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S:\KRAVSKO\AVZ_ZPŘ VČ. AUKCE! - KRAVSKO_KOMUNIKCE NA KOPCI\2_VYSVĚTLENÍ ZD\"/>
    </mc:Choice>
  </mc:AlternateContent>
  <xr:revisionPtr revIDLastSave="0" documentId="13_ncr:1_{456E1F31-9F97-4976-ADA7-ECBCBAA2EC72}" xr6:coauthVersionLast="47" xr6:coauthVersionMax="47" xr10:uidLastSave="{00000000-0000-0000-0000-000000000000}"/>
  <bookViews>
    <workbookView xWindow="-120" yWindow="-120" windowWidth="29040" windowHeight="15720" tabRatio="1000" firstSheet="2" activeTab="8" xr2:uid="{00000000-000D-0000-FFFF-FFFF00000000}"/>
  </bookViews>
  <sheets>
    <sheet name="Rekapitulace stavby" sheetId="1" r:id="rId1"/>
    <sheet name="001 - Místní komunikace 1" sheetId="2" r:id="rId2"/>
    <sheet name="002 - Zpevněné plochy, od..." sheetId="3" r:id="rId3"/>
    <sheet name="003 - Dešťová kanalizace" sheetId="4" r:id="rId4"/>
    <sheet name="001 - Místní komunikace 2" sheetId="5" r:id="rId5"/>
    <sheet name="002 - Zpevněné plochy, od..._01" sheetId="6" r:id="rId6"/>
    <sheet name="001 - Místní komunikace 3" sheetId="7" r:id="rId7"/>
    <sheet name="002 - Zpevněné plochy, od..._02" sheetId="8" r:id="rId8"/>
    <sheet name="001 - Místní komunikace 4" sheetId="9" r:id="rId9"/>
  </sheets>
  <definedNames>
    <definedName name="_xlnm._FilterDatabase" localSheetId="1" hidden="1">'001 - Místní komunikace 1'!$C$130:$K$308</definedName>
    <definedName name="_xlnm._FilterDatabase" localSheetId="4" hidden="1">'001 - Místní komunikace 2'!$C$130:$K$311</definedName>
    <definedName name="_xlnm._FilterDatabase" localSheetId="6" hidden="1">'001 - Místní komunikace 3'!$C$130:$K$303</definedName>
    <definedName name="_xlnm._FilterDatabase" localSheetId="8" hidden="1">'001 - Místní komunikace 4'!$C$132:$K$347</definedName>
    <definedName name="_xlnm._FilterDatabase" localSheetId="2" hidden="1">'002 - Zpevněné plochy, od...'!$C$131:$K$290</definedName>
    <definedName name="_xlnm._FilterDatabase" localSheetId="5" hidden="1">'002 - Zpevněné plochy, od..._01'!$C$131:$K$247</definedName>
    <definedName name="_xlnm._FilterDatabase" localSheetId="7" hidden="1">'002 - Zpevněné plochy, od..._02'!$C$133:$K$284</definedName>
    <definedName name="_xlnm._FilterDatabase" localSheetId="3" hidden="1">'003 - Dešťová kanalizace'!$C$134:$K$287</definedName>
    <definedName name="_xlnm.Print_Titles" localSheetId="1">'001 - Místní komunikace 1'!$130:$130</definedName>
    <definedName name="_xlnm.Print_Titles" localSheetId="4">'001 - Místní komunikace 2'!$130:$130</definedName>
    <definedName name="_xlnm.Print_Titles" localSheetId="6">'001 - Místní komunikace 3'!$130:$130</definedName>
    <definedName name="_xlnm.Print_Titles" localSheetId="8">'001 - Místní komunikace 4'!$132:$132</definedName>
    <definedName name="_xlnm.Print_Titles" localSheetId="2">'002 - Zpevněné plochy, od...'!$131:$131</definedName>
    <definedName name="_xlnm.Print_Titles" localSheetId="5">'002 - Zpevněné plochy, od..._01'!$131:$131</definedName>
    <definedName name="_xlnm.Print_Titles" localSheetId="7">'002 - Zpevněné plochy, od..._02'!$133:$133</definedName>
    <definedName name="_xlnm.Print_Titles" localSheetId="3">'003 - Dešťová kanalizace'!$134:$134</definedName>
    <definedName name="_xlnm.Print_Titles" localSheetId="0">'Rekapitulace stavby'!$92:$92</definedName>
    <definedName name="_xlnm.Print_Area" localSheetId="1">'001 - Místní komunikace 1'!$C$4:$J$76,'001 - Místní komunikace 1'!$C$82:$J$110,'001 - Místní komunikace 1'!$C$116:$K$308</definedName>
    <definedName name="_xlnm.Print_Area" localSheetId="4">'001 - Místní komunikace 2'!$C$4:$J$76,'001 - Místní komunikace 2'!$C$82:$J$110,'001 - Místní komunikace 2'!$C$116:$K$311</definedName>
    <definedName name="_xlnm.Print_Area" localSheetId="6">'001 - Místní komunikace 3'!$C$4:$J$76,'001 - Místní komunikace 3'!$C$82:$J$110,'001 - Místní komunikace 3'!$C$116:$K$303</definedName>
    <definedName name="_xlnm.Print_Area" localSheetId="8">'001 - Místní komunikace 4'!$C$4:$J$76,'001 - Místní komunikace 4'!$C$82:$J$112,'001 - Místní komunikace 4'!$C$118:$K$347</definedName>
    <definedName name="_xlnm.Print_Area" localSheetId="2">'002 - Zpevněné plochy, od...'!$C$4:$J$76,'002 - Zpevněné plochy, od...'!$C$82:$J$111,'002 - Zpevněné plochy, od...'!$C$117:$K$290</definedName>
    <definedName name="_xlnm.Print_Area" localSheetId="5">'002 - Zpevněné plochy, od..._01'!$C$4:$J$76,'002 - Zpevněné plochy, od..._01'!$C$82:$J$111,'002 - Zpevněné plochy, od..._01'!$C$117:$K$247</definedName>
    <definedName name="_xlnm.Print_Area" localSheetId="7">'002 - Zpevněné plochy, od..._02'!$C$4:$J$76,'002 - Zpevněné plochy, od..._02'!$C$82:$J$113,'002 - Zpevněné plochy, od..._02'!$C$119:$K$284</definedName>
    <definedName name="_xlnm.Print_Area" localSheetId="3">'003 - Dešťová kanalizace'!$C$4:$J$76,'003 - Dešťová kanalizace'!$C$82:$J$114,'003 - Dešťová kanalizace'!$C$120:$K$287</definedName>
    <definedName name="_xlnm.Print_Area" localSheetId="0">'Rekapitulace stavby'!$D$4:$AO$76,'Rekapitulace stavby'!$C$82:$AQ$107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5" i="4" l="1"/>
  <c r="J134" i="2"/>
  <c r="J138" i="2"/>
  <c r="J249" i="8"/>
  <c r="J41" i="9" l="1"/>
  <c r="J40" i="9"/>
  <c r="AY106" i="1"/>
  <c r="J39" i="9"/>
  <c r="AX106" i="1"/>
  <c r="BI345" i="9"/>
  <c r="BH345" i="9"/>
  <c r="BG345" i="9"/>
  <c r="BF345" i="9"/>
  <c r="T345" i="9"/>
  <c r="T344" i="9"/>
  <c r="R345" i="9"/>
  <c r="R344" i="9"/>
  <c r="P345" i="9"/>
  <c r="P344" i="9" s="1"/>
  <c r="BI340" i="9"/>
  <c r="BH340" i="9"/>
  <c r="BG340" i="9"/>
  <c r="BF340" i="9"/>
  <c r="T340" i="9"/>
  <c r="R340" i="9"/>
  <c r="P340" i="9"/>
  <c r="BI336" i="9"/>
  <c r="BH336" i="9"/>
  <c r="BG336" i="9"/>
  <c r="BF336" i="9"/>
  <c r="T336" i="9"/>
  <c r="R336" i="9"/>
  <c r="P336" i="9"/>
  <c r="BI330" i="9"/>
  <c r="BH330" i="9"/>
  <c r="BG330" i="9"/>
  <c r="BF330" i="9"/>
  <c r="T330" i="9"/>
  <c r="R330" i="9"/>
  <c r="P330" i="9"/>
  <c r="BI326" i="9"/>
  <c r="BH326" i="9"/>
  <c r="BG326" i="9"/>
  <c r="BF326" i="9"/>
  <c r="T326" i="9"/>
  <c r="R326" i="9"/>
  <c r="P326" i="9"/>
  <c r="BI322" i="9"/>
  <c r="BH322" i="9"/>
  <c r="BG322" i="9"/>
  <c r="BF322" i="9"/>
  <c r="T322" i="9"/>
  <c r="R322" i="9"/>
  <c r="P322" i="9"/>
  <c r="BI318" i="9"/>
  <c r="BH318" i="9"/>
  <c r="BG318" i="9"/>
  <c r="BF318" i="9"/>
  <c r="T318" i="9"/>
  <c r="R318" i="9"/>
  <c r="P318" i="9"/>
  <c r="BI312" i="9"/>
  <c r="BH312" i="9"/>
  <c r="BG312" i="9"/>
  <c r="BF312" i="9"/>
  <c r="T312" i="9"/>
  <c r="R312" i="9"/>
  <c r="P312" i="9"/>
  <c r="BI308" i="9"/>
  <c r="BH308" i="9"/>
  <c r="BG308" i="9"/>
  <c r="BF308" i="9"/>
  <c r="T308" i="9"/>
  <c r="R308" i="9"/>
  <c r="P308" i="9"/>
  <c r="BI304" i="9"/>
  <c r="BH304" i="9"/>
  <c r="BG304" i="9"/>
  <c r="BF304" i="9"/>
  <c r="T304" i="9"/>
  <c r="R304" i="9"/>
  <c r="P304" i="9"/>
  <c r="BI301" i="9"/>
  <c r="BH301" i="9"/>
  <c r="BG301" i="9"/>
  <c r="BF301" i="9"/>
  <c r="T301" i="9"/>
  <c r="R301" i="9"/>
  <c r="P301" i="9"/>
  <c r="BI295" i="9"/>
  <c r="BH295" i="9"/>
  <c r="BG295" i="9"/>
  <c r="BF295" i="9"/>
  <c r="T295" i="9"/>
  <c r="R295" i="9"/>
  <c r="P295" i="9"/>
  <c r="BI291" i="9"/>
  <c r="BH291" i="9"/>
  <c r="BG291" i="9"/>
  <c r="BF291" i="9"/>
  <c r="T291" i="9"/>
  <c r="R291" i="9"/>
  <c r="P291" i="9"/>
  <c r="BI288" i="9"/>
  <c r="BH288" i="9"/>
  <c r="BG288" i="9"/>
  <c r="BF288" i="9"/>
  <c r="T288" i="9"/>
  <c r="R288" i="9"/>
  <c r="P288" i="9"/>
  <c r="BI285" i="9"/>
  <c r="BH285" i="9"/>
  <c r="BG285" i="9"/>
  <c r="BF285" i="9"/>
  <c r="T285" i="9"/>
  <c r="R285" i="9"/>
  <c r="P285" i="9"/>
  <c r="BI280" i="9"/>
  <c r="BH280" i="9"/>
  <c r="BG280" i="9"/>
  <c r="BF280" i="9"/>
  <c r="T280" i="9"/>
  <c r="R280" i="9"/>
  <c r="P280" i="9"/>
  <c r="BI276" i="9"/>
  <c r="BH276" i="9"/>
  <c r="BG276" i="9"/>
  <c r="BF276" i="9"/>
  <c r="T276" i="9"/>
  <c r="R276" i="9"/>
  <c r="P276" i="9"/>
  <c r="BI271" i="9"/>
  <c r="BH271" i="9"/>
  <c r="BG271" i="9"/>
  <c r="BF271" i="9"/>
  <c r="T271" i="9"/>
  <c r="R271" i="9"/>
  <c r="P271" i="9"/>
  <c r="BI268" i="9"/>
  <c r="BH268" i="9"/>
  <c r="BG268" i="9"/>
  <c r="BF268" i="9"/>
  <c r="T268" i="9"/>
  <c r="R268" i="9"/>
  <c r="P268" i="9"/>
  <c r="BI266" i="9"/>
  <c r="BH266" i="9"/>
  <c r="BG266" i="9"/>
  <c r="BF266" i="9"/>
  <c r="T266" i="9"/>
  <c r="R266" i="9"/>
  <c r="P266" i="9"/>
  <c r="BI262" i="9"/>
  <c r="BH262" i="9"/>
  <c r="BG262" i="9"/>
  <c r="BF262" i="9"/>
  <c r="T262" i="9"/>
  <c r="R262" i="9"/>
  <c r="P262" i="9"/>
  <c r="BI257" i="9"/>
  <c r="BH257" i="9"/>
  <c r="BG257" i="9"/>
  <c r="BF257" i="9"/>
  <c r="T257" i="9"/>
  <c r="R257" i="9"/>
  <c r="P257" i="9"/>
  <c r="BI254" i="9"/>
  <c r="BH254" i="9"/>
  <c r="BG254" i="9"/>
  <c r="BF254" i="9"/>
  <c r="T254" i="9"/>
  <c r="R254" i="9"/>
  <c r="P254" i="9"/>
  <c r="BI250" i="9"/>
  <c r="BH250" i="9"/>
  <c r="BG250" i="9"/>
  <c r="BF250" i="9"/>
  <c r="T250" i="9"/>
  <c r="R250" i="9"/>
  <c r="P250" i="9"/>
  <c r="BI248" i="9"/>
  <c r="BH248" i="9"/>
  <c r="BG248" i="9"/>
  <c r="BF248" i="9"/>
  <c r="T248" i="9"/>
  <c r="R248" i="9"/>
  <c r="P248" i="9"/>
  <c r="BI244" i="9"/>
  <c r="BH244" i="9"/>
  <c r="BG244" i="9"/>
  <c r="BF244" i="9"/>
  <c r="T244" i="9"/>
  <c r="R244" i="9"/>
  <c r="P244" i="9"/>
  <c r="BI240" i="9"/>
  <c r="BH240" i="9"/>
  <c r="BG240" i="9"/>
  <c r="BF240" i="9"/>
  <c r="T240" i="9"/>
  <c r="R240" i="9"/>
  <c r="P240" i="9"/>
  <c r="BI236" i="9"/>
  <c r="BH236" i="9"/>
  <c r="BG236" i="9"/>
  <c r="BF236" i="9"/>
  <c r="T236" i="9"/>
  <c r="R236" i="9"/>
  <c r="P236" i="9"/>
  <c r="BI232" i="9"/>
  <c r="BH232" i="9"/>
  <c r="BG232" i="9"/>
  <c r="BF232" i="9"/>
  <c r="T232" i="9"/>
  <c r="R232" i="9"/>
  <c r="P232" i="9"/>
  <c r="BI228" i="9"/>
  <c r="BH228" i="9"/>
  <c r="BG228" i="9"/>
  <c r="BF228" i="9"/>
  <c r="T228" i="9"/>
  <c r="R228" i="9"/>
  <c r="P228" i="9"/>
  <c r="BI224" i="9"/>
  <c r="BH224" i="9"/>
  <c r="BG224" i="9"/>
  <c r="BF224" i="9"/>
  <c r="T224" i="9"/>
  <c r="R224" i="9"/>
  <c r="P224" i="9"/>
  <c r="BI220" i="9"/>
  <c r="BH220" i="9"/>
  <c r="BG220" i="9"/>
  <c r="BF220" i="9"/>
  <c r="T220" i="9"/>
  <c r="R220" i="9"/>
  <c r="P220" i="9"/>
  <c r="BI215" i="9"/>
  <c r="BH215" i="9"/>
  <c r="BG215" i="9"/>
  <c r="BF215" i="9"/>
  <c r="T215" i="9"/>
  <c r="T214" i="9"/>
  <c r="R215" i="9"/>
  <c r="R214" i="9" s="1"/>
  <c r="P215" i="9"/>
  <c r="P214" i="9" s="1"/>
  <c r="BI211" i="9"/>
  <c r="BH211" i="9"/>
  <c r="BG211" i="9"/>
  <c r="BF211" i="9"/>
  <c r="T211" i="9"/>
  <c r="R211" i="9"/>
  <c r="P211" i="9"/>
  <c r="BI207" i="9"/>
  <c r="BH207" i="9"/>
  <c r="BG207" i="9"/>
  <c r="BF207" i="9"/>
  <c r="T207" i="9"/>
  <c r="R207" i="9"/>
  <c r="P207" i="9"/>
  <c r="BI203" i="9"/>
  <c r="BH203" i="9"/>
  <c r="BG203" i="9"/>
  <c r="BF203" i="9"/>
  <c r="T203" i="9"/>
  <c r="R203" i="9"/>
  <c r="P203" i="9"/>
  <c r="BI199" i="9"/>
  <c r="BH199" i="9"/>
  <c r="BG199" i="9"/>
  <c r="BF199" i="9"/>
  <c r="T199" i="9"/>
  <c r="R199" i="9"/>
  <c r="P199" i="9"/>
  <c r="BI196" i="9"/>
  <c r="BH196" i="9"/>
  <c r="BG196" i="9"/>
  <c r="BF196" i="9"/>
  <c r="T196" i="9"/>
  <c r="R196" i="9"/>
  <c r="P196" i="9"/>
  <c r="BI192" i="9"/>
  <c r="BH192" i="9"/>
  <c r="BG192" i="9"/>
  <c r="BF192" i="9"/>
  <c r="T192" i="9"/>
  <c r="R192" i="9"/>
  <c r="P192" i="9"/>
  <c r="BI187" i="9"/>
  <c r="BH187" i="9"/>
  <c r="BG187" i="9"/>
  <c r="BF187" i="9"/>
  <c r="T187" i="9"/>
  <c r="R187" i="9"/>
  <c r="P187" i="9"/>
  <c r="BI182" i="9"/>
  <c r="BH182" i="9"/>
  <c r="BG182" i="9"/>
  <c r="BF182" i="9"/>
  <c r="T182" i="9"/>
  <c r="R182" i="9"/>
  <c r="P182" i="9"/>
  <c r="BI179" i="9"/>
  <c r="BH179" i="9"/>
  <c r="BG179" i="9"/>
  <c r="BF179" i="9"/>
  <c r="T179" i="9"/>
  <c r="R179" i="9"/>
  <c r="P179" i="9"/>
  <c r="BI174" i="9"/>
  <c r="BH174" i="9"/>
  <c r="BG174" i="9"/>
  <c r="BF174" i="9"/>
  <c r="T174" i="9"/>
  <c r="R174" i="9"/>
  <c r="P174" i="9"/>
  <c r="BI169" i="9"/>
  <c r="BH169" i="9"/>
  <c r="BG169" i="9"/>
  <c r="BF169" i="9"/>
  <c r="T169" i="9"/>
  <c r="R169" i="9"/>
  <c r="P169" i="9"/>
  <c r="BI160" i="9"/>
  <c r="BH160" i="9"/>
  <c r="BG160" i="9"/>
  <c r="BF160" i="9"/>
  <c r="T160" i="9"/>
  <c r="R160" i="9"/>
  <c r="P160" i="9"/>
  <c r="BI155" i="9"/>
  <c r="BH155" i="9"/>
  <c r="BG155" i="9"/>
  <c r="BF155" i="9"/>
  <c r="T155" i="9"/>
  <c r="R155" i="9"/>
  <c r="P155" i="9"/>
  <c r="BI148" i="9"/>
  <c r="BH148" i="9"/>
  <c r="BG148" i="9"/>
  <c r="BF148" i="9"/>
  <c r="T148" i="9"/>
  <c r="R148" i="9"/>
  <c r="P148" i="9"/>
  <c r="BI144" i="9"/>
  <c r="BH144" i="9"/>
  <c r="BG144" i="9"/>
  <c r="BF144" i="9"/>
  <c r="T144" i="9"/>
  <c r="R144" i="9"/>
  <c r="P144" i="9"/>
  <c r="BI140" i="9"/>
  <c r="BH140" i="9"/>
  <c r="BG140" i="9"/>
  <c r="BF140" i="9"/>
  <c r="T140" i="9"/>
  <c r="R140" i="9"/>
  <c r="P140" i="9"/>
  <c r="BI136" i="9"/>
  <c r="BH136" i="9"/>
  <c r="BG136" i="9"/>
  <c r="BF136" i="9"/>
  <c r="T136" i="9"/>
  <c r="R136" i="9"/>
  <c r="P136" i="9"/>
  <c r="F127" i="9"/>
  <c r="E125" i="9"/>
  <c r="J33" i="9"/>
  <c r="F91" i="9"/>
  <c r="E89" i="9"/>
  <c r="J26" i="9"/>
  <c r="E26" i="9"/>
  <c r="J130" i="9" s="1"/>
  <c r="J25" i="9"/>
  <c r="J23" i="9"/>
  <c r="E23" i="9"/>
  <c r="J93" i="9" s="1"/>
  <c r="J22" i="9"/>
  <c r="J20" i="9"/>
  <c r="E20" i="9"/>
  <c r="F130" i="9"/>
  <c r="J19" i="9"/>
  <c r="J17" i="9"/>
  <c r="E17" i="9"/>
  <c r="F93" i="9" s="1"/>
  <c r="J16" i="9"/>
  <c r="J91" i="9"/>
  <c r="E7" i="9"/>
  <c r="E121" i="9" s="1"/>
  <c r="J41" i="8"/>
  <c r="J40" i="8"/>
  <c r="AY104" i="1"/>
  <c r="J39" i="8"/>
  <c r="AX104" i="1" s="1"/>
  <c r="BI282" i="8"/>
  <c r="BH282" i="8"/>
  <c r="BG282" i="8"/>
  <c r="BF282" i="8"/>
  <c r="T282" i="8"/>
  <c r="T281" i="8" s="1"/>
  <c r="R282" i="8"/>
  <c r="R281" i="8" s="1"/>
  <c r="P282" i="8"/>
  <c r="P281" i="8" s="1"/>
  <c r="BI274" i="8"/>
  <c r="BH274" i="8"/>
  <c r="BG274" i="8"/>
  <c r="BF274" i="8"/>
  <c r="T274" i="8"/>
  <c r="R274" i="8"/>
  <c r="P274" i="8"/>
  <c r="BI267" i="8"/>
  <c r="BH267" i="8"/>
  <c r="BG267" i="8"/>
  <c r="BF267" i="8"/>
  <c r="T267" i="8"/>
  <c r="R267" i="8"/>
  <c r="P267" i="8"/>
  <c r="BI260" i="8"/>
  <c r="BH260" i="8"/>
  <c r="BG260" i="8"/>
  <c r="BF260" i="8"/>
  <c r="T260" i="8"/>
  <c r="R260" i="8"/>
  <c r="P260" i="8"/>
  <c r="BI255" i="8"/>
  <c r="BH255" i="8"/>
  <c r="BG255" i="8"/>
  <c r="BF255" i="8"/>
  <c r="T255" i="8"/>
  <c r="R255" i="8"/>
  <c r="P255" i="8"/>
  <c r="BI251" i="8"/>
  <c r="BH251" i="8"/>
  <c r="BG251" i="8"/>
  <c r="BF251" i="8"/>
  <c r="T251" i="8"/>
  <c r="R251" i="8"/>
  <c r="P251" i="8"/>
  <c r="BI249" i="8"/>
  <c r="BH249" i="8"/>
  <c r="BG249" i="8"/>
  <c r="BF249" i="8"/>
  <c r="T249" i="8"/>
  <c r="R249" i="8"/>
  <c r="P249" i="8"/>
  <c r="BI243" i="8"/>
  <c r="BH243" i="8"/>
  <c r="BG243" i="8"/>
  <c r="BF243" i="8"/>
  <c r="T243" i="8"/>
  <c r="R243" i="8"/>
  <c r="P243" i="8"/>
  <c r="BI241" i="8"/>
  <c r="BH241" i="8"/>
  <c r="BG241" i="8"/>
  <c r="BF241" i="8"/>
  <c r="T241" i="8"/>
  <c r="R241" i="8"/>
  <c r="P241" i="8"/>
  <c r="BI237" i="8"/>
  <c r="BH237" i="8"/>
  <c r="BG237" i="8"/>
  <c r="BF237" i="8"/>
  <c r="T237" i="8"/>
  <c r="R237" i="8"/>
  <c r="P237" i="8"/>
  <c r="BI234" i="8"/>
  <c r="BH234" i="8"/>
  <c r="BG234" i="8"/>
  <c r="BF234" i="8"/>
  <c r="T234" i="8"/>
  <c r="R234" i="8"/>
  <c r="P234" i="8"/>
  <c r="BI230" i="8"/>
  <c r="BH230" i="8"/>
  <c r="BG230" i="8"/>
  <c r="BF230" i="8"/>
  <c r="T230" i="8"/>
  <c r="R230" i="8"/>
  <c r="P230" i="8"/>
  <c r="BI227" i="8"/>
  <c r="BH227" i="8"/>
  <c r="BG227" i="8"/>
  <c r="BF227" i="8"/>
  <c r="T227" i="8"/>
  <c r="R227" i="8"/>
  <c r="P227" i="8"/>
  <c r="BI223" i="8"/>
  <c r="BH223" i="8"/>
  <c r="BG223" i="8"/>
  <c r="BF223" i="8"/>
  <c r="T223" i="8"/>
  <c r="R223" i="8"/>
  <c r="P223" i="8"/>
  <c r="BI219" i="8"/>
  <c r="BH219" i="8"/>
  <c r="BG219" i="8"/>
  <c r="BF219" i="8"/>
  <c r="T219" i="8"/>
  <c r="R219" i="8"/>
  <c r="P219" i="8"/>
  <c r="BI214" i="8"/>
  <c r="BH214" i="8"/>
  <c r="BG214" i="8"/>
  <c r="BF214" i="8"/>
  <c r="T214" i="8"/>
  <c r="T213" i="8" s="1"/>
  <c r="R214" i="8"/>
  <c r="R213" i="8" s="1"/>
  <c r="P214" i="8"/>
  <c r="P213" i="8" s="1"/>
  <c r="BI210" i="8"/>
  <c r="BH210" i="8"/>
  <c r="BG210" i="8"/>
  <c r="BF210" i="8"/>
  <c r="T210" i="8"/>
  <c r="R210" i="8"/>
  <c r="P210" i="8"/>
  <c r="BI207" i="8"/>
  <c r="BH207" i="8"/>
  <c r="BG207" i="8"/>
  <c r="BF207" i="8"/>
  <c r="T207" i="8"/>
  <c r="R207" i="8"/>
  <c r="P207" i="8"/>
  <c r="BI202" i="8"/>
  <c r="BH202" i="8"/>
  <c r="BG202" i="8"/>
  <c r="BF202" i="8"/>
  <c r="T202" i="8"/>
  <c r="R202" i="8"/>
  <c r="P202" i="8"/>
  <c r="BI198" i="8"/>
  <c r="BH198" i="8"/>
  <c r="BG198" i="8"/>
  <c r="BF198" i="8"/>
  <c r="T198" i="8"/>
  <c r="R198" i="8"/>
  <c r="P198" i="8"/>
  <c r="BI194" i="8"/>
  <c r="BH194" i="8"/>
  <c r="BG194" i="8"/>
  <c r="BF194" i="8"/>
  <c r="T194" i="8"/>
  <c r="R194" i="8"/>
  <c r="P194" i="8"/>
  <c r="BI190" i="8"/>
  <c r="BH190" i="8"/>
  <c r="BG190" i="8"/>
  <c r="BF190" i="8"/>
  <c r="T190" i="8"/>
  <c r="R190" i="8"/>
  <c r="P190" i="8"/>
  <c r="BI185" i="8"/>
  <c r="BH185" i="8"/>
  <c r="BG185" i="8"/>
  <c r="BF185" i="8"/>
  <c r="T185" i="8"/>
  <c r="R185" i="8"/>
  <c r="P185" i="8"/>
  <c r="BI180" i="8"/>
  <c r="BH180" i="8"/>
  <c r="BG180" i="8"/>
  <c r="BF180" i="8"/>
  <c r="T180" i="8"/>
  <c r="R180" i="8"/>
  <c r="P180" i="8"/>
  <c r="BI177" i="8"/>
  <c r="BH177" i="8"/>
  <c r="BG177" i="8"/>
  <c r="BF177" i="8"/>
  <c r="T177" i="8"/>
  <c r="R177" i="8"/>
  <c r="P177" i="8"/>
  <c r="BI172" i="8"/>
  <c r="BH172" i="8"/>
  <c r="BG172" i="8"/>
  <c r="BF172" i="8"/>
  <c r="T172" i="8"/>
  <c r="R172" i="8"/>
  <c r="P172" i="8"/>
  <c r="BI167" i="8"/>
  <c r="BH167" i="8"/>
  <c r="BG167" i="8"/>
  <c r="BF167" i="8"/>
  <c r="T167" i="8"/>
  <c r="R167" i="8"/>
  <c r="P167" i="8"/>
  <c r="BI158" i="8"/>
  <c r="BH158" i="8"/>
  <c r="BG158" i="8"/>
  <c r="BF158" i="8"/>
  <c r="T158" i="8"/>
  <c r="R158" i="8"/>
  <c r="P158" i="8"/>
  <c r="BI152" i="8"/>
  <c r="BH152" i="8"/>
  <c r="BG152" i="8"/>
  <c r="BF152" i="8"/>
  <c r="T152" i="8"/>
  <c r="R152" i="8"/>
  <c r="P152" i="8"/>
  <c r="BI148" i="8"/>
  <c r="BH148" i="8"/>
  <c r="BG148" i="8"/>
  <c r="BF148" i="8"/>
  <c r="T148" i="8"/>
  <c r="R148" i="8"/>
  <c r="P148" i="8"/>
  <c r="BI141" i="8"/>
  <c r="BH141" i="8"/>
  <c r="BG141" i="8"/>
  <c r="BF141" i="8"/>
  <c r="T141" i="8"/>
  <c r="R141" i="8"/>
  <c r="P141" i="8"/>
  <c r="BI137" i="8"/>
  <c r="BH137" i="8"/>
  <c r="BG137" i="8"/>
  <c r="BF137" i="8"/>
  <c r="T137" i="8"/>
  <c r="R137" i="8"/>
  <c r="P137" i="8"/>
  <c r="F128" i="8"/>
  <c r="E126" i="8"/>
  <c r="J33" i="8"/>
  <c r="F91" i="8"/>
  <c r="E89" i="8"/>
  <c r="J26" i="8"/>
  <c r="E26" i="8"/>
  <c r="J94" i="8" s="1"/>
  <c r="J25" i="8"/>
  <c r="J23" i="8"/>
  <c r="E23" i="8"/>
  <c r="J130" i="8" s="1"/>
  <c r="J22" i="8"/>
  <c r="J20" i="8"/>
  <c r="E20" i="8"/>
  <c r="F131" i="8" s="1"/>
  <c r="J19" i="8"/>
  <c r="J17" i="8"/>
  <c r="E17" i="8"/>
  <c r="F130" i="8"/>
  <c r="J16" i="8"/>
  <c r="J14" i="8"/>
  <c r="J128" i="8" s="1"/>
  <c r="E7" i="8"/>
  <c r="E122" i="8" s="1"/>
  <c r="J41" i="7"/>
  <c r="J40" i="7"/>
  <c r="AY103" i="1"/>
  <c r="J39" i="7"/>
  <c r="AX103" i="1" s="1"/>
  <c r="BI301" i="7"/>
  <c r="BH301" i="7"/>
  <c r="BG301" i="7"/>
  <c r="BF301" i="7"/>
  <c r="T301" i="7"/>
  <c r="T300" i="7" s="1"/>
  <c r="R301" i="7"/>
  <c r="R300" i="7"/>
  <c r="P301" i="7"/>
  <c r="P300" i="7" s="1"/>
  <c r="BI294" i="7"/>
  <c r="BH294" i="7"/>
  <c r="BG294" i="7"/>
  <c r="BF294" i="7"/>
  <c r="T294" i="7"/>
  <c r="R294" i="7"/>
  <c r="P294" i="7"/>
  <c r="BI290" i="7"/>
  <c r="BH290" i="7"/>
  <c r="BG290" i="7"/>
  <c r="BF290" i="7"/>
  <c r="T290" i="7"/>
  <c r="R290" i="7"/>
  <c r="P290" i="7"/>
  <c r="BI284" i="7"/>
  <c r="BH284" i="7"/>
  <c r="BG284" i="7"/>
  <c r="BF284" i="7"/>
  <c r="T284" i="7"/>
  <c r="R284" i="7"/>
  <c r="P284" i="7"/>
  <c r="BI280" i="7"/>
  <c r="BH280" i="7"/>
  <c r="BG280" i="7"/>
  <c r="BF280" i="7"/>
  <c r="T280" i="7"/>
  <c r="R280" i="7"/>
  <c r="P280" i="7"/>
  <c r="BI276" i="7"/>
  <c r="BH276" i="7"/>
  <c r="BG276" i="7"/>
  <c r="BF276" i="7"/>
  <c r="T276" i="7"/>
  <c r="R276" i="7"/>
  <c r="P276" i="7"/>
  <c r="BI271" i="7"/>
  <c r="BH271" i="7"/>
  <c r="BG271" i="7"/>
  <c r="BF271" i="7"/>
  <c r="T271" i="7"/>
  <c r="R271" i="7"/>
  <c r="P271" i="7"/>
  <c r="BI268" i="7"/>
  <c r="BH268" i="7"/>
  <c r="BG268" i="7"/>
  <c r="BF268" i="7"/>
  <c r="T268" i="7"/>
  <c r="R268" i="7"/>
  <c r="P268" i="7"/>
  <c r="BI265" i="7"/>
  <c r="BH265" i="7"/>
  <c r="BG265" i="7"/>
  <c r="BF265" i="7"/>
  <c r="T265" i="7"/>
  <c r="R265" i="7"/>
  <c r="P265" i="7"/>
  <c r="BI262" i="7"/>
  <c r="BH262" i="7"/>
  <c r="BG262" i="7"/>
  <c r="BF262" i="7"/>
  <c r="T262" i="7"/>
  <c r="R262" i="7"/>
  <c r="P262" i="7"/>
  <c r="BI258" i="7"/>
  <c r="BH258" i="7"/>
  <c r="BG258" i="7"/>
  <c r="BF258" i="7"/>
  <c r="T258" i="7"/>
  <c r="R258" i="7"/>
  <c r="P258" i="7"/>
  <c r="BI256" i="7"/>
  <c r="BH256" i="7"/>
  <c r="BG256" i="7"/>
  <c r="BF256" i="7"/>
  <c r="T256" i="7"/>
  <c r="R256" i="7"/>
  <c r="P256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R252" i="7"/>
  <c r="P252" i="7"/>
  <c r="BI248" i="7"/>
  <c r="BH248" i="7"/>
  <c r="BG248" i="7"/>
  <c r="BF248" i="7"/>
  <c r="T248" i="7"/>
  <c r="R248" i="7"/>
  <c r="P248" i="7"/>
  <c r="BI245" i="7"/>
  <c r="BH245" i="7"/>
  <c r="BG245" i="7"/>
  <c r="BF245" i="7"/>
  <c r="T245" i="7"/>
  <c r="R245" i="7"/>
  <c r="P245" i="7"/>
  <c r="BI242" i="7"/>
  <c r="BH242" i="7"/>
  <c r="BG242" i="7"/>
  <c r="BF242" i="7"/>
  <c r="T242" i="7"/>
  <c r="R242" i="7"/>
  <c r="P242" i="7"/>
  <c r="BI238" i="7"/>
  <c r="BH238" i="7"/>
  <c r="BG238" i="7"/>
  <c r="BF238" i="7"/>
  <c r="T238" i="7"/>
  <c r="R238" i="7"/>
  <c r="P238" i="7"/>
  <c r="BI233" i="7"/>
  <c r="BH233" i="7"/>
  <c r="BG233" i="7"/>
  <c r="BF233" i="7"/>
  <c r="T233" i="7"/>
  <c r="R233" i="7"/>
  <c r="P233" i="7"/>
  <c r="BI229" i="7"/>
  <c r="BH229" i="7"/>
  <c r="BG229" i="7"/>
  <c r="BF229" i="7"/>
  <c r="T229" i="7"/>
  <c r="R229" i="7"/>
  <c r="P229" i="7"/>
  <c r="BI224" i="7"/>
  <c r="BH224" i="7"/>
  <c r="BG224" i="7"/>
  <c r="BF224" i="7"/>
  <c r="T224" i="7"/>
  <c r="R224" i="7"/>
  <c r="P224" i="7"/>
  <c r="BI220" i="7"/>
  <c r="BH220" i="7"/>
  <c r="BG220" i="7"/>
  <c r="BF220" i="7"/>
  <c r="T220" i="7"/>
  <c r="R220" i="7"/>
  <c r="P220" i="7"/>
  <c r="BI216" i="7"/>
  <c r="BH216" i="7"/>
  <c r="BG216" i="7"/>
  <c r="BF216" i="7"/>
  <c r="T216" i="7"/>
  <c r="R216" i="7"/>
  <c r="P216" i="7"/>
  <c r="BI212" i="7"/>
  <c r="BH212" i="7"/>
  <c r="BG212" i="7"/>
  <c r="BF212" i="7"/>
  <c r="T212" i="7"/>
  <c r="R212" i="7"/>
  <c r="P212" i="7"/>
  <c r="BI208" i="7"/>
  <c r="BH208" i="7"/>
  <c r="BG208" i="7"/>
  <c r="BF208" i="7"/>
  <c r="T208" i="7"/>
  <c r="R208" i="7"/>
  <c r="P208" i="7"/>
  <c r="BI204" i="7"/>
  <c r="BH204" i="7"/>
  <c r="BG204" i="7"/>
  <c r="BF204" i="7"/>
  <c r="T204" i="7"/>
  <c r="R204" i="7"/>
  <c r="P204" i="7"/>
  <c r="BI200" i="7"/>
  <c r="BH200" i="7"/>
  <c r="BG200" i="7"/>
  <c r="BF200" i="7"/>
  <c r="T200" i="7"/>
  <c r="R200" i="7"/>
  <c r="P200" i="7"/>
  <c r="BI196" i="7"/>
  <c r="BH196" i="7"/>
  <c r="BG196" i="7"/>
  <c r="BF196" i="7"/>
  <c r="T196" i="7"/>
  <c r="R196" i="7"/>
  <c r="P196" i="7"/>
  <c r="BI192" i="7"/>
  <c r="BH192" i="7"/>
  <c r="BG192" i="7"/>
  <c r="BF192" i="7"/>
  <c r="T192" i="7"/>
  <c r="R192" i="7"/>
  <c r="P192" i="7"/>
  <c r="BI188" i="7"/>
  <c r="BH188" i="7"/>
  <c r="BG188" i="7"/>
  <c r="BF188" i="7"/>
  <c r="T188" i="7"/>
  <c r="R188" i="7"/>
  <c r="P188" i="7"/>
  <c r="BI184" i="7"/>
  <c r="BH184" i="7"/>
  <c r="BG184" i="7"/>
  <c r="BF184" i="7"/>
  <c r="T184" i="7"/>
  <c r="R184" i="7"/>
  <c r="P184" i="7"/>
  <c r="BI179" i="7"/>
  <c r="BH179" i="7"/>
  <c r="BG179" i="7"/>
  <c r="BF179" i="7"/>
  <c r="T179" i="7"/>
  <c r="R179" i="7"/>
  <c r="P179" i="7"/>
  <c r="BI174" i="7"/>
  <c r="BH174" i="7"/>
  <c r="BG174" i="7"/>
  <c r="BF174" i="7"/>
  <c r="T174" i="7"/>
  <c r="R174" i="7"/>
  <c r="P174" i="7"/>
  <c r="BI171" i="7"/>
  <c r="BH171" i="7"/>
  <c r="BG171" i="7"/>
  <c r="BF171" i="7"/>
  <c r="T171" i="7"/>
  <c r="R171" i="7"/>
  <c r="P171" i="7"/>
  <c r="BI166" i="7"/>
  <c r="BH166" i="7"/>
  <c r="BG166" i="7"/>
  <c r="BF166" i="7"/>
  <c r="T166" i="7"/>
  <c r="R166" i="7"/>
  <c r="P166" i="7"/>
  <c r="BI161" i="7"/>
  <c r="BH161" i="7"/>
  <c r="BG161" i="7"/>
  <c r="BF161" i="7"/>
  <c r="T161" i="7"/>
  <c r="R161" i="7"/>
  <c r="P161" i="7"/>
  <c r="BI153" i="7"/>
  <c r="BH153" i="7"/>
  <c r="BG153" i="7"/>
  <c r="BF153" i="7"/>
  <c r="T153" i="7"/>
  <c r="R153" i="7"/>
  <c r="P153" i="7"/>
  <c r="BI146" i="7"/>
  <c r="BH146" i="7"/>
  <c r="BG146" i="7"/>
  <c r="BF146" i="7"/>
  <c r="T146" i="7"/>
  <c r="R146" i="7"/>
  <c r="P146" i="7"/>
  <c r="BI142" i="7"/>
  <c r="BH142" i="7"/>
  <c r="BG142" i="7"/>
  <c r="BF142" i="7"/>
  <c r="T142" i="7"/>
  <c r="R142" i="7"/>
  <c r="P142" i="7"/>
  <c r="BI138" i="7"/>
  <c r="BH138" i="7"/>
  <c r="BG138" i="7"/>
  <c r="BF138" i="7"/>
  <c r="T138" i="7"/>
  <c r="R138" i="7"/>
  <c r="P138" i="7"/>
  <c r="BI134" i="7"/>
  <c r="BH134" i="7"/>
  <c r="BG134" i="7"/>
  <c r="BF134" i="7"/>
  <c r="T134" i="7"/>
  <c r="R134" i="7"/>
  <c r="P134" i="7"/>
  <c r="F125" i="7"/>
  <c r="E123" i="7"/>
  <c r="J33" i="7"/>
  <c r="F91" i="7"/>
  <c r="E89" i="7"/>
  <c r="J26" i="7"/>
  <c r="E26" i="7"/>
  <c r="J94" i="7" s="1"/>
  <c r="J25" i="7"/>
  <c r="J23" i="7"/>
  <c r="E23" i="7"/>
  <c r="J93" i="7" s="1"/>
  <c r="J22" i="7"/>
  <c r="J20" i="7"/>
  <c r="E20" i="7"/>
  <c r="F128" i="7" s="1"/>
  <c r="J19" i="7"/>
  <c r="J17" i="7"/>
  <c r="E17" i="7"/>
  <c r="F127" i="7" s="1"/>
  <c r="J16" i="7"/>
  <c r="J125" i="7"/>
  <c r="E7" i="7"/>
  <c r="E119" i="7" s="1"/>
  <c r="J41" i="6"/>
  <c r="J40" i="6"/>
  <c r="AY101" i="1" s="1"/>
  <c r="J39" i="6"/>
  <c r="AX101" i="1" s="1"/>
  <c r="BI245" i="6"/>
  <c r="BH245" i="6"/>
  <c r="BG245" i="6"/>
  <c r="BF245" i="6"/>
  <c r="T245" i="6"/>
  <c r="T244" i="6" s="1"/>
  <c r="R245" i="6"/>
  <c r="R244" i="6" s="1"/>
  <c r="P245" i="6"/>
  <c r="P244" i="6"/>
  <c r="BI240" i="6"/>
  <c r="BH240" i="6"/>
  <c r="BG240" i="6"/>
  <c r="BF240" i="6"/>
  <c r="T240" i="6"/>
  <c r="R240" i="6"/>
  <c r="P240" i="6"/>
  <c r="BI236" i="6"/>
  <c r="BH236" i="6"/>
  <c r="BG236" i="6"/>
  <c r="BF236" i="6"/>
  <c r="T236" i="6"/>
  <c r="R236" i="6"/>
  <c r="P236" i="6"/>
  <c r="BI231" i="6"/>
  <c r="BH231" i="6"/>
  <c r="BG231" i="6"/>
  <c r="BF231" i="6"/>
  <c r="T231" i="6"/>
  <c r="R231" i="6"/>
  <c r="P231" i="6"/>
  <c r="BI227" i="6"/>
  <c r="BH227" i="6"/>
  <c r="BG227" i="6"/>
  <c r="BF227" i="6"/>
  <c r="T227" i="6"/>
  <c r="R227" i="6"/>
  <c r="P227" i="6"/>
  <c r="BI224" i="6"/>
  <c r="BH224" i="6"/>
  <c r="BG224" i="6"/>
  <c r="BF224" i="6"/>
  <c r="T224" i="6"/>
  <c r="R224" i="6"/>
  <c r="P224" i="6"/>
  <c r="BI218" i="6"/>
  <c r="BH218" i="6"/>
  <c r="BG218" i="6"/>
  <c r="BF218" i="6"/>
  <c r="T218" i="6"/>
  <c r="R218" i="6"/>
  <c r="P218" i="6"/>
  <c r="BI215" i="6"/>
  <c r="BH215" i="6"/>
  <c r="BG215" i="6"/>
  <c r="BF215" i="6"/>
  <c r="T215" i="6"/>
  <c r="R215" i="6"/>
  <c r="P215" i="6"/>
  <c r="BI211" i="6"/>
  <c r="BH211" i="6"/>
  <c r="BG211" i="6"/>
  <c r="BF211" i="6"/>
  <c r="T211" i="6"/>
  <c r="R211" i="6"/>
  <c r="P211" i="6"/>
  <c r="BI208" i="6"/>
  <c r="BH208" i="6"/>
  <c r="BG208" i="6"/>
  <c r="BF208" i="6"/>
  <c r="T208" i="6"/>
  <c r="R208" i="6"/>
  <c r="P208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7" i="6"/>
  <c r="BH197" i="6"/>
  <c r="BG197" i="6"/>
  <c r="BF197" i="6"/>
  <c r="T197" i="6"/>
  <c r="R197" i="6"/>
  <c r="P197" i="6"/>
  <c r="BI193" i="6"/>
  <c r="BH193" i="6"/>
  <c r="BG193" i="6"/>
  <c r="BF193" i="6"/>
  <c r="T193" i="6"/>
  <c r="R193" i="6"/>
  <c r="P193" i="6"/>
  <c r="BI188" i="6"/>
  <c r="BH188" i="6"/>
  <c r="BG188" i="6"/>
  <c r="BF188" i="6"/>
  <c r="T188" i="6"/>
  <c r="T187" i="6" s="1"/>
  <c r="R188" i="6"/>
  <c r="R187" i="6" s="1"/>
  <c r="P188" i="6"/>
  <c r="P187" i="6" s="1"/>
  <c r="BI184" i="6"/>
  <c r="BH184" i="6"/>
  <c r="BG184" i="6"/>
  <c r="BF184" i="6"/>
  <c r="T184" i="6"/>
  <c r="R184" i="6"/>
  <c r="P184" i="6"/>
  <c r="BI180" i="6"/>
  <c r="BH180" i="6"/>
  <c r="BG180" i="6"/>
  <c r="BF180" i="6"/>
  <c r="T180" i="6"/>
  <c r="R180" i="6"/>
  <c r="P180" i="6"/>
  <c r="BI175" i="6"/>
  <c r="BH175" i="6"/>
  <c r="BG175" i="6"/>
  <c r="BF175" i="6"/>
  <c r="T175" i="6"/>
  <c r="R175" i="6"/>
  <c r="P175" i="6"/>
  <c r="BI170" i="6"/>
  <c r="BH170" i="6"/>
  <c r="BG170" i="6"/>
  <c r="BF170" i="6"/>
  <c r="T170" i="6"/>
  <c r="R170" i="6"/>
  <c r="P170" i="6"/>
  <c r="BI167" i="6"/>
  <c r="BH167" i="6"/>
  <c r="BG167" i="6"/>
  <c r="BF167" i="6"/>
  <c r="T167" i="6"/>
  <c r="R167" i="6"/>
  <c r="P167" i="6"/>
  <c r="BI162" i="6"/>
  <c r="BH162" i="6"/>
  <c r="BG162" i="6"/>
  <c r="BF162" i="6"/>
  <c r="T162" i="6"/>
  <c r="R162" i="6"/>
  <c r="P162" i="6"/>
  <c r="BI157" i="6"/>
  <c r="BH157" i="6"/>
  <c r="BG157" i="6"/>
  <c r="BF157" i="6"/>
  <c r="T157" i="6"/>
  <c r="R157" i="6"/>
  <c r="P157" i="6"/>
  <c r="BI150" i="6"/>
  <c r="BH150" i="6"/>
  <c r="BG150" i="6"/>
  <c r="BF150" i="6"/>
  <c r="T150" i="6"/>
  <c r="R150" i="6"/>
  <c r="P150" i="6"/>
  <c r="BI144" i="6"/>
  <c r="BH144" i="6"/>
  <c r="BG144" i="6"/>
  <c r="BF144" i="6"/>
  <c r="T144" i="6"/>
  <c r="R144" i="6"/>
  <c r="P144" i="6"/>
  <c r="BI139" i="6"/>
  <c r="BH139" i="6"/>
  <c r="BG139" i="6"/>
  <c r="BF139" i="6"/>
  <c r="T139" i="6"/>
  <c r="R139" i="6"/>
  <c r="P139" i="6"/>
  <c r="BI135" i="6"/>
  <c r="BH135" i="6"/>
  <c r="BG135" i="6"/>
  <c r="BF135" i="6"/>
  <c r="T135" i="6"/>
  <c r="R135" i="6"/>
  <c r="P135" i="6"/>
  <c r="F126" i="6"/>
  <c r="E124" i="6"/>
  <c r="J33" i="6"/>
  <c r="F91" i="6"/>
  <c r="E89" i="6"/>
  <c r="J26" i="6"/>
  <c r="E26" i="6"/>
  <c r="J129" i="6"/>
  <c r="J25" i="6"/>
  <c r="J23" i="6"/>
  <c r="E23" i="6"/>
  <c r="J93" i="6" s="1"/>
  <c r="J22" i="6"/>
  <c r="J20" i="6"/>
  <c r="E20" i="6"/>
  <c r="F94" i="6" s="1"/>
  <c r="J19" i="6"/>
  <c r="J17" i="6"/>
  <c r="E17" i="6"/>
  <c r="F128" i="6" s="1"/>
  <c r="J16" i="6"/>
  <c r="J126" i="6"/>
  <c r="E7" i="6"/>
  <c r="E85" i="6" s="1"/>
  <c r="J41" i="5"/>
  <c r="J40" i="5"/>
  <c r="AY100" i="1"/>
  <c r="J39" i="5"/>
  <c r="AX100" i="1"/>
  <c r="BI309" i="5"/>
  <c r="BH309" i="5"/>
  <c r="BG309" i="5"/>
  <c r="BF309" i="5"/>
  <c r="T309" i="5"/>
  <c r="T308" i="5"/>
  <c r="R309" i="5"/>
  <c r="R308" i="5"/>
  <c r="P309" i="5"/>
  <c r="P308" i="5"/>
  <c r="BI304" i="5"/>
  <c r="BH304" i="5"/>
  <c r="BG304" i="5"/>
  <c r="BF304" i="5"/>
  <c r="T304" i="5"/>
  <c r="R304" i="5"/>
  <c r="P304" i="5"/>
  <c r="BI300" i="5"/>
  <c r="BH300" i="5"/>
  <c r="BG300" i="5"/>
  <c r="BF300" i="5"/>
  <c r="T300" i="5"/>
  <c r="R300" i="5"/>
  <c r="P300" i="5"/>
  <c r="BI294" i="5"/>
  <c r="BH294" i="5"/>
  <c r="BG294" i="5"/>
  <c r="BF294" i="5"/>
  <c r="T294" i="5"/>
  <c r="R294" i="5"/>
  <c r="P294" i="5"/>
  <c r="BI290" i="5"/>
  <c r="BH290" i="5"/>
  <c r="BG290" i="5"/>
  <c r="BF290" i="5"/>
  <c r="T290" i="5"/>
  <c r="R290" i="5"/>
  <c r="P290" i="5"/>
  <c r="BI286" i="5"/>
  <c r="BH286" i="5"/>
  <c r="BG286" i="5"/>
  <c r="BF286" i="5"/>
  <c r="T286" i="5"/>
  <c r="R286" i="5"/>
  <c r="P286" i="5"/>
  <c r="BI282" i="5"/>
  <c r="BH282" i="5"/>
  <c r="BG282" i="5"/>
  <c r="BF282" i="5"/>
  <c r="T282" i="5"/>
  <c r="R282" i="5"/>
  <c r="P282" i="5"/>
  <c r="BI276" i="5"/>
  <c r="BH276" i="5"/>
  <c r="BG276" i="5"/>
  <c r="BF276" i="5"/>
  <c r="T276" i="5"/>
  <c r="R276" i="5"/>
  <c r="P276" i="5"/>
  <c r="BI272" i="5"/>
  <c r="BH272" i="5"/>
  <c r="BG272" i="5"/>
  <c r="BF272" i="5"/>
  <c r="T272" i="5"/>
  <c r="R272" i="5"/>
  <c r="P272" i="5"/>
  <c r="BI268" i="5"/>
  <c r="BH268" i="5"/>
  <c r="BG268" i="5"/>
  <c r="BF268" i="5"/>
  <c r="T268" i="5"/>
  <c r="R268" i="5"/>
  <c r="P268" i="5"/>
  <c r="BI263" i="5"/>
  <c r="BH263" i="5"/>
  <c r="BG263" i="5"/>
  <c r="BF263" i="5"/>
  <c r="T263" i="5"/>
  <c r="R263" i="5"/>
  <c r="P263" i="5"/>
  <c r="BI260" i="5"/>
  <c r="BH260" i="5"/>
  <c r="BG260" i="5"/>
  <c r="BF260" i="5"/>
  <c r="T260" i="5"/>
  <c r="R260" i="5"/>
  <c r="P260" i="5"/>
  <c r="BI257" i="5"/>
  <c r="BH257" i="5"/>
  <c r="BG257" i="5"/>
  <c r="BF257" i="5"/>
  <c r="T257" i="5"/>
  <c r="R257" i="5"/>
  <c r="P257" i="5"/>
  <c r="BI254" i="5"/>
  <c r="BH254" i="5"/>
  <c r="BG254" i="5"/>
  <c r="BF254" i="5"/>
  <c r="T254" i="5"/>
  <c r="R254" i="5"/>
  <c r="P254" i="5"/>
  <c r="BI250" i="5"/>
  <c r="BH250" i="5"/>
  <c r="BG250" i="5"/>
  <c r="BF250" i="5"/>
  <c r="T250" i="5"/>
  <c r="R250" i="5"/>
  <c r="P250" i="5"/>
  <c r="BI246" i="5"/>
  <c r="BH246" i="5"/>
  <c r="BG246" i="5"/>
  <c r="BF246" i="5"/>
  <c r="T246" i="5"/>
  <c r="R246" i="5"/>
  <c r="P246" i="5"/>
  <c r="BI242" i="5"/>
  <c r="BH242" i="5"/>
  <c r="BG242" i="5"/>
  <c r="BF242" i="5"/>
  <c r="T242" i="5"/>
  <c r="R242" i="5"/>
  <c r="P242" i="5"/>
  <c r="BI238" i="5"/>
  <c r="BH238" i="5"/>
  <c r="BG238" i="5"/>
  <c r="BF238" i="5"/>
  <c r="T238" i="5"/>
  <c r="R238" i="5"/>
  <c r="P238" i="5"/>
  <c r="BI235" i="5"/>
  <c r="BH235" i="5"/>
  <c r="BG235" i="5"/>
  <c r="BF235" i="5"/>
  <c r="T235" i="5"/>
  <c r="R235" i="5"/>
  <c r="P235" i="5"/>
  <c r="BI230" i="5"/>
  <c r="BH230" i="5"/>
  <c r="BG230" i="5"/>
  <c r="BF230" i="5"/>
  <c r="T230" i="5"/>
  <c r="R230" i="5"/>
  <c r="P230" i="5"/>
  <c r="BI228" i="5"/>
  <c r="BH228" i="5"/>
  <c r="BG228" i="5"/>
  <c r="BF228" i="5"/>
  <c r="T228" i="5"/>
  <c r="R228" i="5"/>
  <c r="P228" i="5"/>
  <c r="BI224" i="5"/>
  <c r="BH224" i="5"/>
  <c r="BG224" i="5"/>
  <c r="BF224" i="5"/>
  <c r="T224" i="5"/>
  <c r="R224" i="5"/>
  <c r="P224" i="5"/>
  <c r="BI220" i="5"/>
  <c r="BH220" i="5"/>
  <c r="BG220" i="5"/>
  <c r="BF220" i="5"/>
  <c r="T220" i="5"/>
  <c r="R220" i="5"/>
  <c r="P220" i="5"/>
  <c r="BI216" i="5"/>
  <c r="BH216" i="5"/>
  <c r="BG216" i="5"/>
  <c r="BF216" i="5"/>
  <c r="T216" i="5"/>
  <c r="R216" i="5"/>
  <c r="P216" i="5"/>
  <c r="BI212" i="5"/>
  <c r="BH212" i="5"/>
  <c r="BG212" i="5"/>
  <c r="BF212" i="5"/>
  <c r="T212" i="5"/>
  <c r="R212" i="5"/>
  <c r="P212" i="5"/>
  <c r="BI208" i="5"/>
  <c r="BH208" i="5"/>
  <c r="BG208" i="5"/>
  <c r="BF208" i="5"/>
  <c r="T208" i="5"/>
  <c r="R208" i="5"/>
  <c r="P208" i="5"/>
  <c r="BI204" i="5"/>
  <c r="BH204" i="5"/>
  <c r="BG204" i="5"/>
  <c r="BF204" i="5"/>
  <c r="T204" i="5"/>
  <c r="R204" i="5"/>
  <c r="P204" i="5"/>
  <c r="BI200" i="5"/>
  <c r="BH200" i="5"/>
  <c r="BG200" i="5"/>
  <c r="BF200" i="5"/>
  <c r="T200" i="5"/>
  <c r="R200" i="5"/>
  <c r="P200" i="5"/>
  <c r="BI196" i="5"/>
  <c r="BH196" i="5"/>
  <c r="BG196" i="5"/>
  <c r="BF196" i="5"/>
  <c r="T196" i="5"/>
  <c r="R196" i="5"/>
  <c r="P196" i="5"/>
  <c r="BI192" i="5"/>
  <c r="BH192" i="5"/>
  <c r="BG192" i="5"/>
  <c r="BF192" i="5"/>
  <c r="T192" i="5"/>
  <c r="R192" i="5"/>
  <c r="P192" i="5"/>
  <c r="BI188" i="5"/>
  <c r="BH188" i="5"/>
  <c r="BG188" i="5"/>
  <c r="BF188" i="5"/>
  <c r="T188" i="5"/>
  <c r="R188" i="5"/>
  <c r="P188" i="5"/>
  <c r="BI184" i="5"/>
  <c r="BH184" i="5"/>
  <c r="BG184" i="5"/>
  <c r="BF184" i="5"/>
  <c r="T184" i="5"/>
  <c r="R184" i="5"/>
  <c r="P184" i="5"/>
  <c r="BI179" i="5"/>
  <c r="BH179" i="5"/>
  <c r="BG179" i="5"/>
  <c r="BF179" i="5"/>
  <c r="T179" i="5"/>
  <c r="R179" i="5"/>
  <c r="P179" i="5"/>
  <c r="BI174" i="5"/>
  <c r="BH174" i="5"/>
  <c r="BG174" i="5"/>
  <c r="BF174" i="5"/>
  <c r="T174" i="5"/>
  <c r="R174" i="5"/>
  <c r="P174" i="5"/>
  <c r="BI171" i="5"/>
  <c r="BH171" i="5"/>
  <c r="BG171" i="5"/>
  <c r="BF171" i="5"/>
  <c r="T171" i="5"/>
  <c r="R171" i="5"/>
  <c r="P171" i="5"/>
  <c r="BI166" i="5"/>
  <c r="BH166" i="5"/>
  <c r="BG166" i="5"/>
  <c r="BF166" i="5"/>
  <c r="T166" i="5"/>
  <c r="R166" i="5"/>
  <c r="P166" i="5"/>
  <c r="BI161" i="5"/>
  <c r="BH161" i="5"/>
  <c r="BG161" i="5"/>
  <c r="BF161" i="5"/>
  <c r="T161" i="5"/>
  <c r="R161" i="5"/>
  <c r="P161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2" i="5"/>
  <c r="BH142" i="5"/>
  <c r="BG142" i="5"/>
  <c r="BF142" i="5"/>
  <c r="T142" i="5"/>
  <c r="R142" i="5"/>
  <c r="P142" i="5"/>
  <c r="BI138" i="5"/>
  <c r="BH138" i="5"/>
  <c r="BG138" i="5"/>
  <c r="BF138" i="5"/>
  <c r="T138" i="5"/>
  <c r="R138" i="5"/>
  <c r="P138" i="5"/>
  <c r="BI134" i="5"/>
  <c r="BH134" i="5"/>
  <c r="BG134" i="5"/>
  <c r="BF134" i="5"/>
  <c r="T134" i="5"/>
  <c r="R134" i="5"/>
  <c r="P134" i="5"/>
  <c r="F125" i="5"/>
  <c r="E123" i="5"/>
  <c r="J33" i="5"/>
  <c r="F91" i="5"/>
  <c r="E89" i="5"/>
  <c r="J26" i="5"/>
  <c r="E26" i="5"/>
  <c r="J128" i="5" s="1"/>
  <c r="J25" i="5"/>
  <c r="J23" i="5"/>
  <c r="E23" i="5"/>
  <c r="J127" i="5"/>
  <c r="J22" i="5"/>
  <c r="J20" i="5"/>
  <c r="E20" i="5"/>
  <c r="F94" i="5"/>
  <c r="J19" i="5"/>
  <c r="J17" i="5"/>
  <c r="E17" i="5"/>
  <c r="F93" i="5" s="1"/>
  <c r="J16" i="5"/>
  <c r="J125" i="5"/>
  <c r="E7" i="5"/>
  <c r="E85" i="5" s="1"/>
  <c r="J41" i="4"/>
  <c r="J40" i="4"/>
  <c r="AY98" i="1" s="1"/>
  <c r="J39" i="4"/>
  <c r="AX98" i="1" s="1"/>
  <c r="BI285" i="4"/>
  <c r="BH285" i="4"/>
  <c r="BG285" i="4"/>
  <c r="BF285" i="4"/>
  <c r="T285" i="4"/>
  <c r="R285" i="4"/>
  <c r="P285" i="4"/>
  <c r="BI282" i="4"/>
  <c r="BH282" i="4"/>
  <c r="BG282" i="4"/>
  <c r="BF282" i="4"/>
  <c r="T282" i="4"/>
  <c r="R282" i="4"/>
  <c r="P282" i="4"/>
  <c r="BI277" i="4"/>
  <c r="BH277" i="4"/>
  <c r="BG277" i="4"/>
  <c r="BF277" i="4"/>
  <c r="T277" i="4"/>
  <c r="T276" i="4" s="1"/>
  <c r="R277" i="4"/>
  <c r="R276" i="4" s="1"/>
  <c r="P277" i="4"/>
  <c r="P276" i="4" s="1"/>
  <c r="BI271" i="4"/>
  <c r="BH271" i="4"/>
  <c r="BG271" i="4"/>
  <c r="BF271" i="4"/>
  <c r="T271" i="4"/>
  <c r="T270" i="4" s="1"/>
  <c r="R271" i="4"/>
  <c r="R270" i="4" s="1"/>
  <c r="P271" i="4"/>
  <c r="P270" i="4"/>
  <c r="BI265" i="4"/>
  <c r="BH265" i="4"/>
  <c r="BG265" i="4"/>
  <c r="BF265" i="4"/>
  <c r="T265" i="4"/>
  <c r="R265" i="4"/>
  <c r="P265" i="4"/>
  <c r="BI260" i="4"/>
  <c r="BH260" i="4"/>
  <c r="BG260" i="4"/>
  <c r="BF260" i="4"/>
  <c r="T260" i="4"/>
  <c r="R260" i="4"/>
  <c r="P260" i="4"/>
  <c r="BI255" i="4"/>
  <c r="BH255" i="4"/>
  <c r="BG255" i="4"/>
  <c r="BF255" i="4"/>
  <c r="T255" i="4"/>
  <c r="R255" i="4"/>
  <c r="P255" i="4"/>
  <c r="BI250" i="4"/>
  <c r="BH250" i="4"/>
  <c r="BG250" i="4"/>
  <c r="BF250" i="4"/>
  <c r="T250" i="4"/>
  <c r="R250" i="4"/>
  <c r="P250" i="4"/>
  <c r="BI246" i="4"/>
  <c r="BH246" i="4"/>
  <c r="BG246" i="4"/>
  <c r="BF246" i="4"/>
  <c r="T246" i="4"/>
  <c r="R246" i="4"/>
  <c r="P246" i="4"/>
  <c r="BI241" i="4"/>
  <c r="BH241" i="4"/>
  <c r="BG241" i="4"/>
  <c r="BF241" i="4"/>
  <c r="T241" i="4"/>
  <c r="R241" i="4"/>
  <c r="P241" i="4"/>
  <c r="BI236" i="4"/>
  <c r="BH236" i="4"/>
  <c r="BG236" i="4"/>
  <c r="BF236" i="4"/>
  <c r="T236" i="4"/>
  <c r="R236" i="4"/>
  <c r="P236" i="4"/>
  <c r="BI230" i="4"/>
  <c r="BH230" i="4"/>
  <c r="BG230" i="4"/>
  <c r="BF230" i="4"/>
  <c r="T230" i="4"/>
  <c r="R230" i="4"/>
  <c r="P230" i="4"/>
  <c r="BI226" i="4"/>
  <c r="BH226" i="4"/>
  <c r="BG226" i="4"/>
  <c r="BF226" i="4"/>
  <c r="T226" i="4"/>
  <c r="R226" i="4"/>
  <c r="P226" i="4"/>
  <c r="BI221" i="4"/>
  <c r="BH221" i="4"/>
  <c r="BG221" i="4"/>
  <c r="BF221" i="4"/>
  <c r="T221" i="4"/>
  <c r="R221" i="4"/>
  <c r="P221" i="4"/>
  <c r="BI216" i="4"/>
  <c r="BH216" i="4"/>
  <c r="BG216" i="4"/>
  <c r="BF216" i="4"/>
  <c r="T216" i="4"/>
  <c r="R216" i="4"/>
  <c r="P216" i="4"/>
  <c r="BI212" i="4"/>
  <c r="BH212" i="4"/>
  <c r="BG212" i="4"/>
  <c r="BF212" i="4"/>
  <c r="T212" i="4"/>
  <c r="R212" i="4"/>
  <c r="P212" i="4"/>
  <c r="BI208" i="4"/>
  <c r="BH208" i="4"/>
  <c r="BG208" i="4"/>
  <c r="BF208" i="4"/>
  <c r="T208" i="4"/>
  <c r="R208" i="4"/>
  <c r="P208" i="4"/>
  <c r="BI202" i="4"/>
  <c r="BH202" i="4"/>
  <c r="BG202" i="4"/>
  <c r="BF202" i="4"/>
  <c r="T202" i="4"/>
  <c r="T201" i="4" s="1"/>
  <c r="R202" i="4"/>
  <c r="R201" i="4"/>
  <c r="P202" i="4"/>
  <c r="P201" i="4" s="1"/>
  <c r="BI196" i="4"/>
  <c r="BH196" i="4"/>
  <c r="BG196" i="4"/>
  <c r="BF196" i="4"/>
  <c r="T196" i="4"/>
  <c r="T195" i="4" s="1"/>
  <c r="R196" i="4"/>
  <c r="R195" i="4" s="1"/>
  <c r="P196" i="4"/>
  <c r="P195" i="4"/>
  <c r="BI192" i="4"/>
  <c r="BH192" i="4"/>
  <c r="BG192" i="4"/>
  <c r="BF192" i="4"/>
  <c r="T192" i="4"/>
  <c r="R192" i="4"/>
  <c r="P192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1" i="4"/>
  <c r="BH181" i="4"/>
  <c r="BG181" i="4"/>
  <c r="BF181" i="4"/>
  <c r="T181" i="4"/>
  <c r="R181" i="4"/>
  <c r="P181" i="4"/>
  <c r="BI177" i="4"/>
  <c r="BH177" i="4"/>
  <c r="BG177" i="4"/>
  <c r="BF177" i="4"/>
  <c r="T177" i="4"/>
  <c r="R177" i="4"/>
  <c r="P177" i="4"/>
  <c r="BI173" i="4"/>
  <c r="BH173" i="4"/>
  <c r="BG173" i="4"/>
  <c r="BF173" i="4"/>
  <c r="T173" i="4"/>
  <c r="R173" i="4"/>
  <c r="P173" i="4"/>
  <c r="BI169" i="4"/>
  <c r="BH169" i="4"/>
  <c r="BG169" i="4"/>
  <c r="BF169" i="4"/>
  <c r="T169" i="4"/>
  <c r="R169" i="4"/>
  <c r="P169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4" i="4"/>
  <c r="BH154" i="4"/>
  <c r="BG154" i="4"/>
  <c r="BF154" i="4"/>
  <c r="T154" i="4"/>
  <c r="R154" i="4"/>
  <c r="P154" i="4"/>
  <c r="BI150" i="4"/>
  <c r="BH150" i="4"/>
  <c r="BG150" i="4"/>
  <c r="BF150" i="4"/>
  <c r="T150" i="4"/>
  <c r="R150" i="4"/>
  <c r="P150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F129" i="4"/>
  <c r="E127" i="4"/>
  <c r="J33" i="4"/>
  <c r="F91" i="4"/>
  <c r="E89" i="4"/>
  <c r="J26" i="4"/>
  <c r="E26" i="4"/>
  <c r="J132" i="4" s="1"/>
  <c r="J25" i="4"/>
  <c r="J23" i="4"/>
  <c r="E23" i="4"/>
  <c r="J93" i="4" s="1"/>
  <c r="J22" i="4"/>
  <c r="J20" i="4"/>
  <c r="E20" i="4"/>
  <c r="F132" i="4" s="1"/>
  <c r="J19" i="4"/>
  <c r="J17" i="4"/>
  <c r="E17" i="4"/>
  <c r="F131" i="4" s="1"/>
  <c r="J16" i="4"/>
  <c r="J129" i="4"/>
  <c r="E7" i="4"/>
  <c r="E85" i="4" s="1"/>
  <c r="J41" i="3"/>
  <c r="J40" i="3"/>
  <c r="AY97" i="1" s="1"/>
  <c r="J39" i="3"/>
  <c r="AX97" i="1" s="1"/>
  <c r="BI288" i="3"/>
  <c r="BH288" i="3"/>
  <c r="BG288" i="3"/>
  <c r="BF288" i="3"/>
  <c r="T288" i="3"/>
  <c r="T287" i="3" s="1"/>
  <c r="R288" i="3"/>
  <c r="R287" i="3" s="1"/>
  <c r="P288" i="3"/>
  <c r="P287" i="3" s="1"/>
  <c r="BI283" i="3"/>
  <c r="BH283" i="3"/>
  <c r="BG283" i="3"/>
  <c r="BF283" i="3"/>
  <c r="T283" i="3"/>
  <c r="R283" i="3"/>
  <c r="P283" i="3"/>
  <c r="BI279" i="3"/>
  <c r="BH279" i="3"/>
  <c r="BG279" i="3"/>
  <c r="BF279" i="3"/>
  <c r="T279" i="3"/>
  <c r="R279" i="3"/>
  <c r="P279" i="3"/>
  <c r="BI274" i="3"/>
  <c r="BH274" i="3"/>
  <c r="BG274" i="3"/>
  <c r="BF274" i="3"/>
  <c r="T274" i="3"/>
  <c r="R274" i="3"/>
  <c r="P274" i="3"/>
  <c r="BI270" i="3"/>
  <c r="BH270" i="3"/>
  <c r="BG270" i="3"/>
  <c r="BF270" i="3"/>
  <c r="T270" i="3"/>
  <c r="R270" i="3"/>
  <c r="P270" i="3"/>
  <c r="BI264" i="3"/>
  <c r="BH264" i="3"/>
  <c r="BG264" i="3"/>
  <c r="BF264" i="3"/>
  <c r="T264" i="3"/>
  <c r="R264" i="3"/>
  <c r="P264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28" i="3"/>
  <c r="BH228" i="3"/>
  <c r="BG228" i="3"/>
  <c r="BF228" i="3"/>
  <c r="T228" i="3"/>
  <c r="R228" i="3"/>
  <c r="P228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6" i="3"/>
  <c r="BH216" i="3"/>
  <c r="BG216" i="3"/>
  <c r="BF216" i="3"/>
  <c r="T216" i="3"/>
  <c r="R216" i="3"/>
  <c r="P216" i="3"/>
  <c r="BI212" i="3"/>
  <c r="BH212" i="3"/>
  <c r="BG212" i="3"/>
  <c r="BF212" i="3"/>
  <c r="T212" i="3"/>
  <c r="R212" i="3"/>
  <c r="P212" i="3"/>
  <c r="BI207" i="3"/>
  <c r="BH207" i="3"/>
  <c r="BG207" i="3"/>
  <c r="BF207" i="3"/>
  <c r="T207" i="3"/>
  <c r="T206" i="3" s="1"/>
  <c r="R207" i="3"/>
  <c r="R206" i="3" s="1"/>
  <c r="P207" i="3"/>
  <c r="P206" i="3" s="1"/>
  <c r="BI203" i="3"/>
  <c r="BH203" i="3"/>
  <c r="BG203" i="3"/>
  <c r="BF203" i="3"/>
  <c r="T203" i="3"/>
  <c r="R203" i="3"/>
  <c r="P203" i="3"/>
  <c r="BI199" i="3"/>
  <c r="BH199" i="3"/>
  <c r="BG199" i="3"/>
  <c r="BF199" i="3"/>
  <c r="T199" i="3"/>
  <c r="R199" i="3"/>
  <c r="P199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5" i="3"/>
  <c r="BH165" i="3"/>
  <c r="BG165" i="3"/>
  <c r="BF165" i="3"/>
  <c r="T165" i="3"/>
  <c r="R165" i="3"/>
  <c r="P165" i="3"/>
  <c r="BI156" i="3"/>
  <c r="BH156" i="3"/>
  <c r="BG156" i="3"/>
  <c r="BF156" i="3"/>
  <c r="T156" i="3"/>
  <c r="R156" i="3"/>
  <c r="P156" i="3"/>
  <c r="BI150" i="3"/>
  <c r="BH150" i="3"/>
  <c r="BG150" i="3"/>
  <c r="BF150" i="3"/>
  <c r="T150" i="3"/>
  <c r="R150" i="3"/>
  <c r="P150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F126" i="3"/>
  <c r="E124" i="3"/>
  <c r="J33" i="3"/>
  <c r="F91" i="3"/>
  <c r="E89" i="3"/>
  <c r="J26" i="3"/>
  <c r="E26" i="3"/>
  <c r="J129" i="3" s="1"/>
  <c r="J25" i="3"/>
  <c r="J23" i="3"/>
  <c r="E23" i="3"/>
  <c r="J128" i="3" s="1"/>
  <c r="J22" i="3"/>
  <c r="J20" i="3"/>
  <c r="E20" i="3"/>
  <c r="F129" i="3" s="1"/>
  <c r="J19" i="3"/>
  <c r="J17" i="3"/>
  <c r="E17" i="3"/>
  <c r="F93" i="3" s="1"/>
  <c r="J16" i="3"/>
  <c r="J14" i="3"/>
  <c r="E7" i="3"/>
  <c r="E120" i="3" s="1"/>
  <c r="J41" i="2"/>
  <c r="J40" i="2"/>
  <c r="AY96" i="1" s="1"/>
  <c r="J39" i="2"/>
  <c r="AX96" i="1"/>
  <c r="BI306" i="2"/>
  <c r="BH306" i="2"/>
  <c r="BG306" i="2"/>
  <c r="BF306" i="2"/>
  <c r="T306" i="2"/>
  <c r="T305" i="2"/>
  <c r="R306" i="2"/>
  <c r="R305" i="2" s="1"/>
  <c r="P306" i="2"/>
  <c r="P305" i="2" s="1"/>
  <c r="BI299" i="2"/>
  <c r="BH299" i="2"/>
  <c r="BG299" i="2"/>
  <c r="BF299" i="2"/>
  <c r="T299" i="2"/>
  <c r="R299" i="2"/>
  <c r="P299" i="2"/>
  <c r="BI293" i="2"/>
  <c r="BH293" i="2"/>
  <c r="BG293" i="2"/>
  <c r="BF293" i="2"/>
  <c r="T293" i="2"/>
  <c r="R293" i="2"/>
  <c r="P293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48" i="2"/>
  <c r="BH248" i="2"/>
  <c r="BG248" i="2"/>
  <c r="BF248" i="2"/>
  <c r="T248" i="2"/>
  <c r="R248" i="2"/>
  <c r="P248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0" i="2"/>
  <c r="BH230" i="2"/>
  <c r="BG230" i="2"/>
  <c r="BF230" i="2"/>
  <c r="T230" i="2"/>
  <c r="R230" i="2"/>
  <c r="P230" i="2"/>
  <c r="BI226" i="2"/>
  <c r="BH226" i="2"/>
  <c r="BG226" i="2"/>
  <c r="BF226" i="2"/>
  <c r="T226" i="2"/>
  <c r="R226" i="2"/>
  <c r="P226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F125" i="2"/>
  <c r="E123" i="2"/>
  <c r="J33" i="2"/>
  <c r="F91" i="2"/>
  <c r="E89" i="2"/>
  <c r="J26" i="2"/>
  <c r="E26" i="2"/>
  <c r="J128" i="2" s="1"/>
  <c r="J25" i="2"/>
  <c r="J23" i="2"/>
  <c r="E23" i="2"/>
  <c r="J93" i="2" s="1"/>
  <c r="J22" i="2"/>
  <c r="J20" i="2"/>
  <c r="E20" i="2"/>
  <c r="F128" i="2"/>
  <c r="J19" i="2"/>
  <c r="J17" i="2"/>
  <c r="E17" i="2"/>
  <c r="F127" i="2"/>
  <c r="J16" i="2"/>
  <c r="J91" i="2"/>
  <c r="E7" i="2"/>
  <c r="E119" i="2" s="1"/>
  <c r="L90" i="1"/>
  <c r="AM90" i="1"/>
  <c r="AM89" i="1"/>
  <c r="L89" i="1"/>
  <c r="AM87" i="1"/>
  <c r="L87" i="1"/>
  <c r="L85" i="1"/>
  <c r="L84" i="1"/>
  <c r="J253" i="2"/>
  <c r="BK238" i="2"/>
  <c r="BK193" i="2"/>
  <c r="J271" i="2"/>
  <c r="J205" i="2"/>
  <c r="BK162" i="2"/>
  <c r="J299" i="2"/>
  <c r="J238" i="2"/>
  <c r="J193" i="2"/>
  <c r="J152" i="2"/>
  <c r="AS99" i="1"/>
  <c r="J257" i="2"/>
  <c r="J217" i="2"/>
  <c r="BK152" i="2"/>
  <c r="BK248" i="2"/>
  <c r="BK205" i="2"/>
  <c r="J147" i="2"/>
  <c r="J212" i="3"/>
  <c r="BK178" i="3"/>
  <c r="J258" i="3"/>
  <c r="BK238" i="3"/>
  <c r="J207" i="3"/>
  <c r="J288" i="3"/>
  <c r="J270" i="3"/>
  <c r="BK212" i="3"/>
  <c r="BK288" i="3"/>
  <c r="BK258" i="3"/>
  <c r="J246" i="3"/>
  <c r="J156" i="3"/>
  <c r="J223" i="3"/>
  <c r="J170" i="3"/>
  <c r="J181" i="4"/>
  <c r="BK144" i="4"/>
  <c r="J230" i="4"/>
  <c r="BK181" i="4"/>
  <c r="J216" i="4"/>
  <c r="BK147" i="4"/>
  <c r="J236" i="4"/>
  <c r="BK161" i="4"/>
  <c r="J141" i="4"/>
  <c r="BK212" i="4"/>
  <c r="J154" i="4"/>
  <c r="BK230" i="4"/>
  <c r="BK177" i="4"/>
  <c r="BK309" i="5"/>
  <c r="BK286" i="5"/>
  <c r="BK257" i="5"/>
  <c r="J216" i="5"/>
  <c r="J146" i="5"/>
  <c r="J294" i="5"/>
  <c r="BK263" i="5"/>
  <c r="J224" i="5"/>
  <c r="BK192" i="5"/>
  <c r="BK300" i="5"/>
  <c r="J276" i="5"/>
  <c r="BK246" i="5"/>
  <c r="BK228" i="5"/>
  <c r="J196" i="5"/>
  <c r="BK161" i="5"/>
  <c r="J188" i="5"/>
  <c r="J138" i="5"/>
  <c r="BK212" i="5"/>
  <c r="BK153" i="5"/>
  <c r="J245" i="6"/>
  <c r="BK175" i="6"/>
  <c r="BK224" i="6"/>
  <c r="BK188" i="6"/>
  <c r="BK240" i="6"/>
  <c r="BK201" i="6"/>
  <c r="BK184" i="6"/>
  <c r="J139" i="6"/>
  <c r="J204" i="6"/>
  <c r="J180" i="6"/>
  <c r="BK197" i="6"/>
  <c r="J135" i="6"/>
  <c r="BK276" i="7"/>
  <c r="J252" i="7"/>
  <c r="J192" i="7"/>
  <c r="J258" i="7"/>
  <c r="BK224" i="7"/>
  <c r="BK174" i="7"/>
  <c r="J142" i="7"/>
  <c r="BK254" i="7"/>
  <c r="J229" i="7"/>
  <c r="J184" i="7"/>
  <c r="J294" i="7"/>
  <c r="J262" i="7"/>
  <c r="BK229" i="7"/>
  <c r="BK192" i="7"/>
  <c r="BK161" i="7"/>
  <c r="BK252" i="7"/>
  <c r="J242" i="7"/>
  <c r="J174" i="7"/>
  <c r="BK134" i="7"/>
  <c r="J241" i="8"/>
  <c r="BK177" i="8"/>
  <c r="BK137" i="8"/>
  <c r="J255" i="8"/>
  <c r="J207" i="8"/>
  <c r="J177" i="8"/>
  <c r="BK282" i="8"/>
  <c r="J210" i="8"/>
  <c r="J141" i="8"/>
  <c r="J230" i="8"/>
  <c r="BK237" i="8"/>
  <c r="BK207" i="8"/>
  <c r="J180" i="8"/>
  <c r="BK336" i="9"/>
  <c r="J291" i="9"/>
  <c r="J266" i="9"/>
  <c r="J220" i="9"/>
  <c r="BK179" i="9"/>
  <c r="J330" i="9"/>
  <c r="J280" i="9"/>
  <c r="BK254" i="9"/>
  <c r="J174" i="9"/>
  <c r="J301" i="9"/>
  <c r="BK228" i="9"/>
  <c r="J196" i="9"/>
  <c r="BK308" i="9"/>
  <c r="BK250" i="9"/>
  <c r="J211" i="9"/>
  <c r="J345" i="9"/>
  <c r="J262" i="9"/>
  <c r="J179" i="9"/>
  <c r="BK276" i="9"/>
  <c r="J232" i="9"/>
  <c r="BK140" i="9"/>
  <c r="J287" i="2"/>
  <c r="BK235" i="2"/>
  <c r="J201" i="2"/>
  <c r="J267" i="2"/>
  <c r="BK177" i="2"/>
  <c r="J306" i="2"/>
  <c r="BK275" i="2"/>
  <c r="J230" i="2"/>
  <c r="BK185" i="2"/>
  <c r="BK299" i="2"/>
  <c r="BK283" i="2"/>
  <c r="BK267" i="2"/>
  <c r="BK210" i="2"/>
  <c r="BK171" i="2"/>
  <c r="BK287" i="2"/>
  <c r="J241" i="2"/>
  <c r="BK157" i="2"/>
  <c r="BK166" i="2"/>
  <c r="J240" i="3"/>
  <c r="BK203" i="3"/>
  <c r="BK170" i="3"/>
  <c r="J242" i="3"/>
  <c r="J232" i="3"/>
  <c r="BK279" i="3"/>
  <c r="BK246" i="3"/>
  <c r="BK139" i="3"/>
  <c r="J279" i="3"/>
  <c r="BK232" i="3"/>
  <c r="BK228" i="3"/>
  <c r="BK207" i="3"/>
  <c r="J203" i="3"/>
  <c r="BK199" i="3"/>
  <c r="BK195" i="3"/>
  <c r="J175" i="3"/>
  <c r="BK244" i="3"/>
  <c r="J192" i="3"/>
  <c r="J208" i="4"/>
  <c r="J165" i="4"/>
  <c r="J260" i="4"/>
  <c r="BK185" i="4"/>
  <c r="J226" i="4"/>
  <c r="J144" i="4"/>
  <c r="BK255" i="4"/>
  <c r="BK192" i="4"/>
  <c r="BK154" i="4"/>
  <c r="BK285" i="4"/>
  <c r="BK236" i="4"/>
  <c r="J161" i="4"/>
  <c r="J138" i="4"/>
  <c r="J185" i="4"/>
  <c r="BK282" i="5"/>
  <c r="BK250" i="5"/>
  <c r="J171" i="5"/>
  <c r="BK304" i="5"/>
  <c r="J268" i="5"/>
  <c r="J220" i="5"/>
  <c r="BK230" i="5"/>
  <c r="BK166" i="5"/>
  <c r="J246" i="5"/>
  <c r="BK196" i="5"/>
  <c r="J242" i="5"/>
  <c r="J193" i="6"/>
  <c r="BK204" i="6"/>
  <c r="J170" i="6"/>
  <c r="BK227" i="6"/>
  <c r="J150" i="6"/>
  <c r="BK170" i="6"/>
  <c r="BK231" i="6"/>
  <c r="J201" i="6"/>
  <c r="BK135" i="6"/>
  <c r="J167" i="6"/>
  <c r="J301" i="7"/>
  <c r="BK242" i="7"/>
  <c r="BK166" i="7"/>
  <c r="BK238" i="7"/>
  <c r="J166" i="7"/>
  <c r="BK271" i="7"/>
  <c r="BK233" i="7"/>
  <c r="J204" i="7"/>
  <c r="BK301" i="7"/>
  <c r="J276" i="7"/>
  <c r="J238" i="7"/>
  <c r="BK216" i="7"/>
  <c r="BK188" i="7"/>
  <c r="J290" i="7"/>
  <c r="BK248" i="7"/>
  <c r="BK204" i="7"/>
  <c r="BK142" i="7"/>
  <c r="BK243" i="8"/>
  <c r="BK185" i="8"/>
  <c r="BK141" i="8"/>
  <c r="BK260" i="8"/>
  <c r="J219" i="8"/>
  <c r="J198" i="8"/>
  <c r="BK152" i="8"/>
  <c r="J237" i="8"/>
  <c r="BK148" i="8"/>
  <c r="BK234" i="8"/>
  <c r="J152" i="8"/>
  <c r="BK219" i="8"/>
  <c r="J185" i="8"/>
  <c r="BK340" i="9"/>
  <c r="BK318" i="9"/>
  <c r="BK268" i="9"/>
  <c r="J240" i="9"/>
  <c r="BK174" i="9"/>
  <c r="J322" i="9"/>
  <c r="J285" i="9"/>
  <c r="J257" i="9"/>
  <c r="BK182" i="9"/>
  <c r="BK304" i="9"/>
  <c r="BK248" i="9"/>
  <c r="BK211" i="9"/>
  <c r="BK155" i="9"/>
  <c r="BK266" i="9"/>
  <c r="BK236" i="9"/>
  <c r="J182" i="9"/>
  <c r="J336" i="9"/>
  <c r="J244" i="9"/>
  <c r="BK160" i="9"/>
  <c r="J248" i="9"/>
  <c r="J203" i="9"/>
  <c r="J279" i="2"/>
  <c r="BK226" i="2"/>
  <c r="BK147" i="2"/>
  <c r="BK257" i="2"/>
  <c r="J197" i="2"/>
  <c r="AS105" i="1"/>
  <c r="BK241" i="2"/>
  <c r="J226" i="2"/>
  <c r="J177" i="2"/>
  <c r="AS102" i="1"/>
  <c r="BK261" i="2"/>
  <c r="BK197" i="2"/>
  <c r="J162" i="2"/>
  <c r="J283" i="2"/>
  <c r="BK213" i="2"/>
  <c r="J142" i="2"/>
  <c r="J264" i="3"/>
  <c r="BK234" i="3"/>
  <c r="J165" i="3"/>
  <c r="BK248" i="3"/>
  <c r="BK223" i="3"/>
  <c r="BK183" i="3"/>
  <c r="J251" i="3"/>
  <c r="BK156" i="3"/>
  <c r="J283" i="3"/>
  <c r="BK251" i="3"/>
  <c r="BK165" i="3"/>
  <c r="J248" i="3"/>
  <c r="J183" i="3"/>
  <c r="BK226" i="4"/>
  <c r="BK173" i="4"/>
  <c r="J277" i="4"/>
  <c r="BK208" i="4"/>
  <c r="J282" i="4"/>
  <c r="J212" i="4"/>
  <c r="J271" i="4"/>
  <c r="BK250" i="4"/>
  <c r="J196" i="4"/>
  <c r="J158" i="4"/>
  <c r="BK277" i="4"/>
  <c r="BK221" i="4"/>
  <c r="BK165" i="4"/>
  <c r="BK141" i="4"/>
  <c r="BK216" i="4"/>
  <c r="J169" i="4"/>
  <c r="BK294" i="5"/>
  <c r="BK276" i="5"/>
  <c r="BK238" i="5"/>
  <c r="BK188" i="5"/>
  <c r="BK138" i="5"/>
  <c r="J257" i="5"/>
  <c r="BK204" i="5"/>
  <c r="J179" i="5"/>
  <c r="J286" i="5"/>
  <c r="J263" i="5"/>
  <c r="J238" i="5"/>
  <c r="J200" i="5"/>
  <c r="BK142" i="5"/>
  <c r="J212" i="5"/>
  <c r="BK146" i="5"/>
  <c r="BK235" i="5"/>
  <c r="BK179" i="5"/>
  <c r="J153" i="5"/>
  <c r="BK208" i="6"/>
  <c r="J236" i="6"/>
  <c r="BK215" i="6"/>
  <c r="BK150" i="6"/>
  <c r="J208" i="6"/>
  <c r="BK157" i="6"/>
  <c r="BK180" i="6"/>
  <c r="J224" i="6"/>
  <c r="BK193" i="6"/>
  <c r="J211" i="6"/>
  <c r="BK139" i="6"/>
  <c r="BK284" i="7"/>
  <c r="J254" i="7"/>
  <c r="J265" i="7"/>
  <c r="BK200" i="7"/>
  <c r="J171" i="7"/>
  <c r="BK138" i="7"/>
  <c r="J245" i="7"/>
  <c r="J212" i="7"/>
  <c r="J284" i="7"/>
  <c r="BK256" i="7"/>
  <c r="J224" i="7"/>
  <c r="J200" i="7"/>
  <c r="J134" i="7"/>
  <c r="J268" i="7"/>
  <c r="J188" i="7"/>
  <c r="BK198" i="8"/>
  <c r="BK167" i="8"/>
  <c r="BK274" i="8"/>
  <c r="BK230" i="8"/>
  <c r="J202" i="8"/>
  <c r="J137" i="8"/>
  <c r="J267" i="8"/>
  <c r="BK194" i="8"/>
  <c r="J251" i="8"/>
  <c r="BK249" i="8"/>
  <c r="BK210" i="8"/>
  <c r="J172" i="8"/>
  <c r="BK345" i="9"/>
  <c r="J295" i="9"/>
  <c r="BK199" i="9"/>
  <c r="J148" i="9"/>
  <c r="BK295" i="9"/>
  <c r="J271" i="9"/>
  <c r="BK203" i="9"/>
  <c r="BK312" i="9"/>
  <c r="BK271" i="9"/>
  <c r="J215" i="9"/>
  <c r="J187" i="9"/>
  <c r="J318" i="9"/>
  <c r="BK257" i="9"/>
  <c r="BK220" i="9"/>
  <c r="J155" i="9"/>
  <c r="BK280" i="9"/>
  <c r="BK169" i="9"/>
  <c r="BK326" i="9"/>
  <c r="J236" i="9"/>
  <c r="BK187" i="9"/>
  <c r="BK244" i="2"/>
  <c r="BK230" i="2"/>
  <c r="J157" i="2"/>
  <c r="J210" i="2"/>
  <c r="J171" i="2"/>
  <c r="J293" i="2"/>
  <c r="J235" i="2"/>
  <c r="J189" i="2"/>
  <c r="BK306" i="2"/>
  <c r="BK293" i="2"/>
  <c r="BK279" i="2"/>
  <c r="BK253" i="2"/>
  <c r="BK181" i="2"/>
  <c r="BK142" i="2"/>
  <c r="J275" i="2"/>
  <c r="J181" i="2"/>
  <c r="BK189" i="2"/>
  <c r="J238" i="3"/>
  <c r="J195" i="3"/>
  <c r="BK150" i="3"/>
  <c r="BK255" i="3"/>
  <c r="J234" i="3"/>
  <c r="J216" i="3"/>
  <c r="BK283" i="3"/>
  <c r="J220" i="3"/>
  <c r="BK175" i="3"/>
  <c r="J274" i="3"/>
  <c r="J255" i="3"/>
  <c r="J178" i="3"/>
  <c r="BK270" i="3"/>
  <c r="BK216" i="3"/>
  <c r="J143" i="3"/>
  <c r="BK202" i="4"/>
  <c r="J285" i="4"/>
  <c r="J202" i="4"/>
  <c r="BK241" i="4"/>
  <c r="J188" i="4"/>
  <c r="BK282" i="4"/>
  <c r="BK246" i="4"/>
  <c r="J173" i="4"/>
  <c r="BK138" i="4"/>
  <c r="BK260" i="4"/>
  <c r="BK188" i="4"/>
  <c r="J241" i="4"/>
  <c r="BK150" i="4"/>
  <c r="J304" i="5"/>
  <c r="J272" i="5"/>
  <c r="BK242" i="5"/>
  <c r="BK184" i="5"/>
  <c r="J309" i="5"/>
  <c r="BK260" i="5"/>
  <c r="J230" i="5"/>
  <c r="BK200" i="5"/>
  <c r="BK171" i="5"/>
  <c r="J282" i="5"/>
  <c r="J260" i="5"/>
  <c r="BK216" i="5"/>
  <c r="J166" i="5"/>
  <c r="BK224" i="5"/>
  <c r="J174" i="5"/>
  <c r="J134" i="5"/>
  <c r="BK208" i="5"/>
  <c r="J254" i="5"/>
  <c r="BK236" i="6"/>
  <c r="BK245" i="6"/>
  <c r="BK218" i="6"/>
  <c r="J184" i="6"/>
  <c r="J218" i="6"/>
  <c r="J215" i="6"/>
  <c r="BK162" i="6"/>
  <c r="J240" i="6"/>
  <c r="J188" i="6"/>
  <c r="J227" i="6"/>
  <c r="J175" i="6"/>
  <c r="BK268" i="7"/>
  <c r="J208" i="7"/>
  <c r="BK153" i="7"/>
  <c r="J216" i="7"/>
  <c r="BK179" i="7"/>
  <c r="J146" i="7"/>
  <c r="BK258" i="7"/>
  <c r="J196" i="7"/>
  <c r="BK290" i="7"/>
  <c r="BK265" i="7"/>
  <c r="J220" i="7"/>
  <c r="BK146" i="7"/>
  <c r="J271" i="7"/>
  <c r="BK220" i="7"/>
  <c r="J153" i="7"/>
  <c r="BK251" i="8"/>
  <c r="BK172" i="8"/>
  <c r="J282" i="8"/>
  <c r="J234" i="8"/>
  <c r="BK214" i="8"/>
  <c r="BK158" i="8"/>
  <c r="BK255" i="8"/>
  <c r="BK180" i="8"/>
  <c r="BK241" i="8"/>
  <c r="J243" i="8"/>
  <c r="J227" i="8"/>
  <c r="J194" i="8"/>
  <c r="J167" i="8"/>
  <c r="J326" i="9"/>
  <c r="BK285" i="9"/>
  <c r="J254" i="9"/>
  <c r="BK215" i="9"/>
  <c r="BK144" i="9"/>
  <c r="J308" i="9"/>
  <c r="BK196" i="9"/>
  <c r="BK148" i="9"/>
  <c r="BK288" i="9"/>
  <c r="J199" i="9"/>
  <c r="BK330" i="9"/>
  <c r="BK262" i="9"/>
  <c r="BK224" i="9"/>
  <c r="J160" i="9"/>
  <c r="J288" i="9"/>
  <c r="BK192" i="9"/>
  <c r="J140" i="9"/>
  <c r="J312" i="9"/>
  <c r="J224" i="9"/>
  <c r="J261" i="2"/>
  <c r="BK221" i="2"/>
  <c r="BK138" i="2"/>
  <c r="J221" i="2"/>
  <c r="J244" i="2"/>
  <c r="J213" i="2"/>
  <c r="J166" i="2"/>
  <c r="AS95" i="1"/>
  <c r="J248" i="2"/>
  <c r="J185" i="2"/>
  <c r="BK134" i="2"/>
  <c r="BK271" i="2"/>
  <c r="BK217" i="2"/>
  <c r="BK201" i="2"/>
  <c r="BK242" i="3"/>
  <c r="BK220" i="3"/>
  <c r="BK192" i="3"/>
  <c r="BK143" i="3"/>
  <c r="J244" i="3"/>
  <c r="J228" i="3"/>
  <c r="BK188" i="3"/>
  <c r="BK274" i="3"/>
  <c r="J188" i="3"/>
  <c r="BK135" i="3"/>
  <c r="BK264" i="3"/>
  <c r="BK240" i="3"/>
  <c r="J150" i="3"/>
  <c r="J199" i="3"/>
  <c r="J246" i="4"/>
  <c r="BK169" i="4"/>
  <c r="BK271" i="4"/>
  <c r="BK196" i="4"/>
  <c r="J250" i="4"/>
  <c r="J177" i="4"/>
  <c r="BK265" i="4"/>
  <c r="J221" i="4"/>
  <c r="J150" i="4"/>
  <c r="J192" i="4"/>
  <c r="J147" i="4"/>
  <c r="J255" i="4"/>
  <c r="BK158" i="4"/>
  <c r="J300" i="5"/>
  <c r="BK268" i="5"/>
  <c r="J228" i="5"/>
  <c r="BK174" i="5"/>
  <c r="BK290" i="5"/>
  <c r="J250" i="5"/>
  <c r="J208" i="5"/>
  <c r="J184" i="5"/>
  <c r="J290" i="5"/>
  <c r="BK272" i="5"/>
  <c r="BK254" i="5"/>
  <c r="J235" i="5"/>
  <c r="J192" i="5"/>
  <c r="BK134" i="5"/>
  <c r="J204" i="5"/>
  <c r="J142" i="5"/>
  <c r="BK220" i="5"/>
  <c r="J161" i="5"/>
  <c r="J231" i="6"/>
  <c r="J144" i="6"/>
  <c r="BK167" i="6"/>
  <c r="J197" i="6"/>
  <c r="BK144" i="6"/>
  <c r="BK211" i="6"/>
  <c r="J162" i="6"/>
  <c r="J157" i="6"/>
  <c r="BK294" i="7"/>
  <c r="J256" i="7"/>
  <c r="J179" i="7"/>
  <c r="J248" i="7"/>
  <c r="BK196" i="7"/>
  <c r="J161" i="7"/>
  <c r="BK262" i="7"/>
  <c r="BK208" i="7"/>
  <c r="J138" i="7"/>
  <c r="J280" i="7"/>
  <c r="J233" i="7"/>
  <c r="BK212" i="7"/>
  <c r="BK171" i="7"/>
  <c r="BK280" i="7"/>
  <c r="BK245" i="7"/>
  <c r="BK184" i="7"/>
  <c r="BK190" i="8"/>
  <c r="J158" i="8"/>
  <c r="BK267" i="8"/>
  <c r="BK223" i="8"/>
  <c r="J190" i="8"/>
  <c r="J274" i="8"/>
  <c r="J214" i="8"/>
  <c r="J260" i="8"/>
  <c r="BK227" i="8"/>
  <c r="J223" i="8"/>
  <c r="BK202" i="8"/>
  <c r="J148" i="8"/>
  <c r="BK322" i="9"/>
  <c r="J250" i="9"/>
  <c r="J192" i="9"/>
  <c r="J144" i="9"/>
  <c r="J304" i="9"/>
  <c r="J276" i="9"/>
  <c r="BK244" i="9"/>
  <c r="J136" i="9"/>
  <c r="BK232" i="9"/>
  <c r="BK207" i="9"/>
  <c r="J340" i="9"/>
  <c r="BK301" i="9"/>
  <c r="BK240" i="9"/>
  <c r="J169" i="9"/>
  <c r="BK291" i="9"/>
  <c r="J228" i="9"/>
  <c r="BK136" i="9"/>
  <c r="J268" i="9"/>
  <c r="J207" i="9"/>
  <c r="P133" i="2" l="1"/>
  <c r="P176" i="2"/>
  <c r="T209" i="2"/>
  <c r="BK252" i="2"/>
  <c r="J252" i="2" s="1"/>
  <c r="J104" i="2" s="1"/>
  <c r="BK227" i="3"/>
  <c r="J227" i="3" s="1"/>
  <c r="J103" i="3" s="1"/>
  <c r="P250" i="3"/>
  <c r="T250" i="3"/>
  <c r="T137" i="4"/>
  <c r="T207" i="4"/>
  <c r="T235" i="4"/>
  <c r="T281" i="4"/>
  <c r="T275" i="4" s="1"/>
  <c r="BK133" i="5"/>
  <c r="R195" i="5"/>
  <c r="R234" i="5"/>
  <c r="P267" i="5"/>
  <c r="R134" i="6"/>
  <c r="BK192" i="6"/>
  <c r="J192" i="6" s="1"/>
  <c r="J102" i="6" s="1"/>
  <c r="P203" i="6"/>
  <c r="BK226" i="6"/>
  <c r="J226" i="6"/>
  <c r="J105" i="6" s="1"/>
  <c r="R133" i="2"/>
  <c r="T176" i="2"/>
  <c r="R209" i="2"/>
  <c r="T252" i="2"/>
  <c r="R134" i="3"/>
  <c r="P211" i="3"/>
  <c r="T211" i="3"/>
  <c r="BK250" i="3"/>
  <c r="J250" i="3" s="1"/>
  <c r="J104" i="3" s="1"/>
  <c r="BK269" i="3"/>
  <c r="J269" i="3" s="1"/>
  <c r="J105" i="3" s="1"/>
  <c r="BK137" i="4"/>
  <c r="J137" i="4" s="1"/>
  <c r="J100" i="4" s="1"/>
  <c r="BK235" i="4"/>
  <c r="J235" i="4" s="1"/>
  <c r="J104" i="4" s="1"/>
  <c r="R249" i="4"/>
  <c r="BK281" i="4"/>
  <c r="J281" i="4" s="1"/>
  <c r="J109" i="4" s="1"/>
  <c r="BK195" i="5"/>
  <c r="J195" i="5" s="1"/>
  <c r="J101" i="5" s="1"/>
  <c r="P234" i="5"/>
  <c r="P249" i="5"/>
  <c r="R249" i="5"/>
  <c r="T249" i="5"/>
  <c r="T134" i="6"/>
  <c r="T192" i="6"/>
  <c r="P210" i="6"/>
  <c r="T210" i="6"/>
  <c r="T133" i="7"/>
  <c r="R195" i="7"/>
  <c r="P228" i="7"/>
  <c r="BK237" i="7"/>
  <c r="J237" i="7" s="1"/>
  <c r="J103" i="7" s="1"/>
  <c r="BK275" i="7"/>
  <c r="J275" i="7" s="1"/>
  <c r="J104" i="7" s="1"/>
  <c r="T136" i="8"/>
  <c r="P197" i="8"/>
  <c r="P206" i="8"/>
  <c r="R218" i="8"/>
  <c r="R229" i="8"/>
  <c r="P236" i="8"/>
  <c r="R259" i="8"/>
  <c r="R135" i="9"/>
  <c r="R206" i="9"/>
  <c r="T219" i="9"/>
  <c r="T261" i="9"/>
  <c r="R275" i="9"/>
  <c r="R303" i="9"/>
  <c r="T133" i="2"/>
  <c r="BK209" i="2"/>
  <c r="J209" i="2" s="1"/>
  <c r="J102" i="2" s="1"/>
  <c r="P225" i="2"/>
  <c r="R225" i="2"/>
  <c r="T225" i="2"/>
  <c r="T134" i="3"/>
  <c r="T227" i="3"/>
  <c r="P269" i="3"/>
  <c r="BK207" i="4"/>
  <c r="J207" i="4" s="1"/>
  <c r="J103" i="4" s="1"/>
  <c r="P235" i="4"/>
  <c r="P249" i="4"/>
  <c r="R281" i="4"/>
  <c r="R275" i="4" s="1"/>
  <c r="P133" i="5"/>
  <c r="P195" i="5"/>
  <c r="BK249" i="5"/>
  <c r="J249" i="5"/>
  <c r="J103" i="5" s="1"/>
  <c r="R267" i="5"/>
  <c r="BK134" i="6"/>
  <c r="J134" i="6" s="1"/>
  <c r="J100" i="6" s="1"/>
  <c r="P192" i="6"/>
  <c r="R203" i="6"/>
  <c r="R210" i="6"/>
  <c r="T226" i="6"/>
  <c r="P133" i="7"/>
  <c r="T195" i="7"/>
  <c r="T228" i="7"/>
  <c r="P237" i="7"/>
  <c r="T275" i="7"/>
  <c r="P136" i="8"/>
  <c r="T197" i="8"/>
  <c r="R206" i="8"/>
  <c r="BK218" i="8"/>
  <c r="J218" i="8" s="1"/>
  <c r="J104" i="8" s="1"/>
  <c r="T218" i="8"/>
  <c r="T229" i="8"/>
  <c r="R236" i="8"/>
  <c r="P259" i="8"/>
  <c r="BK135" i="9"/>
  <c r="BK206" i="9"/>
  <c r="J206" i="9" s="1"/>
  <c r="J101" i="9" s="1"/>
  <c r="T206" i="9"/>
  <c r="BK219" i="9"/>
  <c r="J219" i="9" s="1"/>
  <c r="J103" i="9" s="1"/>
  <c r="BK261" i="9"/>
  <c r="J261" i="9" s="1"/>
  <c r="J104" i="9" s="1"/>
  <c r="BK275" i="9"/>
  <c r="J275" i="9" s="1"/>
  <c r="J105" i="9" s="1"/>
  <c r="BK303" i="9"/>
  <c r="J303" i="9" s="1"/>
  <c r="J106" i="9" s="1"/>
  <c r="BK176" i="2"/>
  <c r="J176" i="2" s="1"/>
  <c r="J101" i="2" s="1"/>
  <c r="BK225" i="2"/>
  <c r="J225" i="2" s="1"/>
  <c r="J103" i="2" s="1"/>
  <c r="R252" i="2"/>
  <c r="BK134" i="3"/>
  <c r="J134" i="3" s="1"/>
  <c r="J100" i="3" s="1"/>
  <c r="BK211" i="3"/>
  <c r="J211" i="3" s="1"/>
  <c r="J102" i="3" s="1"/>
  <c r="P227" i="3"/>
  <c r="R250" i="3"/>
  <c r="T269" i="3"/>
  <c r="R137" i="4"/>
  <c r="R207" i="4"/>
  <c r="BK249" i="4"/>
  <c r="J105" i="4" s="1"/>
  <c r="R133" i="5"/>
  <c r="T195" i="5"/>
  <c r="T234" i="5"/>
  <c r="BK267" i="5"/>
  <c r="J267" i="5" s="1"/>
  <c r="J104" i="5" s="1"/>
  <c r="P134" i="6"/>
  <c r="BK203" i="6"/>
  <c r="J203" i="6" s="1"/>
  <c r="J103" i="6" s="1"/>
  <c r="T203" i="6"/>
  <c r="R226" i="6"/>
  <c r="BK133" i="7"/>
  <c r="J133" i="7" s="1"/>
  <c r="J100" i="7" s="1"/>
  <c r="BK195" i="7"/>
  <c r="J195" i="7" s="1"/>
  <c r="J101" i="7" s="1"/>
  <c r="R228" i="7"/>
  <c r="T237" i="7"/>
  <c r="R275" i="7"/>
  <c r="R136" i="8"/>
  <c r="R197" i="8"/>
  <c r="T206" i="8"/>
  <c r="P218" i="8"/>
  <c r="P229" i="8"/>
  <c r="T236" i="8"/>
  <c r="T259" i="8"/>
  <c r="T135" i="9"/>
  <c r="P219" i="9"/>
  <c r="R261" i="9"/>
  <c r="T275" i="9"/>
  <c r="T303" i="9"/>
  <c r="BK133" i="2"/>
  <c r="R176" i="2"/>
  <c r="P209" i="2"/>
  <c r="P252" i="2"/>
  <c r="P134" i="3"/>
  <c r="R211" i="3"/>
  <c r="R227" i="3"/>
  <c r="R269" i="3"/>
  <c r="P137" i="4"/>
  <c r="P207" i="4"/>
  <c r="R235" i="4"/>
  <c r="T249" i="4"/>
  <c r="P281" i="4"/>
  <c r="P275" i="4" s="1"/>
  <c r="T133" i="5"/>
  <c r="BK234" i="5"/>
  <c r="J234" i="5" s="1"/>
  <c r="J102" i="5" s="1"/>
  <c r="T267" i="5"/>
  <c r="R192" i="6"/>
  <c r="BK210" i="6"/>
  <c r="J210" i="6" s="1"/>
  <c r="J104" i="6" s="1"/>
  <c r="P226" i="6"/>
  <c r="R133" i="7"/>
  <c r="P195" i="7"/>
  <c r="BK228" i="7"/>
  <c r="J228" i="7" s="1"/>
  <c r="J102" i="7" s="1"/>
  <c r="R237" i="7"/>
  <c r="P275" i="7"/>
  <c r="BK136" i="8"/>
  <c r="J136" i="8" s="1"/>
  <c r="J100" i="8" s="1"/>
  <c r="BK197" i="8"/>
  <c r="J197" i="8" s="1"/>
  <c r="J101" i="8" s="1"/>
  <c r="BK206" i="8"/>
  <c r="J206" i="8" s="1"/>
  <c r="J102" i="8" s="1"/>
  <c r="BK229" i="8"/>
  <c r="J229" i="8" s="1"/>
  <c r="J105" i="8" s="1"/>
  <c r="BK236" i="8"/>
  <c r="J236" i="8" s="1"/>
  <c r="J106" i="8" s="1"/>
  <c r="BK259" i="8"/>
  <c r="J259" i="8" s="1"/>
  <c r="J107" i="8" s="1"/>
  <c r="P135" i="9"/>
  <c r="P206" i="9"/>
  <c r="R219" i="9"/>
  <c r="P261" i="9"/>
  <c r="P275" i="9"/>
  <c r="P303" i="9"/>
  <c r="BK206" i="3"/>
  <c r="J206" i="3" s="1"/>
  <c r="J101" i="3" s="1"/>
  <c r="BK201" i="4"/>
  <c r="J201" i="4" s="1"/>
  <c r="J102" i="4" s="1"/>
  <c r="BK270" i="4"/>
  <c r="BK308" i="5"/>
  <c r="J308" i="5" s="1"/>
  <c r="J105" i="5" s="1"/>
  <c r="BK300" i="7"/>
  <c r="J300" i="7" s="1"/>
  <c r="J105" i="7" s="1"/>
  <c r="BK305" i="2"/>
  <c r="J305" i="2" s="1"/>
  <c r="J105" i="2" s="1"/>
  <c r="BK287" i="3"/>
  <c r="J287" i="3" s="1"/>
  <c r="J106" i="3" s="1"/>
  <c r="BK195" i="4"/>
  <c r="J195" i="4" s="1"/>
  <c r="J101" i="4" s="1"/>
  <c r="BK281" i="8"/>
  <c r="J281" i="8" s="1"/>
  <c r="J108" i="8" s="1"/>
  <c r="BK244" i="6"/>
  <c r="J244" i="6" s="1"/>
  <c r="J106" i="6" s="1"/>
  <c r="BK214" i="9"/>
  <c r="J214" i="9" s="1"/>
  <c r="J102" i="9" s="1"/>
  <c r="BK276" i="4"/>
  <c r="BK275" i="4" s="1"/>
  <c r="J275" i="4" s="1"/>
  <c r="J107" i="4" s="1"/>
  <c r="BK187" i="6"/>
  <c r="J187" i="6" s="1"/>
  <c r="J101" i="6" s="1"/>
  <c r="BK213" i="8"/>
  <c r="J213" i="8" s="1"/>
  <c r="J103" i="8" s="1"/>
  <c r="BK344" i="9"/>
  <c r="J344" i="9" s="1"/>
  <c r="J107" i="9" s="1"/>
  <c r="J129" i="9"/>
  <c r="BE136" i="9"/>
  <c r="BE182" i="9"/>
  <c r="BE220" i="9"/>
  <c r="BE228" i="9"/>
  <c r="BE244" i="9"/>
  <c r="BE271" i="9"/>
  <c r="BE304" i="9"/>
  <c r="BE308" i="9"/>
  <c r="BE318" i="9"/>
  <c r="BE330" i="9"/>
  <c r="J94" i="9"/>
  <c r="J127" i="9"/>
  <c r="BE155" i="9"/>
  <c r="BE187" i="9"/>
  <c r="BE224" i="9"/>
  <c r="BE232" i="9"/>
  <c r="BE285" i="9"/>
  <c r="BE301" i="9"/>
  <c r="BE322" i="9"/>
  <c r="F94" i="9"/>
  <c r="F129" i="9"/>
  <c r="BE140" i="9"/>
  <c r="BE174" i="9"/>
  <c r="BE179" i="9"/>
  <c r="BE203" i="9"/>
  <c r="BE207" i="9"/>
  <c r="BE215" i="9"/>
  <c r="BE248" i="9"/>
  <c r="BE254" i="9"/>
  <c r="BE276" i="9"/>
  <c r="BE280" i="9"/>
  <c r="BE291" i="9"/>
  <c r="BE295" i="9"/>
  <c r="BE148" i="9"/>
  <c r="BE192" i="9"/>
  <c r="BE236" i="9"/>
  <c r="BE240" i="9"/>
  <c r="E85" i="9"/>
  <c r="BE144" i="9"/>
  <c r="BE160" i="9"/>
  <c r="BE169" i="9"/>
  <c r="BE199" i="9"/>
  <c r="BE250" i="9"/>
  <c r="BE266" i="9"/>
  <c r="BE268" i="9"/>
  <c r="BE312" i="9"/>
  <c r="BE326" i="9"/>
  <c r="BE336" i="9"/>
  <c r="BE196" i="9"/>
  <c r="BE211" i="9"/>
  <c r="BE257" i="9"/>
  <c r="BE262" i="9"/>
  <c r="BE288" i="9"/>
  <c r="BE340" i="9"/>
  <c r="BE345" i="9"/>
  <c r="J131" i="8"/>
  <c r="BE190" i="8"/>
  <c r="BE198" i="8"/>
  <c r="BE214" i="8"/>
  <c r="BE230" i="8"/>
  <c r="F94" i="8"/>
  <c r="BE141" i="8"/>
  <c r="BE148" i="8"/>
  <c r="BE177" i="8"/>
  <c r="BE249" i="8"/>
  <c r="BE255" i="8"/>
  <c r="BE267" i="8"/>
  <c r="BE274" i="8"/>
  <c r="BE282" i="8"/>
  <c r="J93" i="8"/>
  <c r="BE137" i="8"/>
  <c r="BE158" i="8"/>
  <c r="BE167" i="8"/>
  <c r="BE207" i="8"/>
  <c r="BE219" i="8"/>
  <c r="BE234" i="8"/>
  <c r="BE241" i="8"/>
  <c r="BE243" i="8"/>
  <c r="BE260" i="8"/>
  <c r="E85" i="8"/>
  <c r="F93" i="8"/>
  <c r="BE172" i="8"/>
  <c r="BE180" i="8"/>
  <c r="BE185" i="8"/>
  <c r="BE251" i="8"/>
  <c r="BE152" i="8"/>
  <c r="BE194" i="8"/>
  <c r="BE202" i="8"/>
  <c r="BE210" i="8"/>
  <c r="BE223" i="8"/>
  <c r="BE227" i="8"/>
  <c r="BE237" i="8"/>
  <c r="F93" i="7"/>
  <c r="BE171" i="7"/>
  <c r="BE208" i="7"/>
  <c r="BE216" i="7"/>
  <c r="BE233" i="7"/>
  <c r="BE238" i="7"/>
  <c r="BE256" i="7"/>
  <c r="BE265" i="7"/>
  <c r="BE276" i="7"/>
  <c r="BE290" i="7"/>
  <c r="BE301" i="7"/>
  <c r="E85" i="7"/>
  <c r="F94" i="7"/>
  <c r="BE138" i="7"/>
  <c r="BE153" i="7"/>
  <c r="BE166" i="7"/>
  <c r="BE204" i="7"/>
  <c r="BE252" i="7"/>
  <c r="BE258" i="7"/>
  <c r="BE271" i="7"/>
  <c r="J91" i="7"/>
  <c r="J127" i="7"/>
  <c r="J128" i="7"/>
  <c r="BE134" i="7"/>
  <c r="BE142" i="7"/>
  <c r="BE146" i="7"/>
  <c r="BE161" i="7"/>
  <c r="BE179" i="7"/>
  <c r="BE192" i="7"/>
  <c r="BE200" i="7"/>
  <c r="BE224" i="7"/>
  <c r="BE268" i="7"/>
  <c r="BE280" i="7"/>
  <c r="BE184" i="7"/>
  <c r="BE212" i="7"/>
  <c r="BE242" i="7"/>
  <c r="BE245" i="7"/>
  <c r="BE174" i="7"/>
  <c r="BE188" i="7"/>
  <c r="BE196" i="7"/>
  <c r="BE220" i="7"/>
  <c r="BE229" i="7"/>
  <c r="BE248" i="7"/>
  <c r="BE254" i="7"/>
  <c r="BE262" i="7"/>
  <c r="BE284" i="7"/>
  <c r="BE294" i="7"/>
  <c r="F93" i="6"/>
  <c r="E120" i="6"/>
  <c r="BE150" i="6"/>
  <c r="BE193" i="6"/>
  <c r="BE231" i="6"/>
  <c r="J91" i="6"/>
  <c r="J94" i="6"/>
  <c r="J128" i="6"/>
  <c r="BE139" i="6"/>
  <c r="BE184" i="6"/>
  <c r="BE208" i="6"/>
  <c r="BE218" i="6"/>
  <c r="F129" i="6"/>
  <c r="BE157" i="6"/>
  <c r="BE167" i="6"/>
  <c r="BE201" i="6"/>
  <c r="BE224" i="6"/>
  <c r="BE144" i="6"/>
  <c r="BE170" i="6"/>
  <c r="BE175" i="6"/>
  <c r="BE188" i="6"/>
  <c r="BE197" i="6"/>
  <c r="BE211" i="6"/>
  <c r="BE245" i="6"/>
  <c r="BE135" i="6"/>
  <c r="BE162" i="6"/>
  <c r="BE180" i="6"/>
  <c r="BE236" i="6"/>
  <c r="BE240" i="6"/>
  <c r="BE204" i="6"/>
  <c r="BE215" i="6"/>
  <c r="BE227" i="6"/>
  <c r="J93" i="5"/>
  <c r="F128" i="5"/>
  <c r="BE171" i="5"/>
  <c r="J91" i="5"/>
  <c r="E119" i="5"/>
  <c r="F127" i="5"/>
  <c r="BE146" i="5"/>
  <c r="BE166" i="5"/>
  <c r="BE192" i="5"/>
  <c r="BE204" i="5"/>
  <c r="BE230" i="5"/>
  <c r="BE250" i="5"/>
  <c r="BE260" i="5"/>
  <c r="BE138" i="5"/>
  <c r="BE184" i="5"/>
  <c r="BE200" i="5"/>
  <c r="BE212" i="5"/>
  <c r="BE220" i="5"/>
  <c r="BE228" i="5"/>
  <c r="BE235" i="5"/>
  <c r="BE294" i="5"/>
  <c r="J94" i="5"/>
  <c r="BE153" i="5"/>
  <c r="BE179" i="5"/>
  <c r="BE208" i="5"/>
  <c r="BE238" i="5"/>
  <c r="BE257" i="5"/>
  <c r="BE263" i="5"/>
  <c r="BE268" i="5"/>
  <c r="BE276" i="5"/>
  <c r="BE304" i="5"/>
  <c r="BE161" i="5"/>
  <c r="BE174" i="5"/>
  <c r="BE188" i="5"/>
  <c r="BE196" i="5"/>
  <c r="BE216" i="5"/>
  <c r="BE242" i="5"/>
  <c r="BE246" i="5"/>
  <c r="BE286" i="5"/>
  <c r="BE300" i="5"/>
  <c r="BE134" i="5"/>
  <c r="BE142" i="5"/>
  <c r="BE224" i="5"/>
  <c r="BE254" i="5"/>
  <c r="BE272" i="5"/>
  <c r="BE282" i="5"/>
  <c r="BE290" i="5"/>
  <c r="BE309" i="5"/>
  <c r="F93" i="4"/>
  <c r="J94" i="4"/>
  <c r="E123" i="4"/>
  <c r="BE138" i="4"/>
  <c r="BE147" i="4"/>
  <c r="BE154" i="4"/>
  <c r="BE165" i="4"/>
  <c r="BE192" i="4"/>
  <c r="BE196" i="4"/>
  <c r="BE236" i="4"/>
  <c r="BE265" i="4"/>
  <c r="J91" i="4"/>
  <c r="J131" i="4"/>
  <c r="BE144" i="4"/>
  <c r="BE150" i="4"/>
  <c r="BE161" i="4"/>
  <c r="BE169" i="4"/>
  <c r="BE177" i="4"/>
  <c r="BE208" i="4"/>
  <c r="BE212" i="4"/>
  <c r="BE226" i="4"/>
  <c r="BE255" i="4"/>
  <c r="F94" i="4"/>
  <c r="BE188" i="4"/>
  <c r="BE202" i="4"/>
  <c r="BE230" i="4"/>
  <c r="BE282" i="4"/>
  <c r="BE141" i="4"/>
  <c r="BE173" i="4"/>
  <c r="BE181" i="4"/>
  <c r="BE185" i="4"/>
  <c r="BE260" i="4"/>
  <c r="BE271" i="4"/>
  <c r="BE241" i="4"/>
  <c r="BE246" i="4"/>
  <c r="BE250" i="4"/>
  <c r="BE277" i="4"/>
  <c r="BE285" i="4"/>
  <c r="BE158" i="4"/>
  <c r="BE216" i="4"/>
  <c r="BE221" i="4"/>
  <c r="J93" i="3"/>
  <c r="F128" i="3"/>
  <c r="BE150" i="3"/>
  <c r="BE165" i="3"/>
  <c r="BE178" i="3"/>
  <c r="BE195" i="3"/>
  <c r="BE203" i="3"/>
  <c r="BE220" i="3"/>
  <c r="BE234" i="3"/>
  <c r="BE246" i="3"/>
  <c r="BE264" i="3"/>
  <c r="BE274" i="3"/>
  <c r="E85" i="3"/>
  <c r="BE139" i="3"/>
  <c r="BE192" i="3"/>
  <c r="BE223" i="3"/>
  <c r="BE248" i="3"/>
  <c r="J94" i="3"/>
  <c r="BE170" i="3"/>
  <c r="BE183" i="3"/>
  <c r="BE207" i="3"/>
  <c r="BE216" i="3"/>
  <c r="BE238" i="3"/>
  <c r="BE242" i="3"/>
  <c r="BE255" i="3"/>
  <c r="BE279" i="3"/>
  <c r="BE283" i="3"/>
  <c r="BE288" i="3"/>
  <c r="BE135" i="3"/>
  <c r="BE143" i="3"/>
  <c r="BE212" i="3"/>
  <c r="BE240" i="3"/>
  <c r="BE270" i="3"/>
  <c r="F94" i="3"/>
  <c r="BE156" i="3"/>
  <c r="BE175" i="3"/>
  <c r="BE188" i="3"/>
  <c r="BE199" i="3"/>
  <c r="BE228" i="3"/>
  <c r="BE232" i="3"/>
  <c r="BE244" i="3"/>
  <c r="BE251" i="3"/>
  <c r="BE258" i="3"/>
  <c r="BE185" i="2"/>
  <c r="F93" i="2"/>
  <c r="J94" i="2"/>
  <c r="J127" i="2"/>
  <c r="BE152" i="2"/>
  <c r="BE162" i="2"/>
  <c r="BE177" i="2"/>
  <c r="BE189" i="2"/>
  <c r="BE201" i="2"/>
  <c r="BE210" i="2"/>
  <c r="BE221" i="2"/>
  <c r="BE226" i="2"/>
  <c r="BE235" i="2"/>
  <c r="BE293" i="2"/>
  <c r="BE299" i="2"/>
  <c r="BE306" i="2"/>
  <c r="E85" i="2"/>
  <c r="J125" i="2"/>
  <c r="BE171" i="2"/>
  <c r="BE193" i="2"/>
  <c r="BE213" i="2"/>
  <c r="BE238" i="2"/>
  <c r="BE241" i="2"/>
  <c r="BE271" i="2"/>
  <c r="BE275" i="2"/>
  <c r="BE287" i="2"/>
  <c r="F94" i="2"/>
  <c r="BE134" i="2"/>
  <c r="BE147" i="2"/>
  <c r="BE205" i="2"/>
  <c r="BE253" i="2"/>
  <c r="BE257" i="2"/>
  <c r="BE261" i="2"/>
  <c r="BE267" i="2"/>
  <c r="BE138" i="2"/>
  <c r="BE157" i="2"/>
  <c r="BE166" i="2"/>
  <c r="BE181" i="2"/>
  <c r="BE217" i="2"/>
  <c r="BE230" i="2"/>
  <c r="BE244" i="2"/>
  <c r="BE142" i="2"/>
  <c r="BE197" i="2"/>
  <c r="BE248" i="2"/>
  <c r="BE279" i="2"/>
  <c r="BE283" i="2"/>
  <c r="AS94" i="1"/>
  <c r="F38" i="2"/>
  <c r="BA96" i="1" s="1"/>
  <c r="F38" i="3"/>
  <c r="BA97" i="1" s="1"/>
  <c r="F38" i="4"/>
  <c r="BA98" i="1" s="1"/>
  <c r="F40" i="5"/>
  <c r="BC100" i="1" s="1"/>
  <c r="F41" i="6"/>
  <c r="BD101" i="1" s="1"/>
  <c r="F38" i="7"/>
  <c r="BA103" i="1" s="1"/>
  <c r="F38" i="8"/>
  <c r="BA104" i="1" s="1"/>
  <c r="F40" i="9"/>
  <c r="BC106" i="1" s="1"/>
  <c r="BC105" i="1" s="1"/>
  <c r="AY105" i="1" s="1"/>
  <c r="F41" i="2"/>
  <c r="BD96" i="1" s="1"/>
  <c r="F39" i="3"/>
  <c r="BB97" i="1" s="1"/>
  <c r="J38" i="4"/>
  <c r="AW98" i="1" s="1"/>
  <c r="J38" i="5"/>
  <c r="AW100" i="1" s="1"/>
  <c r="J38" i="6"/>
  <c r="AW101" i="1" s="1"/>
  <c r="F40" i="7"/>
  <c r="BC103" i="1" s="1"/>
  <c r="F40" i="8"/>
  <c r="BC104" i="1" s="1"/>
  <c r="J38" i="9"/>
  <c r="AW106" i="1" s="1"/>
  <c r="J38" i="2"/>
  <c r="AW96" i="1" s="1"/>
  <c r="J38" i="3"/>
  <c r="AW97" i="1" s="1"/>
  <c r="F39" i="4"/>
  <c r="BB98" i="1" s="1"/>
  <c r="F38" i="5"/>
  <c r="BA100" i="1" s="1"/>
  <c r="F38" i="6"/>
  <c r="BA101" i="1" s="1"/>
  <c r="J38" i="7"/>
  <c r="AW103" i="1" s="1"/>
  <c r="F39" i="8"/>
  <c r="BB104" i="1" s="1"/>
  <c r="F38" i="9"/>
  <c r="BA106" i="1" s="1"/>
  <c r="BA105" i="1" s="1"/>
  <c r="AW105" i="1" s="1"/>
  <c r="F39" i="2"/>
  <c r="BB96" i="1" s="1"/>
  <c r="F40" i="3"/>
  <c r="BC97" i="1" s="1"/>
  <c r="F40" i="4"/>
  <c r="BC98" i="1" s="1"/>
  <c r="F39" i="5"/>
  <c r="BB100" i="1" s="1"/>
  <c r="F40" i="6"/>
  <c r="BC101" i="1" s="1"/>
  <c r="F39" i="7"/>
  <c r="BB103" i="1" s="1"/>
  <c r="F41" i="8"/>
  <c r="BD104" i="1" s="1"/>
  <c r="F41" i="9"/>
  <c r="BD106" i="1" s="1"/>
  <c r="BD105" i="1" s="1"/>
  <c r="F40" i="2"/>
  <c r="BC96" i="1" s="1"/>
  <c r="F41" i="3"/>
  <c r="BD97" i="1" s="1"/>
  <c r="F41" i="4"/>
  <c r="BD98" i="1" s="1"/>
  <c r="F41" i="5"/>
  <c r="BD100" i="1" s="1"/>
  <c r="F39" i="6"/>
  <c r="BB101" i="1" s="1"/>
  <c r="F41" i="7"/>
  <c r="BD103" i="1" s="1"/>
  <c r="J38" i="8"/>
  <c r="AW104" i="1" s="1"/>
  <c r="F39" i="9"/>
  <c r="BB106" i="1" s="1"/>
  <c r="BB105" i="1" s="1"/>
  <c r="AX105" i="1" s="1"/>
  <c r="J276" i="4" l="1"/>
  <c r="J108" i="4" s="1"/>
  <c r="J133" i="2"/>
  <c r="J100" i="2" s="1"/>
  <c r="R132" i="5"/>
  <c r="R131" i="5" s="1"/>
  <c r="BK136" i="4"/>
  <c r="J99" i="4" s="1"/>
  <c r="P133" i="3"/>
  <c r="P132" i="3" s="1"/>
  <c r="AU97" i="1" s="1"/>
  <c r="BK132" i="5"/>
  <c r="J132" i="5" s="1"/>
  <c r="J99" i="5" s="1"/>
  <c r="P136" i="4"/>
  <c r="T134" i="9"/>
  <c r="T133" i="9" s="1"/>
  <c r="BK133" i="3"/>
  <c r="J133" i="3" s="1"/>
  <c r="J99" i="3" s="1"/>
  <c r="P132" i="5"/>
  <c r="P131" i="5" s="1"/>
  <c r="AU100" i="1" s="1"/>
  <c r="R135" i="8"/>
  <c r="R134" i="8" s="1"/>
  <c r="BK132" i="7"/>
  <c r="J132" i="7" s="1"/>
  <c r="J99" i="7" s="1"/>
  <c r="BK133" i="6"/>
  <c r="J133" i="6" s="1"/>
  <c r="J99" i="6" s="1"/>
  <c r="J270" i="4"/>
  <c r="J106" i="4" s="1"/>
  <c r="J133" i="5"/>
  <c r="J100" i="5" s="1"/>
  <c r="P135" i="4"/>
  <c r="AU98" i="1" s="1"/>
  <c r="T132" i="7"/>
  <c r="T131" i="7" s="1"/>
  <c r="BK135" i="8"/>
  <c r="J135" i="8" s="1"/>
  <c r="J99" i="8" s="1"/>
  <c r="T132" i="5"/>
  <c r="T131" i="5"/>
  <c r="R133" i="6"/>
  <c r="R132" i="6" s="1"/>
  <c r="BK132" i="2"/>
  <c r="R136" i="4"/>
  <c r="R135" i="4" s="1"/>
  <c r="BK134" i="9"/>
  <c r="J134" i="9" s="1"/>
  <c r="J99" i="9" s="1"/>
  <c r="P132" i="7"/>
  <c r="P131" i="7" s="1"/>
  <c r="AU103" i="1" s="1"/>
  <c r="R132" i="2"/>
  <c r="R131" i="2" s="1"/>
  <c r="T136" i="4"/>
  <c r="T135" i="4"/>
  <c r="P134" i="9"/>
  <c r="P133" i="9" s="1"/>
  <c r="AU106" i="1" s="1"/>
  <c r="AU105" i="1" s="1"/>
  <c r="P133" i="6"/>
  <c r="P132" i="6" s="1"/>
  <c r="AU101" i="1" s="1"/>
  <c r="P135" i="8"/>
  <c r="P134" i="8" s="1"/>
  <c r="AU104" i="1" s="1"/>
  <c r="T133" i="3"/>
  <c r="T132" i="3" s="1"/>
  <c r="T132" i="2"/>
  <c r="T131" i="2" s="1"/>
  <c r="T135" i="8"/>
  <c r="T134" i="8" s="1"/>
  <c r="T133" i="6"/>
  <c r="T132" i="6" s="1"/>
  <c r="R132" i="7"/>
  <c r="R131" i="7" s="1"/>
  <c r="R134" i="9"/>
  <c r="R133" i="9" s="1"/>
  <c r="R133" i="3"/>
  <c r="R132" i="3" s="1"/>
  <c r="P132" i="2"/>
  <c r="P131" i="2" s="1"/>
  <c r="AU96" i="1" s="1"/>
  <c r="J135" i="9"/>
  <c r="J100" i="9"/>
  <c r="BK135" i="4"/>
  <c r="J98" i="4" s="1"/>
  <c r="J32" i="4" s="1"/>
  <c r="J34" i="4" s="1"/>
  <c r="AG98" i="1" s="1"/>
  <c r="J37" i="2"/>
  <c r="AV96" i="1" s="1"/>
  <c r="AT96" i="1" s="1"/>
  <c r="J37" i="4"/>
  <c r="AV98" i="1" s="1"/>
  <c r="AT98" i="1" s="1"/>
  <c r="BB99" i="1"/>
  <c r="AX99" i="1" s="1"/>
  <c r="F37" i="7"/>
  <c r="AZ103" i="1" s="1"/>
  <c r="F37" i="2"/>
  <c r="AZ96" i="1" s="1"/>
  <c r="BB95" i="1"/>
  <c r="AX95" i="1" s="1"/>
  <c r="BC99" i="1"/>
  <c r="AY99" i="1" s="1"/>
  <c r="J37" i="6"/>
  <c r="AV101" i="1" s="1"/>
  <c r="AT101" i="1" s="1"/>
  <c r="F37" i="9"/>
  <c r="AZ106" i="1" s="1"/>
  <c r="AZ105" i="1" s="1"/>
  <c r="AV105" i="1" s="1"/>
  <c r="AT105" i="1" s="1"/>
  <c r="F37" i="3"/>
  <c r="AZ97" i="1" s="1"/>
  <c r="BA95" i="1"/>
  <c r="AW95" i="1" s="1"/>
  <c r="BC95" i="1"/>
  <c r="F37" i="5"/>
  <c r="AZ100" i="1" s="1"/>
  <c r="BC102" i="1"/>
  <c r="AY102" i="1" s="1"/>
  <c r="BA102" i="1"/>
  <c r="AW102" i="1" s="1"/>
  <c r="J37" i="8"/>
  <c r="AV104" i="1" s="1"/>
  <c r="AT104" i="1" s="1"/>
  <c r="J37" i="3"/>
  <c r="AV97" i="1" s="1"/>
  <c r="AT97" i="1" s="1"/>
  <c r="BD95" i="1"/>
  <c r="J37" i="5"/>
  <c r="AV100" i="1" s="1"/>
  <c r="AT100" i="1" s="1"/>
  <c r="BD102" i="1"/>
  <c r="BB102" i="1"/>
  <c r="AX102" i="1" s="1"/>
  <c r="F37" i="8"/>
  <c r="AZ104" i="1" s="1"/>
  <c r="F37" i="4"/>
  <c r="AZ98" i="1" s="1"/>
  <c r="BD99" i="1"/>
  <c r="BA99" i="1"/>
  <c r="AW99" i="1" s="1"/>
  <c r="J37" i="7"/>
  <c r="AV103" i="1" s="1"/>
  <c r="AT103" i="1" s="1"/>
  <c r="F37" i="6"/>
  <c r="AZ101" i="1" s="1"/>
  <c r="J37" i="9"/>
  <c r="AV106" i="1" s="1"/>
  <c r="AT106" i="1" s="1"/>
  <c r="BK131" i="5" l="1"/>
  <c r="J131" i="5" s="1"/>
  <c r="J98" i="5" s="1"/>
  <c r="J32" i="5" s="1"/>
  <c r="J34" i="5" s="1"/>
  <c r="AG100" i="1" s="1"/>
  <c r="AN100" i="1" s="1"/>
  <c r="J132" i="2"/>
  <c r="J99" i="2" s="1"/>
  <c r="AU99" i="1"/>
  <c r="BK132" i="3"/>
  <c r="J132" i="3" s="1"/>
  <c r="J98" i="3" s="1"/>
  <c r="J32" i="3" s="1"/>
  <c r="J34" i="3" s="1"/>
  <c r="AG97" i="1" s="1"/>
  <c r="AN97" i="1" s="1"/>
  <c r="BK131" i="7"/>
  <c r="J131" i="7" s="1"/>
  <c r="J98" i="7" s="1"/>
  <c r="J32" i="7" s="1"/>
  <c r="J34" i="7" s="1"/>
  <c r="AG103" i="1" s="1"/>
  <c r="AN103" i="1" s="1"/>
  <c r="BK132" i="6"/>
  <c r="J132" i="6" s="1"/>
  <c r="J98" i="6" s="1"/>
  <c r="J32" i="6" s="1"/>
  <c r="J34" i="6" s="1"/>
  <c r="AG101" i="1" s="1"/>
  <c r="AN101" i="1" s="1"/>
  <c r="BK131" i="2"/>
  <c r="BK133" i="9"/>
  <c r="J133" i="9" s="1"/>
  <c r="J98" i="9" s="1"/>
  <c r="J112" i="9" s="1"/>
  <c r="BK134" i="8"/>
  <c r="J134" i="8" s="1"/>
  <c r="J98" i="8" s="1"/>
  <c r="J32" i="8" s="1"/>
  <c r="J34" i="8" s="1"/>
  <c r="AG104" i="1" s="1"/>
  <c r="AN98" i="1"/>
  <c r="J43" i="4"/>
  <c r="AU95" i="1"/>
  <c r="AZ95" i="1"/>
  <c r="AV95" i="1" s="1"/>
  <c r="AT95" i="1" s="1"/>
  <c r="BB94" i="1"/>
  <c r="W31" i="1" s="1"/>
  <c r="J114" i="4"/>
  <c r="BA94" i="1"/>
  <c r="AW94" i="1" s="1"/>
  <c r="AK30" i="1" s="1"/>
  <c r="AU102" i="1"/>
  <c r="AZ102" i="1"/>
  <c r="AV102" i="1" s="1"/>
  <c r="AT102" i="1" s="1"/>
  <c r="BD94" i="1"/>
  <c r="W33" i="1" s="1"/>
  <c r="AY95" i="1"/>
  <c r="AZ99" i="1"/>
  <c r="AV99" i="1" s="1"/>
  <c r="AT99" i="1" s="1"/>
  <c r="BC94" i="1"/>
  <c r="AY94" i="1" s="1"/>
  <c r="J110" i="5" l="1"/>
  <c r="AG99" i="1"/>
  <c r="AN99" i="1" s="1"/>
  <c r="J43" i="5"/>
  <c r="J43" i="3"/>
  <c r="J111" i="3"/>
  <c r="J131" i="2"/>
  <c r="J98" i="2" s="1"/>
  <c r="J32" i="2" s="1"/>
  <c r="J34" i="2" s="1"/>
  <c r="AG102" i="1"/>
  <c r="AN102" i="1" s="1"/>
  <c r="J43" i="6"/>
  <c r="J110" i="7"/>
  <c r="J111" i="6"/>
  <c r="J43" i="7"/>
  <c r="J43" i="8"/>
  <c r="J32" i="9"/>
  <c r="J34" i="9" s="1"/>
  <c r="AG106" i="1" s="1"/>
  <c r="AG105" i="1" s="1"/>
  <c r="AN104" i="1"/>
  <c r="AU94" i="1"/>
  <c r="W30" i="1"/>
  <c r="W32" i="1"/>
  <c r="J113" i="8"/>
  <c r="AZ94" i="1"/>
  <c r="AV94" i="1" s="1"/>
  <c r="AK29" i="1" s="1"/>
  <c r="AX94" i="1"/>
  <c r="J110" i="2" l="1"/>
  <c r="AG96" i="1"/>
  <c r="J43" i="2"/>
  <c r="J43" i="9"/>
  <c r="AN105" i="1"/>
  <c r="AN106" i="1"/>
  <c r="W29" i="1"/>
  <c r="AT94" i="1"/>
  <c r="AG95" i="1" l="1"/>
  <c r="AN96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<sst xmlns="http://schemas.openxmlformats.org/spreadsheetml/2006/main" count="11880" uniqueCount="1010">
  <si>
    <t>Export Komplet</t>
  </si>
  <si>
    <t/>
  </si>
  <si>
    <t>2.0</t>
  </si>
  <si>
    <t>False</t>
  </si>
  <si>
    <t>{923b9522-d4fc-4d22-9610-7ae2ab9b7f03}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</si>
  <si>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</si>
  <si>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</si>
  <si>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</si>
  <si>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</si>
  <si>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</si>
  <si>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</si>
  <si>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</si>
  <si>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</si>
  <si>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20013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</si>
  <si>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</si>
  <si>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</si>
  <si>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</si>
  <si>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</si>
  <si>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</si>
  <si>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</si>
  <si>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</si>
  <si>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</si>
  <si>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</si>
  <si>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</si>
  <si>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</si>
  <si>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</si>
  <si>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</si>
  <si>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</si>
  <si>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</si>
  <si>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</si>
  <si>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</si>
  <si>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</si>
  <si>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</si>
  <si>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</si>
  <si>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</si>
  <si>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</si>
  <si>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</si>
  <si>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</si>
  <si>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</si>
  <si>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</si>
  <si>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</si>
  <si>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</si>
  <si>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</si>
  <si>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</si>
  <si>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</si>
  <si>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</si>
  <si>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</si>
  <si>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</si>
  <si>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</si>
  <si>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</si>
  <si>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</si>
  <si>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</si>
  <si>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</si>
  <si>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</si>
  <si>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</si>
  <si>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</si>
  <si>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</si>
  <si>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</si>
  <si>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</si>
  <si>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</si>
  <si>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</si>
  <si>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</si>
  <si>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</si>
  <si>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</si>
  <si>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</si>
  <si>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</si>
  <si>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</si>
  <si>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</si>
  <si>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</si>
  <si>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</si>
  <si>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</si>
  <si>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</si>
  <si>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MK1</t>
  </si>
  <si>
    <t>Místní komunikace 1</t>
  </si>
  <si>
    <t>STA</t>
  </si>
  <si>
    <t>1</t>
  </si>
  <si>
    <t>{b602edd3-466a-4e0b-a448-3668786669ec}</t>
  </si>
  <si>
    <t>2</t>
  </si>
  <si>
    <t>/</t>
  </si>
  <si>
    <t>001</t>
  </si>
  <si>
    <t>Soupis</t>
  </si>
  <si>
    <t>{16c2a806-d72b-4dcb-b16f-5a427f57c529}</t>
  </si>
  <si>
    <t>002</t>
  </si>
  <si>
    <t>Zpevněné plochy, odvodnění k MK1</t>
  </si>
  <si>
    <t>{a49c88f6-eddb-4797-9726-eed32e5b548e}</t>
  </si>
  <si>
    <t>003</t>
  </si>
  <si>
    <t>Dešťová kanalizace</t>
  </si>
  <si>
    <t>{30735490-1291-417d-a190-214630a4b7ef}</t>
  </si>
  <si>
    <t>MK2</t>
  </si>
  <si>
    <t>Místní komunikace 2</t>
  </si>
  <si>
    <t>{3abecbf0-1a13-430d-bac9-a64ca9cf3a32}</t>
  </si>
  <si>
    <t>{2b120cea-67bc-4155-a90d-233e43d9feb1}</t>
  </si>
  <si>
    <t>Zpevněné plochy, odvodnění k MK2</t>
  </si>
  <si>
    <t>{15edcdd5-5155-4a83-9135-271d73613d61}</t>
  </si>
  <si>
    <t>MK3</t>
  </si>
  <si>
    <t>Místní komunikace 3</t>
  </si>
  <si>
    <t>{1258f3aa-3d62-45f8-a1cb-93e1e01d31ad}</t>
  </si>
  <si>
    <t>{17f76f5d-b7cc-4b6e-9c57-b22aed142b42}</t>
  </si>
  <si>
    <t>Zpevněné plochy, odvodnění k MK3</t>
  </si>
  <si>
    <t>{dd909061-f3ab-4f1e-ad61-5b1731b7a39a}</t>
  </si>
  <si>
    <t>MK4</t>
  </si>
  <si>
    <t>Místní komunikace 4</t>
  </si>
  <si>
    <t>{ff0ff964-93df-4bed-b39f-7e74618467a2}</t>
  </si>
  <si>
    <t>{dc403c2d-33ab-4b67-a52b-d430946c77a7}</t>
  </si>
  <si>
    <t>podkl_vrstvy</t>
  </si>
  <si>
    <t>83</t>
  </si>
  <si>
    <t>sut</t>
  </si>
  <si>
    <t>201,414</t>
  </si>
  <si>
    <t>KRYCÍ LIST SOUPISU PRACÍ</t>
  </si>
  <si>
    <t>vykop</t>
  </si>
  <si>
    <t>42,5</t>
  </si>
  <si>
    <t>zivic_vrstvy</t>
  </si>
  <si>
    <t>705</t>
  </si>
  <si>
    <t>Objekt:</t>
  </si>
  <si>
    <t>MK1 - Místní komunikace 1</t>
  </si>
  <si>
    <t>Soupis:</t>
  </si>
  <si>
    <t>001 - Místní komunikace 1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</si>
  <si>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</si>
  <si>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</si>
  <si>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</si>
  <si>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</si>
  <si>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</si>
  <si>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</si>
  <si>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</si>
  <si>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</si>
  <si>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</si>
  <si>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</si>
  <si>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</si>
  <si>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</si>
  <si>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</si>
  <si>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</si>
  <si>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2) Ostatní náklady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</si>
  <si>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</si>
  <si>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</si>
  <si>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</si>
  <si>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</si>
  <si>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</si>
  <si>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</si>
  <si>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</si>
  <si>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</si>
  <si>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</si>
  <si>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</si>
  <si>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</si>
  <si>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</si>
  <si>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</si>
  <si>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</si>
  <si>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</si>
  <si>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</si>
  <si>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</si>
  <si>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</si>
  <si>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</si>
  <si>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113107164</t>
  </si>
  <si>
    <t>Odstranění podkladu z kameniva drceného tl přes 300 do 400 mm strojně pl přes 50 do 200 m2</t>
  </si>
  <si>
    <t>m2</t>
  </si>
  <si>
    <t>CS ÚRS 2022 02</t>
  </si>
  <si>
    <t>4</t>
  </si>
  <si>
    <t>1343142978</t>
  </si>
  <si>
    <t>PP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</si>
  <si>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</si>
  <si>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Online PSC</t>
  </si>
  <si>
    <t>https://podminky.urs.cz/item/CS_URS_2022_02/113107164</t>
  </si>
  <si>
    <t>VV</t>
  </si>
  <si>
    <t>"podkladní vrstvy vozovky tl. 0,31 m" 22+38+16+7</t>
  </si>
  <si>
    <t>113107242</t>
  </si>
  <si>
    <t>Odstranění podkladu živičného tl přes 50 do 100 mm strojně pl přes 200 m2</t>
  </si>
  <si>
    <t>466496055</t>
  </si>
  <si>
    <t>Odstranění podkladů nebo krytů strojně plochy jednotlivě přes 200 m2 s přemístěním hmot na skládku na vzdálenost do 20 m nebo s naložením na dopravní prostředek živičných, o tl. vrstvy přes 50 do 100 mm</t>
  </si>
  <si>
    <t>https://podminky.urs.cz/item/CS_URS_2022_02/113107242</t>
  </si>
  <si>
    <t>"zpevněná asfaltová vrstva vozovky tl. 0,1 m" 705</t>
  </si>
  <si>
    <t>3</t>
  </si>
  <si>
    <t>122252203</t>
  </si>
  <si>
    <t>Odkopávky a prokopávky nezapažené pro silnice a dálnice v hornině třídy těžitelnosti I objem do 100 m3 strojně</t>
  </si>
  <si>
    <t>m3</t>
  </si>
  <si>
    <t>-1765693877</t>
  </si>
  <si>
    <t>Odkopávky a prokopávky nezapažené pro silnice a dálnice strojně v hornině třídy těžitelnosti I do 100 m3</t>
  </si>
  <si>
    <t>https://podminky.urs.cz/item/CS_URS_2022_02/122252203</t>
  </si>
  <si>
    <t>P</t>
  </si>
  <si>
    <t>Poznámka k položce:_x000D_
V případě, že nebude na pláni dosažen požadovaný modul přetvárnosti provede se pod konstrukcí vozovky aktivní zóna v potřebné tloušťce, materiál vhodný do aktivní zóny (fr. 0-125) dle kap. 4 ČSN 736133</t>
  </si>
  <si>
    <t>"výkop pro aktivní zónu - bude fakturováno dle skutečného provedení" 85*0,5</t>
  </si>
  <si>
    <t>162751117</t>
  </si>
  <si>
    <t>Vodorovné přemístění přes 9 000 do 10000 m výkopku/sypaniny z horniny třídy těžitelnosti I skupiny 1 až 3</t>
  </si>
  <si>
    <t>1036719837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</si>
  <si>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</si>
  <si>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https://podminky.urs.cz/item/CS_URS_2022_02/162751117</t>
  </si>
  <si>
    <t>Poznámka k položce:_x000D_
V případě, že nebude na pláni dosažen požadovaný modul přetvárnosti provede se pod konstrukcí vozovky aktivní zóna v potřebné tloušťce, materiál vhodný do aktivní zóny (fr. 0-125) dle kap. 4 ČSN 736133.</t>
  </si>
  <si>
    <t>"odvoz výkopu pro aktivní zónu - bude fakturováno dle skutečného provedení" 85*0,5</t>
  </si>
  <si>
    <t>5</t>
  </si>
  <si>
    <t>162751119</t>
  </si>
  <si>
    <t>Příplatek k vodorovnému přemístění výkopku/sypaniny z horniny třídy těžitelnosti I skupiny 1 až 3 ZKD 1000 m přes 10000 m</t>
  </si>
  <si>
    <t>-743113544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</si>
  <si>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</si>
  <si>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https://podminky.urs.cz/item/CS_URS_2022_02/162751119</t>
  </si>
  <si>
    <t>"odvoz výkopu pro aktivní zónu - bude fakturováno dle skutečného provedení" vykop*10</t>
  </si>
  <si>
    <t>6</t>
  </si>
  <si>
    <t>171152111</t>
  </si>
  <si>
    <t>Uložení sypaniny z hornin nesoudržných a sypkých do násypů zhutněných v aktivní zóně silnic a dálnic</t>
  </si>
  <si>
    <t>1780906601</t>
  </si>
  <si>
    <t>Uložení sypaniny do zhutněných násypů pro silnice, dálnice a letiště s rozprostřením sypaniny ve vrstvách, s hrubým urovnáním a uzavřením povrchu násypu z hornin nesoudržných sypkých v aktivní zóně</t>
  </si>
  <si>
    <t>https://podminky.urs.cz/item/CS_URS_2022_02/171152111</t>
  </si>
  <si>
    <t>"aktivní zóna - bude fakturováno dle skutečného provedení" 85*0,5</t>
  </si>
  <si>
    <t>7</t>
  </si>
  <si>
    <t>M</t>
  </si>
  <si>
    <t>58344003R</t>
  </si>
  <si>
    <t>Materiál vhodný do aktivní zóny</t>
  </si>
  <si>
    <t>8</t>
  </si>
  <si>
    <t>-1785241697</t>
  </si>
  <si>
    <t>kamenivo drcené hrubé frakce 63/125</t>
  </si>
  <si>
    <t>171201221</t>
  </si>
  <si>
    <t>Poplatek za uložení na skládce (skládkovné) zeminy a kamení kód odpadu 17 05 04</t>
  </si>
  <si>
    <t>t</t>
  </si>
  <si>
    <t>1110012997</t>
  </si>
  <si>
    <t>Poplatek za uložení stavebního odpadu na skládce (skládkovné) zeminy a kamení zatříděného do Katalogu odpadů pod kódem 17 05 04</t>
  </si>
  <si>
    <t>https://podminky.urs.cz/item/CS_URS_2022_02/171201221</t>
  </si>
  <si>
    <t>"odvoz výkopu pro aktivní zónu - bude fakturováno dle skutečného provedení" vykop*1,8</t>
  </si>
  <si>
    <t>9</t>
  </si>
  <si>
    <t>171251201</t>
  </si>
  <si>
    <t>Uložení sypaniny na skládky nebo meziskládky</t>
  </si>
  <si>
    <t>16676110</t>
  </si>
  <si>
    <t>Uložení sypaniny na skládky nebo meziskládky bez hutnění s upravením uložené sypaniny do předepsaného tvaru</t>
  </si>
  <si>
    <t>https://podminky.urs.cz/item/CS_URS_2022_02/171251201</t>
  </si>
  <si>
    <t>Komunikace pozemní</t>
  </si>
  <si>
    <t>10</t>
  </si>
  <si>
    <t>564851111</t>
  </si>
  <si>
    <t>Podklad ze štěrkodrtě ŠD tl 150 mm</t>
  </si>
  <si>
    <t>1457878604</t>
  </si>
  <si>
    <t>Podklad ze štěrkodrti ŠD s rozprostřením a zhutněním plochy přes 100 m2, po zhutnění tl. 150 mm</t>
  </si>
  <si>
    <t>https://podminky.urs.cz/item/CS_URS_2022_02/564851111</t>
  </si>
  <si>
    <t>"ŠDa 0/32 tl. 150 mm" 20+42+16+7+9</t>
  </si>
  <si>
    <t>11</t>
  </si>
  <si>
    <t>564851112</t>
  </si>
  <si>
    <t>Podklad ze štěrkodrtě ŠD tl 160 mm</t>
  </si>
  <si>
    <t>1269976243</t>
  </si>
  <si>
    <t>Podklad ze štěrkodrti ŠD s rozprostřením a zhutněním plochy přes 100 m2, po zhutnění tl. 160 mm</t>
  </si>
  <si>
    <t>https://podminky.urs.cz/item/CS_URS_2022_02/564851112</t>
  </si>
  <si>
    <t>"ŠDa 0/63, tl. min. 150 mm" 20+42+16+7+9</t>
  </si>
  <si>
    <t>12</t>
  </si>
  <si>
    <t>565155121</t>
  </si>
  <si>
    <t>Asfaltový beton vrstva podkladní ACP 16 (obalované kamenivo OKS) tl 70 mm š přes 3 m</t>
  </si>
  <si>
    <t>-568524748</t>
  </si>
  <si>
    <t>Asfaltový beton vrstva podkladní ACP 16 (obalované kamenivo střednězrnné - OKS) s rozprostřením a zhutněním v pruhu šířky přes 3 m, po zhutnění tl. 70 mm</t>
  </si>
  <si>
    <t>https://podminky.urs.cz/item/CS_URS_2022_02/565155121</t>
  </si>
  <si>
    <t>"ACP 16+ 70 mm" 585</t>
  </si>
  <si>
    <t>13</t>
  </si>
  <si>
    <t>573191111</t>
  </si>
  <si>
    <t>Postřik infiltrační kationaktivní emulzí v množství 1 kg/m2</t>
  </si>
  <si>
    <t>-210463671</t>
  </si>
  <si>
    <t>Postřik infiltrační kationaktivní emulzí v množství 1,00 kg/m2</t>
  </si>
  <si>
    <t>https://podminky.urs.cz/item/CS_URS_2022_02/573191111</t>
  </si>
  <si>
    <t>"PI-C v místě plné konstrukce vozvoky" 20+42+16+7+9</t>
  </si>
  <si>
    <t>14</t>
  </si>
  <si>
    <t>573211107</t>
  </si>
  <si>
    <t>Postřik živičný spojovací z asfaltu v množství 0,30 kg/m2</t>
  </si>
  <si>
    <t>733377203</t>
  </si>
  <si>
    <t>Postřik spojovací PS bez posypu kamenivem z asfaltu silničního, v množství 0,30 kg/m2</t>
  </si>
  <si>
    <t>https://podminky.urs.cz/item/CS_URS_2022_02/573211107</t>
  </si>
  <si>
    <t>"PS-C, 0,30 kg/m2 na ACP 16+" 585</t>
  </si>
  <si>
    <t>573211108</t>
  </si>
  <si>
    <t>Postřik živičný spojovací z asfaltu v množství 0,40 kg/m2</t>
  </si>
  <si>
    <t>964311092</t>
  </si>
  <si>
    <t>Postřik spojovací PS bez posypu kamenivem z asfaltu silničního, v množství 0,40 kg/m2</t>
  </si>
  <si>
    <t>https://podminky.urs.cz/item/CS_URS_2022_02/573211108</t>
  </si>
  <si>
    <t>"PS-C, 0,40 kg/m2 v místě provedení asfaltových vrstev" 585-94</t>
  </si>
  <si>
    <t>16</t>
  </si>
  <si>
    <t>577134221</t>
  </si>
  <si>
    <t>Asfaltový beton vrstva obrusná ACO 11 (ABS) tř. II tl 40 mm š přes 3 m z nemodifikovaného asfaltu</t>
  </si>
  <si>
    <t>-1896719894</t>
  </si>
  <si>
    <t>Asfaltový beton vrstva obrusná ACO 11 (ABS) s rozprostřením a se zhutněním z nemodifikovaného asfaltu v pruhu šířky přes 3 m tř. II, po zhutnění tl. 40 mm</t>
  </si>
  <si>
    <t>https://podminky.urs.cz/item/CS_URS_2022_02/577134221</t>
  </si>
  <si>
    <t>"ACO 11 tl. 40 mm" 585</t>
  </si>
  <si>
    <t>17</t>
  </si>
  <si>
    <t>599141111</t>
  </si>
  <si>
    <t>Vyplnění spár mezi silničními dílci živičnou zálivkou</t>
  </si>
  <si>
    <t>m</t>
  </si>
  <si>
    <t>2118784570</t>
  </si>
  <si>
    <t>Vyplnění spár mezi silničními dílci jakékoliv tloušťky živičnou zálivkou</t>
  </si>
  <si>
    <t>https://podminky.urs.cz/item/CS_URS_2022_02/599141111</t>
  </si>
  <si>
    <t>"podél obrub" 157+6+98+19+60</t>
  </si>
  <si>
    <t>Trubní vedení</t>
  </si>
  <si>
    <t>18</t>
  </si>
  <si>
    <t>895941111R</t>
  </si>
  <si>
    <t>Odstranění vpusti kanalizační uliční z betonových dílců</t>
  </si>
  <si>
    <t>kus</t>
  </si>
  <si>
    <t>1140605947</t>
  </si>
  <si>
    <t xml:space="preserve">Odstraněníí vpusti kanalizační  uliční z betonových dílců </t>
  </si>
  <si>
    <t>"Odstranění stávající uliční vpusti vč. zpětného zásypu vhodnou zeminou se zhutněním" 1</t>
  </si>
  <si>
    <t>19</t>
  </si>
  <si>
    <t>899231111</t>
  </si>
  <si>
    <t>Výšková úprava uličního vstupu nebo vpusti do 200 mm zvýšením mříže</t>
  </si>
  <si>
    <t>-516577773</t>
  </si>
  <si>
    <t>https://podminky.urs.cz/item/CS_URS_2022_02/899231111</t>
  </si>
  <si>
    <t>"výšková úprava ul. vpustí" 2</t>
  </si>
  <si>
    <t>20</t>
  </si>
  <si>
    <t>899331111</t>
  </si>
  <si>
    <t>Výšková úprava uličního vstupu nebo vpusti do 200 mm zvýšením poklopu</t>
  </si>
  <si>
    <t>-680071652</t>
  </si>
  <si>
    <t>https://podminky.urs.cz/item/CS_URS_2022_02/899331111</t>
  </si>
  <si>
    <t>"výšková úprava kanal. poklopů" 12</t>
  </si>
  <si>
    <t>899431111</t>
  </si>
  <si>
    <t>Výšková úprava uličního vstupu nebo vpusti do 200 mm zvýšením krycího hrnce, šoupěte nebo hydrantu</t>
  </si>
  <si>
    <t>1119401606</t>
  </si>
  <si>
    <t>Výšková úprava uličního vstupu nebo vpusti do 200 mm zvýšením krycího hrnce, šoupěte nebo hydrantu bez úpravy armatur</t>
  </si>
  <si>
    <t>https://podminky.urs.cz/item/CS_URS_2022_02/899431111</t>
  </si>
  <si>
    <t>"výšková úprava krycích hrnců vodovodních šoupátek" 1</t>
  </si>
  <si>
    <t>Ostatní konstrukce a práce, bourání</t>
  </si>
  <si>
    <t>22</t>
  </si>
  <si>
    <t>916131213</t>
  </si>
  <si>
    <t>Osazení silničního obrubníku betonového stojatého s boční opěrou do lože z betonu prostého</t>
  </si>
  <si>
    <t>1703783701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</si>
  <si>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</si>
  <si>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https://podminky.urs.cz/item/CS_URS_2022_02/916131213</t>
  </si>
  <si>
    <t>157+6+98+19+60</t>
  </si>
  <si>
    <t>23</t>
  </si>
  <si>
    <t>59217031</t>
  </si>
  <si>
    <t>obrubník betonový silniční 1000x150x250mm</t>
  </si>
  <si>
    <t>1559652230</t>
  </si>
  <si>
    <t>"obrubník 1000/150/250 výšky 12 cm" 157</t>
  </si>
  <si>
    <t>"obrubník 1000/150/250 zapuštěný" 6</t>
  </si>
  <si>
    <t>Součet</t>
  </si>
  <si>
    <t>24</t>
  </si>
  <si>
    <t>59217029</t>
  </si>
  <si>
    <t>obrubník betonový silniční nájezdový 1000x150x150mm</t>
  </si>
  <si>
    <t>2124276683</t>
  </si>
  <si>
    <t>98</t>
  </si>
  <si>
    <t>25</t>
  </si>
  <si>
    <t>59217030</t>
  </si>
  <si>
    <t>obrubník betonový silniční přechodový 1000x150x150-250mm</t>
  </si>
  <si>
    <t>-1156553301</t>
  </si>
  <si>
    <t>26</t>
  </si>
  <si>
    <t>59217017</t>
  </si>
  <si>
    <t>obrubník betonový chodníkový 1000x100x250mm</t>
  </si>
  <si>
    <t>-304319504</t>
  </si>
  <si>
    <t>60</t>
  </si>
  <si>
    <t>27</t>
  </si>
  <si>
    <t>919112221</t>
  </si>
  <si>
    <t>Řezání spár pro vytvoření komůrky š 15 mm hl 20 mm pro těsnící zálivku v živičném krytu</t>
  </si>
  <si>
    <t>1102545662</t>
  </si>
  <si>
    <t>Řezání dilatačních spár v živičném krytu vytvoření komůrky pro těsnící zálivku šířky 15 mm, hloubky 20 mm</t>
  </si>
  <si>
    <t>https://podminky.urs.cz/item/CS_URS_2022_02/919112221</t>
  </si>
  <si>
    <t>28</t>
  </si>
  <si>
    <t>961044111</t>
  </si>
  <si>
    <t>Bourání základů z betonu prostého</t>
  </si>
  <si>
    <t>-1479529111</t>
  </si>
  <si>
    <t>Bourání základů z betonu prostého</t>
  </si>
  <si>
    <t>https://podminky.urs.cz/item/CS_URS_2022_02/961044111</t>
  </si>
  <si>
    <t>bourani_beton</t>
  </si>
  <si>
    <t>"obetonování kolem studni" 2*0,3</t>
  </si>
  <si>
    <t>997</t>
  </si>
  <si>
    <t>Přesun sutě</t>
  </si>
  <si>
    <t>29</t>
  </si>
  <si>
    <t>997013645</t>
  </si>
  <si>
    <t>Poplatek za uložení na skládce (skládkovné) odpadu asfaltového bez dehtu kód odpadu 17 03 02</t>
  </si>
  <si>
    <t>1982551480</t>
  </si>
  <si>
    <t>Poplatek za uložení stavebního odpadu na skládce (skládkovné) asfaltového bez obsahu dehtu zatříděného do Katalogu odpadů pod kódem 17 03 02</t>
  </si>
  <si>
    <t>https://podminky.urs.cz/item/CS_URS_2022_02/997013645</t>
  </si>
  <si>
    <t>zivic_vrstvy*0,1*2,2</t>
  </si>
  <si>
    <t>30</t>
  </si>
  <si>
    <t>997013655</t>
  </si>
  <si>
    <t>2035898929</t>
  </si>
  <si>
    <t>https://podminky.urs.cz/item/CS_URS_2022_02/997013655</t>
  </si>
  <si>
    <t>podkl_vrstvy*0,31*1,8</t>
  </si>
  <si>
    <t>31</t>
  </si>
  <si>
    <t>997221551</t>
  </si>
  <si>
    <t>Vodorovná doprava suti ze sypkých materiálů do 1 km</t>
  </si>
  <si>
    <t>58209545</t>
  </si>
  <si>
    <t>Vodorovná doprava suti bez naložení, ale se složením a s hrubým urovnáním ze sypkých materiálů, na vzdálenost do 1 km</t>
  </si>
  <si>
    <t>https://podminky.urs.cz/item/CS_URS_2022_02/997221551</t>
  </si>
  <si>
    <t>32</t>
  </si>
  <si>
    <t>997221559</t>
  </si>
  <si>
    <t>Příplatek ZKD 1 km u vodorovné dopravy suti ze sypkých materiálů</t>
  </si>
  <si>
    <t>-1252614703</t>
  </si>
  <si>
    <t>Vodorovná doprava suti bez naložení, ale se složením a s hrubým urovnáním Příplatek k ceně za každý další i započatý 1 km přes 1 km</t>
  </si>
  <si>
    <t>https://podminky.urs.cz/item/CS_URS_2022_02/997221559</t>
  </si>
  <si>
    <t>sut*19</t>
  </si>
  <si>
    <t>33</t>
  </si>
  <si>
    <t>997221561</t>
  </si>
  <si>
    <t>Vodorovná doprava suti z kusových materiálů do 1 km</t>
  </si>
  <si>
    <t>-502458392</t>
  </si>
  <si>
    <t>Vodorovná doprava suti bez naložení, ale se složením a s hrubým urovnáním z kusových materiálů, na vzdálenost do 1 km</t>
  </si>
  <si>
    <t>https://podminky.urs.cz/item/CS_URS_2022_02/997221561</t>
  </si>
  <si>
    <t>"vybouraní vpusti" 0,5*0,5*1,5*2,4</t>
  </si>
  <si>
    <t>34</t>
  </si>
  <si>
    <t>997221569</t>
  </si>
  <si>
    <t>Příplatek ZKD 1 km u vodorovné dopravy suti z kusových materiálů</t>
  </si>
  <si>
    <t>-1709712239</t>
  </si>
  <si>
    <t>https://podminky.urs.cz/item/CS_URS_2022_02/997221569</t>
  </si>
  <si>
    <t>"vybouraní vpusti" 0,5*0,5*1,5*2,4*19</t>
  </si>
  <si>
    <t>35</t>
  </si>
  <si>
    <t>997221571</t>
  </si>
  <si>
    <t>Vodorovná doprava vybouraných hmot do 1 km</t>
  </si>
  <si>
    <t>162436982</t>
  </si>
  <si>
    <t>Vodorovná doprava vybouraných hmot bez naložení, ale se složením a s hrubým urovnáním na vzdálenost do 1 km</t>
  </si>
  <si>
    <t>https://podminky.urs.cz/item/CS_URS_2022_02/997221571</t>
  </si>
  <si>
    <t>"obetonování kolem studni" 2*0,3*2,4</t>
  </si>
  <si>
    <t>36</t>
  </si>
  <si>
    <t>997221579</t>
  </si>
  <si>
    <t>Příplatek ZKD 1 km u vodorovné dopravy vybouraných hmot</t>
  </si>
  <si>
    <t>1327695727</t>
  </si>
  <si>
    <t>Vodorovná doprava vybouraných hmot bez naložení, ale se složením a s hrubým urovnáním na vzdálenost Příplatek k ceně za každý další i započatý 1 km přes 1 km</t>
  </si>
  <si>
    <t>https://podminky.urs.cz/item/CS_URS_2022_02/997221579</t>
  </si>
  <si>
    <t>"obetonování kolem studni" 2*0,3*2,4*19</t>
  </si>
  <si>
    <t>37</t>
  </si>
  <si>
    <t>997221611</t>
  </si>
  <si>
    <t>Nakládání suti na dopravní prostředky pro vodorovnou dopravu</t>
  </si>
  <si>
    <t>502608830</t>
  </si>
  <si>
    <t>Nakládání na dopravní prostředky pro vodorovnou dopravu suti</t>
  </si>
  <si>
    <t>https://podminky.urs.cz/item/CS_URS_2022_02/997221611</t>
  </si>
  <si>
    <t>38</t>
  </si>
  <si>
    <t>997221612</t>
  </si>
  <si>
    <t>Nakládání vybouraných hmot na dopravní prostředky pro vodorovnou dopravu</t>
  </si>
  <si>
    <t>-683241410</t>
  </si>
  <si>
    <t>Nakládání na dopravní prostředky pro vodorovnou dopravu vybouraných hmot</t>
  </si>
  <si>
    <t>https://podminky.urs.cz/item/CS_URS_2022_02/997221612</t>
  </si>
  <si>
    <t>39</t>
  </si>
  <si>
    <t>997221615</t>
  </si>
  <si>
    <t>Poplatek za uložení na skládce (skládkovné) stavebního odpadu betonového kód odpadu 17 01 01</t>
  </si>
  <si>
    <t>20341504</t>
  </si>
  <si>
    <t>Poplatek za uložení stavebního odpadu na skládce (skládkovné) z prostého betonu zatříděného do Katalogu odpadů pod kódem 17 01 01</t>
  </si>
  <si>
    <t>https://podminky.urs.cz/item/CS_URS_2022_02/997221615</t>
  </si>
  <si>
    <t>998</t>
  </si>
  <si>
    <t>Přesun hmot</t>
  </si>
  <si>
    <t>40</t>
  </si>
  <si>
    <t>998225111</t>
  </si>
  <si>
    <t>Přesun hmot pro pozemní komunikace s krytem z kamene, monolitickým betonovým nebo živičným</t>
  </si>
  <si>
    <t>133810072</t>
  </si>
  <si>
    <t>Přesun hmot pro komunikace s krytem z kameniva, monolitickým betonovým nebo živičným dopravní vzdálenost do 200 m jakékoliv délky objektu</t>
  </si>
  <si>
    <t>https://podminky.urs.cz/item/CS_URS_2022_02/998225111</t>
  </si>
  <si>
    <t>drn</t>
  </si>
  <si>
    <t>163</t>
  </si>
  <si>
    <t>ohumusovani</t>
  </si>
  <si>
    <t>86</t>
  </si>
  <si>
    <t>150</t>
  </si>
  <si>
    <t>ryhy</t>
  </si>
  <si>
    <t>15,28</t>
  </si>
  <si>
    <t>86,4</t>
  </si>
  <si>
    <t>252,06</t>
  </si>
  <si>
    <t>002 - Zpevněné plochy, odvodnění k MK1</t>
  </si>
  <si>
    <t xml:space="preserve">    4 - Vodorovné konstrukce</t>
  </si>
  <si>
    <t>111301111</t>
  </si>
  <si>
    <t>Sejmutí drnu tl do 100 mm s přemístěním do 50 m nebo naložením na dopravní prostředek</t>
  </si>
  <si>
    <t>-782891175</t>
  </si>
  <si>
    <t>Sejmutí drnu tl. do 100 mm, v jakékoliv ploše</t>
  </si>
  <si>
    <t>https://podminky.urs.cz/item/CS_URS_2022_02/111301111</t>
  </si>
  <si>
    <t>68+42+53</t>
  </si>
  <si>
    <t>"borani nestmel. vozovky tl. 0,32 m" 39+38+73</t>
  </si>
  <si>
    <t>"výkop pro aktivní zónu - bude fakturováno dle skutečného provedení" 177*0,3</t>
  </si>
  <si>
    <t>"výkop pro konstrukci vozvoky" (43+20+31)*0,22</t>
  </si>
  <si>
    <t>132212231</t>
  </si>
  <si>
    <t>Hloubení rýh š do 2000 mm v soudržných horninách třídy těžitelnosti I skupiny 3 objemu do 10 m3 při překopech inženýrských sítí ručně</t>
  </si>
  <si>
    <t>1684293171</t>
  </si>
  <si>
    <t>Hloubení rýh šířky přes 800 do 2 000 mm při překopech inženýrských sítí ručně zapažených i nezapažených, s urovnáním dna do předepsaného profilu a spádu objemu do 10 m3 v hornině třídy těžitelnosti I skupiny 3 soudržných</t>
  </si>
  <si>
    <t>https://podminky.urs.cz/item/CS_URS_2022_02/132212231</t>
  </si>
  <si>
    <t>"hloubení rýh pro přípojky vpustí" (3,5+2+1+1+1+1+4,5)*0,9*0,9</t>
  </si>
  <si>
    <t>"ryhy pro žlaby" (4,5+2,8+3+2,6+3,3+3,5)*0,5*0,4</t>
  </si>
  <si>
    <t>"aktivní zóna - bude fakturováno dle skutečného provedení" 177*0,3</t>
  </si>
  <si>
    <t>175111101</t>
  </si>
  <si>
    <t>Obsypání potrubí ručně sypaninou bez prohození, uloženou do 3 m</t>
  </si>
  <si>
    <t>661956754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</si>
  <si>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</si>
  <si>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https://podminky.urs.cz/item/CS_URS_2022_02/175111101</t>
  </si>
  <si>
    <t>"obsyp potrubí přípojek vpustí"  (3,5+2+1+1+1+1+4,5)*0,9*0,39</t>
  </si>
  <si>
    <t>58337310</t>
  </si>
  <si>
    <t>štěrkopísek frakce 0/4</t>
  </si>
  <si>
    <t>624113319</t>
  </si>
  <si>
    <t>4,914*2 'Přepočtené koeficientem množství</t>
  </si>
  <si>
    <t>181311103</t>
  </si>
  <si>
    <t>Rozprostření ornice tl vrstvy do 200 mm v rovině nebo ve svahu do 1:5 ručně</t>
  </si>
  <si>
    <t>-185850514</t>
  </si>
  <si>
    <t>Rozprostření a urovnání ornice v rovině nebo ve svahu sklonu do 1:5 ručně při souvislé ploše, tl. vrstvy do 200 mm</t>
  </si>
  <si>
    <t>https://podminky.urs.cz/item/CS_URS_2022_02/181311103</t>
  </si>
  <si>
    <t>"ohumusování tl. 0,15 m" 23+12+18+18+15</t>
  </si>
  <si>
    <t>181411121</t>
  </si>
  <si>
    <t>Založení lučního trávníku výsevem pl do 1000 m2 v rovině a ve svahu do 1:5</t>
  </si>
  <si>
    <t>1602940254</t>
  </si>
  <si>
    <t>Založení trávníku na půdě předem připravené plochy do 1000 m2 výsevem včetně utažení lučního v rovině nebo na svahu do 1:5</t>
  </si>
  <si>
    <t>https://podminky.urs.cz/item/CS_URS_2022_02/181411121</t>
  </si>
  <si>
    <t>00572472</t>
  </si>
  <si>
    <t>osivo směs travní krajinná-rovinná</t>
  </si>
  <si>
    <t>kg</t>
  </si>
  <si>
    <t>1253266061</t>
  </si>
  <si>
    <t>86*0,02 'Přepočtené koeficientem množství</t>
  </si>
  <si>
    <t>Vodorovné konstrukce</t>
  </si>
  <si>
    <t>451573111</t>
  </si>
  <si>
    <t>Lože pod potrubí otevřený výkop ze štěrkopísku</t>
  </si>
  <si>
    <t>-1249762247</t>
  </si>
  <si>
    <t>Lože pod potrubí, stoky a drobné objekty v otevřeném výkopu z písku a štěrkopísku do 63 mm</t>
  </si>
  <si>
    <t>https://podminky.urs.cz/item/CS_URS_2022_02/451573111</t>
  </si>
  <si>
    <t>"obsyp potrubí přípojek vpustí"  (3,5+2+1+1+1+1+4,5)*0,9*0,1</t>
  </si>
  <si>
    <t>564861112</t>
  </si>
  <si>
    <t>Podklad ze štěrkodrtě ŠD tl 210 mm</t>
  </si>
  <si>
    <t>-1880879630</t>
  </si>
  <si>
    <t>Podklad ze štěrkodrti ŠD s rozprostřením a zhutněním plochy přes 100 m2, po zhutnění tl. 210 mm</t>
  </si>
  <si>
    <t>https://podminky.urs.cz/item/CS_URS_2022_02/564861112</t>
  </si>
  <si>
    <t>"ŠDa 0/63, tl. min. 200 mm" 23+60+43+20+31</t>
  </si>
  <si>
    <t>596412212</t>
  </si>
  <si>
    <t>Kladení dlažby z vegetačních tvárnic pozemních komunikací tl 80 mm pl přes 100 do 300 m2</t>
  </si>
  <si>
    <t>1370650641</t>
  </si>
  <si>
    <t>Kladení dlažby z betonových vegetačních dlaždic pozemních komunikací s ložem z kameniva těženého nebo drceného tl. do 50 mm, s vyplněním spár a vegetačních otvorů, s hutněním vibrováním tl. 80 mm, pro plochy přes 100 do 300 m2</t>
  </si>
  <si>
    <t>https://podminky.urs.cz/item/CS_URS_2022_02/596412212</t>
  </si>
  <si>
    <t>23+60+43+20+31</t>
  </si>
  <si>
    <t>59246015R</t>
  </si>
  <si>
    <t>dlažba plošná betonová vegetační 200x200x80mm</t>
  </si>
  <si>
    <t>1962037820</t>
  </si>
  <si>
    <t>177</t>
  </si>
  <si>
    <t>597661121</t>
  </si>
  <si>
    <t>Rigol dlážděný z dlažebních kostek drobných do lože ze štěrkopísku tl 100 mm</t>
  </si>
  <si>
    <t>585544954</t>
  </si>
  <si>
    <t>Rigol dlážděný do lože ze štěrkopísku tl. 100 mm, s vyplněním a zatřením spár cementovou maltou z dlažebních kostek drobných</t>
  </si>
  <si>
    <t>https://podminky.urs.cz/item/CS_URS_2022_02/597661121</t>
  </si>
  <si>
    <t>"žlab ze šestiřádku ze žulových kostek 8/8/8 do lože z ŠP" 27*0,5</t>
  </si>
  <si>
    <t>871350430</t>
  </si>
  <si>
    <t>Montáž kanalizačního potrubí korugovaného SN 16 z polypropylenu DN 200</t>
  </si>
  <si>
    <t>-207884061</t>
  </si>
  <si>
    <t>Montáž kanalizačního potrubí z plastů z polypropylenu PP korugovaného nebo žebrovaného SN 16 DN 200</t>
  </si>
  <si>
    <t>https://podminky.urs.cz/item/CS_URS_2022_02/871350430</t>
  </si>
  <si>
    <t>"přípojky vpustí" 3,5+2+1+1+1+1+4,5</t>
  </si>
  <si>
    <t>28617276</t>
  </si>
  <si>
    <t>trubka kanalizační PP korugovaná DN 200x6000mm SN16</t>
  </si>
  <si>
    <t>-2004657628</t>
  </si>
  <si>
    <t>895941111</t>
  </si>
  <si>
    <t>Zřízení vpusti kanalizační uliční z betonových dílců typ UV-50 normální</t>
  </si>
  <si>
    <t>CS ÚRS 2021 02</t>
  </si>
  <si>
    <t>-281235585</t>
  </si>
  <si>
    <t>Zřízení vpusti kanalizační  uliční z betonových dílců typ UV-50 normální</t>
  </si>
  <si>
    <t>https://podminky.urs.cz/item/CS_URS_2021_02/895941111</t>
  </si>
  <si>
    <t>59223852</t>
  </si>
  <si>
    <t>dno pro uliční vpusť s kalovou prohlubní betonové 450x300x50mm</t>
  </si>
  <si>
    <t>-926506215</t>
  </si>
  <si>
    <t>59223864</t>
  </si>
  <si>
    <t>prstenec pro uliční vpusť vyrovnávací betonový 390x60x130mm</t>
  </si>
  <si>
    <t>325068535</t>
  </si>
  <si>
    <t>59223856</t>
  </si>
  <si>
    <t>skruž pro uliční vpusť horní betonová 450x195x50mm</t>
  </si>
  <si>
    <t>-1925635181</t>
  </si>
  <si>
    <t>59223854</t>
  </si>
  <si>
    <t>skruž pro uliční vpusť s výtokovým otvorem PVC betonová 450x350x50mm</t>
  </si>
  <si>
    <t>-1376160104</t>
  </si>
  <si>
    <t>59223875</t>
  </si>
  <si>
    <t>koš nízký pro uliční vpusti žárově Pz plech pro rám 500/500mm</t>
  </si>
  <si>
    <t>1560939253</t>
  </si>
  <si>
    <t>56241035R</t>
  </si>
  <si>
    <t>mříž D400 litina 500/500 mm</t>
  </si>
  <si>
    <t>-1855907154</t>
  </si>
  <si>
    <t>rošt mřížkový D400 litina dl 0,5m pro žlab PE š 200mm</t>
  </si>
  <si>
    <t>105</t>
  </si>
  <si>
    <t>"obrubník 1000/150/250 zapuštěný" 105</t>
  </si>
  <si>
    <t>935113212</t>
  </si>
  <si>
    <t>Osazení odvodňovacího betonového žlabu s krycím roštem šířky přes 200 mm</t>
  </si>
  <si>
    <t>-683244111</t>
  </si>
  <si>
    <t>Osazení odvodňovacího žlabu s krycím roštem betonového šířky přes 200 mm</t>
  </si>
  <si>
    <t>https://podminky.urs.cz/item/CS_URS_2022_02/935113212</t>
  </si>
  <si>
    <t>"žlaby délka" 3,5+1,8+2+1,6+2,3+2,5</t>
  </si>
  <si>
    <t>"vpustě 6 ks" 6*1</t>
  </si>
  <si>
    <t>59227011R</t>
  </si>
  <si>
    <t>žlab odvodňovací betonový šířky 500 mm - kompletní dodávka vč. příslušenství</t>
  </si>
  <si>
    <t>2060534440</t>
  </si>
  <si>
    <t>žlab odvodňovací betonový, vnější rozměry 500 x 500 mm, vnitřní rozměry min. 400 x 400 mm, vč. odtokových vpustí s kalovým košem, vč. litinové mříže D400</t>
  </si>
  <si>
    <t>podkl_vrstvy*0,32*1,8</t>
  </si>
  <si>
    <t>998223011</t>
  </si>
  <si>
    <t>Přesun hmot pro pozemní komunikace s krytem dlážděným</t>
  </si>
  <si>
    <t>-1011140378</t>
  </si>
  <si>
    <t>Přesun hmot pro pozemní komunikace s krytem dlážděným dopravní vzdálenost do 200 m jakékoliv délky objektu</t>
  </si>
  <si>
    <t>https://podminky.urs.cz/item/CS_URS_2022_02/998223011</t>
  </si>
  <si>
    <t>63</t>
  </si>
  <si>
    <t>003 - Dešťová kanalizace</t>
  </si>
  <si>
    <t xml:space="preserve">    3 - Svislé a kompletní konstrukce</t>
  </si>
  <si>
    <t>M - Práce a dodávky M</t>
  </si>
  <si>
    <t xml:space="preserve">    22-M - Montáže technologických zařízení pro dopravní stavby</t>
  </si>
  <si>
    <t xml:space="preserve">    23-M - Montáže potrubí</t>
  </si>
  <si>
    <t>115101201</t>
  </si>
  <si>
    <t>Čerpání vody na dopravní výšku do 10 m průměrný přítok do 500 l/min</t>
  </si>
  <si>
    <t>hod</t>
  </si>
  <si>
    <t>CS ÚRS 2023 01</t>
  </si>
  <si>
    <t>-1766074451</t>
  </si>
  <si>
    <t>Čerpání vody na dopravní výšku do 10 m s uvažovaným průměrným přítokem do 500 l/min</t>
  </si>
  <si>
    <t>https://podminky.urs.cz/item/CS_URS_2023_01/115101201</t>
  </si>
  <si>
    <t>115101301</t>
  </si>
  <si>
    <t>Pohotovost čerpací soupravy pro dopravní výšku do 10 m přítok do 500 l/min</t>
  </si>
  <si>
    <t>den</t>
  </si>
  <si>
    <t>883963406</t>
  </si>
  <si>
    <t>Pohotovost záložní čerpací soupravy pro dopravní výšku do 10 m s uvažovaným průměrným přítokem do 500 l/min</t>
  </si>
  <si>
    <t>https://podminky.urs.cz/item/CS_URS_2023_01/115101301</t>
  </si>
  <si>
    <t>119001401</t>
  </si>
  <si>
    <t>Dočasné zajištění potrubí ocelového nebo litinového DN do 200 mm</t>
  </si>
  <si>
    <t>586537114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</si>
  <si>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</si>
  <si>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https://podminky.urs.cz/item/CS_URS_2023_01/119001401</t>
  </si>
  <si>
    <t>129001101</t>
  </si>
  <si>
    <t>Příplatek za ztížení odkopávky nebo prokopávky v blízkosti inženýrských sítí</t>
  </si>
  <si>
    <t>344380361</t>
  </si>
  <si>
    <t>Příplatek k cenám vykopávek za ztížení vykopávky v blízkosti podzemního vedení nebo výbušnin v horninách jakékoliv třídy</t>
  </si>
  <si>
    <t>https://podminky.urs.cz/item/CS_URS_2023_01/129001101</t>
  </si>
  <si>
    <t>132212221</t>
  </si>
  <si>
    <t>Hloubení zapažených rýh šířky do 2000 mm v soudržných horninách třídy těžitelnosti I skupiny 3 ručně</t>
  </si>
  <si>
    <t>-459213108</t>
  </si>
  <si>
    <t>Hloubení zapažených rýh šířky přes 800 do 2 000 mm ručně s urovnáním dna do předepsaného profilu a spádu v hornině třídy těžitelnosti I skupiny 3 soudržných</t>
  </si>
  <si>
    <t>https://podminky.urs.cz/item/CS_URS_2023_01/132212221</t>
  </si>
  <si>
    <t>42*1,5*1</t>
  </si>
  <si>
    <t>151101101</t>
  </si>
  <si>
    <t>Zřízení příložného pažení a rozepření stěn rýh hl do 2 m</t>
  </si>
  <si>
    <t>-2126502465</t>
  </si>
  <si>
    <t>Zřízení pažení a rozepření stěn rýh pro podzemní vedení příložné pro jakoukoliv mezerovitost, hloubky do 2 m</t>
  </si>
  <si>
    <t>https://podminky.urs.cz/item/CS_URS_2023_01/151101101</t>
  </si>
  <si>
    <t>42*1,4*2</t>
  </si>
  <si>
    <t>151101111</t>
  </si>
  <si>
    <t>Odstranění příložného pažení a rozepření stěn rýh hl do 2 m</t>
  </si>
  <si>
    <t>-1425150588</t>
  </si>
  <si>
    <t>Odstranění pažení a rozepření stěn rýh pro podzemní vedení s uložením materiálu na vzdálenost do 3 m od kraje výkopu příložné, hloubky do 2 m</t>
  </si>
  <si>
    <t>https://podminky.urs.cz/item/CS_URS_2023_01/151101111</t>
  </si>
  <si>
    <t>-65995486</t>
  </si>
  <si>
    <t>https://podminky.urs.cz/item/CS_URS_2023_01/162751117</t>
  </si>
  <si>
    <t>-1553225626</t>
  </si>
  <si>
    <t>https://podminky.urs.cz/item/CS_URS_2023_01/162751119</t>
  </si>
  <si>
    <t>vykop*10</t>
  </si>
  <si>
    <t>167111101</t>
  </si>
  <si>
    <t>Nakládání výkopku z hornin třídy těžitelnosti I skupiny 1 až 3 ručně</t>
  </si>
  <si>
    <t>1295274257</t>
  </si>
  <si>
    <t>Nakládání, skládání a překládání neulehlého výkopku nebo sypaniny ručně nakládání, z hornin třídy těžitelnosti I, skupiny 1 až 3</t>
  </si>
  <si>
    <t>https://podminky.urs.cz/item/CS_URS_2023_01/167111101</t>
  </si>
  <si>
    <t>662580523</t>
  </si>
  <si>
    <t>https://podminky.urs.cz/item/CS_URS_2023_01/171201221</t>
  </si>
  <si>
    <t>vykop*1,9</t>
  </si>
  <si>
    <t>-663463356</t>
  </si>
  <si>
    <t>https://podminky.urs.cz/item/CS_URS_2023_01/171251201</t>
  </si>
  <si>
    <t>174111101</t>
  </si>
  <si>
    <t>Zásyp jam, šachet rýh nebo kolem objektů sypaninou se zhutněním ručně</t>
  </si>
  <si>
    <t>-978110418</t>
  </si>
  <si>
    <t>Zásyp sypaninou z jakékoliv horniny ručně s uložením výkopku ve vrstvách se zhutněním jam, šachet, rýh nebo kolem objektů v těchto vykopávkách</t>
  </si>
  <si>
    <t>https://podminky.urs.cz/item/CS_URS_2023_01/174111101</t>
  </si>
  <si>
    <t>42*1,5*0,35</t>
  </si>
  <si>
    <t>58337344</t>
  </si>
  <si>
    <t>štěrkopísek frakce 0/32</t>
  </si>
  <si>
    <t>-1971267226</t>
  </si>
  <si>
    <t>22,05*2</t>
  </si>
  <si>
    <t>958991138</t>
  </si>
  <si>
    <t>https://podminky.urs.cz/item/CS_URS_2023_01/175111101</t>
  </si>
  <si>
    <t>42*1,5*0,5</t>
  </si>
  <si>
    <t>58337302</t>
  </si>
  <si>
    <t>štěrkopísek frakce 0/16</t>
  </si>
  <si>
    <t>CS ÚRS 2021 01</t>
  </si>
  <si>
    <t>1970186236</t>
  </si>
  <si>
    <t>31,5*2</t>
  </si>
  <si>
    <t>Svislé a kompletní konstrukce</t>
  </si>
  <si>
    <t>359901211</t>
  </si>
  <si>
    <t>Monitoring stoky jakékoli výšky na nové kanalizaci</t>
  </si>
  <si>
    <t>949848134</t>
  </si>
  <si>
    <t>Monitoring stok (kamerový systém) jakékoli výšky nová kanalizace</t>
  </si>
  <si>
    <t>https://podminky.urs.cz/item/CS_URS_2021_01/359901211</t>
  </si>
  <si>
    <t>PSC</t>
  </si>
  <si>
    <t xml:space="preserve">Poznámka k souboru cen:_x000D_
1. V ceně jsou započteny náklady na zhotovení záznamu o prohlídce a protokolu prohlídky. </t>
  </si>
  <si>
    <t>42</t>
  </si>
  <si>
    <t>470255038</t>
  </si>
  <si>
    <t>https://podminky.urs.cz/item/CS_URS_2021_01/451573111</t>
  </si>
  <si>
    <t xml:space="preserve">Poznámka k souboru cen:_x000D_
1. Ceny -1111 a -1192 lze použít i pro zřízení sběrných vrstev nad drenážními trubkami. 2. V cenách -5111 a -1192 jsou započteny i náklady na prohození výkopku získaného při zemních pracích. </t>
  </si>
  <si>
    <t>"štěrkopísek fr. 0/8" 42*1,5*0,15</t>
  </si>
  <si>
    <t>-1059722006</t>
  </si>
  <si>
    <t>Podklad ze štěrkodrti ŠD  s rozprostřením a zhutněním, po zhutnění tl. 150 mm</t>
  </si>
  <si>
    <t>https://podminky.urs.cz/item/CS_URS_2021_01/564851111</t>
  </si>
  <si>
    <t>"ŠDa 0/32 tl. 150 mm" 42*1,5</t>
  </si>
  <si>
    <t>620585739</t>
  </si>
  <si>
    <t>Podklad ze štěrkodrti ŠD  s rozprostřením a zhutněním, po zhutnění tl. 160 mm</t>
  </si>
  <si>
    <t>https://podminky.urs.cz/item/CS_URS_2021_01/564851112</t>
  </si>
  <si>
    <t>"ŠDa 0/63 tl. min. 160 mm" 42*1,5</t>
  </si>
  <si>
    <t>2134873607</t>
  </si>
  <si>
    <t>Asfaltový beton vrstva podkladní ACP 16 (obalované kamenivo střednězrnné - OKS)  s rozprostřením a zhutněním v pruhu šířky přes 3 m, po zhutnění tl. 70 mm</t>
  </si>
  <si>
    <t>https://podminky.urs.cz/item/CS_URS_2021_01/565155121</t>
  </si>
  <si>
    <t xml:space="preserve">Poznámka k souboru cen:_x000D_
1. Cenami 565 1.-510 lze oceňovat např. chodníky, úzké cesty a vjezdy v pruhu šířky do 1,5 m jakékoliv délky a jednotlivé plochy velikosti do 10 m2. 2. ČSN EN 13108-1 připouští pro ACP 16 pouze tl. 50 až 80 mm. </t>
  </si>
  <si>
    <t>"ACP 16+ tl. 70 mm" 42*1,5</t>
  </si>
  <si>
    <t>-1145227776</t>
  </si>
  <si>
    <t>https://podminky.urs.cz/item/CS_URS_2021_01/573191111</t>
  </si>
  <si>
    <t xml:space="preserve">Poznámka k souboru cen:_x000D_
1. V ceně nejsou započteny náklady na popř. projektem předepsané očištění vozovky, které se oceňuje cenou 938 90-8411 Očištění povrchu saponátovým roztokem části C 01 tohoto katalogu. </t>
  </si>
  <si>
    <t>"na ŠDa 0/32" 42*1,5</t>
  </si>
  <si>
    <t>-484725613</t>
  </si>
  <si>
    <t>https://podminky.urs.cz/item/CS_URS_2021_01/573211107</t>
  </si>
  <si>
    <t>"na ACP 16+" 42*1,5</t>
  </si>
  <si>
    <t>-560409107</t>
  </si>
  <si>
    <t>Asfaltový beton vrstva obrusná ACO 11 (ABS)  s rozprostřením a se zhutněním z nemodifikovaného asfaltu v pruhu šířky přes 3 m tř. II, po zhutnění tl. 40 mm</t>
  </si>
  <si>
    <t>https://podminky.urs.cz/item/CS_URS_2021_01/577134221</t>
  </si>
  <si>
    <t xml:space="preserve">Poznámka k souboru cen:_x000D_
1. Cenami 577 1.-40 lze oceňovat např. chodníky, úzké cesty a vjezdy v pruhu šířky do 1,5 m jakékoliv délky a jednotlivé plochy velikosti do 10 m2. 2. ČSN EN 13108-1 připouští pro ACO 11 pouze tl. 35 až 50 mm. </t>
  </si>
  <si>
    <t>"ACO 11 tl. 40 mm" 42*1,5</t>
  </si>
  <si>
    <t>820391811</t>
  </si>
  <si>
    <t>Bourání stávajícího potrubí ze ŽB DN přes 200 do 400</t>
  </si>
  <si>
    <t>-1294575966</t>
  </si>
  <si>
    <t>Bourání stávajícího potrubí ze železobetonu v otevřeném výkopu DN přes 200 do 400</t>
  </si>
  <si>
    <t>https://podminky.urs.cz/item/CS_URS_2021_01/820391811</t>
  </si>
  <si>
    <t xml:space="preserve">Poznámka k souboru cen:_x000D_
1. Ceny jsou určeny pro bourání vodovodního a kanalizačního potrubí. 2. V cenách jsou započteny náklady na bourání potrubí včetně tvarovek. </t>
  </si>
  <si>
    <t>871390420</t>
  </si>
  <si>
    <t>Montáž kanalizačního potrubí korugovaného SN 12 z polypropylenu DN 400</t>
  </si>
  <si>
    <t>1284697394</t>
  </si>
  <si>
    <t>Montáž kanalizačního potrubí z plastů z polypropylenu PP korugovaného nebo žebrovaného SN 12 DN 400</t>
  </si>
  <si>
    <t>https://podminky.urs.cz/item/CS_URS_2021_01/871390420</t>
  </si>
  <si>
    <t xml:space="preserve">Poznámka k souboru cen:_x000D_
1. V cenách montáže potrubí nejsou započteny náklady na dodání trub, elektrospojek a těsnicích kroužků pokud tyto nejsou součástí dodávky potrubí. Tyto náklady se oceňují ve specifikaci. 2. V cenách potrubí z trubek polyetylenových a polypropylenových nejsou započteny náklady na dodání tvarovek použitých pro napojení na jiný druh potrubí; tvarovky se oceňují ve specifikaci. 3. Ztratné lze dohodnout: a) u trub kanalizačních z tvrdého PVC ve směrné výši 3 %, b) u trub polyetylenových a polypropylenových ve směrné výši 1,5. </t>
  </si>
  <si>
    <t>28617270</t>
  </si>
  <si>
    <t>trubka kanalizační PP korugovaná DN 400x6000mm SN12</t>
  </si>
  <si>
    <t>1086017860</t>
  </si>
  <si>
    <t>440966026</t>
  </si>
  <si>
    <t>Vodorovná doprava suti  bez naložení, ale se složením a s hrubým urovnáním z kusových materiálů, na vzdálenost do 1 km</t>
  </si>
  <si>
    <t>https://podminky.urs.cz/item/CS_URS_2021_01/997221561</t>
  </si>
  <si>
    <t xml:space="preserve">Poznámka k souboru cen:_x000D_
1. Ceny nelze použít pro vodorovnou dopravu suti po železnici, po vodě nebo neobvyklými dopravními prostředky. 2. Je-li na dopravní dráze pro vodorovnou dopravu suti překážka, pro kterou je nutno suť překládat z jednoho dopravního prostředku na druhý, oceňuje se tato doprava v každém úseku samostatně. 3. Ceny 997 22-155 jsou určeny pro sypký materiál, např. kamenivo a hmoty kamenitého charakteru stmelené vápnem, cementem nebo živicí. 4. Ceny 997 22-156 jsou určeny pro drobný kusový materiál (dlažební kostky, lomový kámen). </t>
  </si>
  <si>
    <t>"vybourání stávajícího potrubí" 42*0,12*2,4</t>
  </si>
  <si>
    <t>1045203501</t>
  </si>
  <si>
    <t>Vodorovná doprava suti  bez naložení, ale se složením a s hrubým urovnáním Příplatek k ceně za každý další i započatý 1 km přes 1 km</t>
  </si>
  <si>
    <t>https://podminky.urs.cz/item/CS_URS_2021_01/997221569</t>
  </si>
  <si>
    <t>"vybourání stávajícího potrubí" 42*0,12*2,4*19</t>
  </si>
  <si>
    <t>-1615283066</t>
  </si>
  <si>
    <t>Nakládání na dopravní prostředky  pro vodorovnou dopravu vybouraných hmot</t>
  </si>
  <si>
    <t>https://podminky.urs.cz/item/CS_URS_2021_01/997221612</t>
  </si>
  <si>
    <t xml:space="preserve">Poznámka k souboru cen:_x000D_
1. Ceny lze použít i pro překládání při lomené dopravě. 2. Ceny nelze použít při dopravě po železnici, po vodě nebo neobvyklými dopravními prostředky. </t>
  </si>
  <si>
    <t>997221625</t>
  </si>
  <si>
    <t>Poplatek za uložení na skládce (skládkovné) stavebního odpadu železobetonového kód odpadu 17 01 01</t>
  </si>
  <si>
    <t>-1207932118</t>
  </si>
  <si>
    <t>Poplatek za uložení stavebního odpadu na skládce (skládkovné) z armovaného betonu zatříděného do Katalogu odpadů pod kódem 17 01 01</t>
  </si>
  <si>
    <t>https://podminky.urs.cz/item/CS_URS_2021_01/997221625</t>
  </si>
  <si>
    <t xml:space="preserve">Poznámka k souboru cen:_x000D_
1. Ceny uvedené v souboru cen je doporučeno upravit podle aktuálních cen místně příslušné skládky odpadů. 2. Uložení odpadů neuvedených v souboru cen se oceňuje individuálně. 3. V cenách je započítán poplatek za ukládání odpadu dle zákona 185/2001 Sb. 4. Případné drcení stavebního odpadu lze ocenit cenami souboru cen 997 00-60 Drcení stavebního odpadu z katalogu 800-6 Demolice objektů. </t>
  </si>
  <si>
    <t>998276101</t>
  </si>
  <si>
    <t>Přesun hmot pro trubní vedení z trub z plastických hmot otevřený výkop</t>
  </si>
  <si>
    <t>371751090</t>
  </si>
  <si>
    <t>Přesun hmot pro trubní vedení hloubené z trub z plastických hmot nebo sklolaminátových pro vodovody nebo kanalizace v otevřeném výkopu dopravní vzdálenost do 15 m</t>
  </si>
  <si>
    <t>https://podminky.urs.cz/item/CS_URS_2021_01/998276101</t>
  </si>
  <si>
    <t xml:space="preserve">Poznámka k souboru cen:_x000D_
1. Ceny přesunu hmot nelze užít pro zeminu, sypaniny, štěrkopísek, kamenivo ap. Případná manipulace s tímto materiálem se oceňuje soubory cen 162 ..-.... Vodorovné přemístění výkopku nebo sypaniny katalogu 800-1 Zemní práce. </t>
  </si>
  <si>
    <t>Práce a dodávky M</t>
  </si>
  <si>
    <t>22-M</t>
  </si>
  <si>
    <t>Montáže technologických zařízení pro dopravní stavby</t>
  </si>
  <si>
    <t>220731051</t>
  </si>
  <si>
    <t>Provedení kamerové zkoušky s montáží</t>
  </si>
  <si>
    <t>64</t>
  </si>
  <si>
    <t>505224260</t>
  </si>
  <si>
    <t>Provedení kamerové zkoušky s montáží a kontrolou</t>
  </si>
  <si>
    <t>https://podminky.urs.cz/item/CS_URS_2021_01/220731051</t>
  </si>
  <si>
    <t>23-M</t>
  </si>
  <si>
    <t>Montáže potrubí</t>
  </si>
  <si>
    <t>230170006</t>
  </si>
  <si>
    <t>Tlakové zkoušky těsnosti potrubí - příprava DN do 500</t>
  </si>
  <si>
    <t>sada</t>
  </si>
  <si>
    <t>1247682917</t>
  </si>
  <si>
    <t>Příprava pro zkoušku těsnosti potrubí  DN přes 350 do 500</t>
  </si>
  <si>
    <t>https://podminky.urs.cz/item/CS_URS_2021_01/230170006</t>
  </si>
  <si>
    <t>230170016</t>
  </si>
  <si>
    <t>Tlakové zkoušky těsnosti potrubí - zkouška DN do 500</t>
  </si>
  <si>
    <t>1899566055</t>
  </si>
  <si>
    <t>Zkouška těsnosti potrubí  DN přes 350 do 500</t>
  </si>
  <si>
    <t>https://podminky.urs.cz/item/CS_URS_2021_01/230170016</t>
  </si>
  <si>
    <t>81</t>
  </si>
  <si>
    <t>165,098</t>
  </si>
  <si>
    <t>57,6</t>
  </si>
  <si>
    <t>545</t>
  </si>
  <si>
    <t>MK2 - Místní komunikace 2</t>
  </si>
  <si>
    <t>001 - Místní komunikace 2</t>
  </si>
  <si>
    <t>-2039143360</t>
  </si>
  <si>
    <t>"podkladní vrstvy vozovky tl. 0,31 m" 30+42+9</t>
  </si>
  <si>
    <t>"zpevněná asfaltová vrstva vozovky tl. 0,1 m" 545</t>
  </si>
  <si>
    <t>"výkop" 5*0,22</t>
  </si>
  <si>
    <t>"výkop pro aktivní zónu - bude fakturováno dle skutečného provedení" (58*0,5)+(5*0,3)</t>
  </si>
  <si>
    <t>"odvoz výkopu pro aktivní zónu - bude fakturováno dle skutečného provedení" (58*0,5)+(5*0,3)</t>
  </si>
  <si>
    <t>"aktivní zóna - bude fakturováno dle skutečného provedení" (58*0,5)+(5*0,3)</t>
  </si>
  <si>
    <t>2062585265</t>
  </si>
  <si>
    <t>"ohumusování tl. 0,15 m"10</t>
  </si>
  <si>
    <t>-515733530</t>
  </si>
  <si>
    <t>647090281</t>
  </si>
  <si>
    <t>10*0,02 'Přepočtené koeficientem množství</t>
  </si>
  <si>
    <t>"ŠDa 0/32 tl. 150 mm" 12+46+16</t>
  </si>
  <si>
    <t>"ŠDa 0/63, tl. min. 150 mm" 12+46+5+16</t>
  </si>
  <si>
    <t>"ACP 16+ 70 mm" 492</t>
  </si>
  <si>
    <t>"PI-C v místě plné konstrukce vozvoky" 12+46+16</t>
  </si>
  <si>
    <t>"PS-C, 0,30 kg/m2 na ACP 16+" 492</t>
  </si>
  <si>
    <t>"PS-C, 0,40 kg/m2 v místě provedení asfaltových vrstev" 492-74</t>
  </si>
  <si>
    <t>"ACO 11 tl. 40 mm" 492</t>
  </si>
  <si>
    <t>596211110</t>
  </si>
  <si>
    <t>Kladení zámkové dlažby komunikací pro pěší tl 60 mm skupiny A pl do 50 m2</t>
  </si>
  <si>
    <t>-147196429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</si>
  <si>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</si>
  <si>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https://podminky.urs.cz/item/CS_URS_2022_02/596211110</t>
  </si>
  <si>
    <t>59245018</t>
  </si>
  <si>
    <t>dlažba tvar obdélník betonová 200x100x60mm přírodní</t>
  </si>
  <si>
    <t>1815056312</t>
  </si>
  <si>
    <t>"podél obrub" 167+83+14</t>
  </si>
  <si>
    <t>"Odstranění stávající uliční vpusti vč. zpětného zásypu vhodnou zeminou se zhutněním" 7</t>
  </si>
  <si>
    <t>"výšková úprava kanal. poklopů" 13</t>
  </si>
  <si>
    <t>"výšková úprava krycích hrnců vodovodních šoupátek" 6</t>
  </si>
  <si>
    <t>899431111R</t>
  </si>
  <si>
    <t>Výšková úprava vodovodních poklopů</t>
  </si>
  <si>
    <t>452041140</t>
  </si>
  <si>
    <t>Výšková úprava uličního vstupu nebo vpusti do 200 mm  zvýšením krycího hrnce, šoupěte nebo hydrantu bez úpravy armatur</t>
  </si>
  <si>
    <t>167+83+14</t>
  </si>
  <si>
    <t>"obrubník 1000/150/250 výšky 12 cm" 167</t>
  </si>
  <si>
    <t>"vybouraní vpusti" 7*0,5*0,5*1,5*2,4</t>
  </si>
  <si>
    <t>"vybouraní vpusti" 7*0,5*0,5*1,5*2,4*19</t>
  </si>
  <si>
    <t>41</t>
  </si>
  <si>
    <t>77</t>
  </si>
  <si>
    <t>23,96</t>
  </si>
  <si>
    <t>44,352</t>
  </si>
  <si>
    <t>44,96</t>
  </si>
  <si>
    <t>002 - Zpevněné plochy, odvodnění k MK2</t>
  </si>
  <si>
    <t>"borani nestmel. vozovky tl. 0,32 m" 77</t>
  </si>
  <si>
    <t>"výkop pro aktivní zónu - bude fakturováno dle skutečného provedení" 70*0,3</t>
  </si>
  <si>
    <t>"hloubení rýh pro přípojky vpustí" (11+4+1+1+1+1+2+1)*0,9*0,9</t>
  </si>
  <si>
    <t>"ryhy pro žlaby" (4,6+3,8+3,6+3,5+3+3+5,7+3,5)*0,4*0,5</t>
  </si>
  <si>
    <t>"aktivní zóna - bude fakturováno dle skutečného provedení" 70*0,3</t>
  </si>
  <si>
    <t>"obsyp potrubí přípojek vpustí"  (11+4+1+1+1+1+2+1)*0,9*0,39</t>
  </si>
  <si>
    <t>7,722*2 'Přepočtené koeficientem množství</t>
  </si>
  <si>
    <t>"obsyp potrubí přípojek vpustí"  (11+4+1+1+1+1+2+1)*0,9*0,1</t>
  </si>
  <si>
    <t>"ŠDa 0/63, tl. min. 200 mm" 70</t>
  </si>
  <si>
    <t>70</t>
  </si>
  <si>
    <t>"přípojky vpustí" 11+4+1+1+1+1+2+1</t>
  </si>
  <si>
    <t>"obrubník 1000/150/250 zapuštěný" 40</t>
  </si>
  <si>
    <t>"žlaby délka" 3,6+2,8+2,6+2,5+2+2+4,7+2,5</t>
  </si>
  <si>
    <t>"vpustě 8 ks" 8*1</t>
  </si>
  <si>
    <t>75</t>
  </si>
  <si>
    <t>45</t>
  </si>
  <si>
    <t>76,81</t>
  </si>
  <si>
    <t>186,25</t>
  </si>
  <si>
    <t>235</t>
  </si>
  <si>
    <t>MK3 - Místní komunikace 3</t>
  </si>
  <si>
    <t>001 - Místní komunikace 3</t>
  </si>
  <si>
    <t>43+32</t>
  </si>
  <si>
    <t>"podkladní vrstvy vozovky tl. 0,31 m" 26+19</t>
  </si>
  <si>
    <t>"výkop pro aktivní zónu - bude fakturováno dle skutečného provedení" 176*0,5</t>
  </si>
  <si>
    <t>"výkop pro konstrukci vozovky" 75*0,31</t>
  </si>
  <si>
    <t>"odvoz výkopu pro aktivní zónu - bude fakturováno dle skutečného provedení" 176*0,5</t>
  </si>
  <si>
    <t>"aktivní zóna - bude fakturováno dle skutečného provedení" 176*0,5</t>
  </si>
  <si>
    <t>"ohumusování tl. 0,15 m"29</t>
  </si>
  <si>
    <t>29*0,02 'Přepočtené koeficientem množství</t>
  </si>
  <si>
    <t>"ŠDa 0/32 tl. 150 mm" 123+29+24+7</t>
  </si>
  <si>
    <t>"ŠDa 0/63, tl. min. 150 mm" 123+29+24+7</t>
  </si>
  <si>
    <t>"PI-C v místě plné konstrukce vozvoky"183</t>
  </si>
  <si>
    <t>"PS-C, 0,30 kg/m2 na ACP 16+" 176+132+44</t>
  </si>
  <si>
    <t>"podél obrub" 157+39+15</t>
  </si>
  <si>
    <t>"výšková úprava kanal. poklopů" 4</t>
  </si>
  <si>
    <t>"výšková úprava krycích hrnců vodovodních šoupátek" 9</t>
  </si>
  <si>
    <t>914111111</t>
  </si>
  <si>
    <t>Montáž svislé dopravní značky do velikosti 1 m2 objímkami na sloupek nebo konzolu</t>
  </si>
  <si>
    <t>1043072662</t>
  </si>
  <si>
    <t>Montáž svislé dopravní značky základní velikosti do 1 m2 objímkami na sloupky nebo konzoly</t>
  </si>
  <si>
    <t>https://podminky.urs.cz/item/CS_URS_2022_02/914111111</t>
  </si>
  <si>
    <t>40445619</t>
  </si>
  <si>
    <t>zákazové, příkazové dopravní značky B1-B34, C1-15 500mm</t>
  </si>
  <si>
    <t>382561575</t>
  </si>
  <si>
    <t>"B2"1</t>
  </si>
  <si>
    <t>40445621</t>
  </si>
  <si>
    <t>informativní značky provozní IP1-IP3, IP4b-IP7, IP10a, b 500x500mm</t>
  </si>
  <si>
    <t>-1344399005</t>
  </si>
  <si>
    <t>"IP 4b" 1</t>
  </si>
  <si>
    <t>914511111</t>
  </si>
  <si>
    <t>Montáž sloupku dopravních značek délky do 3,5 m s betonovým základem</t>
  </si>
  <si>
    <t>1259960543</t>
  </si>
  <si>
    <t>Montáž sloupku dopravních značek délky do 3,5 m do betonového základu</t>
  </si>
  <si>
    <t>https://podminky.urs.cz/item/CS_URS_2022_02/914511111</t>
  </si>
  <si>
    <t>40445256</t>
  </si>
  <si>
    <t>svorka upínací na sloupek dopravní značky D 60mm</t>
  </si>
  <si>
    <t>714048482</t>
  </si>
  <si>
    <t>40445253</t>
  </si>
  <si>
    <t>víčko plastové na sloupek D 60mm</t>
  </si>
  <si>
    <t>-1052069404</t>
  </si>
  <si>
    <t>40445225</t>
  </si>
  <si>
    <t>sloupek pro dopravní značku Zn D 60mm v 3,5m</t>
  </si>
  <si>
    <t>757277131</t>
  </si>
  <si>
    <t>157+39+15</t>
  </si>
  <si>
    <t>bourani_zidky</t>
  </si>
  <si>
    <t>9,374</t>
  </si>
  <si>
    <t>77,774</t>
  </si>
  <si>
    <t>002 - Zpevněné plochy, odvodnění k MK3</t>
  </si>
  <si>
    <t xml:space="preserve">    2 - Zakládání</t>
  </si>
  <si>
    <t>"výkop pro aktivní zónu - bude fakturováno dle skutečného provedení" 45*0,3</t>
  </si>
  <si>
    <t>"výkop pro konstrukci vozvoky" 45*0,22</t>
  </si>
  <si>
    <t>129951113</t>
  </si>
  <si>
    <t>Bourání zdiva kamenného v odkopávkách nebo prokopávkách na MC strojně</t>
  </si>
  <si>
    <t>-1901363703</t>
  </si>
  <si>
    <t>Bourání konstrukcí v odkopávkách a prokopávkách strojně s přemístěním suti na hromady na vzdálenost do 20 m nebo s naložením na dopravní prostředek ze zdiva kamenného, pro jakýkoliv druh kamene na maltu cementovou</t>
  </si>
  <si>
    <t>https://podminky.urs.cz/item/CS_URS_2022_02/129951113</t>
  </si>
  <si>
    <t>"rozebrání stávající oběrné kamenné zídky"18*0,5*1</t>
  </si>
  <si>
    <t>"ryhy pro žlaby" (2,9+14)*0,4*0,5</t>
  </si>
  <si>
    <t>"aktivní zóna - bude fakturováno dle skutečného provedení"45*0,3</t>
  </si>
  <si>
    <t>2,597*2 'Přepočtené koeficientem množství</t>
  </si>
  <si>
    <t>Zakládání</t>
  </si>
  <si>
    <t>271532213</t>
  </si>
  <si>
    <t>Podsyp pod základové konstrukce se zhutněním z hrubého kameniva frakce 8 až 16 mm</t>
  </si>
  <si>
    <t>-2118615802</t>
  </si>
  <si>
    <t>Podsyp pod základové konstrukce se zhutněním a urovnáním povrchu z kameniva hrubého, frakce 8 - 16 mm</t>
  </si>
  <si>
    <t>https://podminky.urs.cz/item/CS_URS_2022_02/271532213</t>
  </si>
  <si>
    <t>"podklad pod opěrné zdi z L panelů" 12*0,1*1</t>
  </si>
  <si>
    <t>274311127</t>
  </si>
  <si>
    <t>Základové pasy, prahy, věnce a ostruhy z betonu prostého C 25/30</t>
  </si>
  <si>
    <t>1784804599</t>
  </si>
  <si>
    <t>Základové konstrukce z betonu prostého pasy, prahy, věnce a ostruhy ve výkopu nebo na hlavách pilot C 25/30</t>
  </si>
  <si>
    <t>https://podminky.urs.cz/item/CS_URS_2022_02/274311127</t>
  </si>
  <si>
    <t>"základ pod opěrné zdi z L panelů, C25/30 XF3 tl. 200 mm" 12*0,2*1</t>
  </si>
  <si>
    <t>327122114R</t>
  </si>
  <si>
    <t>Opěrná zeď samonosná ze ŽB dílců tvaru L v 2000 mm</t>
  </si>
  <si>
    <t>-1506850043</t>
  </si>
  <si>
    <t>Opěrné zdi samonosné  ze železobetonových dílců tvaru L se základem z betonu prostého přímé, výšky 1200 mm</t>
  </si>
  <si>
    <t>327122214R</t>
  </si>
  <si>
    <t>Opěrná zeď samonosná rohový dílec ze ŽB tvaru L v 2000 mm</t>
  </si>
  <si>
    <t>-2111957957</t>
  </si>
  <si>
    <t>Opěrné zdi samonosné  ze železobetonových dílců tvaru L se základem z betonu prostého rohový dílec, výšky 1200 mm</t>
  </si>
  <si>
    <t>"ŠDa 0/63, tl. min. 200 mm" 45</t>
  </si>
  <si>
    <t>966071711</t>
  </si>
  <si>
    <t>Bourání sloupků a vzpěr plotových ocelových do 2,5 m zabetonovaných</t>
  </si>
  <si>
    <t>458523346</t>
  </si>
  <si>
    <t>Bourání plotových sloupků a vzpěr ocelových trubkových nebo profilovaných výšky do 2,50 m zabetonovaných</t>
  </si>
  <si>
    <t>https://podminky.urs.cz/item/CS_URS_2022_02/966071711</t>
  </si>
  <si>
    <t>"odstranění drátěného pleziva na bourané opěrné zídce" 5</t>
  </si>
  <si>
    <t>966071822</t>
  </si>
  <si>
    <t>Rozebrání oplocení z drátěného pletiva se čtvercovými oky v přes 1,6 do 2,0 m</t>
  </si>
  <si>
    <t>-1143863083</t>
  </si>
  <si>
    <t>Rozebrání oplocení z pletiva drátěného se čtvercovými oky, výšky přes 1,6 do 2,0 m</t>
  </si>
  <si>
    <t>https://podminky.urs.cz/item/CS_URS_2022_02/966071822</t>
  </si>
  <si>
    <t>"odstranění drátěného pleziva na bourané opěrné zídce" 15</t>
  </si>
  <si>
    <t>-1321781281</t>
  </si>
  <si>
    <t>"sloupky oplocení" 5*5/1000</t>
  </si>
  <si>
    <t>"drátěné oplocení" 15*1,6/1000</t>
  </si>
  <si>
    <t>bourani_zidky*2,5</t>
  </si>
  <si>
    <t>-1251789847</t>
  </si>
  <si>
    <t>"sloupky oplocení" 5*5/1000*19</t>
  </si>
  <si>
    <t>"drátěné oplocení" 15*1,6/1000*19</t>
  </si>
  <si>
    <t>bourani_zidky*2,5*19</t>
  </si>
  <si>
    <t>-1197228310</t>
  </si>
  <si>
    <t>111</t>
  </si>
  <si>
    <t>68</t>
  </si>
  <si>
    <t>1,2</t>
  </si>
  <si>
    <t>41,464</t>
  </si>
  <si>
    <t>155,88</t>
  </si>
  <si>
    <t>MK4 - Místní komunikace 4</t>
  </si>
  <si>
    <t>001 - Místní komunikace 4</t>
  </si>
  <si>
    <t>97+14</t>
  </si>
  <si>
    <t>"podkladní vrstvy vozovky" 63+5</t>
  </si>
  <si>
    <t>"zpevněná asfaltová vrstva vozovky tl. 0,11 m"16</t>
  </si>
  <si>
    <t>"výkop pro aktivní zónu - bude fakturováno dle skutečného provedení"84*0,3</t>
  </si>
  <si>
    <t>"výkop pro konstrukci vozovky" 84*0,22</t>
  </si>
  <si>
    <t>-425156733</t>
  </si>
  <si>
    <t>"ryhy pro žlaby" (3+3)*0,4*0,5</t>
  </si>
  <si>
    <t>"odvoz výkopu pro aktivní zónu - bude fakturováno dle skutečného provedení" 84*0,3</t>
  </si>
  <si>
    <t>"výkop pro konstrukci vozovky"84*0,22</t>
  </si>
  <si>
    <t>"aktivní zóna - bude fakturováno dle skutečného provedení" 84*0,3</t>
  </si>
  <si>
    <t>"výkop pro aktivní zónu - bude fakturováno dle skutečného provedení" 84*0,3</t>
  </si>
  <si>
    <t>-777169552</t>
  </si>
  <si>
    <t>"obsyp potrubí přípojek vpustí"  (1+1)*0,9*0,39</t>
  </si>
  <si>
    <t>-745233254</t>
  </si>
  <si>
    <t>0,702*2 'Přepočtené koeficientem množství</t>
  </si>
  <si>
    <t>180405114</t>
  </si>
  <si>
    <t>Založení trávníku ve vegetačních prefabrikátech výsevem směsi semene v rovině a ve svahu do 1:5</t>
  </si>
  <si>
    <t>223780255</t>
  </si>
  <si>
    <t>Založení trávníků ve vegetačních dlaždicích nebo prefabrikátech výsevem směsi substrátu a semene v rovině nebo na svahu do 1:5</t>
  </si>
  <si>
    <t>https://podminky.urs.cz/item/CS_URS_2022_02/180405114</t>
  </si>
  <si>
    <t>78</t>
  </si>
  <si>
    <t>-610201258</t>
  </si>
  <si>
    <t>78*0,02 'Přepočtené koeficientem množství</t>
  </si>
  <si>
    <t>339921131</t>
  </si>
  <si>
    <t>Osazování betonových palisád do betonového základu v řadě výšky prvku do 0,5 m</t>
  </si>
  <si>
    <t>1686046669</t>
  </si>
  <si>
    <t>Osazování palisád betonových v řadě se zabetonováním výšky palisády do 500 mm</t>
  </si>
  <si>
    <t>https://podminky.urs.cz/item/CS_URS_2022_02/339921131</t>
  </si>
  <si>
    <t>"schody, bet. palisády v. 400 mm" 15</t>
  </si>
  <si>
    <t>59228406</t>
  </si>
  <si>
    <t>palisáda betonová vzhled dobové dlažební kameny přírodní 160x160x400mm</t>
  </si>
  <si>
    <t>1352952290</t>
  </si>
  <si>
    <t>88</t>
  </si>
  <si>
    <t>-2045555591</t>
  </si>
  <si>
    <t>"obsyp potrubí přípojek vpustí"  (1+1)*0,9*0,1</t>
  </si>
  <si>
    <t>962242783</t>
  </si>
  <si>
    <t>"ŠDa 0/63, tl. min. 150 mm" 6</t>
  </si>
  <si>
    <t>-1035801796</t>
  </si>
  <si>
    <t>"ŠDa 0/63, tl. min. 200 mm" 78</t>
  </si>
  <si>
    <t>"ACP 16+ 70 mm" 76</t>
  </si>
  <si>
    <t>"PS-C, 0,30 kg/m2 na ACP 16+" 76</t>
  </si>
  <si>
    <t>"PS-C, 0,40 kg/m2 v místě provedení asfaltových vrstev"76</t>
  </si>
  <si>
    <t>"ACO 11 tl. 40 mm" 76</t>
  </si>
  <si>
    <t>1894694852</t>
  </si>
  <si>
    <t>-1844343646</t>
  </si>
  <si>
    <t>596412211</t>
  </si>
  <si>
    <t>Kladení dlažby z vegetačních tvárnic pozemních komunikací tl 80 mm pl přes 50 do 100 m2</t>
  </si>
  <si>
    <t>255872939</t>
  </si>
  <si>
    <t>Kladení dlažby z betonových vegetačních dlaždic pozemních komunikací s ložem z kameniva těženého nebo drceného tl. do 50 mm, s vyplněním spár a vegetačních otvorů, s hutněním vibrováním tl. 80 mm, pro plochy přes 50 do 100 m2</t>
  </si>
  <si>
    <t>https://podminky.urs.cz/item/CS_URS_2022_02/596412211</t>
  </si>
  <si>
    <t>59246016</t>
  </si>
  <si>
    <t>dlažba plošná betonová vegetační 600x400x80mm</t>
  </si>
  <si>
    <t>-1267329111</t>
  </si>
  <si>
    <t>"podél obrub" 57</t>
  </si>
  <si>
    <t>-784636554</t>
  </si>
  <si>
    <t>"přípojky vpustí" 1+1</t>
  </si>
  <si>
    <t>1758885898</t>
  </si>
  <si>
    <t>-105812853</t>
  </si>
  <si>
    <t>"výšková úprava kanal. poklopů" 3</t>
  </si>
  <si>
    <t>29+54+8+6</t>
  </si>
  <si>
    <t>"obrubník 1000/150/250 výšky 12 cm" 29</t>
  </si>
  <si>
    <t>"obrubník 1000/150/250 zapuštěný" 54</t>
  </si>
  <si>
    <t>219923826</t>
  </si>
  <si>
    <t>"žlaby délka" 2+2</t>
  </si>
  <si>
    <t>"vpustě 8 ks" 2*1</t>
  </si>
  <si>
    <t>160105092</t>
  </si>
  <si>
    <t>43</t>
  </si>
  <si>
    <t>44</t>
  </si>
  <si>
    <t>1263875253</t>
  </si>
  <si>
    <t>46</t>
  </si>
  <si>
    <t>-177362066</t>
  </si>
  <si>
    <t>47</t>
  </si>
  <si>
    <t>48</t>
  </si>
  <si>
    <t>1698312827</t>
  </si>
  <si>
    <t>49</t>
  </si>
  <si>
    <t>799522817</t>
  </si>
  <si>
    <t>50</t>
  </si>
  <si>
    <t>"žlaby délka" 2,9</t>
  </si>
  <si>
    <t>"vpustě ks" 1</t>
  </si>
  <si>
    <t xml:space="preserve">OPRAVA MÍSTNÍCH KOMUNIKACÍ NA KOPCI V OBCI KRAVSKO – další etapa </t>
  </si>
  <si>
    <t>"zpevněná asfaltová vrstva vozovky tl. 0,1 m" 197</t>
  </si>
  <si>
    <t>"ACP 16+ 70 mm" 314</t>
  </si>
  <si>
    <t>"PS-C, 0,40 kg/m2 v místě provedení asfaltových vrstev"314-183</t>
  </si>
  <si>
    <t>"ACO 11 tl. 40 mm" 314</t>
  </si>
  <si>
    <t>"hloubení rýh pro přípojky vpustí" (2,5)*0,9*0,9</t>
  </si>
  <si>
    <t>"obsyp potrubí přípojek vpustí"  (2,5)*0,9*0,39</t>
  </si>
  <si>
    <t>"obsyp potrubí přípojek vpustí"  (2,5)*0,9*0,1</t>
  </si>
  <si>
    <t>"přípojky vpustí" 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</si>
</sst>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8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4" borderId="0" xfId="0" applyFont="1" applyFill="1" applyAlignment="1">
      <alignment horizontal="left" vertical="center"/>
    </xf>
    <xf numFmtId="4" fontId="21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0" borderId="14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49" fontId="42" fillId="0" borderId="0" xfId="0" applyNumberFormat="1" applyFont="1" applyAlignment="1">
      <alignment horizontal="left" vertical="center" wrapText="1"/>
    </xf>
    <xf numFmtId="0" fontId="37" fillId="0" borderId="0" xfId="1" applyFont="1" applyFill="1" applyAlignment="1">
      <alignment vertical="center" wrapText="1"/>
    </xf>
    <xf numFmtId="0" fontId="42" fillId="0" borderId="3" xfId="0" applyFont="1" applyBorder="1" applyAlignment="1">
      <alignment horizontal="left" vertical="center"/>
    </xf>
    <xf numFmtId="167" fontId="9" fillId="0" borderId="0" xfId="0" applyNumberFormat="1" applyFont="1" applyAlignment="1">
      <alignment horizontal="left" vertical="center"/>
    </xf>
    <xf numFmtId="167" fontId="42" fillId="0" borderId="3" xfId="0" applyNumberFormat="1" applyFont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9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2/573211107" TargetMode="External"/><Relationship Id="rId18" Type="http://schemas.openxmlformats.org/officeDocument/2006/relationships/hyperlink" Target="https://podminky.urs.cz/item/CS_URS_2022_02/899331111" TargetMode="External"/><Relationship Id="rId26" Type="http://schemas.openxmlformats.org/officeDocument/2006/relationships/hyperlink" Target="https://podminky.urs.cz/item/CS_URS_2022_02/997221559" TargetMode="External"/><Relationship Id="rId3" Type="http://schemas.openxmlformats.org/officeDocument/2006/relationships/hyperlink" Target="https://podminky.urs.cz/item/CS_URS_2022_02/122252203" TargetMode="External"/><Relationship Id="rId21" Type="http://schemas.openxmlformats.org/officeDocument/2006/relationships/hyperlink" Target="https://podminky.urs.cz/item/CS_URS_2022_02/919112221" TargetMode="External"/><Relationship Id="rId34" Type="http://schemas.openxmlformats.org/officeDocument/2006/relationships/hyperlink" Target="https://podminky.urs.cz/item/CS_URS_2022_02/998225111" TargetMode="External"/><Relationship Id="rId7" Type="http://schemas.openxmlformats.org/officeDocument/2006/relationships/hyperlink" Target="https://podminky.urs.cz/item/CS_URS_2022_02/171201221" TargetMode="External"/><Relationship Id="rId12" Type="http://schemas.openxmlformats.org/officeDocument/2006/relationships/hyperlink" Target="https://podminky.urs.cz/item/CS_URS_2022_02/573191111" TargetMode="External"/><Relationship Id="rId17" Type="http://schemas.openxmlformats.org/officeDocument/2006/relationships/hyperlink" Target="https://podminky.urs.cz/item/CS_URS_2022_02/899231111" TargetMode="External"/><Relationship Id="rId25" Type="http://schemas.openxmlformats.org/officeDocument/2006/relationships/hyperlink" Target="https://podminky.urs.cz/item/CS_URS_2022_02/997221551" TargetMode="External"/><Relationship Id="rId33" Type="http://schemas.openxmlformats.org/officeDocument/2006/relationships/hyperlink" Target="https://podminky.urs.cz/item/CS_URS_2022_02/997221615" TargetMode="External"/><Relationship Id="rId2" Type="http://schemas.openxmlformats.org/officeDocument/2006/relationships/hyperlink" Target="https://podminky.urs.cz/item/CS_URS_2022_02/113107242" TargetMode="External"/><Relationship Id="rId16" Type="http://schemas.openxmlformats.org/officeDocument/2006/relationships/hyperlink" Target="https://podminky.urs.cz/item/CS_URS_2022_02/599141111" TargetMode="External"/><Relationship Id="rId20" Type="http://schemas.openxmlformats.org/officeDocument/2006/relationships/hyperlink" Target="https://podminky.urs.cz/item/CS_URS_2022_02/916131213" TargetMode="External"/><Relationship Id="rId29" Type="http://schemas.openxmlformats.org/officeDocument/2006/relationships/hyperlink" Target="https://podminky.urs.cz/item/CS_URS_2022_02/997221571" TargetMode="External"/><Relationship Id="rId1" Type="http://schemas.openxmlformats.org/officeDocument/2006/relationships/hyperlink" Target="https://podminky.urs.cz/item/CS_URS_2022_02/113107164" TargetMode="External"/><Relationship Id="rId6" Type="http://schemas.openxmlformats.org/officeDocument/2006/relationships/hyperlink" Target="https://podminky.urs.cz/item/CS_URS_2022_02/171152111" TargetMode="External"/><Relationship Id="rId11" Type="http://schemas.openxmlformats.org/officeDocument/2006/relationships/hyperlink" Target="https://podminky.urs.cz/item/CS_URS_2022_02/565155121" TargetMode="External"/><Relationship Id="rId24" Type="http://schemas.openxmlformats.org/officeDocument/2006/relationships/hyperlink" Target="https://podminky.urs.cz/item/CS_URS_2022_02/997013655" TargetMode="External"/><Relationship Id="rId32" Type="http://schemas.openxmlformats.org/officeDocument/2006/relationships/hyperlink" Target="https://podminky.urs.cz/item/CS_URS_2022_02/997221612" TargetMode="External"/><Relationship Id="rId5" Type="http://schemas.openxmlformats.org/officeDocument/2006/relationships/hyperlink" Target="https://podminky.urs.cz/item/CS_URS_2022_02/162751119" TargetMode="External"/><Relationship Id="rId15" Type="http://schemas.openxmlformats.org/officeDocument/2006/relationships/hyperlink" Target="https://podminky.urs.cz/item/CS_URS_2022_02/577134221" TargetMode="External"/><Relationship Id="rId23" Type="http://schemas.openxmlformats.org/officeDocument/2006/relationships/hyperlink" Target="https://podminky.urs.cz/item/CS_URS_2022_02/997013645" TargetMode="External"/><Relationship Id="rId28" Type="http://schemas.openxmlformats.org/officeDocument/2006/relationships/hyperlink" Target="https://podminky.urs.cz/item/CS_URS_2022_02/997221569" TargetMode="External"/><Relationship Id="rId10" Type="http://schemas.openxmlformats.org/officeDocument/2006/relationships/hyperlink" Target="https://podminky.urs.cz/item/CS_URS_2022_02/564851112" TargetMode="External"/><Relationship Id="rId19" Type="http://schemas.openxmlformats.org/officeDocument/2006/relationships/hyperlink" Target="https://podminky.urs.cz/item/CS_URS_2022_02/899431111" TargetMode="External"/><Relationship Id="rId31" Type="http://schemas.openxmlformats.org/officeDocument/2006/relationships/hyperlink" Target="https://podminky.urs.cz/item/CS_URS_2022_02/997221611" TargetMode="External"/><Relationship Id="rId4" Type="http://schemas.openxmlformats.org/officeDocument/2006/relationships/hyperlink" Target="https://podminky.urs.cz/item/CS_URS_2022_02/162751117" TargetMode="External"/><Relationship Id="rId9" Type="http://schemas.openxmlformats.org/officeDocument/2006/relationships/hyperlink" Target="https://podminky.urs.cz/item/CS_URS_2022_02/564851111" TargetMode="External"/><Relationship Id="rId14" Type="http://schemas.openxmlformats.org/officeDocument/2006/relationships/hyperlink" Target="https://podminky.urs.cz/item/CS_URS_2022_02/573211108" TargetMode="External"/><Relationship Id="rId22" Type="http://schemas.openxmlformats.org/officeDocument/2006/relationships/hyperlink" Target="https://podminky.urs.cz/item/CS_URS_2022_02/961044111" TargetMode="External"/><Relationship Id="rId27" Type="http://schemas.openxmlformats.org/officeDocument/2006/relationships/hyperlink" Target="https://podminky.urs.cz/item/CS_URS_2022_02/997221561" TargetMode="External"/><Relationship Id="rId30" Type="http://schemas.openxmlformats.org/officeDocument/2006/relationships/hyperlink" Target="https://podminky.urs.cz/item/CS_URS_2022_02/997221579" TargetMode="External"/><Relationship Id="rId35" Type="http://schemas.openxmlformats.org/officeDocument/2006/relationships/drawing" Target="../drawings/drawing2.xml"/><Relationship Id="rId8" Type="http://schemas.openxmlformats.org/officeDocument/2006/relationships/hyperlink" Target="https://podminky.urs.cz/item/CS_URS_2022_02/1712512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2/171201221" TargetMode="External"/><Relationship Id="rId13" Type="http://schemas.openxmlformats.org/officeDocument/2006/relationships/hyperlink" Target="https://podminky.urs.cz/item/CS_URS_2022_02/451573111" TargetMode="External"/><Relationship Id="rId18" Type="http://schemas.openxmlformats.org/officeDocument/2006/relationships/hyperlink" Target="https://podminky.urs.cz/item/CS_URS_2021_02/895941111" TargetMode="External"/><Relationship Id="rId26" Type="http://schemas.openxmlformats.org/officeDocument/2006/relationships/drawing" Target="../drawings/drawing3.xml"/><Relationship Id="rId3" Type="http://schemas.openxmlformats.org/officeDocument/2006/relationships/hyperlink" Target="https://podminky.urs.cz/item/CS_URS_2022_02/122252203" TargetMode="External"/><Relationship Id="rId21" Type="http://schemas.openxmlformats.org/officeDocument/2006/relationships/hyperlink" Target="https://podminky.urs.cz/item/CS_URS_2022_02/997013655" TargetMode="External"/><Relationship Id="rId7" Type="http://schemas.openxmlformats.org/officeDocument/2006/relationships/hyperlink" Target="https://podminky.urs.cz/item/CS_URS_2022_02/171152111" TargetMode="External"/><Relationship Id="rId12" Type="http://schemas.openxmlformats.org/officeDocument/2006/relationships/hyperlink" Target="https://podminky.urs.cz/item/CS_URS_2022_02/181411121" TargetMode="External"/><Relationship Id="rId17" Type="http://schemas.openxmlformats.org/officeDocument/2006/relationships/hyperlink" Target="https://podminky.urs.cz/item/CS_URS_2022_02/871350430" TargetMode="External"/><Relationship Id="rId25" Type="http://schemas.openxmlformats.org/officeDocument/2006/relationships/hyperlink" Target="https://podminky.urs.cz/item/CS_URS_2022_02/998223011" TargetMode="External"/><Relationship Id="rId2" Type="http://schemas.openxmlformats.org/officeDocument/2006/relationships/hyperlink" Target="https://podminky.urs.cz/item/CS_URS_2022_02/113107164" TargetMode="External"/><Relationship Id="rId16" Type="http://schemas.openxmlformats.org/officeDocument/2006/relationships/hyperlink" Target="https://podminky.urs.cz/item/CS_URS_2022_02/597661121" TargetMode="External"/><Relationship Id="rId20" Type="http://schemas.openxmlformats.org/officeDocument/2006/relationships/hyperlink" Target="https://podminky.urs.cz/item/CS_URS_2022_02/935113212" TargetMode="External"/><Relationship Id="rId1" Type="http://schemas.openxmlformats.org/officeDocument/2006/relationships/hyperlink" Target="https://podminky.urs.cz/item/CS_URS_2022_02/111301111" TargetMode="External"/><Relationship Id="rId6" Type="http://schemas.openxmlformats.org/officeDocument/2006/relationships/hyperlink" Target="https://podminky.urs.cz/item/CS_URS_2022_02/162751119" TargetMode="External"/><Relationship Id="rId11" Type="http://schemas.openxmlformats.org/officeDocument/2006/relationships/hyperlink" Target="https://podminky.urs.cz/item/CS_URS_2022_02/181311103" TargetMode="External"/><Relationship Id="rId24" Type="http://schemas.openxmlformats.org/officeDocument/2006/relationships/hyperlink" Target="https://podminky.urs.cz/item/CS_URS_2022_02/997221611" TargetMode="External"/><Relationship Id="rId5" Type="http://schemas.openxmlformats.org/officeDocument/2006/relationships/hyperlink" Target="https://podminky.urs.cz/item/CS_URS_2022_02/162751117" TargetMode="External"/><Relationship Id="rId15" Type="http://schemas.openxmlformats.org/officeDocument/2006/relationships/hyperlink" Target="https://podminky.urs.cz/item/CS_URS_2022_02/596412212" TargetMode="External"/><Relationship Id="rId23" Type="http://schemas.openxmlformats.org/officeDocument/2006/relationships/hyperlink" Target="https://podminky.urs.cz/item/CS_URS_2022_02/997221559" TargetMode="External"/><Relationship Id="rId10" Type="http://schemas.openxmlformats.org/officeDocument/2006/relationships/hyperlink" Target="https://podminky.urs.cz/item/CS_URS_2022_02/175111101" TargetMode="External"/><Relationship Id="rId19" Type="http://schemas.openxmlformats.org/officeDocument/2006/relationships/hyperlink" Target="https://podminky.urs.cz/item/CS_URS_2022_02/916131213" TargetMode="External"/><Relationship Id="rId4" Type="http://schemas.openxmlformats.org/officeDocument/2006/relationships/hyperlink" Target="https://podminky.urs.cz/item/CS_URS_2022_02/132212231" TargetMode="External"/><Relationship Id="rId9" Type="http://schemas.openxmlformats.org/officeDocument/2006/relationships/hyperlink" Target="https://podminky.urs.cz/item/CS_URS_2022_02/171251201" TargetMode="External"/><Relationship Id="rId14" Type="http://schemas.openxmlformats.org/officeDocument/2006/relationships/hyperlink" Target="https://podminky.urs.cz/item/CS_URS_2022_02/564861112" TargetMode="External"/><Relationship Id="rId22" Type="http://schemas.openxmlformats.org/officeDocument/2006/relationships/hyperlink" Target="https://podminky.urs.cz/item/CS_URS_2022_02/99722155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1/174111101" TargetMode="External"/><Relationship Id="rId18" Type="http://schemas.openxmlformats.org/officeDocument/2006/relationships/hyperlink" Target="https://podminky.urs.cz/item/CS_URS_2021_01/564851112" TargetMode="External"/><Relationship Id="rId26" Type="http://schemas.openxmlformats.org/officeDocument/2006/relationships/hyperlink" Target="https://podminky.urs.cz/item/CS_URS_2021_01/997221569" TargetMode="External"/><Relationship Id="rId3" Type="http://schemas.openxmlformats.org/officeDocument/2006/relationships/hyperlink" Target="https://podminky.urs.cz/item/CS_URS_2023_01/119001401" TargetMode="External"/><Relationship Id="rId21" Type="http://schemas.openxmlformats.org/officeDocument/2006/relationships/hyperlink" Target="https://podminky.urs.cz/item/CS_URS_2021_01/573211107" TargetMode="External"/><Relationship Id="rId7" Type="http://schemas.openxmlformats.org/officeDocument/2006/relationships/hyperlink" Target="https://podminky.urs.cz/item/CS_URS_2023_01/151101111" TargetMode="External"/><Relationship Id="rId12" Type="http://schemas.openxmlformats.org/officeDocument/2006/relationships/hyperlink" Target="https://podminky.urs.cz/item/CS_URS_2023_01/171251201" TargetMode="External"/><Relationship Id="rId17" Type="http://schemas.openxmlformats.org/officeDocument/2006/relationships/hyperlink" Target="https://podminky.urs.cz/item/CS_URS_2021_01/564851111" TargetMode="External"/><Relationship Id="rId25" Type="http://schemas.openxmlformats.org/officeDocument/2006/relationships/hyperlink" Target="https://podminky.urs.cz/item/CS_URS_2021_01/997221561" TargetMode="External"/><Relationship Id="rId33" Type="http://schemas.openxmlformats.org/officeDocument/2006/relationships/drawing" Target="../drawings/drawing4.xml"/><Relationship Id="rId2" Type="http://schemas.openxmlformats.org/officeDocument/2006/relationships/hyperlink" Target="https://podminky.urs.cz/item/CS_URS_2023_01/115101301" TargetMode="External"/><Relationship Id="rId16" Type="http://schemas.openxmlformats.org/officeDocument/2006/relationships/hyperlink" Target="https://podminky.urs.cz/item/CS_URS_2021_01/451573111" TargetMode="External"/><Relationship Id="rId20" Type="http://schemas.openxmlformats.org/officeDocument/2006/relationships/hyperlink" Target="https://podminky.urs.cz/item/CS_URS_2021_01/573191111" TargetMode="External"/><Relationship Id="rId29" Type="http://schemas.openxmlformats.org/officeDocument/2006/relationships/hyperlink" Target="https://podminky.urs.cz/item/CS_URS_2021_01/998276101" TargetMode="External"/><Relationship Id="rId1" Type="http://schemas.openxmlformats.org/officeDocument/2006/relationships/hyperlink" Target="https://podminky.urs.cz/item/CS_URS_2023_01/115101201" TargetMode="External"/><Relationship Id="rId6" Type="http://schemas.openxmlformats.org/officeDocument/2006/relationships/hyperlink" Target="https://podminky.urs.cz/item/CS_URS_2023_01/151101101" TargetMode="External"/><Relationship Id="rId11" Type="http://schemas.openxmlformats.org/officeDocument/2006/relationships/hyperlink" Target="https://podminky.urs.cz/item/CS_URS_2023_01/171201221" TargetMode="External"/><Relationship Id="rId24" Type="http://schemas.openxmlformats.org/officeDocument/2006/relationships/hyperlink" Target="https://podminky.urs.cz/item/CS_URS_2021_01/871390420" TargetMode="External"/><Relationship Id="rId32" Type="http://schemas.openxmlformats.org/officeDocument/2006/relationships/hyperlink" Target="https://podminky.urs.cz/item/CS_URS_2021_01/230170016" TargetMode="External"/><Relationship Id="rId5" Type="http://schemas.openxmlformats.org/officeDocument/2006/relationships/hyperlink" Target="https://podminky.urs.cz/item/CS_URS_2023_01/132212221" TargetMode="External"/><Relationship Id="rId15" Type="http://schemas.openxmlformats.org/officeDocument/2006/relationships/hyperlink" Target="https://podminky.urs.cz/item/CS_URS_2021_01/359901211" TargetMode="External"/><Relationship Id="rId23" Type="http://schemas.openxmlformats.org/officeDocument/2006/relationships/hyperlink" Target="https://podminky.urs.cz/item/CS_URS_2021_01/820391811" TargetMode="External"/><Relationship Id="rId28" Type="http://schemas.openxmlformats.org/officeDocument/2006/relationships/hyperlink" Target="https://podminky.urs.cz/item/CS_URS_2021_01/997221625" TargetMode="External"/><Relationship Id="rId10" Type="http://schemas.openxmlformats.org/officeDocument/2006/relationships/hyperlink" Target="https://podminky.urs.cz/item/CS_URS_2023_01/167111101" TargetMode="External"/><Relationship Id="rId19" Type="http://schemas.openxmlformats.org/officeDocument/2006/relationships/hyperlink" Target="https://podminky.urs.cz/item/CS_URS_2021_01/565155121" TargetMode="External"/><Relationship Id="rId31" Type="http://schemas.openxmlformats.org/officeDocument/2006/relationships/hyperlink" Target="https://podminky.urs.cz/item/CS_URS_2021_01/230170006" TargetMode="External"/><Relationship Id="rId4" Type="http://schemas.openxmlformats.org/officeDocument/2006/relationships/hyperlink" Target="https://podminky.urs.cz/item/CS_URS_2023_01/129001101" TargetMode="External"/><Relationship Id="rId9" Type="http://schemas.openxmlformats.org/officeDocument/2006/relationships/hyperlink" Target="https://podminky.urs.cz/item/CS_URS_2023_01/162751119" TargetMode="External"/><Relationship Id="rId14" Type="http://schemas.openxmlformats.org/officeDocument/2006/relationships/hyperlink" Target="https://podminky.urs.cz/item/CS_URS_2023_01/175111101" TargetMode="External"/><Relationship Id="rId22" Type="http://schemas.openxmlformats.org/officeDocument/2006/relationships/hyperlink" Target="https://podminky.urs.cz/item/CS_URS_2021_01/577134221" TargetMode="External"/><Relationship Id="rId27" Type="http://schemas.openxmlformats.org/officeDocument/2006/relationships/hyperlink" Target="https://podminky.urs.cz/item/CS_URS_2021_01/997221612" TargetMode="External"/><Relationship Id="rId30" Type="http://schemas.openxmlformats.org/officeDocument/2006/relationships/hyperlink" Target="https://podminky.urs.cz/item/CS_URS_2021_01/220731051" TargetMode="External"/><Relationship Id="rId8" Type="http://schemas.openxmlformats.org/officeDocument/2006/relationships/hyperlink" Target="https://podminky.urs.cz/item/CS_URS_2023_01/162751117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2/564851112" TargetMode="External"/><Relationship Id="rId18" Type="http://schemas.openxmlformats.org/officeDocument/2006/relationships/hyperlink" Target="https://podminky.urs.cz/item/CS_URS_2022_02/577134221" TargetMode="External"/><Relationship Id="rId26" Type="http://schemas.openxmlformats.org/officeDocument/2006/relationships/hyperlink" Target="https://podminky.urs.cz/item/CS_URS_2022_02/997013655" TargetMode="External"/><Relationship Id="rId3" Type="http://schemas.openxmlformats.org/officeDocument/2006/relationships/hyperlink" Target="https://podminky.urs.cz/item/CS_URS_2022_02/113107242" TargetMode="External"/><Relationship Id="rId21" Type="http://schemas.openxmlformats.org/officeDocument/2006/relationships/hyperlink" Target="https://podminky.urs.cz/item/CS_URS_2022_02/899331111" TargetMode="External"/><Relationship Id="rId34" Type="http://schemas.openxmlformats.org/officeDocument/2006/relationships/hyperlink" Target="https://podminky.urs.cz/item/CS_URS_2022_02/998225111" TargetMode="External"/><Relationship Id="rId7" Type="http://schemas.openxmlformats.org/officeDocument/2006/relationships/hyperlink" Target="https://podminky.urs.cz/item/CS_URS_2022_02/171152111" TargetMode="External"/><Relationship Id="rId12" Type="http://schemas.openxmlformats.org/officeDocument/2006/relationships/hyperlink" Target="https://podminky.urs.cz/item/CS_URS_2022_02/564851111" TargetMode="External"/><Relationship Id="rId17" Type="http://schemas.openxmlformats.org/officeDocument/2006/relationships/hyperlink" Target="https://podminky.urs.cz/item/CS_URS_2022_02/573211108" TargetMode="External"/><Relationship Id="rId25" Type="http://schemas.openxmlformats.org/officeDocument/2006/relationships/hyperlink" Target="https://podminky.urs.cz/item/CS_URS_2022_02/997013645" TargetMode="External"/><Relationship Id="rId33" Type="http://schemas.openxmlformats.org/officeDocument/2006/relationships/hyperlink" Target="https://podminky.urs.cz/item/CS_URS_2022_02/997221615" TargetMode="External"/><Relationship Id="rId2" Type="http://schemas.openxmlformats.org/officeDocument/2006/relationships/hyperlink" Target="https://podminky.urs.cz/item/CS_URS_2022_02/113107164" TargetMode="External"/><Relationship Id="rId16" Type="http://schemas.openxmlformats.org/officeDocument/2006/relationships/hyperlink" Target="https://podminky.urs.cz/item/CS_URS_2022_02/573211107" TargetMode="External"/><Relationship Id="rId20" Type="http://schemas.openxmlformats.org/officeDocument/2006/relationships/hyperlink" Target="https://podminky.urs.cz/item/CS_URS_2022_02/599141111" TargetMode="External"/><Relationship Id="rId29" Type="http://schemas.openxmlformats.org/officeDocument/2006/relationships/hyperlink" Target="https://podminky.urs.cz/item/CS_URS_2022_02/997221561" TargetMode="External"/><Relationship Id="rId1" Type="http://schemas.openxmlformats.org/officeDocument/2006/relationships/hyperlink" Target="https://podminky.urs.cz/item/CS_URS_2022_02/111301111" TargetMode="External"/><Relationship Id="rId6" Type="http://schemas.openxmlformats.org/officeDocument/2006/relationships/hyperlink" Target="https://podminky.urs.cz/item/CS_URS_2022_02/162751119" TargetMode="External"/><Relationship Id="rId11" Type="http://schemas.openxmlformats.org/officeDocument/2006/relationships/hyperlink" Target="https://podminky.urs.cz/item/CS_URS_2022_02/181411121" TargetMode="External"/><Relationship Id="rId24" Type="http://schemas.openxmlformats.org/officeDocument/2006/relationships/hyperlink" Target="https://podminky.urs.cz/item/CS_URS_2022_02/919112221" TargetMode="External"/><Relationship Id="rId32" Type="http://schemas.openxmlformats.org/officeDocument/2006/relationships/hyperlink" Target="https://podminky.urs.cz/item/CS_URS_2022_02/997221612" TargetMode="External"/><Relationship Id="rId5" Type="http://schemas.openxmlformats.org/officeDocument/2006/relationships/hyperlink" Target="https://podminky.urs.cz/item/CS_URS_2022_02/162751117" TargetMode="External"/><Relationship Id="rId15" Type="http://schemas.openxmlformats.org/officeDocument/2006/relationships/hyperlink" Target="https://podminky.urs.cz/item/CS_URS_2022_02/573191111" TargetMode="External"/><Relationship Id="rId23" Type="http://schemas.openxmlformats.org/officeDocument/2006/relationships/hyperlink" Target="https://podminky.urs.cz/item/CS_URS_2022_02/916131213" TargetMode="External"/><Relationship Id="rId28" Type="http://schemas.openxmlformats.org/officeDocument/2006/relationships/hyperlink" Target="https://podminky.urs.cz/item/CS_URS_2022_02/997221559" TargetMode="External"/><Relationship Id="rId10" Type="http://schemas.openxmlformats.org/officeDocument/2006/relationships/hyperlink" Target="https://podminky.urs.cz/item/CS_URS_2022_02/181311103" TargetMode="External"/><Relationship Id="rId19" Type="http://schemas.openxmlformats.org/officeDocument/2006/relationships/hyperlink" Target="https://podminky.urs.cz/item/CS_URS_2022_02/596211110" TargetMode="External"/><Relationship Id="rId31" Type="http://schemas.openxmlformats.org/officeDocument/2006/relationships/hyperlink" Target="https://podminky.urs.cz/item/CS_URS_2022_02/997221611" TargetMode="External"/><Relationship Id="rId4" Type="http://schemas.openxmlformats.org/officeDocument/2006/relationships/hyperlink" Target="https://podminky.urs.cz/item/CS_URS_2022_02/122252203" TargetMode="External"/><Relationship Id="rId9" Type="http://schemas.openxmlformats.org/officeDocument/2006/relationships/hyperlink" Target="https://podminky.urs.cz/item/CS_URS_2022_02/171251201" TargetMode="External"/><Relationship Id="rId14" Type="http://schemas.openxmlformats.org/officeDocument/2006/relationships/hyperlink" Target="https://podminky.urs.cz/item/CS_URS_2022_02/565155121" TargetMode="External"/><Relationship Id="rId22" Type="http://schemas.openxmlformats.org/officeDocument/2006/relationships/hyperlink" Target="https://podminky.urs.cz/item/CS_URS_2022_02/899431111" TargetMode="External"/><Relationship Id="rId27" Type="http://schemas.openxmlformats.org/officeDocument/2006/relationships/hyperlink" Target="https://podminky.urs.cz/item/CS_URS_2022_02/997221551" TargetMode="External"/><Relationship Id="rId30" Type="http://schemas.openxmlformats.org/officeDocument/2006/relationships/hyperlink" Target="https://podminky.urs.cz/item/CS_URS_2022_02/997221569" TargetMode="External"/><Relationship Id="rId35" Type="http://schemas.openxmlformats.org/officeDocument/2006/relationships/drawing" Target="../drawings/drawing5.xml"/><Relationship Id="rId8" Type="http://schemas.openxmlformats.org/officeDocument/2006/relationships/hyperlink" Target="https://podminky.urs.cz/item/CS_URS_2022_02/17120122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2/171251201" TargetMode="External"/><Relationship Id="rId13" Type="http://schemas.openxmlformats.org/officeDocument/2006/relationships/hyperlink" Target="https://podminky.urs.cz/item/CS_URS_2022_02/871350430" TargetMode="External"/><Relationship Id="rId18" Type="http://schemas.openxmlformats.org/officeDocument/2006/relationships/hyperlink" Target="https://podminky.urs.cz/item/CS_URS_2022_02/997221559" TargetMode="External"/><Relationship Id="rId3" Type="http://schemas.openxmlformats.org/officeDocument/2006/relationships/hyperlink" Target="https://podminky.urs.cz/item/CS_URS_2022_02/132212231" TargetMode="External"/><Relationship Id="rId21" Type="http://schemas.openxmlformats.org/officeDocument/2006/relationships/drawing" Target="../drawings/drawing6.xml"/><Relationship Id="rId7" Type="http://schemas.openxmlformats.org/officeDocument/2006/relationships/hyperlink" Target="https://podminky.urs.cz/item/CS_URS_2022_02/171201221" TargetMode="External"/><Relationship Id="rId12" Type="http://schemas.openxmlformats.org/officeDocument/2006/relationships/hyperlink" Target="https://podminky.urs.cz/item/CS_URS_2022_02/596412212" TargetMode="External"/><Relationship Id="rId17" Type="http://schemas.openxmlformats.org/officeDocument/2006/relationships/hyperlink" Target="https://podminky.urs.cz/item/CS_URS_2022_02/997221551" TargetMode="External"/><Relationship Id="rId2" Type="http://schemas.openxmlformats.org/officeDocument/2006/relationships/hyperlink" Target="https://podminky.urs.cz/item/CS_URS_2022_02/122252203" TargetMode="External"/><Relationship Id="rId16" Type="http://schemas.openxmlformats.org/officeDocument/2006/relationships/hyperlink" Target="https://podminky.urs.cz/item/CS_URS_2022_02/997013655" TargetMode="External"/><Relationship Id="rId20" Type="http://schemas.openxmlformats.org/officeDocument/2006/relationships/hyperlink" Target="https://podminky.urs.cz/item/CS_URS_2022_02/998223011" TargetMode="External"/><Relationship Id="rId1" Type="http://schemas.openxmlformats.org/officeDocument/2006/relationships/hyperlink" Target="https://podminky.urs.cz/item/CS_URS_2022_02/113107164" TargetMode="External"/><Relationship Id="rId6" Type="http://schemas.openxmlformats.org/officeDocument/2006/relationships/hyperlink" Target="https://podminky.urs.cz/item/CS_URS_2022_02/171152111" TargetMode="External"/><Relationship Id="rId11" Type="http://schemas.openxmlformats.org/officeDocument/2006/relationships/hyperlink" Target="https://podminky.urs.cz/item/CS_URS_2022_02/564861112" TargetMode="External"/><Relationship Id="rId5" Type="http://schemas.openxmlformats.org/officeDocument/2006/relationships/hyperlink" Target="https://podminky.urs.cz/item/CS_URS_2022_02/162751119" TargetMode="External"/><Relationship Id="rId15" Type="http://schemas.openxmlformats.org/officeDocument/2006/relationships/hyperlink" Target="https://podminky.urs.cz/item/CS_URS_2022_02/935113212" TargetMode="External"/><Relationship Id="rId10" Type="http://schemas.openxmlformats.org/officeDocument/2006/relationships/hyperlink" Target="https://podminky.urs.cz/item/CS_URS_2022_02/451573111" TargetMode="External"/><Relationship Id="rId19" Type="http://schemas.openxmlformats.org/officeDocument/2006/relationships/hyperlink" Target="https://podminky.urs.cz/item/CS_URS_2022_02/997221611" TargetMode="External"/><Relationship Id="rId4" Type="http://schemas.openxmlformats.org/officeDocument/2006/relationships/hyperlink" Target="https://podminky.urs.cz/item/CS_URS_2022_02/162751117" TargetMode="External"/><Relationship Id="rId9" Type="http://schemas.openxmlformats.org/officeDocument/2006/relationships/hyperlink" Target="https://podminky.urs.cz/item/CS_URS_2022_02/175111101" TargetMode="External"/><Relationship Id="rId14" Type="http://schemas.openxmlformats.org/officeDocument/2006/relationships/hyperlink" Target="https://podminky.urs.cz/item/CS_URS_2022_02/916131213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2/171201221" TargetMode="External"/><Relationship Id="rId13" Type="http://schemas.openxmlformats.org/officeDocument/2006/relationships/hyperlink" Target="https://podminky.urs.cz/item/CS_URS_2022_02/564851112" TargetMode="External"/><Relationship Id="rId18" Type="http://schemas.openxmlformats.org/officeDocument/2006/relationships/hyperlink" Target="https://podminky.urs.cz/item/CS_URS_2022_02/577134221" TargetMode="External"/><Relationship Id="rId26" Type="http://schemas.openxmlformats.org/officeDocument/2006/relationships/hyperlink" Target="https://podminky.urs.cz/item/CS_URS_2022_02/997013645" TargetMode="External"/><Relationship Id="rId3" Type="http://schemas.openxmlformats.org/officeDocument/2006/relationships/hyperlink" Target="https://podminky.urs.cz/item/CS_URS_2022_02/113107242" TargetMode="External"/><Relationship Id="rId21" Type="http://schemas.openxmlformats.org/officeDocument/2006/relationships/hyperlink" Target="https://podminky.urs.cz/item/CS_URS_2022_02/899431111" TargetMode="External"/><Relationship Id="rId7" Type="http://schemas.openxmlformats.org/officeDocument/2006/relationships/hyperlink" Target="https://podminky.urs.cz/item/CS_URS_2022_02/171152111" TargetMode="External"/><Relationship Id="rId12" Type="http://schemas.openxmlformats.org/officeDocument/2006/relationships/hyperlink" Target="https://podminky.urs.cz/item/CS_URS_2022_02/564851111" TargetMode="External"/><Relationship Id="rId17" Type="http://schemas.openxmlformats.org/officeDocument/2006/relationships/hyperlink" Target="https://podminky.urs.cz/item/CS_URS_2022_02/573211108" TargetMode="External"/><Relationship Id="rId25" Type="http://schemas.openxmlformats.org/officeDocument/2006/relationships/hyperlink" Target="https://podminky.urs.cz/item/CS_URS_2022_02/919112221" TargetMode="External"/><Relationship Id="rId2" Type="http://schemas.openxmlformats.org/officeDocument/2006/relationships/hyperlink" Target="https://podminky.urs.cz/item/CS_URS_2022_02/113107164" TargetMode="External"/><Relationship Id="rId16" Type="http://schemas.openxmlformats.org/officeDocument/2006/relationships/hyperlink" Target="https://podminky.urs.cz/item/CS_URS_2022_02/573211107" TargetMode="External"/><Relationship Id="rId20" Type="http://schemas.openxmlformats.org/officeDocument/2006/relationships/hyperlink" Target="https://podminky.urs.cz/item/CS_URS_2022_02/899331111" TargetMode="External"/><Relationship Id="rId29" Type="http://schemas.openxmlformats.org/officeDocument/2006/relationships/hyperlink" Target="https://podminky.urs.cz/item/CS_URS_2022_02/997221559" TargetMode="External"/><Relationship Id="rId1" Type="http://schemas.openxmlformats.org/officeDocument/2006/relationships/hyperlink" Target="https://podminky.urs.cz/item/CS_URS_2022_02/111301111" TargetMode="External"/><Relationship Id="rId6" Type="http://schemas.openxmlformats.org/officeDocument/2006/relationships/hyperlink" Target="https://podminky.urs.cz/item/CS_URS_2022_02/162751119" TargetMode="External"/><Relationship Id="rId11" Type="http://schemas.openxmlformats.org/officeDocument/2006/relationships/hyperlink" Target="https://podminky.urs.cz/item/CS_URS_2022_02/181411121" TargetMode="External"/><Relationship Id="rId24" Type="http://schemas.openxmlformats.org/officeDocument/2006/relationships/hyperlink" Target="https://podminky.urs.cz/item/CS_URS_2022_02/916131213" TargetMode="External"/><Relationship Id="rId32" Type="http://schemas.openxmlformats.org/officeDocument/2006/relationships/drawing" Target="../drawings/drawing7.xml"/><Relationship Id="rId5" Type="http://schemas.openxmlformats.org/officeDocument/2006/relationships/hyperlink" Target="https://podminky.urs.cz/item/CS_URS_2022_02/162751117" TargetMode="External"/><Relationship Id="rId15" Type="http://schemas.openxmlformats.org/officeDocument/2006/relationships/hyperlink" Target="https://podminky.urs.cz/item/CS_URS_2022_02/573191111" TargetMode="External"/><Relationship Id="rId23" Type="http://schemas.openxmlformats.org/officeDocument/2006/relationships/hyperlink" Target="https://podminky.urs.cz/item/CS_URS_2022_02/914511111" TargetMode="External"/><Relationship Id="rId28" Type="http://schemas.openxmlformats.org/officeDocument/2006/relationships/hyperlink" Target="https://podminky.urs.cz/item/CS_URS_2022_02/997221551" TargetMode="External"/><Relationship Id="rId10" Type="http://schemas.openxmlformats.org/officeDocument/2006/relationships/hyperlink" Target="https://podminky.urs.cz/item/CS_URS_2022_02/181311103" TargetMode="External"/><Relationship Id="rId19" Type="http://schemas.openxmlformats.org/officeDocument/2006/relationships/hyperlink" Target="https://podminky.urs.cz/item/CS_URS_2022_02/599141111" TargetMode="External"/><Relationship Id="rId31" Type="http://schemas.openxmlformats.org/officeDocument/2006/relationships/hyperlink" Target="https://podminky.urs.cz/item/CS_URS_2022_02/998225111" TargetMode="External"/><Relationship Id="rId4" Type="http://schemas.openxmlformats.org/officeDocument/2006/relationships/hyperlink" Target="https://podminky.urs.cz/item/CS_URS_2022_02/122252203" TargetMode="External"/><Relationship Id="rId9" Type="http://schemas.openxmlformats.org/officeDocument/2006/relationships/hyperlink" Target="https://podminky.urs.cz/item/CS_URS_2022_02/171251201" TargetMode="External"/><Relationship Id="rId14" Type="http://schemas.openxmlformats.org/officeDocument/2006/relationships/hyperlink" Target="https://podminky.urs.cz/item/CS_URS_2022_02/565155121" TargetMode="External"/><Relationship Id="rId22" Type="http://schemas.openxmlformats.org/officeDocument/2006/relationships/hyperlink" Target="https://podminky.urs.cz/item/CS_URS_2022_02/914111111" TargetMode="External"/><Relationship Id="rId27" Type="http://schemas.openxmlformats.org/officeDocument/2006/relationships/hyperlink" Target="https://podminky.urs.cz/item/CS_URS_2022_02/997013655" TargetMode="External"/><Relationship Id="rId30" Type="http://schemas.openxmlformats.org/officeDocument/2006/relationships/hyperlink" Target="https://podminky.urs.cz/item/CS_URS_2022_02/99722161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2/171201221" TargetMode="External"/><Relationship Id="rId13" Type="http://schemas.openxmlformats.org/officeDocument/2006/relationships/hyperlink" Target="https://podminky.urs.cz/item/CS_URS_2022_02/451573111" TargetMode="External"/><Relationship Id="rId18" Type="http://schemas.openxmlformats.org/officeDocument/2006/relationships/hyperlink" Target="https://podminky.urs.cz/item/CS_URS_2022_02/935113212" TargetMode="External"/><Relationship Id="rId26" Type="http://schemas.openxmlformats.org/officeDocument/2006/relationships/drawing" Target="../drawings/drawing8.xml"/><Relationship Id="rId3" Type="http://schemas.openxmlformats.org/officeDocument/2006/relationships/hyperlink" Target="https://podminky.urs.cz/item/CS_URS_2022_02/129951113" TargetMode="External"/><Relationship Id="rId21" Type="http://schemas.openxmlformats.org/officeDocument/2006/relationships/hyperlink" Target="https://podminky.urs.cz/item/CS_URS_2022_02/997221561" TargetMode="External"/><Relationship Id="rId7" Type="http://schemas.openxmlformats.org/officeDocument/2006/relationships/hyperlink" Target="https://podminky.urs.cz/item/CS_URS_2022_02/171152111" TargetMode="External"/><Relationship Id="rId12" Type="http://schemas.openxmlformats.org/officeDocument/2006/relationships/hyperlink" Target="https://podminky.urs.cz/item/CS_URS_2022_02/274311127" TargetMode="External"/><Relationship Id="rId17" Type="http://schemas.openxmlformats.org/officeDocument/2006/relationships/hyperlink" Target="https://podminky.urs.cz/item/CS_URS_2022_02/916131213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podminky.urs.cz/item/CS_URS_2022_02/122252203" TargetMode="External"/><Relationship Id="rId16" Type="http://schemas.openxmlformats.org/officeDocument/2006/relationships/hyperlink" Target="https://podminky.urs.cz/item/CS_URS_2022_02/871350430" TargetMode="External"/><Relationship Id="rId20" Type="http://schemas.openxmlformats.org/officeDocument/2006/relationships/hyperlink" Target="https://podminky.urs.cz/item/CS_URS_2022_02/966071822" TargetMode="External"/><Relationship Id="rId1" Type="http://schemas.openxmlformats.org/officeDocument/2006/relationships/hyperlink" Target="https://podminky.urs.cz/item/CS_URS_2022_02/111301111" TargetMode="External"/><Relationship Id="rId6" Type="http://schemas.openxmlformats.org/officeDocument/2006/relationships/hyperlink" Target="https://podminky.urs.cz/item/CS_URS_2022_02/162751119" TargetMode="External"/><Relationship Id="rId11" Type="http://schemas.openxmlformats.org/officeDocument/2006/relationships/hyperlink" Target="https://podminky.urs.cz/item/CS_URS_2022_02/271532213" TargetMode="External"/><Relationship Id="rId24" Type="http://schemas.openxmlformats.org/officeDocument/2006/relationships/hyperlink" Target="https://podminky.urs.cz/item/CS_URS_2022_02/998223011" TargetMode="External"/><Relationship Id="rId5" Type="http://schemas.openxmlformats.org/officeDocument/2006/relationships/hyperlink" Target="https://podminky.urs.cz/item/CS_URS_2022_02/162751117" TargetMode="External"/><Relationship Id="rId15" Type="http://schemas.openxmlformats.org/officeDocument/2006/relationships/hyperlink" Target="https://podminky.urs.cz/item/CS_URS_2022_02/596412212" TargetMode="External"/><Relationship Id="rId23" Type="http://schemas.openxmlformats.org/officeDocument/2006/relationships/hyperlink" Target="https://podminky.urs.cz/item/CS_URS_2022_02/997221612" TargetMode="External"/><Relationship Id="rId10" Type="http://schemas.openxmlformats.org/officeDocument/2006/relationships/hyperlink" Target="https://podminky.urs.cz/item/CS_URS_2022_02/175111101" TargetMode="External"/><Relationship Id="rId19" Type="http://schemas.openxmlformats.org/officeDocument/2006/relationships/hyperlink" Target="https://podminky.urs.cz/item/CS_URS_2022_02/966071711" TargetMode="External"/><Relationship Id="rId4" Type="http://schemas.openxmlformats.org/officeDocument/2006/relationships/hyperlink" Target="https://podminky.urs.cz/item/CS_URS_2022_02/132212231" TargetMode="External"/><Relationship Id="rId9" Type="http://schemas.openxmlformats.org/officeDocument/2006/relationships/hyperlink" Target="https://podminky.urs.cz/item/CS_URS_2022_02/171251201" TargetMode="External"/><Relationship Id="rId14" Type="http://schemas.openxmlformats.org/officeDocument/2006/relationships/hyperlink" Target="https://podminky.urs.cz/item/CS_URS_2022_02/564861112" TargetMode="External"/><Relationship Id="rId22" Type="http://schemas.openxmlformats.org/officeDocument/2006/relationships/hyperlink" Target="https://podminky.urs.cz/item/CS_URS_2022_02/997221569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2/339921131" TargetMode="External"/><Relationship Id="rId18" Type="http://schemas.openxmlformats.org/officeDocument/2006/relationships/hyperlink" Target="https://podminky.urs.cz/item/CS_URS_2022_02/573211107" TargetMode="External"/><Relationship Id="rId26" Type="http://schemas.openxmlformats.org/officeDocument/2006/relationships/hyperlink" Target="https://podminky.urs.cz/item/CS_URS_2022_02/916131213" TargetMode="External"/><Relationship Id="rId39" Type="http://schemas.openxmlformats.org/officeDocument/2006/relationships/drawing" Target="../drawings/drawing9.xml"/><Relationship Id="rId21" Type="http://schemas.openxmlformats.org/officeDocument/2006/relationships/hyperlink" Target="https://podminky.urs.cz/item/CS_URS_2022_02/596211110" TargetMode="External"/><Relationship Id="rId34" Type="http://schemas.openxmlformats.org/officeDocument/2006/relationships/hyperlink" Target="https://podminky.urs.cz/item/CS_URS_2022_02/997221569" TargetMode="External"/><Relationship Id="rId7" Type="http://schemas.openxmlformats.org/officeDocument/2006/relationships/hyperlink" Target="https://podminky.urs.cz/item/CS_URS_2022_02/162751119" TargetMode="External"/><Relationship Id="rId12" Type="http://schemas.openxmlformats.org/officeDocument/2006/relationships/hyperlink" Target="https://podminky.urs.cz/item/CS_URS_2022_02/180405114" TargetMode="External"/><Relationship Id="rId17" Type="http://schemas.openxmlformats.org/officeDocument/2006/relationships/hyperlink" Target="https://podminky.urs.cz/item/CS_URS_2022_02/565155121" TargetMode="External"/><Relationship Id="rId25" Type="http://schemas.openxmlformats.org/officeDocument/2006/relationships/hyperlink" Target="https://podminky.urs.cz/item/CS_URS_2022_02/899331111" TargetMode="External"/><Relationship Id="rId33" Type="http://schemas.openxmlformats.org/officeDocument/2006/relationships/hyperlink" Target="https://podminky.urs.cz/item/CS_URS_2022_02/997221561" TargetMode="External"/><Relationship Id="rId38" Type="http://schemas.openxmlformats.org/officeDocument/2006/relationships/hyperlink" Target="https://podminky.urs.cz/item/CS_URS_2022_02/998225111" TargetMode="External"/><Relationship Id="rId2" Type="http://schemas.openxmlformats.org/officeDocument/2006/relationships/hyperlink" Target="https://podminky.urs.cz/item/CS_URS_2022_02/113107164" TargetMode="External"/><Relationship Id="rId16" Type="http://schemas.openxmlformats.org/officeDocument/2006/relationships/hyperlink" Target="https://podminky.urs.cz/item/CS_URS_2022_02/564861112" TargetMode="External"/><Relationship Id="rId20" Type="http://schemas.openxmlformats.org/officeDocument/2006/relationships/hyperlink" Target="https://podminky.urs.cz/item/CS_URS_2022_02/577134221" TargetMode="External"/><Relationship Id="rId29" Type="http://schemas.openxmlformats.org/officeDocument/2006/relationships/hyperlink" Target="https://podminky.urs.cz/item/CS_URS_2022_02/997013645" TargetMode="External"/><Relationship Id="rId1" Type="http://schemas.openxmlformats.org/officeDocument/2006/relationships/hyperlink" Target="https://podminky.urs.cz/item/CS_URS_2022_02/111301111" TargetMode="External"/><Relationship Id="rId6" Type="http://schemas.openxmlformats.org/officeDocument/2006/relationships/hyperlink" Target="https://podminky.urs.cz/item/CS_URS_2022_02/162751117" TargetMode="External"/><Relationship Id="rId11" Type="http://schemas.openxmlformats.org/officeDocument/2006/relationships/hyperlink" Target="https://podminky.urs.cz/item/CS_URS_2022_02/175111101" TargetMode="External"/><Relationship Id="rId24" Type="http://schemas.openxmlformats.org/officeDocument/2006/relationships/hyperlink" Target="https://podminky.urs.cz/item/CS_URS_2022_02/871350430" TargetMode="External"/><Relationship Id="rId32" Type="http://schemas.openxmlformats.org/officeDocument/2006/relationships/hyperlink" Target="https://podminky.urs.cz/item/CS_URS_2022_02/997221559" TargetMode="External"/><Relationship Id="rId37" Type="http://schemas.openxmlformats.org/officeDocument/2006/relationships/hyperlink" Target="https://podminky.urs.cz/item/CS_URS_2022_02/997221615" TargetMode="External"/><Relationship Id="rId5" Type="http://schemas.openxmlformats.org/officeDocument/2006/relationships/hyperlink" Target="https://podminky.urs.cz/item/CS_URS_2022_02/132212231" TargetMode="External"/><Relationship Id="rId15" Type="http://schemas.openxmlformats.org/officeDocument/2006/relationships/hyperlink" Target="https://podminky.urs.cz/item/CS_URS_2022_02/564851112" TargetMode="External"/><Relationship Id="rId23" Type="http://schemas.openxmlformats.org/officeDocument/2006/relationships/hyperlink" Target="https://podminky.urs.cz/item/CS_URS_2022_02/599141111" TargetMode="External"/><Relationship Id="rId28" Type="http://schemas.openxmlformats.org/officeDocument/2006/relationships/hyperlink" Target="https://podminky.urs.cz/item/CS_URS_2022_02/935113212" TargetMode="External"/><Relationship Id="rId36" Type="http://schemas.openxmlformats.org/officeDocument/2006/relationships/hyperlink" Target="https://podminky.urs.cz/item/CS_URS_2022_02/997221612" TargetMode="External"/><Relationship Id="rId10" Type="http://schemas.openxmlformats.org/officeDocument/2006/relationships/hyperlink" Target="https://podminky.urs.cz/item/CS_URS_2022_02/171251201" TargetMode="External"/><Relationship Id="rId19" Type="http://schemas.openxmlformats.org/officeDocument/2006/relationships/hyperlink" Target="https://podminky.urs.cz/item/CS_URS_2022_02/573211108" TargetMode="External"/><Relationship Id="rId31" Type="http://schemas.openxmlformats.org/officeDocument/2006/relationships/hyperlink" Target="https://podminky.urs.cz/item/CS_URS_2022_02/997221551" TargetMode="External"/><Relationship Id="rId4" Type="http://schemas.openxmlformats.org/officeDocument/2006/relationships/hyperlink" Target="https://podminky.urs.cz/item/CS_URS_2022_02/122252203" TargetMode="External"/><Relationship Id="rId9" Type="http://schemas.openxmlformats.org/officeDocument/2006/relationships/hyperlink" Target="https://podminky.urs.cz/item/CS_URS_2022_02/171201221" TargetMode="External"/><Relationship Id="rId14" Type="http://schemas.openxmlformats.org/officeDocument/2006/relationships/hyperlink" Target="https://podminky.urs.cz/item/CS_URS_2022_02/451573111" TargetMode="External"/><Relationship Id="rId22" Type="http://schemas.openxmlformats.org/officeDocument/2006/relationships/hyperlink" Target="https://podminky.urs.cz/item/CS_URS_2022_02/596412211" TargetMode="External"/><Relationship Id="rId27" Type="http://schemas.openxmlformats.org/officeDocument/2006/relationships/hyperlink" Target="https://podminky.urs.cz/item/CS_URS_2022_02/919112221" TargetMode="External"/><Relationship Id="rId30" Type="http://schemas.openxmlformats.org/officeDocument/2006/relationships/hyperlink" Target="https://podminky.urs.cz/item/CS_URS_2022_02/997013655" TargetMode="External"/><Relationship Id="rId35" Type="http://schemas.openxmlformats.org/officeDocument/2006/relationships/hyperlink" Target="https://podminky.urs.cz/item/CS_URS_2022_02/997221611" TargetMode="External"/><Relationship Id="rId8" Type="http://schemas.openxmlformats.org/officeDocument/2006/relationships/hyperlink" Target="https://podminky.urs.cz/item/CS_URS_2022_02/171152111" TargetMode="External"/><Relationship Id="rId3" Type="http://schemas.openxmlformats.org/officeDocument/2006/relationships/hyperlink" Target="https://podminky.urs.cz/item/CS_URS_2022_02/113107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04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214" t="s">
        <v>13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R5" s="18"/>
      <c r="BS5" s="15" t="s">
        <v>6</v>
      </c>
    </row>
    <row r="6" spans="1:74" ht="36.950000000000003" customHeight="1">
      <c r="B6" s="18"/>
      <c r="D6" s="23" t="s">
        <v>14</v>
      </c>
      <c r="K6" s="222" t="s">
        <v>1001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R6" s="18"/>
      <c r="BS6" s="15" t="s">
        <v>6</v>
      </c>
    </row>
    <row r="7" spans="1:74" ht="12" customHeight="1">
      <c r="B7" s="18"/>
      <c r="D7" s="24" t="s">
        <v>15</v>
      </c>
      <c r="K7" s="22" t="s">
        <v>1</v>
      </c>
      <c r="AK7" s="24" t="s">
        <v>16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17</v>
      </c>
      <c r="K8" s="22" t="s">
        <v>18</v>
      </c>
      <c r="AK8" s="24" t="s">
        <v>19</v>
      </c>
      <c r="AN8" s="22"/>
      <c r="AR8" s="18"/>
      <c r="BS8" s="15" t="s">
        <v>6</v>
      </c>
    </row>
    <row r="9" spans="1:74" ht="14.45" customHeight="1">
      <c r="B9" s="18"/>
      <c r="AR9" s="18"/>
      <c r="BS9" s="15" t="s">
        <v>6</v>
      </c>
    </row>
    <row r="10" spans="1:74" ht="12" customHeight="1">
      <c r="B10" s="18"/>
      <c r="D10" s="24" t="s">
        <v>20</v>
      </c>
      <c r="AK10" s="24" t="s">
        <v>21</v>
      </c>
      <c r="AN10" s="22" t="s">
        <v>1</v>
      </c>
      <c r="AR10" s="18"/>
      <c r="BS10" s="15" t="s">
        <v>6</v>
      </c>
    </row>
    <row r="11" spans="1:74" ht="18.399999999999999" customHeight="1">
      <c r="B11" s="18"/>
      <c r="E11" s="22" t="s">
        <v>18</v>
      </c>
      <c r="AK11" s="24" t="s">
        <v>22</v>
      </c>
      <c r="AN11" s="22" t="s">
        <v>1</v>
      </c>
      <c r="AR11" s="18"/>
      <c r="BS11" s="15" t="s">
        <v>6</v>
      </c>
    </row>
    <row r="12" spans="1:74" ht="6.95" customHeight="1">
      <c r="B12" s="18"/>
      <c r="AR12" s="18"/>
      <c r="BS12" s="15" t="s">
        <v>6</v>
      </c>
    </row>
    <row r="13" spans="1:74" ht="12" customHeight="1">
      <c r="B13" s="18"/>
      <c r="D13" s="24" t="s">
        <v>23</v>
      </c>
      <c r="AK13" s="24" t="s">
        <v>21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18</v>
      </c>
      <c r="AK14" s="24" t="s">
        <v>22</v>
      </c>
      <c r="AN14" s="22" t="s">
        <v>1</v>
      </c>
      <c r="AR14" s="18"/>
      <c r="BS14" s="15" t="s">
        <v>6</v>
      </c>
    </row>
    <row r="15" spans="1:74" ht="6.95" customHeight="1">
      <c r="B15" s="18"/>
      <c r="AR15" s="18"/>
      <c r="BS15" s="15" t="s">
        <v>3</v>
      </c>
    </row>
    <row r="16" spans="1:74" ht="12" customHeight="1">
      <c r="B16" s="18"/>
      <c r="D16" s="24" t="s">
        <v>24</v>
      </c>
      <c r="AK16" s="24" t="s">
        <v>21</v>
      </c>
      <c r="AN16" s="22" t="s">
        <v>1</v>
      </c>
      <c r="AR16" s="18"/>
      <c r="BS16" s="15" t="s">
        <v>3</v>
      </c>
    </row>
    <row r="17" spans="2:71" ht="18.399999999999999" customHeight="1">
      <c r="B17" s="18"/>
      <c r="E17" s="22" t="s">
        <v>18</v>
      </c>
      <c r="AK17" s="24" t="s">
        <v>22</v>
      </c>
      <c r="AN17" s="22" t="s">
        <v>1</v>
      </c>
      <c r="AR17" s="18"/>
      <c r="BS17" s="15" t="s">
        <v>25</v>
      </c>
    </row>
    <row r="18" spans="2:71" ht="6.95" customHeight="1">
      <c r="B18" s="18"/>
      <c r="AR18" s="18"/>
      <c r="BS18" s="15" t="s">
        <v>6</v>
      </c>
    </row>
    <row r="19" spans="2:71" ht="12" customHeight="1">
      <c r="B19" s="18"/>
      <c r="D19" s="24" t="s">
        <v>26</v>
      </c>
      <c r="AK19" s="24" t="s">
        <v>21</v>
      </c>
      <c r="AN19" s="22" t="s">
        <v>1</v>
      </c>
      <c r="AR19" s="18"/>
      <c r="BS19" s="15" t="s">
        <v>6</v>
      </c>
    </row>
    <row r="20" spans="2:71" ht="18.399999999999999" customHeight="1">
      <c r="B20" s="18"/>
      <c r="E20" s="22" t="s">
        <v>18</v>
      </c>
      <c r="AK20" s="24" t="s">
        <v>22</v>
      </c>
      <c r="AN20" s="22" t="s">
        <v>1</v>
      </c>
      <c r="AR20" s="18"/>
      <c r="BS20" s="15" t="s">
        <v>25</v>
      </c>
    </row>
    <row r="21" spans="2:71" ht="6.95" customHeight="1">
      <c r="B21" s="18"/>
      <c r="AR21" s="18"/>
    </row>
    <row r="22" spans="2:71" ht="12" customHeight="1">
      <c r="B22" s="18"/>
      <c r="D22" s="24" t="s">
        <v>27</v>
      </c>
      <c r="AR22" s="18"/>
    </row>
    <row r="23" spans="2:71" ht="16.5" customHeight="1">
      <c r="B23" s="18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8"/>
    </row>
    <row r="24" spans="2:71" ht="6.95" customHeight="1">
      <c r="B24" s="18"/>
      <c r="AR24" s="18"/>
    </row>
    <row r="25" spans="2:71" ht="6.95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" customHeight="1">
      <c r="B26" s="27"/>
      <c r="D26" s="28" t="s">
        <v>28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24">
        <f>ROUND(AG94,2)</f>
        <v>0</v>
      </c>
      <c r="AL26" s="225"/>
      <c r="AM26" s="225"/>
      <c r="AN26" s="225"/>
      <c r="AO26" s="225"/>
      <c r="AR26" s="27"/>
    </row>
    <row r="27" spans="2:71" s="1" customFormat="1" ht="6.95" customHeight="1">
      <c r="B27" s="27"/>
      <c r="AR27" s="27"/>
    </row>
    <row r="28" spans="2:71" s="1" customFormat="1" ht="12.75">
      <c r="B28" s="27"/>
      <c r="L28" s="226" t="s">
        <v>29</v>
      </c>
      <c r="M28" s="226"/>
      <c r="N28" s="226"/>
      <c r="O28" s="226"/>
      <c r="P28" s="226"/>
      <c r="W28" s="226" t="s">
        <v>30</v>
      </c>
      <c r="X28" s="226"/>
      <c r="Y28" s="226"/>
      <c r="Z28" s="226"/>
      <c r="AA28" s="226"/>
      <c r="AB28" s="226"/>
      <c r="AC28" s="226"/>
      <c r="AD28" s="226"/>
      <c r="AE28" s="226"/>
      <c r="AK28" s="226" t="s">
        <v>31</v>
      </c>
      <c r="AL28" s="226"/>
      <c r="AM28" s="226"/>
      <c r="AN28" s="226"/>
      <c r="AO28" s="226"/>
      <c r="AR28" s="27"/>
    </row>
    <row r="29" spans="2:71" s="2" customFormat="1" ht="14.45" customHeight="1">
      <c r="B29" s="31"/>
      <c r="D29" s="24" t="s">
        <v>32</v>
      </c>
      <c r="F29" s="24" t="s">
        <v>33</v>
      </c>
      <c r="L29" s="215">
        <v>0.21</v>
      </c>
      <c r="M29" s="216"/>
      <c r="N29" s="216"/>
      <c r="O29" s="216"/>
      <c r="P29" s="216"/>
      <c r="W29" s="217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7">
        <f>ROUND(AV94, 2)</f>
        <v>0</v>
      </c>
      <c r="AL29" s="216"/>
      <c r="AM29" s="216"/>
      <c r="AN29" s="216"/>
      <c r="AO29" s="216"/>
      <c r="AR29" s="31"/>
    </row>
    <row r="30" spans="2:71" s="2" customFormat="1" ht="14.45" customHeight="1">
      <c r="B30" s="31"/>
      <c r="F30" s="24" t="s">
        <v>34</v>
      </c>
      <c r="L30" s="215">
        <v>0.15</v>
      </c>
      <c r="M30" s="216"/>
      <c r="N30" s="216"/>
      <c r="O30" s="216"/>
      <c r="P30" s="216"/>
      <c r="W30" s="217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7">
        <f>ROUND(AW94, 2)</f>
        <v>0</v>
      </c>
      <c r="AL30" s="216"/>
      <c r="AM30" s="216"/>
      <c r="AN30" s="216"/>
      <c r="AO30" s="216"/>
      <c r="AR30" s="31"/>
    </row>
    <row r="31" spans="2:71" s="2" customFormat="1" ht="14.45" hidden="1" customHeight="1">
      <c r="B31" s="31"/>
      <c r="F31" s="24" t="s">
        <v>35</v>
      </c>
      <c r="L31" s="215">
        <v>0.21</v>
      </c>
      <c r="M31" s="216"/>
      <c r="N31" s="216"/>
      <c r="O31" s="216"/>
      <c r="P31" s="216"/>
      <c r="W31" s="217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7">
        <v>0</v>
      </c>
      <c r="AL31" s="216"/>
      <c r="AM31" s="216"/>
      <c r="AN31" s="216"/>
      <c r="AO31" s="216"/>
      <c r="AR31" s="31"/>
    </row>
    <row r="32" spans="2:71" s="2" customFormat="1" ht="14.45" hidden="1" customHeight="1">
      <c r="B32" s="31"/>
      <c r="F32" s="24" t="s">
        <v>36</v>
      </c>
      <c r="L32" s="215">
        <v>0.15</v>
      </c>
      <c r="M32" s="216"/>
      <c r="N32" s="216"/>
      <c r="O32" s="216"/>
      <c r="P32" s="216"/>
      <c r="W32" s="217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7">
        <v>0</v>
      </c>
      <c r="AL32" s="216"/>
      <c r="AM32" s="216"/>
      <c r="AN32" s="216"/>
      <c r="AO32" s="216"/>
      <c r="AR32" s="31"/>
    </row>
    <row r="33" spans="2:44" s="2" customFormat="1" ht="14.45" hidden="1" customHeight="1">
      <c r="B33" s="31"/>
      <c r="F33" s="24" t="s">
        <v>37</v>
      </c>
      <c r="L33" s="215">
        <v>0</v>
      </c>
      <c r="M33" s="216"/>
      <c r="N33" s="216"/>
      <c r="O33" s="216"/>
      <c r="P33" s="216"/>
      <c r="W33" s="217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7">
        <v>0</v>
      </c>
      <c r="AL33" s="216"/>
      <c r="AM33" s="216"/>
      <c r="AN33" s="216"/>
      <c r="AO33" s="216"/>
      <c r="AR33" s="31"/>
    </row>
    <row r="34" spans="2:44" s="1" customFormat="1" ht="6.95" customHeight="1">
      <c r="B34" s="27"/>
      <c r="AR34" s="27"/>
    </row>
    <row r="35" spans="2:44" s="1" customFormat="1" ht="25.9" customHeight="1">
      <c r="B35" s="27"/>
      <c r="C35" s="32"/>
      <c r="D35" s="33" t="s">
        <v>38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39</v>
      </c>
      <c r="U35" s="34"/>
      <c r="V35" s="34"/>
      <c r="W35" s="34"/>
      <c r="X35" s="221" t="s">
        <v>40</v>
      </c>
      <c r="Y35" s="219"/>
      <c r="Z35" s="219"/>
      <c r="AA35" s="219"/>
      <c r="AB35" s="219"/>
      <c r="AC35" s="34"/>
      <c r="AD35" s="34"/>
      <c r="AE35" s="34"/>
      <c r="AF35" s="34"/>
      <c r="AG35" s="34"/>
      <c r="AH35" s="34"/>
      <c r="AI35" s="34"/>
      <c r="AJ35" s="34"/>
      <c r="AK35" s="218">
        <f>SUM(AK26:AK33)</f>
        <v>0</v>
      </c>
      <c r="AL35" s="219"/>
      <c r="AM35" s="219"/>
      <c r="AN35" s="219"/>
      <c r="AO35" s="220"/>
      <c r="AP35" s="32"/>
      <c r="AQ35" s="32"/>
      <c r="AR35" s="27"/>
    </row>
    <row r="36" spans="2:44" s="1" customFormat="1" ht="6.95" customHeight="1">
      <c r="B36" s="27"/>
      <c r="AR36" s="27"/>
    </row>
    <row r="37" spans="2:44" s="1" customFormat="1" ht="14.45" customHeight="1">
      <c r="B37" s="27"/>
      <c r="AR37" s="27"/>
    </row>
    <row r="38" spans="2:44" ht="14.45" customHeight="1">
      <c r="B38" s="18"/>
      <c r="AR38" s="18"/>
    </row>
    <row r="39" spans="2:44" ht="14.45" customHeight="1">
      <c r="B39" s="18"/>
      <c r="AR39" s="18"/>
    </row>
    <row r="40" spans="2:44" ht="14.45" customHeight="1">
      <c r="B40" s="18"/>
      <c r="AR40" s="18"/>
    </row>
    <row r="41" spans="2:44" ht="14.45" customHeight="1">
      <c r="B41" s="18"/>
      <c r="AR41" s="18"/>
    </row>
    <row r="42" spans="2:44" ht="14.45" customHeight="1">
      <c r="B42" s="18"/>
      <c r="AR42" s="18"/>
    </row>
    <row r="43" spans="2:44" ht="14.45" customHeight="1">
      <c r="B43" s="18"/>
      <c r="AR43" s="18"/>
    </row>
    <row r="44" spans="2:44" ht="14.45" customHeight="1">
      <c r="B44" s="18"/>
      <c r="AR44" s="18"/>
    </row>
    <row r="45" spans="2:44" ht="14.45" customHeight="1">
      <c r="B45" s="18"/>
      <c r="AR45" s="18"/>
    </row>
    <row r="46" spans="2:44" ht="14.45" customHeight="1">
      <c r="B46" s="18"/>
      <c r="AR46" s="18"/>
    </row>
    <row r="47" spans="2:44" ht="14.45" customHeight="1">
      <c r="B47" s="18"/>
      <c r="AR47" s="18"/>
    </row>
    <row r="48" spans="2:44" ht="14.45" customHeight="1">
      <c r="B48" s="18"/>
      <c r="AR48" s="18"/>
    </row>
    <row r="49" spans="2:44" s="1" customFormat="1" ht="14.45" customHeight="1">
      <c r="B49" s="27"/>
      <c r="D49" s="36" t="s">
        <v>41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42</v>
      </c>
      <c r="AI49" s="37"/>
      <c r="AJ49" s="37"/>
      <c r="AK49" s="37"/>
      <c r="AL49" s="37"/>
      <c r="AM49" s="37"/>
      <c r="AN49" s="37"/>
      <c r="AO49" s="37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27"/>
      <c r="D60" s="38" t="s">
        <v>43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44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43</v>
      </c>
      <c r="AI60" s="29"/>
      <c r="AJ60" s="29"/>
      <c r="AK60" s="29"/>
      <c r="AL60" s="29"/>
      <c r="AM60" s="38" t="s">
        <v>44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27"/>
      <c r="D64" s="36" t="s">
        <v>45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46</v>
      </c>
      <c r="AI64" s="37"/>
      <c r="AJ64" s="37"/>
      <c r="AK64" s="37"/>
      <c r="AL64" s="37"/>
      <c r="AM64" s="37"/>
      <c r="AN64" s="37"/>
      <c r="AO64" s="37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27"/>
      <c r="D75" s="38" t="s">
        <v>43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44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43</v>
      </c>
      <c r="AI75" s="29"/>
      <c r="AJ75" s="29"/>
      <c r="AK75" s="29"/>
      <c r="AL75" s="29"/>
      <c r="AM75" s="38" t="s">
        <v>44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5" customHeight="1">
      <c r="B82" s="27"/>
      <c r="C82" s="19" t="s">
        <v>47</v>
      </c>
      <c r="AR82" s="27"/>
    </row>
    <row r="83" spans="1:91" s="1" customFormat="1" ht="6.95" customHeight="1">
      <c r="B83" s="27"/>
      <c r="AR83" s="27"/>
    </row>
    <row r="84" spans="1:91" s="3" customFormat="1" ht="12" customHeight="1">
      <c r="B84" s="43"/>
      <c r="C84" s="24" t="s">
        <v>12</v>
      </c>
      <c r="L84" s="3" t="str">
        <f>K5</f>
        <v>20013</v>
      </c>
      <c r="AR84" s="43"/>
    </row>
    <row r="85" spans="1:91" s="4" customFormat="1" ht="36.950000000000003" customHeight="1">
      <c r="B85" s="44"/>
      <c r="C85" s="45" t="s">
        <v>14</v>
      </c>
      <c r="L85" s="227" t="str">
        <f>K6</f>
        <v xml:space="preserve">OPRAVA MÍSTNÍCH KOMUNIKACÍ NA KOPCI V OBCI KRAVSKO – další etapa </v>
      </c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R85" s="44"/>
    </row>
    <row r="86" spans="1:91" s="1" customFormat="1" ht="6.95" customHeight="1">
      <c r="B86" s="27"/>
      <c r="AR86" s="27"/>
    </row>
    <row r="87" spans="1:91" s="1" customFormat="1" ht="12" customHeight="1">
      <c r="B87" s="27"/>
      <c r="C87" s="24" t="s">
        <v>17</v>
      </c>
      <c r="L87" s="46" t="str">
        <f>IF(K8="","",K8)</f>
        <v xml:space="preserve"> </v>
      </c>
      <c r="AI87" s="24" t="s">
        <v>19</v>
      </c>
      <c r="AM87" s="207" t="str">
        <f>IF(AN8= "","",AN8)</f>
        <v/>
      </c>
      <c r="AN87" s="207"/>
      <c r="AR87" s="27"/>
    </row>
    <row r="88" spans="1:91" s="1" customFormat="1" ht="6.95" customHeight="1">
      <c r="B88" s="27"/>
      <c r="AR88" s="27"/>
    </row>
    <row r="89" spans="1:91" s="1" customFormat="1" ht="15.2" customHeight="1">
      <c r="B89" s="27"/>
      <c r="C89" s="24" t="s">
        <v>20</v>
      </c>
      <c r="L89" s="3" t="str">
        <f>IF(E11= "","",E11)</f>
        <v xml:space="preserve"> </v>
      </c>
      <c r="AI89" s="24" t="s">
        <v>24</v>
      </c>
      <c r="AM89" s="208" t="str">
        <f>IF(E17="","",E17)</f>
        <v xml:space="preserve"> </v>
      </c>
      <c r="AN89" s="209"/>
      <c r="AO89" s="209"/>
      <c r="AP89" s="209"/>
      <c r="AR89" s="27"/>
      <c r="AS89" s="210" t="s">
        <v>48</v>
      </c>
      <c r="AT89" s="211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>
      <c r="B90" s="27"/>
      <c r="C90" s="24" t="s">
        <v>23</v>
      </c>
      <c r="L90" s="3" t="str">
        <f>IF(E14="","",E14)</f>
        <v xml:space="preserve"> </v>
      </c>
      <c r="AI90" s="24" t="s">
        <v>26</v>
      </c>
      <c r="AM90" s="208" t="str">
        <f>IF(E20="","",E20)</f>
        <v xml:space="preserve"> </v>
      </c>
      <c r="AN90" s="209"/>
      <c r="AO90" s="209"/>
      <c r="AP90" s="209"/>
      <c r="AR90" s="27"/>
      <c r="AS90" s="212"/>
      <c r="AT90" s="213"/>
      <c r="BD90" s="51"/>
    </row>
    <row r="91" spans="1:91" s="1" customFormat="1" ht="10.9" customHeight="1">
      <c r="B91" s="27"/>
      <c r="AR91" s="27"/>
      <c r="AS91" s="212"/>
      <c r="AT91" s="213"/>
      <c r="BD91" s="51"/>
    </row>
    <row r="92" spans="1:91" s="1" customFormat="1" ht="29.25" customHeight="1">
      <c r="B92" s="27"/>
      <c r="C92" s="231" t="s">
        <v>49</v>
      </c>
      <c r="D92" s="202"/>
      <c r="E92" s="202"/>
      <c r="F92" s="202"/>
      <c r="G92" s="202"/>
      <c r="H92" s="52"/>
      <c r="I92" s="201" t="s">
        <v>50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6" t="s">
        <v>51</v>
      </c>
      <c r="AH92" s="202"/>
      <c r="AI92" s="202"/>
      <c r="AJ92" s="202"/>
      <c r="AK92" s="202"/>
      <c r="AL92" s="202"/>
      <c r="AM92" s="202"/>
      <c r="AN92" s="201" t="s">
        <v>52</v>
      </c>
      <c r="AO92" s="202"/>
      <c r="AP92" s="203"/>
      <c r="AQ92" s="53" t="s">
        <v>53</v>
      </c>
      <c r="AR92" s="27"/>
      <c r="AS92" s="54" t="s">
        <v>54</v>
      </c>
      <c r="AT92" s="55" t="s">
        <v>55</v>
      </c>
      <c r="AU92" s="55" t="s">
        <v>56</v>
      </c>
      <c r="AV92" s="55" t="s">
        <v>57</v>
      </c>
      <c r="AW92" s="55" t="s">
        <v>58</v>
      </c>
      <c r="AX92" s="55" t="s">
        <v>59</v>
      </c>
      <c r="AY92" s="55" t="s">
        <v>60</v>
      </c>
      <c r="AZ92" s="55" t="s">
        <v>61</v>
      </c>
      <c r="BA92" s="55" t="s">
        <v>62</v>
      </c>
      <c r="BB92" s="55" t="s">
        <v>63</v>
      </c>
      <c r="BC92" s="55" t="s">
        <v>64</v>
      </c>
      <c r="BD92" s="56" t="s">
        <v>65</v>
      </c>
    </row>
    <row r="93" spans="1:91" s="1" customFormat="1" ht="10.9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>
      <c r="B94" s="58"/>
      <c r="C94" s="59" t="s">
        <v>66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9">
        <f>ROUND(AG95+AG99+AG102+AG105,2)</f>
        <v>0</v>
      </c>
      <c r="AH94" s="199"/>
      <c r="AI94" s="199"/>
      <c r="AJ94" s="199"/>
      <c r="AK94" s="199"/>
      <c r="AL94" s="199"/>
      <c r="AM94" s="199"/>
      <c r="AN94" s="200">
        <f t="shared" ref="AN94:AN106" si="0">SUM(AG94,AT94)</f>
        <v>0</v>
      </c>
      <c r="AO94" s="200"/>
      <c r="AP94" s="200"/>
      <c r="AQ94" s="62" t="s">
        <v>1</v>
      </c>
      <c r="AR94" s="58"/>
      <c r="AS94" s="63">
        <f>ROUND(AS95+AS99+AS102+AS105,2)</f>
        <v>0</v>
      </c>
      <c r="AT94" s="64">
        <f t="shared" ref="AT94:AT106" si="1">ROUND(SUM(AV94:AW94),2)</f>
        <v>0</v>
      </c>
      <c r="AU94" s="65">
        <f>ROUND(AU95+AU99+AU102+AU105,5)</f>
        <v>3001.1861399999998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ROUND(AZ95+AZ99+AZ102+AZ105,2)</f>
        <v>0</v>
      </c>
      <c r="BA94" s="64">
        <f>ROUND(BA95+BA99+BA102+BA105,2)</f>
        <v>0</v>
      </c>
      <c r="BB94" s="64">
        <f>ROUND(BB95+BB99+BB102+BB105,2)</f>
        <v>0</v>
      </c>
      <c r="BC94" s="64">
        <f>ROUND(BC95+BC99+BC102+BC105,2)</f>
        <v>0</v>
      </c>
      <c r="BD94" s="66">
        <f>ROUND(BD95+BD99+BD102+BD105,2)</f>
        <v>0</v>
      </c>
      <c r="BS94" s="67" t="s">
        <v>67</v>
      </c>
      <c r="BT94" s="67" t="s">
        <v>68</v>
      </c>
      <c r="BU94" s="68" t="s">
        <v>69</v>
      </c>
      <c r="BV94" s="67" t="s">
        <v>70</v>
      </c>
      <c r="BW94" s="67" t="s">
        <v>4</v>
      </c>
      <c r="BX94" s="67" t="s">
        <v>71</v>
      </c>
      <c r="CL94" s="67" t="s">
        <v>1</v>
      </c>
    </row>
    <row r="95" spans="1:91" s="6" customFormat="1" ht="16.5" customHeight="1">
      <c r="B95" s="69"/>
      <c r="C95" s="70"/>
      <c r="D95" s="229" t="s">
        <v>72</v>
      </c>
      <c r="E95" s="229"/>
      <c r="F95" s="229"/>
      <c r="G95" s="229"/>
      <c r="H95" s="229"/>
      <c r="I95" s="71"/>
      <c r="J95" s="229" t="s">
        <v>73</v>
      </c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196">
        <f>ROUND(SUM(AG96:AG98),2)</f>
        <v>0</v>
      </c>
      <c r="AH95" s="195"/>
      <c r="AI95" s="195"/>
      <c r="AJ95" s="195"/>
      <c r="AK95" s="195"/>
      <c r="AL95" s="195"/>
      <c r="AM95" s="195"/>
      <c r="AN95" s="194">
        <f t="shared" si="0"/>
        <v>0</v>
      </c>
      <c r="AO95" s="195"/>
      <c r="AP95" s="195"/>
      <c r="AQ95" s="72" t="s">
        <v>74</v>
      </c>
      <c r="AR95" s="69"/>
      <c r="AS95" s="73">
        <f>ROUND(SUM(AS96:AS98),2)</f>
        <v>0</v>
      </c>
      <c r="AT95" s="74">
        <f t="shared" si="1"/>
        <v>0</v>
      </c>
      <c r="AU95" s="75">
        <f>ROUND(SUM(AU96:AU98),5)</f>
        <v>1683.4838099999999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>ROUND(SUM(AZ96:AZ98),2)</f>
        <v>0</v>
      </c>
      <c r="BA95" s="74">
        <f>ROUND(SUM(BA96:BA98),2)</f>
        <v>0</v>
      </c>
      <c r="BB95" s="74">
        <f>ROUND(SUM(BB96:BB98),2)</f>
        <v>0</v>
      </c>
      <c r="BC95" s="74">
        <f>ROUND(SUM(BC96:BC98),2)</f>
        <v>0</v>
      </c>
      <c r="BD95" s="76">
        <f>ROUND(SUM(BD96:BD98),2)</f>
        <v>0</v>
      </c>
      <c r="BS95" s="77" t="s">
        <v>67</v>
      </c>
      <c r="BT95" s="77" t="s">
        <v>75</v>
      </c>
      <c r="BU95" s="77" t="s">
        <v>69</v>
      </c>
      <c r="BV95" s="77" t="s">
        <v>70</v>
      </c>
      <c r="BW95" s="77" t="s">
        <v>76</v>
      </c>
      <c r="BX95" s="77" t="s">
        <v>4</v>
      </c>
      <c r="CL95" s="77" t="s">
        <v>1</v>
      </c>
      <c r="CM95" s="77" t="s">
        <v>77</v>
      </c>
    </row>
    <row r="96" spans="1:91" s="3" customFormat="1" ht="16.5" customHeight="1">
      <c r="A96" s="78" t="s">
        <v>78</v>
      </c>
      <c r="B96" s="43"/>
      <c r="C96" s="9"/>
      <c r="D96" s="9"/>
      <c r="E96" s="230" t="s">
        <v>79</v>
      </c>
      <c r="F96" s="230"/>
      <c r="G96" s="230"/>
      <c r="H96" s="230"/>
      <c r="I96" s="230"/>
      <c r="J96" s="9"/>
      <c r="K96" s="230" t="s">
        <v>73</v>
      </c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197">
        <f>'001 - Místní komunikace 1'!J34</f>
        <v>0</v>
      </c>
      <c r="AH96" s="198"/>
      <c r="AI96" s="198"/>
      <c r="AJ96" s="198"/>
      <c r="AK96" s="198"/>
      <c r="AL96" s="198"/>
      <c r="AM96" s="198"/>
      <c r="AN96" s="197">
        <f t="shared" si="0"/>
        <v>0</v>
      </c>
      <c r="AO96" s="198"/>
      <c r="AP96" s="198"/>
      <c r="AQ96" s="79" t="s">
        <v>80</v>
      </c>
      <c r="AR96" s="43"/>
      <c r="AS96" s="80">
        <v>0</v>
      </c>
      <c r="AT96" s="81">
        <f t="shared" si="1"/>
        <v>0</v>
      </c>
      <c r="AU96" s="82">
        <f>'001 - Místní komunikace 1'!P131</f>
        <v>387.70566000000002</v>
      </c>
      <c r="AV96" s="81">
        <f>'001 - Místní komunikace 1'!J37</f>
        <v>0</v>
      </c>
      <c r="AW96" s="81">
        <f>'001 - Místní komunikace 1'!J38</f>
        <v>0</v>
      </c>
      <c r="AX96" s="81">
        <f>'001 - Místní komunikace 1'!J39</f>
        <v>0</v>
      </c>
      <c r="AY96" s="81">
        <f>'001 - Místní komunikace 1'!J40</f>
        <v>0</v>
      </c>
      <c r="AZ96" s="81">
        <f>'001 - Místní komunikace 1'!F37</f>
        <v>0</v>
      </c>
      <c r="BA96" s="81">
        <f>'001 - Místní komunikace 1'!F38</f>
        <v>0</v>
      </c>
      <c r="BB96" s="81">
        <f>'001 - Místní komunikace 1'!F39</f>
        <v>0</v>
      </c>
      <c r="BC96" s="81">
        <f>'001 - Místní komunikace 1'!F40</f>
        <v>0</v>
      </c>
      <c r="BD96" s="83">
        <f>'001 - Místní komunikace 1'!F41</f>
        <v>0</v>
      </c>
      <c r="BT96" s="22" t="s">
        <v>77</v>
      </c>
      <c r="BV96" s="22" t="s">
        <v>70</v>
      </c>
      <c r="BW96" s="22" t="s">
        <v>81</v>
      </c>
      <c r="BX96" s="22" t="s">
        <v>76</v>
      </c>
      <c r="CL96" s="22" t="s">
        <v>1</v>
      </c>
    </row>
    <row r="97" spans="1:91" s="3" customFormat="1" ht="16.5" customHeight="1">
      <c r="A97" s="78" t="s">
        <v>78</v>
      </c>
      <c r="B97" s="43"/>
      <c r="C97" s="9"/>
      <c r="D97" s="9"/>
      <c r="E97" s="230" t="s">
        <v>82</v>
      </c>
      <c r="F97" s="230"/>
      <c r="G97" s="230"/>
      <c r="H97" s="230"/>
      <c r="I97" s="230"/>
      <c r="J97" s="9"/>
      <c r="K97" s="230" t="s">
        <v>83</v>
      </c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197">
        <f>'002 - Zpevněné plochy, od...'!J34</f>
        <v>0</v>
      </c>
      <c r="AH97" s="198"/>
      <c r="AI97" s="198"/>
      <c r="AJ97" s="198"/>
      <c r="AK97" s="198"/>
      <c r="AL97" s="198"/>
      <c r="AM97" s="198"/>
      <c r="AN97" s="197">
        <f t="shared" si="0"/>
        <v>0</v>
      </c>
      <c r="AO97" s="198"/>
      <c r="AP97" s="198"/>
      <c r="AQ97" s="79" t="s">
        <v>80</v>
      </c>
      <c r="AR97" s="43"/>
      <c r="AS97" s="80">
        <v>0</v>
      </c>
      <c r="AT97" s="81">
        <f t="shared" si="1"/>
        <v>0</v>
      </c>
      <c r="AU97" s="82">
        <f>'002 - Zpevněné plochy, od...'!P132</f>
        <v>491.62175900000005</v>
      </c>
      <c r="AV97" s="81">
        <f>'002 - Zpevněné plochy, od...'!J37</f>
        <v>0</v>
      </c>
      <c r="AW97" s="81">
        <f>'002 - Zpevněné plochy, od...'!J38</f>
        <v>0</v>
      </c>
      <c r="AX97" s="81">
        <f>'002 - Zpevněné plochy, od...'!J39</f>
        <v>0</v>
      </c>
      <c r="AY97" s="81">
        <f>'002 - Zpevněné plochy, od...'!J40</f>
        <v>0</v>
      </c>
      <c r="AZ97" s="81">
        <f>'002 - Zpevněné plochy, od...'!F37</f>
        <v>0</v>
      </c>
      <c r="BA97" s="81">
        <f>'002 - Zpevněné plochy, od...'!F38</f>
        <v>0</v>
      </c>
      <c r="BB97" s="81">
        <f>'002 - Zpevněné plochy, od...'!F39</f>
        <v>0</v>
      </c>
      <c r="BC97" s="81">
        <f>'002 - Zpevněné plochy, od...'!F40</f>
        <v>0</v>
      </c>
      <c r="BD97" s="83">
        <f>'002 - Zpevněné plochy, od...'!F41</f>
        <v>0</v>
      </c>
      <c r="BT97" s="22" t="s">
        <v>77</v>
      </c>
      <c r="BV97" s="22" t="s">
        <v>70</v>
      </c>
      <c r="BW97" s="22" t="s">
        <v>84</v>
      </c>
      <c r="BX97" s="22" t="s">
        <v>76</v>
      </c>
      <c r="CL97" s="22" t="s">
        <v>1</v>
      </c>
    </row>
    <row r="98" spans="1:91" s="3" customFormat="1" ht="16.5" customHeight="1">
      <c r="A98" s="78" t="s">
        <v>78</v>
      </c>
      <c r="B98" s="43"/>
      <c r="C98" s="9"/>
      <c r="D98" s="9"/>
      <c r="E98" s="230" t="s">
        <v>85</v>
      </c>
      <c r="F98" s="230"/>
      <c r="G98" s="230"/>
      <c r="H98" s="230"/>
      <c r="I98" s="230"/>
      <c r="J98" s="9"/>
      <c r="K98" s="230" t="s">
        <v>86</v>
      </c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197">
        <f>'003 - Dešťová kanalizace'!J34</f>
        <v>0</v>
      </c>
      <c r="AH98" s="198"/>
      <c r="AI98" s="198"/>
      <c r="AJ98" s="198"/>
      <c r="AK98" s="198"/>
      <c r="AL98" s="198"/>
      <c r="AM98" s="198"/>
      <c r="AN98" s="197">
        <f t="shared" si="0"/>
        <v>0</v>
      </c>
      <c r="AO98" s="198"/>
      <c r="AP98" s="198"/>
      <c r="AQ98" s="79" t="s">
        <v>80</v>
      </c>
      <c r="AR98" s="43"/>
      <c r="AS98" s="80">
        <v>0</v>
      </c>
      <c r="AT98" s="81">
        <f t="shared" si="1"/>
        <v>0</v>
      </c>
      <c r="AU98" s="82">
        <f>'003 - Dešťová kanalizace'!P135</f>
        <v>804.1563900000001</v>
      </c>
      <c r="AV98" s="81">
        <f>'003 - Dešťová kanalizace'!J37</f>
        <v>0</v>
      </c>
      <c r="AW98" s="81">
        <f>'003 - Dešťová kanalizace'!J38</f>
        <v>0</v>
      </c>
      <c r="AX98" s="81">
        <f>'003 - Dešťová kanalizace'!J39</f>
        <v>0</v>
      </c>
      <c r="AY98" s="81">
        <f>'003 - Dešťová kanalizace'!J40</f>
        <v>0</v>
      </c>
      <c r="AZ98" s="81">
        <f>'003 - Dešťová kanalizace'!F37</f>
        <v>0</v>
      </c>
      <c r="BA98" s="81">
        <f>'003 - Dešťová kanalizace'!F38</f>
        <v>0</v>
      </c>
      <c r="BB98" s="81">
        <f>'003 - Dešťová kanalizace'!F39</f>
        <v>0</v>
      </c>
      <c r="BC98" s="81">
        <f>'003 - Dešťová kanalizace'!F40</f>
        <v>0</v>
      </c>
      <c r="BD98" s="83">
        <f>'003 - Dešťová kanalizace'!F41</f>
        <v>0</v>
      </c>
      <c r="BT98" s="22" t="s">
        <v>77</v>
      </c>
      <c r="BV98" s="22" t="s">
        <v>70</v>
      </c>
      <c r="BW98" s="22" t="s">
        <v>87</v>
      </c>
      <c r="BX98" s="22" t="s">
        <v>76</v>
      </c>
      <c r="CL98" s="22" t="s">
        <v>1</v>
      </c>
    </row>
    <row r="99" spans="1:91" s="6" customFormat="1" ht="16.5" customHeight="1">
      <c r="B99" s="69"/>
      <c r="C99" s="70"/>
      <c r="D99" s="229" t="s">
        <v>88</v>
      </c>
      <c r="E99" s="229"/>
      <c r="F99" s="229"/>
      <c r="G99" s="229"/>
      <c r="H99" s="229"/>
      <c r="I99" s="71"/>
      <c r="J99" s="229" t="s">
        <v>89</v>
      </c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196">
        <f>ROUND(SUM(AG100:AG101),2)</f>
        <v>0</v>
      </c>
      <c r="AH99" s="195"/>
      <c r="AI99" s="195"/>
      <c r="AJ99" s="195"/>
      <c r="AK99" s="195"/>
      <c r="AL99" s="195"/>
      <c r="AM99" s="195"/>
      <c r="AN99" s="194">
        <f t="shared" si="0"/>
        <v>0</v>
      </c>
      <c r="AO99" s="195"/>
      <c r="AP99" s="195"/>
      <c r="AQ99" s="72" t="s">
        <v>74</v>
      </c>
      <c r="AR99" s="69"/>
      <c r="AS99" s="73">
        <f>ROUND(SUM(AS100:AS101),2)</f>
        <v>0</v>
      </c>
      <c r="AT99" s="74">
        <f t="shared" si="1"/>
        <v>0</v>
      </c>
      <c r="AU99" s="75">
        <f>ROUND(SUM(AU100:AU101),5)</f>
        <v>647.20510000000002</v>
      </c>
      <c r="AV99" s="74">
        <f>ROUND(AZ99*L29,2)</f>
        <v>0</v>
      </c>
      <c r="AW99" s="74">
        <f>ROUND(BA99*L30,2)</f>
        <v>0</v>
      </c>
      <c r="AX99" s="74">
        <f>ROUND(BB99*L29,2)</f>
        <v>0</v>
      </c>
      <c r="AY99" s="74">
        <f>ROUND(BC99*L30,2)</f>
        <v>0</v>
      </c>
      <c r="AZ99" s="74">
        <f>ROUND(SUM(AZ100:AZ101),2)</f>
        <v>0</v>
      </c>
      <c r="BA99" s="74">
        <f>ROUND(SUM(BA100:BA101),2)</f>
        <v>0</v>
      </c>
      <c r="BB99" s="74">
        <f>ROUND(SUM(BB100:BB101),2)</f>
        <v>0</v>
      </c>
      <c r="BC99" s="74">
        <f>ROUND(SUM(BC100:BC101),2)</f>
        <v>0</v>
      </c>
      <c r="BD99" s="76">
        <f>ROUND(SUM(BD100:BD101),2)</f>
        <v>0</v>
      </c>
      <c r="BS99" s="77" t="s">
        <v>67</v>
      </c>
      <c r="BT99" s="77" t="s">
        <v>75</v>
      </c>
      <c r="BU99" s="77" t="s">
        <v>69</v>
      </c>
      <c r="BV99" s="77" t="s">
        <v>70</v>
      </c>
      <c r="BW99" s="77" t="s">
        <v>90</v>
      </c>
      <c r="BX99" s="77" t="s">
        <v>4</v>
      </c>
      <c r="CL99" s="77" t="s">
        <v>1</v>
      </c>
      <c r="CM99" s="77" t="s">
        <v>77</v>
      </c>
    </row>
    <row r="100" spans="1:91" s="3" customFormat="1" ht="16.5" customHeight="1">
      <c r="A100" s="78" t="s">
        <v>78</v>
      </c>
      <c r="B100" s="43"/>
      <c r="C100" s="9"/>
      <c r="D100" s="9"/>
      <c r="E100" s="230" t="s">
        <v>79</v>
      </c>
      <c r="F100" s="230"/>
      <c r="G100" s="230"/>
      <c r="H100" s="230"/>
      <c r="I100" s="230"/>
      <c r="J100" s="9"/>
      <c r="K100" s="230" t="s">
        <v>89</v>
      </c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197">
        <f>'001 - Místní komunikace 2'!J34</f>
        <v>0</v>
      </c>
      <c r="AH100" s="198"/>
      <c r="AI100" s="198"/>
      <c r="AJ100" s="198"/>
      <c r="AK100" s="198"/>
      <c r="AL100" s="198"/>
      <c r="AM100" s="198"/>
      <c r="AN100" s="197">
        <f t="shared" si="0"/>
        <v>0</v>
      </c>
      <c r="AO100" s="198"/>
      <c r="AP100" s="198"/>
      <c r="AQ100" s="79" t="s">
        <v>80</v>
      </c>
      <c r="AR100" s="43"/>
      <c r="AS100" s="80">
        <v>0</v>
      </c>
      <c r="AT100" s="81">
        <f t="shared" si="1"/>
        <v>0</v>
      </c>
      <c r="AU100" s="82">
        <f>'001 - Místní komunikace 2'!P131</f>
        <v>370.52837199999999</v>
      </c>
      <c r="AV100" s="81">
        <f>'001 - Místní komunikace 2'!J37</f>
        <v>0</v>
      </c>
      <c r="AW100" s="81">
        <f>'001 - Místní komunikace 2'!J38</f>
        <v>0</v>
      </c>
      <c r="AX100" s="81">
        <f>'001 - Místní komunikace 2'!J39</f>
        <v>0</v>
      </c>
      <c r="AY100" s="81">
        <f>'001 - Místní komunikace 2'!J40</f>
        <v>0</v>
      </c>
      <c r="AZ100" s="81">
        <f>'001 - Místní komunikace 2'!F37</f>
        <v>0</v>
      </c>
      <c r="BA100" s="81">
        <f>'001 - Místní komunikace 2'!F38</f>
        <v>0</v>
      </c>
      <c r="BB100" s="81">
        <f>'001 - Místní komunikace 2'!F39</f>
        <v>0</v>
      </c>
      <c r="BC100" s="81">
        <f>'001 - Místní komunikace 2'!F40</f>
        <v>0</v>
      </c>
      <c r="BD100" s="83">
        <f>'001 - Místní komunikace 2'!F41</f>
        <v>0</v>
      </c>
      <c r="BT100" s="22" t="s">
        <v>77</v>
      </c>
      <c r="BV100" s="22" t="s">
        <v>70</v>
      </c>
      <c r="BW100" s="22" t="s">
        <v>91</v>
      </c>
      <c r="BX100" s="22" t="s">
        <v>90</v>
      </c>
      <c r="CL100" s="22" t="s">
        <v>1</v>
      </c>
    </row>
    <row r="101" spans="1:91" s="3" customFormat="1" ht="16.5" customHeight="1">
      <c r="A101" s="78" t="s">
        <v>78</v>
      </c>
      <c r="B101" s="43"/>
      <c r="C101" s="9"/>
      <c r="D101" s="9"/>
      <c r="E101" s="230" t="s">
        <v>82</v>
      </c>
      <c r="F101" s="230"/>
      <c r="G101" s="230"/>
      <c r="H101" s="230"/>
      <c r="I101" s="230"/>
      <c r="J101" s="9"/>
      <c r="K101" s="230" t="s">
        <v>92</v>
      </c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197">
        <f>'002 - Zpevněné plochy, od..._01'!J34</f>
        <v>0</v>
      </c>
      <c r="AH101" s="198"/>
      <c r="AI101" s="198"/>
      <c r="AJ101" s="198"/>
      <c r="AK101" s="198"/>
      <c r="AL101" s="198"/>
      <c r="AM101" s="198"/>
      <c r="AN101" s="197">
        <f t="shared" si="0"/>
        <v>0</v>
      </c>
      <c r="AO101" s="198"/>
      <c r="AP101" s="198"/>
      <c r="AQ101" s="79" t="s">
        <v>80</v>
      </c>
      <c r="AR101" s="43"/>
      <c r="AS101" s="80">
        <v>0</v>
      </c>
      <c r="AT101" s="81">
        <f t="shared" si="1"/>
        <v>0</v>
      </c>
      <c r="AU101" s="82">
        <f>'002 - Zpevněné plochy, od..._01'!P132</f>
        <v>276.67673199999996</v>
      </c>
      <c r="AV101" s="81">
        <f>'002 - Zpevněné plochy, od..._01'!J37</f>
        <v>0</v>
      </c>
      <c r="AW101" s="81">
        <f>'002 - Zpevněné plochy, od..._01'!J38</f>
        <v>0</v>
      </c>
      <c r="AX101" s="81">
        <f>'002 - Zpevněné plochy, od..._01'!J39</f>
        <v>0</v>
      </c>
      <c r="AY101" s="81">
        <f>'002 - Zpevněné plochy, od..._01'!J40</f>
        <v>0</v>
      </c>
      <c r="AZ101" s="81">
        <f>'002 - Zpevněné plochy, od..._01'!F37</f>
        <v>0</v>
      </c>
      <c r="BA101" s="81">
        <f>'002 - Zpevněné plochy, od..._01'!F38</f>
        <v>0</v>
      </c>
      <c r="BB101" s="81">
        <f>'002 - Zpevněné plochy, od..._01'!F39</f>
        <v>0</v>
      </c>
      <c r="BC101" s="81">
        <f>'002 - Zpevněné plochy, od..._01'!F40</f>
        <v>0</v>
      </c>
      <c r="BD101" s="83">
        <f>'002 - Zpevněné plochy, od..._01'!F41</f>
        <v>0</v>
      </c>
      <c r="BT101" s="22" t="s">
        <v>77</v>
      </c>
      <c r="BV101" s="22" t="s">
        <v>70</v>
      </c>
      <c r="BW101" s="22" t="s">
        <v>93</v>
      </c>
      <c r="BX101" s="22" t="s">
        <v>90</v>
      </c>
      <c r="CL101" s="22" t="s">
        <v>1</v>
      </c>
    </row>
    <row r="102" spans="1:91" s="6" customFormat="1" ht="16.5" customHeight="1">
      <c r="B102" s="69"/>
      <c r="C102" s="70"/>
      <c r="D102" s="229" t="s">
        <v>94</v>
      </c>
      <c r="E102" s="229"/>
      <c r="F102" s="229"/>
      <c r="G102" s="229"/>
      <c r="H102" s="229"/>
      <c r="I102" s="71"/>
      <c r="J102" s="229" t="s">
        <v>95</v>
      </c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196">
        <f>ROUND(SUM(AG103:AG104),2)</f>
        <v>0</v>
      </c>
      <c r="AH102" s="195"/>
      <c r="AI102" s="195"/>
      <c r="AJ102" s="195"/>
      <c r="AK102" s="195"/>
      <c r="AL102" s="195"/>
      <c r="AM102" s="195"/>
      <c r="AN102" s="194">
        <f t="shared" si="0"/>
        <v>0</v>
      </c>
      <c r="AO102" s="195"/>
      <c r="AP102" s="195"/>
      <c r="AQ102" s="72" t="s">
        <v>74</v>
      </c>
      <c r="AR102" s="69"/>
      <c r="AS102" s="73">
        <f>ROUND(SUM(AS103:AS104),2)</f>
        <v>0</v>
      </c>
      <c r="AT102" s="74">
        <f t="shared" si="1"/>
        <v>0</v>
      </c>
      <c r="AU102" s="75">
        <f>ROUND(SUM(AU103:AU104),5)</f>
        <v>448.78327999999999</v>
      </c>
      <c r="AV102" s="74">
        <f>ROUND(AZ102*L29,2)</f>
        <v>0</v>
      </c>
      <c r="AW102" s="74">
        <f>ROUND(BA102*L30,2)</f>
        <v>0</v>
      </c>
      <c r="AX102" s="74">
        <f>ROUND(BB102*L29,2)</f>
        <v>0</v>
      </c>
      <c r="AY102" s="74">
        <f>ROUND(BC102*L30,2)</f>
        <v>0</v>
      </c>
      <c r="AZ102" s="74">
        <f>ROUND(SUM(AZ103:AZ104),2)</f>
        <v>0</v>
      </c>
      <c r="BA102" s="74">
        <f>ROUND(SUM(BA103:BA104),2)</f>
        <v>0</v>
      </c>
      <c r="BB102" s="74">
        <f>ROUND(SUM(BB103:BB104),2)</f>
        <v>0</v>
      </c>
      <c r="BC102" s="74">
        <f>ROUND(SUM(BC103:BC104),2)</f>
        <v>0</v>
      </c>
      <c r="BD102" s="76">
        <f>ROUND(SUM(BD103:BD104),2)</f>
        <v>0</v>
      </c>
      <c r="BS102" s="77" t="s">
        <v>67</v>
      </c>
      <c r="BT102" s="77" t="s">
        <v>75</v>
      </c>
      <c r="BU102" s="77" t="s">
        <v>69</v>
      </c>
      <c r="BV102" s="77" t="s">
        <v>70</v>
      </c>
      <c r="BW102" s="77" t="s">
        <v>96</v>
      </c>
      <c r="BX102" s="77" t="s">
        <v>4</v>
      </c>
      <c r="CL102" s="77" t="s">
        <v>1</v>
      </c>
      <c r="CM102" s="77" t="s">
        <v>77</v>
      </c>
    </row>
    <row r="103" spans="1:91" s="3" customFormat="1" ht="16.5" customHeight="1">
      <c r="A103" s="78" t="s">
        <v>78</v>
      </c>
      <c r="B103" s="43"/>
      <c r="C103" s="9"/>
      <c r="D103" s="9"/>
      <c r="E103" s="230" t="s">
        <v>79</v>
      </c>
      <c r="F103" s="230"/>
      <c r="G103" s="230"/>
      <c r="H103" s="230"/>
      <c r="I103" s="230"/>
      <c r="J103" s="9"/>
      <c r="K103" s="230" t="s">
        <v>95</v>
      </c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197">
        <f>'001 - Místní komunikace 3'!J34</f>
        <v>0</v>
      </c>
      <c r="AH103" s="198"/>
      <c r="AI103" s="198"/>
      <c r="AJ103" s="198"/>
      <c r="AK103" s="198"/>
      <c r="AL103" s="198"/>
      <c r="AM103" s="198"/>
      <c r="AN103" s="197">
        <f t="shared" si="0"/>
        <v>0</v>
      </c>
      <c r="AO103" s="198"/>
      <c r="AP103" s="198"/>
      <c r="AQ103" s="79" t="s">
        <v>80</v>
      </c>
      <c r="AR103" s="43"/>
      <c r="AS103" s="80">
        <v>0</v>
      </c>
      <c r="AT103" s="81">
        <f t="shared" si="1"/>
        <v>0</v>
      </c>
      <c r="AU103" s="82">
        <f>'001 - Místní komunikace 3'!P131</f>
        <v>288.35893800000002</v>
      </c>
      <c r="AV103" s="81">
        <f>'001 - Místní komunikace 3'!J37</f>
        <v>0</v>
      </c>
      <c r="AW103" s="81">
        <f>'001 - Místní komunikace 3'!J38</f>
        <v>0</v>
      </c>
      <c r="AX103" s="81">
        <f>'001 - Místní komunikace 3'!J39</f>
        <v>0</v>
      </c>
      <c r="AY103" s="81">
        <f>'001 - Místní komunikace 3'!J40</f>
        <v>0</v>
      </c>
      <c r="AZ103" s="81">
        <f>'001 - Místní komunikace 3'!F37</f>
        <v>0</v>
      </c>
      <c r="BA103" s="81">
        <f>'001 - Místní komunikace 3'!F38</f>
        <v>0</v>
      </c>
      <c r="BB103" s="81">
        <f>'001 - Místní komunikace 3'!F39</f>
        <v>0</v>
      </c>
      <c r="BC103" s="81">
        <f>'001 - Místní komunikace 3'!F40</f>
        <v>0</v>
      </c>
      <c r="BD103" s="83">
        <f>'001 - Místní komunikace 3'!F41</f>
        <v>0</v>
      </c>
      <c r="BT103" s="22" t="s">
        <v>77</v>
      </c>
      <c r="BV103" s="22" t="s">
        <v>70</v>
      </c>
      <c r="BW103" s="22" t="s">
        <v>97</v>
      </c>
      <c r="BX103" s="22" t="s">
        <v>96</v>
      </c>
      <c r="CL103" s="22" t="s">
        <v>1</v>
      </c>
    </row>
    <row r="104" spans="1:91" s="3" customFormat="1" ht="16.5" customHeight="1">
      <c r="A104" s="78" t="s">
        <v>78</v>
      </c>
      <c r="B104" s="43"/>
      <c r="C104" s="9"/>
      <c r="D104" s="9"/>
      <c r="E104" s="230" t="s">
        <v>82</v>
      </c>
      <c r="F104" s="230"/>
      <c r="G104" s="230"/>
      <c r="H104" s="230"/>
      <c r="I104" s="230"/>
      <c r="J104" s="9"/>
      <c r="K104" s="230" t="s">
        <v>98</v>
      </c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197">
        <f>'002 - Zpevněné plochy, od..._02'!J34</f>
        <v>0</v>
      </c>
      <c r="AH104" s="198"/>
      <c r="AI104" s="198"/>
      <c r="AJ104" s="198"/>
      <c r="AK104" s="198"/>
      <c r="AL104" s="198"/>
      <c r="AM104" s="198"/>
      <c r="AN104" s="197">
        <f t="shared" si="0"/>
        <v>0</v>
      </c>
      <c r="AO104" s="198"/>
      <c r="AP104" s="198"/>
      <c r="AQ104" s="79" t="s">
        <v>80</v>
      </c>
      <c r="AR104" s="43"/>
      <c r="AS104" s="80">
        <v>0</v>
      </c>
      <c r="AT104" s="81">
        <f t="shared" si="1"/>
        <v>0</v>
      </c>
      <c r="AU104" s="82">
        <f>'002 - Zpevněné plochy, od..._02'!P134</f>
        <v>160.42434549999999</v>
      </c>
      <c r="AV104" s="81">
        <f>'002 - Zpevněné plochy, od..._02'!J37</f>
        <v>0</v>
      </c>
      <c r="AW104" s="81">
        <f>'002 - Zpevněné plochy, od..._02'!J38</f>
        <v>0</v>
      </c>
      <c r="AX104" s="81">
        <f>'002 - Zpevněné plochy, od..._02'!J39</f>
        <v>0</v>
      </c>
      <c r="AY104" s="81">
        <f>'002 - Zpevněné plochy, od..._02'!J40</f>
        <v>0</v>
      </c>
      <c r="AZ104" s="81">
        <f>'002 - Zpevněné plochy, od..._02'!F37</f>
        <v>0</v>
      </c>
      <c r="BA104" s="81">
        <f>'002 - Zpevněné plochy, od..._02'!F38</f>
        <v>0</v>
      </c>
      <c r="BB104" s="81">
        <f>'002 - Zpevněné plochy, od..._02'!F39</f>
        <v>0</v>
      </c>
      <c r="BC104" s="81">
        <f>'002 - Zpevněné plochy, od..._02'!F40</f>
        <v>0</v>
      </c>
      <c r="BD104" s="83">
        <f>'002 - Zpevněné plochy, od..._02'!F41</f>
        <v>0</v>
      </c>
      <c r="BT104" s="22" t="s">
        <v>77</v>
      </c>
      <c r="BV104" s="22" t="s">
        <v>70</v>
      </c>
      <c r="BW104" s="22" t="s">
        <v>99</v>
      </c>
      <c r="BX104" s="22" t="s">
        <v>96</v>
      </c>
      <c r="CL104" s="22" t="s">
        <v>1</v>
      </c>
    </row>
    <row r="105" spans="1:91" s="6" customFormat="1" ht="16.5" customHeight="1">
      <c r="B105" s="69"/>
      <c r="C105" s="70"/>
      <c r="D105" s="229" t="s">
        <v>100</v>
      </c>
      <c r="E105" s="229"/>
      <c r="F105" s="229"/>
      <c r="G105" s="229"/>
      <c r="H105" s="229"/>
      <c r="I105" s="71"/>
      <c r="J105" s="229" t="s">
        <v>101</v>
      </c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196">
        <f>ROUND(AG106,2)</f>
        <v>0</v>
      </c>
      <c r="AH105" s="195"/>
      <c r="AI105" s="195"/>
      <c r="AJ105" s="195"/>
      <c r="AK105" s="195"/>
      <c r="AL105" s="195"/>
      <c r="AM105" s="195"/>
      <c r="AN105" s="194">
        <f t="shared" si="0"/>
        <v>0</v>
      </c>
      <c r="AO105" s="195"/>
      <c r="AP105" s="195"/>
      <c r="AQ105" s="72" t="s">
        <v>74</v>
      </c>
      <c r="AR105" s="69"/>
      <c r="AS105" s="73">
        <f>ROUND(AS106,2)</f>
        <v>0</v>
      </c>
      <c r="AT105" s="74">
        <f t="shared" si="1"/>
        <v>0</v>
      </c>
      <c r="AU105" s="75">
        <f>ROUND(AU106,5)</f>
        <v>221.71395000000001</v>
      </c>
      <c r="AV105" s="74">
        <f>ROUND(AZ105*L29,2)</f>
        <v>0</v>
      </c>
      <c r="AW105" s="74">
        <f>ROUND(BA105*L30,2)</f>
        <v>0</v>
      </c>
      <c r="AX105" s="74">
        <f>ROUND(BB105*L29,2)</f>
        <v>0</v>
      </c>
      <c r="AY105" s="74">
        <f>ROUND(BC105*L30,2)</f>
        <v>0</v>
      </c>
      <c r="AZ105" s="74">
        <f>ROUND(AZ106,2)</f>
        <v>0</v>
      </c>
      <c r="BA105" s="74">
        <f>ROUND(BA106,2)</f>
        <v>0</v>
      </c>
      <c r="BB105" s="74">
        <f>ROUND(BB106,2)</f>
        <v>0</v>
      </c>
      <c r="BC105" s="74">
        <f>ROUND(BC106,2)</f>
        <v>0</v>
      </c>
      <c r="BD105" s="76">
        <f>ROUND(BD106,2)</f>
        <v>0</v>
      </c>
      <c r="BS105" s="77" t="s">
        <v>67</v>
      </c>
      <c r="BT105" s="77" t="s">
        <v>75</v>
      </c>
      <c r="BU105" s="77" t="s">
        <v>69</v>
      </c>
      <c r="BV105" s="77" t="s">
        <v>70</v>
      </c>
      <c r="BW105" s="77" t="s">
        <v>102</v>
      </c>
      <c r="BX105" s="77" t="s">
        <v>4</v>
      </c>
      <c r="CL105" s="77" t="s">
        <v>1</v>
      </c>
      <c r="CM105" s="77" t="s">
        <v>77</v>
      </c>
    </row>
    <row r="106" spans="1:91" s="3" customFormat="1" ht="16.5" customHeight="1">
      <c r="A106" s="78" t="s">
        <v>78</v>
      </c>
      <c r="B106" s="43"/>
      <c r="C106" s="9"/>
      <c r="D106" s="9"/>
      <c r="E106" s="230" t="s">
        <v>79</v>
      </c>
      <c r="F106" s="230"/>
      <c r="G106" s="230"/>
      <c r="H106" s="230"/>
      <c r="I106" s="230"/>
      <c r="J106" s="9"/>
      <c r="K106" s="230" t="s">
        <v>101</v>
      </c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197">
        <f>'001 - Místní komunikace 4'!J34</f>
        <v>0</v>
      </c>
      <c r="AH106" s="198"/>
      <c r="AI106" s="198"/>
      <c r="AJ106" s="198"/>
      <c r="AK106" s="198"/>
      <c r="AL106" s="198"/>
      <c r="AM106" s="198"/>
      <c r="AN106" s="197">
        <f t="shared" si="0"/>
        <v>0</v>
      </c>
      <c r="AO106" s="198"/>
      <c r="AP106" s="198"/>
      <c r="AQ106" s="79" t="s">
        <v>80</v>
      </c>
      <c r="AR106" s="43"/>
      <c r="AS106" s="84">
        <v>0</v>
      </c>
      <c r="AT106" s="85">
        <f t="shared" si="1"/>
        <v>0</v>
      </c>
      <c r="AU106" s="86">
        <f>'001 - Místní komunikace 4'!P133</f>
        <v>221.71394999999998</v>
      </c>
      <c r="AV106" s="85">
        <f>'001 - Místní komunikace 4'!J37</f>
        <v>0</v>
      </c>
      <c r="AW106" s="85">
        <f>'001 - Místní komunikace 4'!J38</f>
        <v>0</v>
      </c>
      <c r="AX106" s="85">
        <f>'001 - Místní komunikace 4'!J39</f>
        <v>0</v>
      </c>
      <c r="AY106" s="85">
        <f>'001 - Místní komunikace 4'!J40</f>
        <v>0</v>
      </c>
      <c r="AZ106" s="85">
        <f>'001 - Místní komunikace 4'!F37</f>
        <v>0</v>
      </c>
      <c r="BA106" s="85">
        <f>'001 - Místní komunikace 4'!F38</f>
        <v>0</v>
      </c>
      <c r="BB106" s="85">
        <f>'001 - Místní komunikace 4'!F39</f>
        <v>0</v>
      </c>
      <c r="BC106" s="85">
        <f>'001 - Místní komunikace 4'!F40</f>
        <v>0</v>
      </c>
      <c r="BD106" s="87">
        <f>'001 - Místní komunikace 4'!F41</f>
        <v>0</v>
      </c>
      <c r="BT106" s="22" t="s">
        <v>77</v>
      </c>
      <c r="BV106" s="22" t="s">
        <v>70</v>
      </c>
      <c r="BW106" s="22" t="s">
        <v>103</v>
      </c>
      <c r="BX106" s="22" t="s">
        <v>102</v>
      </c>
      <c r="CL106" s="22" t="s">
        <v>1</v>
      </c>
    </row>
    <row r="107" spans="1:91" s="1" customFormat="1" ht="30" customHeight="1">
      <c r="B107" s="27"/>
      <c r="AR107" s="27"/>
    </row>
    <row r="108" spans="1:91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27"/>
    </row>
  </sheetData>
  <mergeCells count="84">
    <mergeCell ref="K96:AF96"/>
    <mergeCell ref="K98:AF98"/>
    <mergeCell ref="K104:AF104"/>
    <mergeCell ref="C92:G92"/>
    <mergeCell ref="D99:H99"/>
    <mergeCell ref="D95:H95"/>
    <mergeCell ref="D102:H102"/>
    <mergeCell ref="E100:I100"/>
    <mergeCell ref="E98:I98"/>
    <mergeCell ref="E96:I96"/>
    <mergeCell ref="E101:I101"/>
    <mergeCell ref="E97:I97"/>
    <mergeCell ref="L85:AJ85"/>
    <mergeCell ref="D105:H105"/>
    <mergeCell ref="J105:AF105"/>
    <mergeCell ref="E106:I106"/>
    <mergeCell ref="K106:AF106"/>
    <mergeCell ref="AG104:AM104"/>
    <mergeCell ref="E103:I103"/>
    <mergeCell ref="E104:I104"/>
    <mergeCell ref="I92:AF92"/>
    <mergeCell ref="J102:AF102"/>
    <mergeCell ref="J95:AF95"/>
    <mergeCell ref="J99:AF99"/>
    <mergeCell ref="K101:AF101"/>
    <mergeCell ref="K97:AF97"/>
    <mergeCell ref="K100:AF100"/>
    <mergeCell ref="K103:AF103"/>
    <mergeCell ref="K6:AJ6"/>
    <mergeCell ref="E23:AN23"/>
    <mergeCell ref="AK26:AO26"/>
    <mergeCell ref="AK28:AO28"/>
    <mergeCell ref="L28:P28"/>
    <mergeCell ref="W28:AE28"/>
    <mergeCell ref="W29:AE29"/>
    <mergeCell ref="AK29:AO29"/>
    <mergeCell ref="L29:P29"/>
    <mergeCell ref="AK30:AO30"/>
    <mergeCell ref="W30:AE30"/>
    <mergeCell ref="L30:P30"/>
    <mergeCell ref="L31:P31"/>
    <mergeCell ref="AK31:AO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7:AM97"/>
    <mergeCell ref="AG103:AM103"/>
    <mergeCell ref="AG102:AM102"/>
    <mergeCell ref="AG101:AM101"/>
    <mergeCell ref="AG92:AM92"/>
    <mergeCell ref="AG100:AM100"/>
    <mergeCell ref="AG95:AM95"/>
    <mergeCell ref="AG99:AM99"/>
    <mergeCell ref="AG98:AM98"/>
    <mergeCell ref="AG96:AM96"/>
    <mergeCell ref="AM87:AN87"/>
    <mergeCell ref="AM89:AP89"/>
    <mergeCell ref="AM90:AP90"/>
    <mergeCell ref="AS89:AT91"/>
    <mergeCell ref="K5:AJ5"/>
    <mergeCell ref="AN92:AP92"/>
    <mergeCell ref="AN102:AP102"/>
    <mergeCell ref="AN99:AP99"/>
    <mergeCell ref="AN97:AP97"/>
    <mergeCell ref="AN101:AP101"/>
    <mergeCell ref="AN100:AP100"/>
    <mergeCell ref="AN95:AP95"/>
    <mergeCell ref="AN96:AP96"/>
    <mergeCell ref="AN98:AP98"/>
    <mergeCell ref="AN105:AP105"/>
    <mergeCell ref="AG105:AM105"/>
    <mergeCell ref="AN106:AP106"/>
    <mergeCell ref="AG106:AM106"/>
    <mergeCell ref="AG94:AM94"/>
    <mergeCell ref="AN94:AP94"/>
    <mergeCell ref="AN104:AP104"/>
    <mergeCell ref="AN103:AP103"/>
  </mergeCells>
  <hyperlinks>
    <hyperlink ref="A96" location="'001 - Místní komunikace 1'!C2" display="/" xr:uid="{00000000-0004-0000-0000-000000000000}"/>
    <hyperlink ref="A97" location="'002 - Zpevněné plochy, od...'!C2" display="/" xr:uid="{00000000-0004-0000-0000-000001000000}"/>
    <hyperlink ref="A98" location="'003 - Dešťová kanalizace'!C2" display="/" xr:uid="{00000000-0004-0000-0000-000002000000}"/>
    <hyperlink ref="A100" location="'001 - Místní komunikace 2'!C2" display="/" xr:uid="{00000000-0004-0000-0000-000003000000}"/>
    <hyperlink ref="A101" location="'002 - Zpevněné plochy, od..._01'!C2" display="/" xr:uid="{00000000-0004-0000-0000-000004000000}"/>
    <hyperlink ref="A103" location="'001 - Místní komunikace 3'!C2" display="/" xr:uid="{00000000-0004-0000-0000-000005000000}"/>
    <hyperlink ref="A104" location="'002 - Zpevněné plochy, od..._02'!C2" display="/" xr:uid="{00000000-0004-0000-0000-000006000000}"/>
    <hyperlink ref="A106" location="'001 - Místní komunikace 4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9"/>
  <sheetViews>
    <sheetView showGridLines="0" topLeftCell="A72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5" t="s">
        <v>81</v>
      </c>
      <c r="AZ2" s="88" t="s">
        <v>104</v>
      </c>
      <c r="BA2" s="88" t="s">
        <v>1</v>
      </c>
      <c r="BB2" s="88" t="s">
        <v>1</v>
      </c>
      <c r="BC2" s="88" t="s">
        <v>105</v>
      </c>
      <c r="BD2" s="88" t="s">
        <v>77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  <c r="AZ3" s="88" t="s">
        <v>106</v>
      </c>
      <c r="BA3" s="88" t="s">
        <v>1</v>
      </c>
      <c r="BB3" s="88" t="s">
        <v>1</v>
      </c>
      <c r="BC3" s="88" t="s">
        <v>107</v>
      </c>
      <c r="BD3" s="88" t="s">
        <v>77</v>
      </c>
    </row>
    <row r="4" spans="2:56" ht="24.95" customHeight="1">
      <c r="B4" s="18"/>
      <c r="D4" s="19" t="s">
        <v>108</v>
      </c>
      <c r="L4" s="18"/>
      <c r="M4" s="89" t="s">
        <v>10</v>
      </c>
      <c r="AT4" s="15" t="s">
        <v>3</v>
      </c>
      <c r="AZ4" s="88" t="s">
        <v>109</v>
      </c>
      <c r="BA4" s="88" t="s">
        <v>1</v>
      </c>
      <c r="BB4" s="88" t="s">
        <v>1</v>
      </c>
      <c r="BC4" s="88" t="s">
        <v>110</v>
      </c>
      <c r="BD4" s="88" t="s">
        <v>77</v>
      </c>
    </row>
    <row r="5" spans="2:56" ht="6.95" customHeight="1">
      <c r="B5" s="18"/>
      <c r="L5" s="18"/>
      <c r="AZ5" s="88" t="s">
        <v>111</v>
      </c>
      <c r="BA5" s="88" t="s">
        <v>1</v>
      </c>
      <c r="BB5" s="88" t="s">
        <v>1</v>
      </c>
      <c r="BC5" s="88" t="s">
        <v>112</v>
      </c>
      <c r="BD5" s="88" t="s">
        <v>77</v>
      </c>
    </row>
    <row r="6" spans="2:56" ht="12" customHeight="1">
      <c r="B6" s="18"/>
      <c r="D6" s="24" t="s">
        <v>14</v>
      </c>
      <c r="L6" s="18"/>
    </row>
    <row r="7" spans="2:56" ht="16.5" customHeight="1">
      <c r="B7" s="18"/>
      <c r="E7" s="233" t="str">
        <f>'Rekapitulace stavby'!K6</f>
        <v xml:space="preserve">OPRAVA MÍSTNÍCH KOMUNIKACÍ NA KOPCI V OBCI KRAVSKO – další etapa </v>
      </c>
      <c r="F7" s="234"/>
      <c r="G7" s="234"/>
      <c r="H7" s="234"/>
      <c r="L7" s="18"/>
    </row>
    <row r="8" spans="2:56" ht="12" customHeight="1">
      <c r="B8" s="18"/>
      <c r="D8" s="24" t="s">
        <v>113</v>
      </c>
      <c r="L8" s="18"/>
    </row>
    <row r="9" spans="2:56" s="1" customFormat="1" ht="16.5" customHeight="1">
      <c r="B9" s="27"/>
      <c r="E9" s="233" t="s">
        <v>114</v>
      </c>
      <c r="F9" s="232"/>
      <c r="G9" s="232"/>
      <c r="H9" s="232"/>
      <c r="L9" s="27"/>
    </row>
    <row r="10" spans="2:56" s="1" customFormat="1" ht="12" customHeight="1">
      <c r="B10" s="27"/>
      <c r="D10" s="24" t="s">
        <v>115</v>
      </c>
      <c r="L10" s="27"/>
    </row>
    <row r="11" spans="2:56" s="1" customFormat="1" ht="16.5" customHeight="1">
      <c r="B11" s="27"/>
      <c r="E11" s="227" t="s">
        <v>116</v>
      </c>
      <c r="F11" s="232"/>
      <c r="G11" s="232"/>
      <c r="H11" s="232"/>
      <c r="L11" s="27"/>
    </row>
    <row r="12" spans="2:56" s="1" customFormat="1">
      <c r="B12" s="27"/>
      <c r="L12" s="27"/>
    </row>
    <row r="13" spans="2:56" s="1" customFormat="1" ht="12" customHeight="1">
      <c r="B13" s="27"/>
      <c r="D13" s="24" t="s">
        <v>15</v>
      </c>
      <c r="F13" s="22" t="s">
        <v>1</v>
      </c>
      <c r="I13" s="24" t="s">
        <v>16</v>
      </c>
      <c r="J13" s="22" t="s">
        <v>1</v>
      </c>
      <c r="L13" s="27"/>
    </row>
    <row r="14" spans="2:56" s="1" customFormat="1" ht="12" customHeight="1">
      <c r="B14" s="27"/>
      <c r="D14" s="24" t="s">
        <v>17</v>
      </c>
      <c r="F14" s="22" t="s">
        <v>18</v>
      </c>
      <c r="I14" s="24" t="s">
        <v>19</v>
      </c>
      <c r="J14" s="47"/>
      <c r="L14" s="27"/>
    </row>
    <row r="15" spans="2:56" s="1" customFormat="1" ht="10.9" customHeight="1">
      <c r="B15" s="27"/>
      <c r="L15" s="27"/>
    </row>
    <row r="16" spans="2:56" s="1" customFormat="1" ht="12" customHeight="1">
      <c r="B16" s="27"/>
      <c r="D16" s="24" t="s">
        <v>20</v>
      </c>
      <c r="I16" s="24" t="s">
        <v>21</v>
      </c>
      <c r="J16" s="22" t="str">
        <f>IF('Rekapitulace stavby'!AN10="","",'Rekapitulace stavby'!AN10)</f>
        <v/>
      </c>
      <c r="L16" s="27"/>
    </row>
    <row r="17" spans="2:12" s="1" customFormat="1" ht="18" customHeight="1">
      <c r="B17" s="27"/>
      <c r="E17" s="22" t="str">
        <f>IF('Rekapitulace stavby'!E11="","",'Rekapitulace stavby'!E11)</f>
        <v xml:space="preserve"> </v>
      </c>
      <c r="I17" s="24" t="s">
        <v>22</v>
      </c>
      <c r="J17" s="22" t="str">
        <f>IF('Rekapitulace stavby'!AN11="","",'Rekapitulace stavby'!AN11)</f>
        <v/>
      </c>
      <c r="L17" s="27"/>
    </row>
    <row r="18" spans="2:12" s="1" customFormat="1" ht="6.95" customHeight="1">
      <c r="B18" s="27"/>
      <c r="L18" s="27"/>
    </row>
    <row r="19" spans="2:12" s="1" customFormat="1" ht="12" customHeight="1">
      <c r="B19" s="27"/>
      <c r="D19" s="24" t="s">
        <v>23</v>
      </c>
      <c r="I19" s="24" t="s">
        <v>21</v>
      </c>
      <c r="J19" s="22" t="str">
        <f>'Rekapitulace stavby'!AN13</f>
        <v/>
      </c>
      <c r="L19" s="27"/>
    </row>
    <row r="20" spans="2:12" s="1" customFormat="1" ht="18" customHeight="1">
      <c r="B20" s="27"/>
      <c r="E20" s="214" t="str">
        <f>'Rekapitulace stavby'!E14</f>
        <v xml:space="preserve"> </v>
      </c>
      <c r="F20" s="214"/>
      <c r="G20" s="214"/>
      <c r="H20" s="214"/>
      <c r="I20" s="24" t="s">
        <v>22</v>
      </c>
      <c r="J20" s="22" t="str">
        <f>'Rekapitulace stavby'!AN14</f>
        <v/>
      </c>
      <c r="L20" s="27"/>
    </row>
    <row r="21" spans="2:12" s="1" customFormat="1" ht="6.95" customHeight="1">
      <c r="B21" s="27"/>
      <c r="L21" s="27"/>
    </row>
    <row r="22" spans="2:12" s="1" customFormat="1" ht="12" customHeight="1">
      <c r="B22" s="27"/>
      <c r="D22" s="24" t="s">
        <v>24</v>
      </c>
      <c r="I22" s="24" t="s">
        <v>21</v>
      </c>
      <c r="J22" s="22" t="str">
        <f>IF('Rekapitulace stavby'!AN16="","",'Rekapitulace stavby'!AN16)</f>
        <v/>
      </c>
      <c r="L22" s="27"/>
    </row>
    <row r="23" spans="2:12" s="1" customFormat="1" ht="18" customHeight="1">
      <c r="B23" s="27"/>
      <c r="E23" s="22" t="str">
        <f>IF('Rekapitulace stavby'!E17="","",'Rekapitulace stavby'!E17)</f>
        <v xml:space="preserve"> </v>
      </c>
      <c r="I23" s="24" t="s">
        <v>22</v>
      </c>
      <c r="J23" s="22" t="str">
        <f>IF('Rekapitulace stavby'!AN17="","",'Rekapitulace stavby'!AN17)</f>
        <v/>
      </c>
      <c r="L23" s="27"/>
    </row>
    <row r="24" spans="2:12" s="1" customFormat="1" ht="6.95" customHeight="1">
      <c r="B24" s="27"/>
      <c r="L24" s="27"/>
    </row>
    <row r="25" spans="2:12" s="1" customFormat="1" ht="12" customHeight="1">
      <c r="B25" s="27"/>
      <c r="D25" s="24" t="s">
        <v>26</v>
      </c>
      <c r="I25" s="24" t="s">
        <v>21</v>
      </c>
      <c r="J25" s="22" t="str">
        <f>IF('Rekapitulace stavby'!AN19="","",'Rekapitulace stavby'!AN19)</f>
        <v/>
      </c>
      <c r="L25" s="27"/>
    </row>
    <row r="26" spans="2:12" s="1" customFormat="1" ht="18" customHeight="1">
      <c r="B26" s="27"/>
      <c r="E26" s="22" t="str">
        <f>IF('Rekapitulace stavby'!E20="","",'Rekapitulace stavby'!E20)</f>
        <v xml:space="preserve"> </v>
      </c>
      <c r="I26" s="24" t="s">
        <v>22</v>
      </c>
      <c r="J26" s="22" t="str">
        <f>IF('Rekapitulace stavby'!AN20="","",'Rekapitulace stavby'!AN20)</f>
        <v/>
      </c>
      <c r="L26" s="27"/>
    </row>
    <row r="27" spans="2:12" s="1" customFormat="1" ht="6.95" customHeight="1">
      <c r="B27" s="27"/>
      <c r="L27" s="27"/>
    </row>
    <row r="28" spans="2:12" s="1" customFormat="1" ht="12" customHeight="1">
      <c r="B28" s="27"/>
      <c r="D28" s="24" t="s">
        <v>27</v>
      </c>
      <c r="L28" s="27"/>
    </row>
    <row r="29" spans="2:12" s="7" customFormat="1" ht="16.5" customHeight="1">
      <c r="B29" s="90"/>
      <c r="E29" s="223" t="s">
        <v>1</v>
      </c>
      <c r="F29" s="223"/>
      <c r="G29" s="223"/>
      <c r="H29" s="223"/>
      <c r="L29" s="90"/>
    </row>
    <row r="30" spans="2:12" s="1" customFormat="1" ht="6.95" customHeight="1">
      <c r="B30" s="27"/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D32" s="22" t="s">
        <v>117</v>
      </c>
      <c r="J32" s="91">
        <f>J98</f>
        <v>0</v>
      </c>
      <c r="L32" s="27"/>
    </row>
    <row r="33" spans="2:12" s="1" customFormat="1" ht="14.45" customHeight="1">
      <c r="B33" s="27"/>
      <c r="D33" s="92" t="s">
        <v>118</v>
      </c>
      <c r="J33" s="91">
        <f>J108</f>
        <v>0</v>
      </c>
      <c r="L33" s="27"/>
    </row>
    <row r="34" spans="2:12" s="1" customFormat="1" ht="25.35" customHeight="1">
      <c r="B34" s="27"/>
      <c r="D34" s="93" t="s">
        <v>28</v>
      </c>
      <c r="J34" s="61">
        <f>ROUND(J32 + J33, 2)</f>
        <v>0</v>
      </c>
      <c r="L34" s="27"/>
    </row>
    <row r="35" spans="2:12" s="1" customFormat="1" ht="6.95" customHeight="1">
      <c r="B35" s="27"/>
      <c r="D35" s="48"/>
      <c r="E35" s="48"/>
      <c r="F35" s="48"/>
      <c r="G35" s="48"/>
      <c r="H35" s="48"/>
      <c r="I35" s="48"/>
      <c r="J35" s="48"/>
      <c r="K35" s="48"/>
      <c r="L35" s="27"/>
    </row>
    <row r="36" spans="2:12" s="1" customFormat="1" ht="14.45" customHeight="1">
      <c r="B36" s="27"/>
      <c r="F36" s="30" t="s">
        <v>30</v>
      </c>
      <c r="I36" s="30" t="s">
        <v>29</v>
      </c>
      <c r="J36" s="30" t="s">
        <v>31</v>
      </c>
      <c r="L36" s="27"/>
    </row>
    <row r="37" spans="2:12" s="1" customFormat="1" ht="14.45" customHeight="1">
      <c r="B37" s="27"/>
      <c r="D37" s="50" t="s">
        <v>32</v>
      </c>
      <c r="E37" s="24" t="s">
        <v>33</v>
      </c>
      <c r="F37" s="81">
        <f>ROUND((SUM(BE108:BE109) + SUM(BE131:BE308)),  2)</f>
        <v>0</v>
      </c>
      <c r="I37" s="94">
        <v>0.21</v>
      </c>
      <c r="J37" s="81">
        <f>ROUND(((SUM(BE108:BE109) + SUM(BE131:BE308))*I37),  2)</f>
        <v>0</v>
      </c>
      <c r="L37" s="27"/>
    </row>
    <row r="38" spans="2:12" s="1" customFormat="1" ht="14.45" customHeight="1">
      <c r="B38" s="27"/>
      <c r="E38" s="24" t="s">
        <v>34</v>
      </c>
      <c r="F38" s="81">
        <f>ROUND((SUM(BF108:BF109) + SUM(BF131:BF308)),  2)</f>
        <v>0</v>
      </c>
      <c r="I38" s="94">
        <v>0.15</v>
      </c>
      <c r="J38" s="81">
        <f>ROUND(((SUM(BF108:BF109) + SUM(BF131:BF308))*I38),  2)</f>
        <v>0</v>
      </c>
      <c r="L38" s="27"/>
    </row>
    <row r="39" spans="2:12" s="1" customFormat="1" ht="14.45" hidden="1" customHeight="1">
      <c r="B39" s="27"/>
      <c r="E39" s="24" t="s">
        <v>35</v>
      </c>
      <c r="F39" s="81">
        <f>ROUND((SUM(BG108:BG109) + SUM(BG131:BG308)),  2)</f>
        <v>0</v>
      </c>
      <c r="I39" s="94">
        <v>0.21</v>
      </c>
      <c r="J39" s="81">
        <f>0</f>
        <v>0</v>
      </c>
      <c r="L39" s="27"/>
    </row>
    <row r="40" spans="2:12" s="1" customFormat="1" ht="14.45" hidden="1" customHeight="1">
      <c r="B40" s="27"/>
      <c r="E40" s="24" t="s">
        <v>36</v>
      </c>
      <c r="F40" s="81">
        <f>ROUND((SUM(BH108:BH109) + SUM(BH131:BH308)),  2)</f>
        <v>0</v>
      </c>
      <c r="I40" s="94">
        <v>0.15</v>
      </c>
      <c r="J40" s="81">
        <f>0</f>
        <v>0</v>
      </c>
      <c r="L40" s="27"/>
    </row>
    <row r="41" spans="2:12" s="1" customFormat="1" ht="14.45" hidden="1" customHeight="1">
      <c r="B41" s="27"/>
      <c r="E41" s="24" t="s">
        <v>37</v>
      </c>
      <c r="F41" s="81">
        <f>ROUND((SUM(BI108:BI109) + SUM(BI131:BI308)),  2)</f>
        <v>0</v>
      </c>
      <c r="I41" s="94">
        <v>0</v>
      </c>
      <c r="J41" s="81">
        <f>0</f>
        <v>0</v>
      </c>
      <c r="L41" s="27"/>
    </row>
    <row r="42" spans="2:12" s="1" customFormat="1" ht="6.95" customHeight="1">
      <c r="B42" s="27"/>
      <c r="L42" s="27"/>
    </row>
    <row r="43" spans="2:12" s="1" customFormat="1" ht="25.35" customHeight="1">
      <c r="B43" s="27"/>
      <c r="C43" s="95"/>
      <c r="D43" s="96" t="s">
        <v>38</v>
      </c>
      <c r="E43" s="52"/>
      <c r="F43" s="52"/>
      <c r="G43" s="97" t="s">
        <v>39</v>
      </c>
      <c r="H43" s="98" t="s">
        <v>40</v>
      </c>
      <c r="I43" s="52"/>
      <c r="J43" s="99">
        <f>SUM(J34:J41)</f>
        <v>0</v>
      </c>
      <c r="K43" s="100"/>
      <c r="L43" s="27"/>
    </row>
    <row r="44" spans="2:12" s="1" customFormat="1" ht="14.45" customHeight="1">
      <c r="B44" s="27"/>
      <c r="L44" s="27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43</v>
      </c>
      <c r="E61" s="29"/>
      <c r="F61" s="101" t="s">
        <v>44</v>
      </c>
      <c r="G61" s="38" t="s">
        <v>43</v>
      </c>
      <c r="H61" s="29"/>
      <c r="I61" s="29"/>
      <c r="J61" s="102" t="s">
        <v>44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45</v>
      </c>
      <c r="E65" s="37"/>
      <c r="F65" s="37"/>
      <c r="G65" s="36" t="s">
        <v>46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43</v>
      </c>
      <c r="E76" s="29"/>
      <c r="F76" s="101" t="s">
        <v>44</v>
      </c>
      <c r="G76" s="38" t="s">
        <v>43</v>
      </c>
      <c r="H76" s="29"/>
      <c r="I76" s="29"/>
      <c r="J76" s="102" t="s">
        <v>44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119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33" t="str">
        <f>E7</f>
        <v xml:space="preserve">OPRAVA MÍSTNÍCH KOMUNIKACÍ NA KOPCI V OBCI KRAVSKO – další etapa </v>
      </c>
      <c r="F85" s="234"/>
      <c r="G85" s="234"/>
      <c r="H85" s="234"/>
      <c r="L85" s="27"/>
    </row>
    <row r="86" spans="2:12" ht="12" customHeight="1">
      <c r="B86" s="18"/>
      <c r="C86" s="24" t="s">
        <v>113</v>
      </c>
      <c r="L86" s="18"/>
    </row>
    <row r="87" spans="2:12" s="1" customFormat="1" ht="16.5" customHeight="1">
      <c r="B87" s="27"/>
      <c r="E87" s="233" t="s">
        <v>114</v>
      </c>
      <c r="F87" s="232"/>
      <c r="G87" s="232"/>
      <c r="H87" s="232"/>
      <c r="L87" s="27"/>
    </row>
    <row r="88" spans="2:12" s="1" customFormat="1" ht="12" customHeight="1">
      <c r="B88" s="27"/>
      <c r="C88" s="24" t="s">
        <v>115</v>
      </c>
      <c r="L88" s="27"/>
    </row>
    <row r="89" spans="2:12" s="1" customFormat="1" ht="16.5" customHeight="1">
      <c r="B89" s="27"/>
      <c r="E89" s="227" t="str">
        <f>E11</f>
        <v>001 - Místní komunikace 1</v>
      </c>
      <c r="F89" s="232"/>
      <c r="G89" s="232"/>
      <c r="H89" s="232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17</v>
      </c>
      <c r="F91" s="22" t="str">
        <f>F14</f>
        <v xml:space="preserve"> </v>
      </c>
      <c r="I91" s="24" t="s">
        <v>19</v>
      </c>
      <c r="J91" s="47" t="str">
        <f>IF(J14="","",J14)</f>
        <v/>
      </c>
      <c r="L91" s="27"/>
    </row>
    <row r="92" spans="2:12" s="1" customFormat="1" ht="6.95" customHeight="1">
      <c r="B92" s="27"/>
      <c r="L92" s="27"/>
    </row>
    <row r="93" spans="2:12" s="1" customFormat="1" ht="15.2" customHeight="1">
      <c r="B93" s="27"/>
      <c r="C93" s="24" t="s">
        <v>20</v>
      </c>
      <c r="F93" s="22" t="str">
        <f>E17</f>
        <v xml:space="preserve"> </v>
      </c>
      <c r="I93" s="24" t="s">
        <v>24</v>
      </c>
      <c r="J93" s="25" t="str">
        <f>E23</f>
        <v xml:space="preserve"> </v>
      </c>
      <c r="L93" s="27"/>
    </row>
    <row r="94" spans="2:12" s="1" customFormat="1" ht="15.2" customHeight="1">
      <c r="B94" s="27"/>
      <c r="C94" s="24" t="s">
        <v>23</v>
      </c>
      <c r="F94" s="22" t="str">
        <f>IF(E20="","",E20)</f>
        <v xml:space="preserve"> </v>
      </c>
      <c r="I94" s="24" t="s">
        <v>26</v>
      </c>
      <c r="J94" s="25" t="str">
        <f>E26</f>
        <v xml:space="preserve"> </v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3" t="s">
        <v>120</v>
      </c>
      <c r="D96" s="95"/>
      <c r="E96" s="95"/>
      <c r="F96" s="95"/>
      <c r="G96" s="95"/>
      <c r="H96" s="95"/>
      <c r="I96" s="95"/>
      <c r="J96" s="104" t="s">
        <v>121</v>
      </c>
      <c r="K96" s="95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5" t="s">
        <v>122</v>
      </c>
      <c r="J98" s="61">
        <f>J131</f>
        <v>0</v>
      </c>
      <c r="L98" s="27"/>
      <c r="AU98" s="15" t="s">
        <v>123</v>
      </c>
    </row>
    <row r="99" spans="2:47" s="8" customFormat="1" ht="24.95" customHeight="1">
      <c r="B99" s="106"/>
      <c r="D99" s="107" t="s">
        <v>124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2:47" s="9" customFormat="1" ht="19.899999999999999" customHeight="1">
      <c r="B100" s="110"/>
      <c r="D100" s="111" t="s">
        <v>125</v>
      </c>
      <c r="E100" s="112"/>
      <c r="F100" s="112"/>
      <c r="G100" s="112"/>
      <c r="H100" s="112"/>
      <c r="I100" s="112"/>
      <c r="J100" s="113">
        <f>J133</f>
        <v>0</v>
      </c>
      <c r="L100" s="110"/>
    </row>
    <row r="101" spans="2:47" s="9" customFormat="1" ht="19.899999999999999" customHeight="1">
      <c r="B101" s="110"/>
      <c r="D101" s="111" t="s">
        <v>126</v>
      </c>
      <c r="E101" s="112"/>
      <c r="F101" s="112"/>
      <c r="G101" s="112"/>
      <c r="H101" s="112"/>
      <c r="I101" s="112"/>
      <c r="J101" s="113">
        <f>J176</f>
        <v>0</v>
      </c>
      <c r="L101" s="110"/>
    </row>
    <row r="102" spans="2:47" s="9" customFormat="1" ht="19.899999999999999" customHeight="1">
      <c r="B102" s="110"/>
      <c r="D102" s="111" t="s">
        <v>127</v>
      </c>
      <c r="E102" s="112"/>
      <c r="F102" s="112"/>
      <c r="G102" s="112"/>
      <c r="H102" s="112"/>
      <c r="I102" s="112"/>
      <c r="J102" s="113">
        <f>J209</f>
        <v>0</v>
      </c>
      <c r="L102" s="110"/>
    </row>
    <row r="103" spans="2:47" s="9" customFormat="1" ht="19.899999999999999" customHeight="1">
      <c r="B103" s="110"/>
      <c r="D103" s="111" t="s">
        <v>128</v>
      </c>
      <c r="E103" s="112"/>
      <c r="F103" s="112"/>
      <c r="G103" s="112"/>
      <c r="H103" s="112"/>
      <c r="I103" s="112"/>
      <c r="J103" s="113">
        <f>J225</f>
        <v>0</v>
      </c>
      <c r="L103" s="110"/>
    </row>
    <row r="104" spans="2:47" s="9" customFormat="1" ht="19.899999999999999" customHeight="1">
      <c r="B104" s="110"/>
      <c r="D104" s="111" t="s">
        <v>129</v>
      </c>
      <c r="E104" s="112"/>
      <c r="F104" s="112"/>
      <c r="G104" s="112"/>
      <c r="H104" s="112"/>
      <c r="I104" s="112"/>
      <c r="J104" s="113">
        <f>J252</f>
        <v>0</v>
      </c>
      <c r="L104" s="110"/>
    </row>
    <row r="105" spans="2:47" s="9" customFormat="1" ht="19.899999999999999" customHeight="1">
      <c r="B105" s="110"/>
      <c r="D105" s="111" t="s">
        <v>130</v>
      </c>
      <c r="E105" s="112"/>
      <c r="F105" s="112"/>
      <c r="G105" s="112"/>
      <c r="H105" s="112"/>
      <c r="I105" s="112"/>
      <c r="J105" s="113">
        <f>J305</f>
        <v>0</v>
      </c>
      <c r="L105" s="110"/>
    </row>
    <row r="106" spans="2:47" s="1" customFormat="1" ht="21.75" customHeight="1">
      <c r="B106" s="27"/>
      <c r="L106" s="27"/>
    </row>
    <row r="107" spans="2:47" s="1" customFormat="1" ht="6.95" customHeight="1">
      <c r="B107" s="27"/>
      <c r="L107" s="27"/>
    </row>
    <row r="108" spans="2:47" s="1" customFormat="1" ht="29.25" customHeight="1">
      <c r="B108" s="27"/>
      <c r="C108" s="105" t="s">
        <v>131</v>
      </c>
      <c r="J108" s="114">
        <v>0</v>
      </c>
      <c r="L108" s="27"/>
      <c r="N108" s="115" t="s">
        <v>32</v>
      </c>
    </row>
    <row r="109" spans="2:47" s="1" customFormat="1" ht="18" customHeight="1">
      <c r="B109" s="27"/>
      <c r="L109" s="27"/>
    </row>
    <row r="110" spans="2:47" s="1" customFormat="1" ht="29.25" customHeight="1">
      <c r="B110" s="27"/>
      <c r="C110" s="116" t="s">
        <v>132</v>
      </c>
      <c r="D110" s="95"/>
      <c r="E110" s="95"/>
      <c r="F110" s="95"/>
      <c r="G110" s="95"/>
      <c r="H110" s="95"/>
      <c r="I110" s="95"/>
      <c r="J110" s="117">
        <f>ROUND(J98+J108,2)</f>
        <v>0</v>
      </c>
      <c r="K110" s="95"/>
      <c r="L110" s="27"/>
    </row>
    <row r="111" spans="2:47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7"/>
    </row>
    <row r="115" spans="2:12" s="1" customFormat="1" ht="6.95" customHeight="1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7"/>
    </row>
    <row r="116" spans="2:12" s="1" customFormat="1" ht="24.95" customHeight="1">
      <c r="B116" s="27"/>
      <c r="C116" s="19" t="s">
        <v>133</v>
      </c>
      <c r="L116" s="27"/>
    </row>
    <row r="117" spans="2:12" s="1" customFormat="1" ht="6.95" customHeight="1">
      <c r="B117" s="27"/>
      <c r="L117" s="27"/>
    </row>
    <row r="118" spans="2:12" s="1" customFormat="1" ht="12" customHeight="1">
      <c r="B118" s="27"/>
      <c r="C118" s="24" t="s">
        <v>14</v>
      </c>
      <c r="L118" s="27"/>
    </row>
    <row r="119" spans="2:12" s="1" customFormat="1" ht="16.5" customHeight="1">
      <c r="B119" s="27"/>
      <c r="E119" s="233" t="str">
        <f>E7</f>
        <v xml:space="preserve">OPRAVA MÍSTNÍCH KOMUNIKACÍ NA KOPCI V OBCI KRAVSKO – další etapa </v>
      </c>
      <c r="F119" s="234"/>
      <c r="G119" s="234"/>
      <c r="H119" s="234"/>
      <c r="L119" s="27"/>
    </row>
    <row r="120" spans="2:12" ht="12" customHeight="1">
      <c r="B120" s="18"/>
      <c r="C120" s="24" t="s">
        <v>113</v>
      </c>
      <c r="L120" s="18"/>
    </row>
    <row r="121" spans="2:12" s="1" customFormat="1" ht="16.5" customHeight="1">
      <c r="B121" s="27"/>
      <c r="E121" s="233" t="s">
        <v>114</v>
      </c>
      <c r="F121" s="232"/>
      <c r="G121" s="232"/>
      <c r="H121" s="232"/>
      <c r="L121" s="27"/>
    </row>
    <row r="122" spans="2:12" s="1" customFormat="1" ht="12" customHeight="1">
      <c r="B122" s="27"/>
      <c r="C122" s="24" t="s">
        <v>115</v>
      </c>
      <c r="L122" s="27"/>
    </row>
    <row r="123" spans="2:12" s="1" customFormat="1" ht="16.5" customHeight="1">
      <c r="B123" s="27"/>
      <c r="E123" s="227" t="str">
        <f>E11</f>
        <v>001 - Místní komunikace 1</v>
      </c>
      <c r="F123" s="232"/>
      <c r="G123" s="232"/>
      <c r="H123" s="232"/>
      <c r="L123" s="27"/>
    </row>
    <row r="124" spans="2:12" s="1" customFormat="1" ht="6.95" customHeight="1">
      <c r="B124" s="27"/>
      <c r="L124" s="27"/>
    </row>
    <row r="125" spans="2:12" s="1" customFormat="1" ht="12" customHeight="1">
      <c r="B125" s="27"/>
      <c r="C125" s="24" t="s">
        <v>17</v>
      </c>
      <c r="F125" s="22" t="str">
        <f>F14</f>
        <v xml:space="preserve"> </v>
      </c>
      <c r="I125" s="24" t="s">
        <v>19</v>
      </c>
      <c r="J125" s="47" t="str">
        <f>IF(J14="","",J14)</f>
        <v/>
      </c>
      <c r="L125" s="27"/>
    </row>
    <row r="126" spans="2:12" s="1" customFormat="1" ht="6.95" customHeight="1">
      <c r="B126" s="27"/>
      <c r="L126" s="27"/>
    </row>
    <row r="127" spans="2:12" s="1" customFormat="1" ht="15.2" customHeight="1">
      <c r="B127" s="27"/>
      <c r="C127" s="24" t="s">
        <v>20</v>
      </c>
      <c r="F127" s="22" t="str">
        <f>E17</f>
        <v xml:space="preserve"> </v>
      </c>
      <c r="I127" s="24" t="s">
        <v>24</v>
      </c>
      <c r="J127" s="25" t="str">
        <f>E23</f>
        <v xml:space="preserve"> </v>
      </c>
      <c r="L127" s="27"/>
    </row>
    <row r="128" spans="2:12" s="1" customFormat="1" ht="15.2" customHeight="1">
      <c r="B128" s="27"/>
      <c r="C128" s="24" t="s">
        <v>23</v>
      </c>
      <c r="F128" s="22" t="str">
        <f>IF(E20="","",E20)</f>
        <v xml:space="preserve"> </v>
      </c>
      <c r="I128" s="24" t="s">
        <v>26</v>
      </c>
      <c r="J128" s="25" t="str">
        <f>E26</f>
        <v xml:space="preserve"> </v>
      </c>
      <c r="L128" s="27"/>
    </row>
    <row r="129" spans="2:65" s="1" customFormat="1" ht="10.35" customHeight="1">
      <c r="B129" s="27"/>
      <c r="L129" s="27"/>
    </row>
    <row r="130" spans="2:65" s="10" customFormat="1" ht="29.25" customHeight="1">
      <c r="B130" s="118"/>
      <c r="C130" s="119" t="s">
        <v>134</v>
      </c>
      <c r="D130" s="120" t="s">
        <v>53</v>
      </c>
      <c r="E130" s="120" t="s">
        <v>49</v>
      </c>
      <c r="F130" s="120" t="s">
        <v>50</v>
      </c>
      <c r="G130" s="120" t="s">
        <v>135</v>
      </c>
      <c r="H130" s="120" t="s">
        <v>136</v>
      </c>
      <c r="I130" s="120" t="s">
        <v>137</v>
      </c>
      <c r="J130" s="120" t="s">
        <v>121</v>
      </c>
      <c r="K130" s="121" t="s">
        <v>138</v>
      </c>
      <c r="L130" s="118"/>
      <c r="M130" s="54" t="s">
        <v>1</v>
      </c>
      <c r="N130" s="55" t="s">
        <v>32</v>
      </c>
      <c r="O130" s="55" t="s">
        <v>139</v>
      </c>
      <c r="P130" s="55" t="s">
        <v>140</v>
      </c>
      <c r="Q130" s="55" t="s">
        <v>141</v>
      </c>
      <c r="R130" s="55" t="s">
        <v>142</v>
      </c>
      <c r="S130" s="55" t="s">
        <v>143</v>
      </c>
      <c r="T130" s="56" t="s">
        <v>144</v>
      </c>
    </row>
    <row r="131" spans="2:65" s="1" customFormat="1" ht="22.9" customHeight="1">
      <c r="B131" s="27"/>
      <c r="C131" s="59" t="s">
        <v>145</v>
      </c>
      <c r="J131" s="122">
        <f>BK131</f>
        <v>0</v>
      </c>
      <c r="L131" s="27"/>
      <c r="M131" s="57"/>
      <c r="N131" s="48"/>
      <c r="O131" s="48"/>
      <c r="P131" s="123">
        <f>P132</f>
        <v>387.70566000000002</v>
      </c>
      <c r="Q131" s="48"/>
      <c r="R131" s="123">
        <f>R132</f>
        <v>125.49727000000001</v>
      </c>
      <c r="S131" s="48"/>
      <c r="T131" s="124">
        <f>T132</f>
        <v>204.43999999999997</v>
      </c>
      <c r="AT131" s="15" t="s">
        <v>67</v>
      </c>
      <c r="AU131" s="15" t="s">
        <v>123</v>
      </c>
      <c r="BK131" s="125">
        <f>BK132</f>
        <v>0</v>
      </c>
    </row>
    <row r="132" spans="2:65" s="11" customFormat="1" ht="25.9" customHeight="1">
      <c r="B132" s="126"/>
      <c r="D132" s="127" t="s">
        <v>67</v>
      </c>
      <c r="E132" s="128" t="s">
        <v>146</v>
      </c>
      <c r="F132" s="128" t="s">
        <v>147</v>
      </c>
      <c r="J132" s="129">
        <f>BK132</f>
        <v>0</v>
      </c>
      <c r="L132" s="126"/>
      <c r="M132" s="130"/>
      <c r="P132" s="131">
        <f>P133+P176+P209+P225+P252+P305</f>
        <v>387.70566000000002</v>
      </c>
      <c r="R132" s="131">
        <f>R133+R176+R209+R225+R252+R305</f>
        <v>125.49727000000001</v>
      </c>
      <c r="T132" s="132">
        <f>T133+T176+T209+T225+T252+T305</f>
        <v>204.43999999999997</v>
      </c>
      <c r="AR132" s="127" t="s">
        <v>75</v>
      </c>
      <c r="AT132" s="133" t="s">
        <v>67</v>
      </c>
      <c r="AU132" s="133" t="s">
        <v>68</v>
      </c>
      <c r="AY132" s="127" t="s">
        <v>148</v>
      </c>
      <c r="BK132" s="134">
        <f>BK133+BK176+BK209+BK225+BK252+BK305</f>
        <v>0</v>
      </c>
    </row>
    <row r="133" spans="2:65" s="11" customFormat="1" ht="22.9" customHeight="1">
      <c r="B133" s="126"/>
      <c r="D133" s="127" t="s">
        <v>67</v>
      </c>
      <c r="E133" s="135" t="s">
        <v>75</v>
      </c>
      <c r="F133" s="135" t="s">
        <v>149</v>
      </c>
      <c r="J133" s="136">
        <f>BK133</f>
        <v>0</v>
      </c>
      <c r="L133" s="126"/>
      <c r="M133" s="130"/>
      <c r="P133" s="131">
        <f>SUM(P134:P175)</f>
        <v>89.395499999999998</v>
      </c>
      <c r="R133" s="131">
        <f>SUM(R134:R175)</f>
        <v>42.5</v>
      </c>
      <c r="T133" s="132">
        <f>SUM(T134:T175)</f>
        <v>203.23999999999998</v>
      </c>
      <c r="AR133" s="127" t="s">
        <v>75</v>
      </c>
      <c r="AT133" s="133" t="s">
        <v>67</v>
      </c>
      <c r="AU133" s="133" t="s">
        <v>75</v>
      </c>
      <c r="AY133" s="127" t="s">
        <v>148</v>
      </c>
      <c r="BK133" s="134">
        <f>SUM(BK134:BK175)</f>
        <v>0</v>
      </c>
    </row>
    <row r="134" spans="2:65" s="1" customFormat="1" ht="33" customHeight="1">
      <c r="B134" s="137"/>
      <c r="C134" s="138" t="s">
        <v>75</v>
      </c>
      <c r="D134" s="138" t="s">
        <v>150</v>
      </c>
      <c r="E134" s="139" t="s">
        <v>151</v>
      </c>
      <c r="F134" s="140" t="s">
        <v>152</v>
      </c>
      <c r="G134" s="141" t="s">
        <v>153</v>
      </c>
      <c r="H134" s="142">
        <v>83</v>
      </c>
      <c r="I134" s="143">
        <v>0</v>
      </c>
      <c r="J134" s="143">
        <f>ROUND(I134*H134,2)</f>
        <v>0</v>
      </c>
      <c r="K134" s="140" t="s">
        <v>154</v>
      </c>
      <c r="L134" s="27"/>
      <c r="M134" s="144" t="s">
        <v>1</v>
      </c>
      <c r="N134" s="115" t="s">
        <v>33</v>
      </c>
      <c r="O134" s="145">
        <v>0.20100000000000001</v>
      </c>
      <c r="P134" s="145">
        <f>O134*H134</f>
        <v>16.683</v>
      </c>
      <c r="Q134" s="145">
        <v>0</v>
      </c>
      <c r="R134" s="145">
        <f>Q134*H134</f>
        <v>0</v>
      </c>
      <c r="S134" s="145">
        <v>0.57999999999999996</v>
      </c>
      <c r="T134" s="146">
        <f>S134*H134</f>
        <v>48.139999999999993</v>
      </c>
      <c r="AR134" s="147" t="s">
        <v>155</v>
      </c>
      <c r="AT134" s="147" t="s">
        <v>150</v>
      </c>
      <c r="AU134" s="147" t="s">
        <v>77</v>
      </c>
      <c r="AY134" s="15" t="s">
        <v>148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5" t="s">
        <v>75</v>
      </c>
      <c r="BK134" s="148">
        <f>ROUND(I134*H134,2)</f>
        <v>0</v>
      </c>
      <c r="BL134" s="15" t="s">
        <v>155</v>
      </c>
      <c r="BM134" s="147" t="s">
        <v>156</v>
      </c>
    </row>
    <row r="135" spans="2:65" s="1" customFormat="1" ht="39">
      <c r="B135" s="27"/>
      <c r="D135" s="149" t="s">
        <v>157</v>
      </c>
      <c r="F135" s="150" t="s">
        <v>158</v>
      </c>
      <c r="L135" s="27"/>
      <c r="M135" s="151"/>
      <c r="T135" s="51"/>
      <c r="AT135" s="15" t="s">
        <v>157</v>
      </c>
      <c r="AU135" s="15" t="s">
        <v>77</v>
      </c>
    </row>
    <row r="136" spans="2:65" s="1" customFormat="1">
      <c r="B136" s="27"/>
      <c r="D136" s="152" t="s">
        <v>159</v>
      </c>
      <c r="F136" s="153" t="s">
        <v>160</v>
      </c>
      <c r="L136" s="27"/>
      <c r="M136" s="151"/>
      <c r="T136" s="51"/>
      <c r="AT136" s="15" t="s">
        <v>159</v>
      </c>
      <c r="AU136" s="15" t="s">
        <v>77</v>
      </c>
    </row>
    <row r="137" spans="2:65" s="12" customFormat="1">
      <c r="B137" s="154"/>
      <c r="D137" s="149" t="s">
        <v>161</v>
      </c>
      <c r="E137" s="155" t="s">
        <v>104</v>
      </c>
      <c r="F137" s="156" t="s">
        <v>162</v>
      </c>
      <c r="H137" s="157">
        <v>83</v>
      </c>
      <c r="L137" s="154"/>
      <c r="M137" s="158"/>
      <c r="T137" s="159"/>
      <c r="AT137" s="155" t="s">
        <v>161</v>
      </c>
      <c r="AU137" s="155" t="s">
        <v>77</v>
      </c>
      <c r="AV137" s="12" t="s">
        <v>77</v>
      </c>
      <c r="AW137" s="12" t="s">
        <v>25</v>
      </c>
      <c r="AX137" s="12" t="s">
        <v>75</v>
      </c>
      <c r="AY137" s="155" t="s">
        <v>148</v>
      </c>
    </row>
    <row r="138" spans="2:65" s="1" customFormat="1" ht="24.2" customHeight="1">
      <c r="B138" s="137"/>
      <c r="C138" s="138" t="s">
        <v>77</v>
      </c>
      <c r="D138" s="138" t="s">
        <v>150</v>
      </c>
      <c r="E138" s="139" t="s">
        <v>163</v>
      </c>
      <c r="F138" s="140" t="s">
        <v>164</v>
      </c>
      <c r="G138" s="141" t="s">
        <v>153</v>
      </c>
      <c r="H138" s="142">
        <v>705</v>
      </c>
      <c r="I138" s="143">
        <v>0</v>
      </c>
      <c r="J138" s="143">
        <f>ROUND(I138*H138,2)</f>
        <v>0</v>
      </c>
      <c r="K138" s="140" t="s">
        <v>154</v>
      </c>
      <c r="L138" s="27"/>
      <c r="M138" s="144" t="s">
        <v>1</v>
      </c>
      <c r="N138" s="115" t="s">
        <v>33</v>
      </c>
      <c r="O138" s="145">
        <v>7.8E-2</v>
      </c>
      <c r="P138" s="145">
        <f>O138*H138</f>
        <v>54.99</v>
      </c>
      <c r="Q138" s="145">
        <v>0</v>
      </c>
      <c r="R138" s="145">
        <f>Q138*H138</f>
        <v>0</v>
      </c>
      <c r="S138" s="145">
        <v>0.22</v>
      </c>
      <c r="T138" s="146">
        <f>S138*H138</f>
        <v>155.1</v>
      </c>
      <c r="AR138" s="147" t="s">
        <v>155</v>
      </c>
      <c r="AT138" s="147" t="s">
        <v>150</v>
      </c>
      <c r="AU138" s="147" t="s">
        <v>77</v>
      </c>
      <c r="AY138" s="15" t="s">
        <v>148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5" t="s">
        <v>75</v>
      </c>
      <c r="BK138" s="148">
        <f>ROUND(I138*H138,2)</f>
        <v>0</v>
      </c>
      <c r="BL138" s="15" t="s">
        <v>155</v>
      </c>
      <c r="BM138" s="147" t="s">
        <v>165</v>
      </c>
    </row>
    <row r="139" spans="2:65" s="1" customFormat="1" ht="39">
      <c r="B139" s="27"/>
      <c r="D139" s="149" t="s">
        <v>157</v>
      </c>
      <c r="F139" s="150" t="s">
        <v>166</v>
      </c>
      <c r="L139" s="27"/>
      <c r="M139" s="151"/>
      <c r="T139" s="51"/>
      <c r="AT139" s="15" t="s">
        <v>157</v>
      </c>
      <c r="AU139" s="15" t="s">
        <v>77</v>
      </c>
    </row>
    <row r="140" spans="2:65" s="1" customFormat="1">
      <c r="B140" s="27"/>
      <c r="D140" s="152" t="s">
        <v>159</v>
      </c>
      <c r="F140" s="153" t="s">
        <v>167</v>
      </c>
      <c r="L140" s="27"/>
      <c r="M140" s="151"/>
      <c r="T140" s="51"/>
      <c r="AT140" s="15" t="s">
        <v>159</v>
      </c>
      <c r="AU140" s="15" t="s">
        <v>77</v>
      </c>
    </row>
    <row r="141" spans="2:65" s="12" customFormat="1">
      <c r="B141" s="154"/>
      <c r="D141" s="149" t="s">
        <v>161</v>
      </c>
      <c r="E141" s="155" t="s">
        <v>111</v>
      </c>
      <c r="F141" s="156" t="s">
        <v>168</v>
      </c>
      <c r="H141" s="157">
        <v>705</v>
      </c>
      <c r="L141" s="154"/>
      <c r="M141" s="158"/>
      <c r="T141" s="159"/>
      <c r="AT141" s="155" t="s">
        <v>161</v>
      </c>
      <c r="AU141" s="155" t="s">
        <v>77</v>
      </c>
      <c r="AV141" s="12" t="s">
        <v>77</v>
      </c>
      <c r="AW141" s="12" t="s">
        <v>25</v>
      </c>
      <c r="AX141" s="12" t="s">
        <v>75</v>
      </c>
      <c r="AY141" s="155" t="s">
        <v>148</v>
      </c>
    </row>
    <row r="142" spans="2:65" s="1" customFormat="1" ht="37.9" customHeight="1">
      <c r="B142" s="137"/>
      <c r="C142" s="138" t="s">
        <v>169</v>
      </c>
      <c r="D142" s="138" t="s">
        <v>150</v>
      </c>
      <c r="E142" s="139" t="s">
        <v>170</v>
      </c>
      <c r="F142" s="140" t="s">
        <v>171</v>
      </c>
      <c r="G142" s="141" t="s">
        <v>172</v>
      </c>
      <c r="H142" s="142">
        <v>42.5</v>
      </c>
      <c r="I142" s="143">
        <v>0</v>
      </c>
      <c r="J142" s="143">
        <f>ROUND(I142*H142,2)</f>
        <v>0</v>
      </c>
      <c r="K142" s="140" t="s">
        <v>154</v>
      </c>
      <c r="L142" s="27"/>
      <c r="M142" s="144" t="s">
        <v>1</v>
      </c>
      <c r="N142" s="115" t="s">
        <v>33</v>
      </c>
      <c r="O142" s="145">
        <v>0.215</v>
      </c>
      <c r="P142" s="145">
        <f>O142*H142</f>
        <v>9.1374999999999993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155</v>
      </c>
      <c r="AT142" s="147" t="s">
        <v>150</v>
      </c>
      <c r="AU142" s="147" t="s">
        <v>77</v>
      </c>
      <c r="AY142" s="15" t="s">
        <v>148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5" t="s">
        <v>75</v>
      </c>
      <c r="BK142" s="148">
        <f>ROUND(I142*H142,2)</f>
        <v>0</v>
      </c>
      <c r="BL142" s="15" t="s">
        <v>155</v>
      </c>
      <c r="BM142" s="147" t="s">
        <v>173</v>
      </c>
    </row>
    <row r="143" spans="2:65" s="1" customFormat="1" ht="19.5">
      <c r="B143" s="27"/>
      <c r="D143" s="149" t="s">
        <v>157</v>
      </c>
      <c r="F143" s="150" t="s">
        <v>174</v>
      </c>
      <c r="L143" s="27"/>
      <c r="M143" s="151"/>
      <c r="T143" s="51"/>
      <c r="AT143" s="15" t="s">
        <v>157</v>
      </c>
      <c r="AU143" s="15" t="s">
        <v>77</v>
      </c>
    </row>
    <row r="144" spans="2:65" s="1" customFormat="1">
      <c r="B144" s="27"/>
      <c r="D144" s="152" t="s">
        <v>159</v>
      </c>
      <c r="F144" s="153" t="s">
        <v>175</v>
      </c>
      <c r="L144" s="27"/>
      <c r="M144" s="151"/>
      <c r="T144" s="51"/>
      <c r="AT144" s="15" t="s">
        <v>159</v>
      </c>
      <c r="AU144" s="15" t="s">
        <v>77</v>
      </c>
    </row>
    <row r="145" spans="2:65" s="1" customFormat="1" ht="48.75">
      <c r="B145" s="27"/>
      <c r="D145" s="149" t="s">
        <v>176</v>
      </c>
      <c r="F145" s="160" t="s">
        <v>177</v>
      </c>
      <c r="L145" s="27"/>
      <c r="M145" s="151"/>
      <c r="T145" s="51"/>
      <c r="AT145" s="15" t="s">
        <v>176</v>
      </c>
      <c r="AU145" s="15" t="s">
        <v>77</v>
      </c>
    </row>
    <row r="146" spans="2:65" s="12" customFormat="1" ht="22.5">
      <c r="B146" s="154"/>
      <c r="D146" s="149" t="s">
        <v>161</v>
      </c>
      <c r="E146" s="155" t="s">
        <v>1</v>
      </c>
      <c r="F146" s="156" t="s">
        <v>178</v>
      </c>
      <c r="H146" s="157">
        <v>42.5</v>
      </c>
      <c r="L146" s="154"/>
      <c r="M146" s="158"/>
      <c r="T146" s="159"/>
      <c r="AT146" s="155" t="s">
        <v>161</v>
      </c>
      <c r="AU146" s="155" t="s">
        <v>77</v>
      </c>
      <c r="AV146" s="12" t="s">
        <v>77</v>
      </c>
      <c r="AW146" s="12" t="s">
        <v>25</v>
      </c>
      <c r="AX146" s="12" t="s">
        <v>75</v>
      </c>
      <c r="AY146" s="155" t="s">
        <v>148</v>
      </c>
    </row>
    <row r="147" spans="2:65" s="1" customFormat="1" ht="37.9" customHeight="1">
      <c r="B147" s="137"/>
      <c r="C147" s="138" t="s">
        <v>155</v>
      </c>
      <c r="D147" s="138" t="s">
        <v>150</v>
      </c>
      <c r="E147" s="139" t="s">
        <v>179</v>
      </c>
      <c r="F147" s="140" t="s">
        <v>180</v>
      </c>
      <c r="G147" s="141" t="s">
        <v>172</v>
      </c>
      <c r="H147" s="142">
        <v>42.5</v>
      </c>
      <c r="I147" s="143">
        <v>0</v>
      </c>
      <c r="J147" s="143">
        <f>ROUND(I147*H147,2)</f>
        <v>0</v>
      </c>
      <c r="K147" s="140" t="s">
        <v>154</v>
      </c>
      <c r="L147" s="27"/>
      <c r="M147" s="144" t="s">
        <v>1</v>
      </c>
      <c r="N147" s="115" t="s">
        <v>33</v>
      </c>
      <c r="O147" s="145">
        <v>8.6999999999999994E-2</v>
      </c>
      <c r="P147" s="145">
        <f>O147*H147</f>
        <v>3.6974999999999998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155</v>
      </c>
      <c r="AT147" s="147" t="s">
        <v>150</v>
      </c>
      <c r="AU147" s="147" t="s">
        <v>77</v>
      </c>
      <c r="AY147" s="15" t="s">
        <v>148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5" t="s">
        <v>75</v>
      </c>
      <c r="BK147" s="148">
        <f>ROUND(I147*H147,2)</f>
        <v>0</v>
      </c>
      <c r="BL147" s="15" t="s">
        <v>155</v>
      </c>
      <c r="BM147" s="147" t="s">
        <v>181</v>
      </c>
    </row>
    <row r="148" spans="2:65" s="1" customFormat="1" ht="39">
      <c r="B148" s="27"/>
      <c r="D148" s="149" t="s">
        <v>157</v>
      </c>
      <c r="F148" s="150" t="s">
        <v>182</v>
      </c>
      <c r="L148" s="27"/>
      <c r="M148" s="151"/>
      <c r="T148" s="51"/>
      <c r="AT148" s="15" t="s">
        <v>157</v>
      </c>
      <c r="AU148" s="15" t="s">
        <v>77</v>
      </c>
    </row>
    <row r="149" spans="2:65" s="1" customFormat="1">
      <c r="B149" s="27"/>
      <c r="D149" s="152" t="s">
        <v>159</v>
      </c>
      <c r="F149" s="153" t="s">
        <v>183</v>
      </c>
      <c r="L149" s="27"/>
      <c r="M149" s="151"/>
      <c r="T149" s="51"/>
      <c r="AT149" s="15" t="s">
        <v>159</v>
      </c>
      <c r="AU149" s="15" t="s">
        <v>77</v>
      </c>
    </row>
    <row r="150" spans="2:65" s="1" customFormat="1" ht="48.75">
      <c r="B150" s="27"/>
      <c r="D150" s="149" t="s">
        <v>176</v>
      </c>
      <c r="F150" s="160" t="s">
        <v>184</v>
      </c>
      <c r="L150" s="27"/>
      <c r="M150" s="151"/>
      <c r="T150" s="51"/>
      <c r="AT150" s="15" t="s">
        <v>176</v>
      </c>
      <c r="AU150" s="15" t="s">
        <v>77</v>
      </c>
    </row>
    <row r="151" spans="2:65" s="12" customFormat="1" ht="22.5">
      <c r="B151" s="154"/>
      <c r="D151" s="149" t="s">
        <v>161</v>
      </c>
      <c r="E151" s="155" t="s">
        <v>109</v>
      </c>
      <c r="F151" s="156" t="s">
        <v>185</v>
      </c>
      <c r="H151" s="157">
        <v>42.5</v>
      </c>
      <c r="L151" s="154"/>
      <c r="M151" s="158"/>
      <c r="T151" s="159"/>
      <c r="AT151" s="155" t="s">
        <v>161</v>
      </c>
      <c r="AU151" s="155" t="s">
        <v>77</v>
      </c>
      <c r="AV151" s="12" t="s">
        <v>77</v>
      </c>
      <c r="AW151" s="12" t="s">
        <v>25</v>
      </c>
      <c r="AX151" s="12" t="s">
        <v>75</v>
      </c>
      <c r="AY151" s="155" t="s">
        <v>148</v>
      </c>
    </row>
    <row r="152" spans="2:65" s="1" customFormat="1" ht="37.9" customHeight="1">
      <c r="B152" s="137"/>
      <c r="C152" s="138" t="s">
        <v>186</v>
      </c>
      <c r="D152" s="138" t="s">
        <v>150</v>
      </c>
      <c r="E152" s="139" t="s">
        <v>187</v>
      </c>
      <c r="F152" s="140" t="s">
        <v>188</v>
      </c>
      <c r="G152" s="141" t="s">
        <v>172</v>
      </c>
      <c r="H152" s="142">
        <v>425</v>
      </c>
      <c r="I152" s="143">
        <v>0</v>
      </c>
      <c r="J152" s="143">
        <f>ROUND(I152*H152,2)</f>
        <v>0</v>
      </c>
      <c r="K152" s="140" t="s">
        <v>154</v>
      </c>
      <c r="L152" s="27"/>
      <c r="M152" s="144" t="s">
        <v>1</v>
      </c>
      <c r="N152" s="115" t="s">
        <v>33</v>
      </c>
      <c r="O152" s="145">
        <v>5.0000000000000001E-3</v>
      </c>
      <c r="P152" s="145">
        <f>O152*H152</f>
        <v>2.125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155</v>
      </c>
      <c r="AT152" s="147" t="s">
        <v>150</v>
      </c>
      <c r="AU152" s="147" t="s">
        <v>77</v>
      </c>
      <c r="AY152" s="15" t="s">
        <v>148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5" t="s">
        <v>75</v>
      </c>
      <c r="BK152" s="148">
        <f>ROUND(I152*H152,2)</f>
        <v>0</v>
      </c>
      <c r="BL152" s="15" t="s">
        <v>155</v>
      </c>
      <c r="BM152" s="147" t="s">
        <v>189</v>
      </c>
    </row>
    <row r="153" spans="2:65" s="1" customFormat="1" ht="48.75">
      <c r="B153" s="27"/>
      <c r="D153" s="149" t="s">
        <v>157</v>
      </c>
      <c r="F153" s="150" t="s">
        <v>190</v>
      </c>
      <c r="L153" s="27"/>
      <c r="M153" s="151"/>
      <c r="T153" s="51"/>
      <c r="AT153" s="15" t="s">
        <v>157</v>
      </c>
      <c r="AU153" s="15" t="s">
        <v>77</v>
      </c>
    </row>
    <row r="154" spans="2:65" s="1" customFormat="1">
      <c r="B154" s="27"/>
      <c r="D154" s="152" t="s">
        <v>159</v>
      </c>
      <c r="F154" s="153" t="s">
        <v>191</v>
      </c>
      <c r="L154" s="27"/>
      <c r="M154" s="151"/>
      <c r="T154" s="51"/>
      <c r="AT154" s="15" t="s">
        <v>159</v>
      </c>
      <c r="AU154" s="15" t="s">
        <v>77</v>
      </c>
    </row>
    <row r="155" spans="2:65" s="1" customFormat="1" ht="48.75">
      <c r="B155" s="27"/>
      <c r="D155" s="149" t="s">
        <v>176</v>
      </c>
      <c r="F155" s="160" t="s">
        <v>184</v>
      </c>
      <c r="L155" s="27"/>
      <c r="M155" s="151"/>
      <c r="T155" s="51"/>
      <c r="AT155" s="15" t="s">
        <v>176</v>
      </c>
      <c r="AU155" s="15" t="s">
        <v>77</v>
      </c>
    </row>
    <row r="156" spans="2:65" s="12" customFormat="1" ht="22.5">
      <c r="B156" s="154"/>
      <c r="D156" s="149" t="s">
        <v>161</v>
      </c>
      <c r="E156" s="155" t="s">
        <v>1</v>
      </c>
      <c r="F156" s="156" t="s">
        <v>192</v>
      </c>
      <c r="H156" s="157">
        <v>425</v>
      </c>
      <c r="L156" s="154"/>
      <c r="M156" s="158"/>
      <c r="T156" s="159"/>
      <c r="AT156" s="155" t="s">
        <v>161</v>
      </c>
      <c r="AU156" s="155" t="s">
        <v>77</v>
      </c>
      <c r="AV156" s="12" t="s">
        <v>77</v>
      </c>
      <c r="AW156" s="12" t="s">
        <v>25</v>
      </c>
      <c r="AX156" s="12" t="s">
        <v>75</v>
      </c>
      <c r="AY156" s="155" t="s">
        <v>148</v>
      </c>
    </row>
    <row r="157" spans="2:65" s="1" customFormat="1" ht="33" customHeight="1">
      <c r="B157" s="137"/>
      <c r="C157" s="138" t="s">
        <v>193</v>
      </c>
      <c r="D157" s="138" t="s">
        <v>150</v>
      </c>
      <c r="E157" s="139" t="s">
        <v>194</v>
      </c>
      <c r="F157" s="140" t="s">
        <v>195</v>
      </c>
      <c r="G157" s="141" t="s">
        <v>172</v>
      </c>
      <c r="H157" s="142">
        <v>42.5</v>
      </c>
      <c r="I157" s="143">
        <v>0</v>
      </c>
      <c r="J157" s="143">
        <f>ROUND(I157*H157,2)</f>
        <v>0</v>
      </c>
      <c r="K157" s="140" t="s">
        <v>154</v>
      </c>
      <c r="L157" s="27"/>
      <c r="M157" s="144" t="s">
        <v>1</v>
      </c>
      <c r="N157" s="115" t="s">
        <v>33</v>
      </c>
      <c r="O157" s="145">
        <v>5.6000000000000001E-2</v>
      </c>
      <c r="P157" s="145">
        <f>O157*H157</f>
        <v>2.38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155</v>
      </c>
      <c r="AT157" s="147" t="s">
        <v>150</v>
      </c>
      <c r="AU157" s="147" t="s">
        <v>77</v>
      </c>
      <c r="AY157" s="15" t="s">
        <v>148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5" t="s">
        <v>75</v>
      </c>
      <c r="BK157" s="148">
        <f>ROUND(I157*H157,2)</f>
        <v>0</v>
      </c>
      <c r="BL157" s="15" t="s">
        <v>155</v>
      </c>
      <c r="BM157" s="147" t="s">
        <v>196</v>
      </c>
    </row>
    <row r="158" spans="2:65" s="1" customFormat="1" ht="39">
      <c r="B158" s="27"/>
      <c r="D158" s="149" t="s">
        <v>157</v>
      </c>
      <c r="F158" s="150" t="s">
        <v>197</v>
      </c>
      <c r="L158" s="27"/>
      <c r="M158" s="151"/>
      <c r="T158" s="51"/>
      <c r="AT158" s="15" t="s">
        <v>157</v>
      </c>
      <c r="AU158" s="15" t="s">
        <v>77</v>
      </c>
    </row>
    <row r="159" spans="2:65" s="1" customFormat="1">
      <c r="B159" s="27"/>
      <c r="D159" s="152" t="s">
        <v>159</v>
      </c>
      <c r="F159" s="153" t="s">
        <v>198</v>
      </c>
      <c r="L159" s="27"/>
      <c r="M159" s="151"/>
      <c r="T159" s="51"/>
      <c r="AT159" s="15" t="s">
        <v>159</v>
      </c>
      <c r="AU159" s="15" t="s">
        <v>77</v>
      </c>
    </row>
    <row r="160" spans="2:65" s="1" customFormat="1" ht="48.75">
      <c r="B160" s="27"/>
      <c r="D160" s="149" t="s">
        <v>176</v>
      </c>
      <c r="F160" s="160" t="s">
        <v>184</v>
      </c>
      <c r="L160" s="27"/>
      <c r="M160" s="151"/>
      <c r="T160" s="51"/>
      <c r="AT160" s="15" t="s">
        <v>176</v>
      </c>
      <c r="AU160" s="15" t="s">
        <v>77</v>
      </c>
    </row>
    <row r="161" spans="2:65" s="12" customFormat="1" ht="22.5">
      <c r="B161" s="154"/>
      <c r="D161" s="149" t="s">
        <v>161</v>
      </c>
      <c r="E161" s="155" t="s">
        <v>1</v>
      </c>
      <c r="F161" s="156" t="s">
        <v>199</v>
      </c>
      <c r="H161" s="157">
        <v>42.5</v>
      </c>
      <c r="L161" s="154"/>
      <c r="M161" s="158"/>
      <c r="T161" s="159"/>
      <c r="AT161" s="155" t="s">
        <v>161</v>
      </c>
      <c r="AU161" s="155" t="s">
        <v>77</v>
      </c>
      <c r="AV161" s="12" t="s">
        <v>77</v>
      </c>
      <c r="AW161" s="12" t="s">
        <v>25</v>
      </c>
      <c r="AX161" s="12" t="s">
        <v>75</v>
      </c>
      <c r="AY161" s="155" t="s">
        <v>148</v>
      </c>
    </row>
    <row r="162" spans="2:65" s="1" customFormat="1" ht="16.5" customHeight="1">
      <c r="B162" s="137"/>
      <c r="C162" s="161" t="s">
        <v>200</v>
      </c>
      <c r="D162" s="161" t="s">
        <v>201</v>
      </c>
      <c r="E162" s="162" t="s">
        <v>202</v>
      </c>
      <c r="F162" s="163" t="s">
        <v>203</v>
      </c>
      <c r="G162" s="164" t="s">
        <v>172</v>
      </c>
      <c r="H162" s="165">
        <v>42.5</v>
      </c>
      <c r="I162" s="166">
        <v>0</v>
      </c>
      <c r="J162" s="166">
        <f>ROUND(I162*H162,2)</f>
        <v>0</v>
      </c>
      <c r="K162" s="163" t="s">
        <v>1</v>
      </c>
      <c r="L162" s="167"/>
      <c r="M162" s="168" t="s">
        <v>1</v>
      </c>
      <c r="N162" s="169" t="s">
        <v>33</v>
      </c>
      <c r="O162" s="145">
        <v>0</v>
      </c>
      <c r="P162" s="145">
        <f>O162*H162</f>
        <v>0</v>
      </c>
      <c r="Q162" s="145">
        <v>1</v>
      </c>
      <c r="R162" s="145">
        <f>Q162*H162</f>
        <v>42.5</v>
      </c>
      <c r="S162" s="145">
        <v>0</v>
      </c>
      <c r="T162" s="146">
        <f>S162*H162</f>
        <v>0</v>
      </c>
      <c r="AR162" s="147" t="s">
        <v>204</v>
      </c>
      <c r="AT162" s="147" t="s">
        <v>201</v>
      </c>
      <c r="AU162" s="147" t="s">
        <v>77</v>
      </c>
      <c r="AY162" s="15" t="s">
        <v>148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5" t="s">
        <v>75</v>
      </c>
      <c r="BK162" s="148">
        <f>ROUND(I162*H162,2)</f>
        <v>0</v>
      </c>
      <c r="BL162" s="15" t="s">
        <v>155</v>
      </c>
      <c r="BM162" s="147" t="s">
        <v>205</v>
      </c>
    </row>
    <row r="163" spans="2:65" s="1" customFormat="1">
      <c r="B163" s="27"/>
      <c r="D163" s="149" t="s">
        <v>157</v>
      </c>
      <c r="F163" s="150" t="s">
        <v>206</v>
      </c>
      <c r="L163" s="27"/>
      <c r="M163" s="151"/>
      <c r="T163" s="51"/>
      <c r="AT163" s="15" t="s">
        <v>157</v>
      </c>
      <c r="AU163" s="15" t="s">
        <v>77</v>
      </c>
    </row>
    <row r="164" spans="2:65" s="1" customFormat="1" ht="48.75">
      <c r="B164" s="27"/>
      <c r="D164" s="149" t="s">
        <v>176</v>
      </c>
      <c r="F164" s="160" t="s">
        <v>184</v>
      </c>
      <c r="L164" s="27"/>
      <c r="M164" s="151"/>
      <c r="T164" s="51"/>
      <c r="AT164" s="15" t="s">
        <v>176</v>
      </c>
      <c r="AU164" s="15" t="s">
        <v>77</v>
      </c>
    </row>
    <row r="165" spans="2:65" s="12" customFormat="1" ht="22.5">
      <c r="B165" s="154"/>
      <c r="D165" s="149" t="s">
        <v>161</v>
      </c>
      <c r="E165" s="155" t="s">
        <v>1</v>
      </c>
      <c r="F165" s="156" t="s">
        <v>199</v>
      </c>
      <c r="H165" s="157">
        <v>42.5</v>
      </c>
      <c r="L165" s="154"/>
      <c r="M165" s="158"/>
      <c r="T165" s="159"/>
      <c r="AT165" s="155" t="s">
        <v>161</v>
      </c>
      <c r="AU165" s="155" t="s">
        <v>77</v>
      </c>
      <c r="AV165" s="12" t="s">
        <v>77</v>
      </c>
      <c r="AW165" s="12" t="s">
        <v>25</v>
      </c>
      <c r="AX165" s="12" t="s">
        <v>75</v>
      </c>
      <c r="AY165" s="155" t="s">
        <v>148</v>
      </c>
    </row>
    <row r="166" spans="2:65" s="1" customFormat="1" ht="24.2" customHeight="1">
      <c r="B166" s="137"/>
      <c r="C166" s="138" t="s">
        <v>204</v>
      </c>
      <c r="D166" s="138" t="s">
        <v>150</v>
      </c>
      <c r="E166" s="139" t="s">
        <v>207</v>
      </c>
      <c r="F166" s="140" t="s">
        <v>208</v>
      </c>
      <c r="G166" s="141" t="s">
        <v>209</v>
      </c>
      <c r="H166" s="142">
        <v>76.5</v>
      </c>
      <c r="I166" s="143">
        <v>0</v>
      </c>
      <c r="J166" s="143">
        <f>ROUND(I166*H166,2)</f>
        <v>0</v>
      </c>
      <c r="K166" s="140" t="s">
        <v>154</v>
      </c>
      <c r="L166" s="27"/>
      <c r="M166" s="144" t="s">
        <v>1</v>
      </c>
      <c r="N166" s="115" t="s">
        <v>33</v>
      </c>
      <c r="O166" s="145">
        <v>0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155</v>
      </c>
      <c r="AT166" s="147" t="s">
        <v>150</v>
      </c>
      <c r="AU166" s="147" t="s">
        <v>77</v>
      </c>
      <c r="AY166" s="15" t="s">
        <v>148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5" t="s">
        <v>75</v>
      </c>
      <c r="BK166" s="148">
        <f>ROUND(I166*H166,2)</f>
        <v>0</v>
      </c>
      <c r="BL166" s="15" t="s">
        <v>155</v>
      </c>
      <c r="BM166" s="147" t="s">
        <v>210</v>
      </c>
    </row>
    <row r="167" spans="2:65" s="1" customFormat="1" ht="29.25">
      <c r="B167" s="27"/>
      <c r="D167" s="149" t="s">
        <v>157</v>
      </c>
      <c r="F167" s="150" t="s">
        <v>211</v>
      </c>
      <c r="L167" s="27"/>
      <c r="M167" s="151"/>
      <c r="T167" s="51"/>
      <c r="AT167" s="15" t="s">
        <v>157</v>
      </c>
      <c r="AU167" s="15" t="s">
        <v>77</v>
      </c>
    </row>
    <row r="168" spans="2:65" s="1" customFormat="1">
      <c r="B168" s="27"/>
      <c r="D168" s="152" t="s">
        <v>159</v>
      </c>
      <c r="F168" s="153" t="s">
        <v>212</v>
      </c>
      <c r="L168" s="27"/>
      <c r="M168" s="151"/>
      <c r="T168" s="51"/>
      <c r="AT168" s="15" t="s">
        <v>159</v>
      </c>
      <c r="AU168" s="15" t="s">
        <v>77</v>
      </c>
    </row>
    <row r="169" spans="2:65" s="1" customFormat="1" ht="48.75">
      <c r="B169" s="27"/>
      <c r="D169" s="149" t="s">
        <v>176</v>
      </c>
      <c r="F169" s="160" t="s">
        <v>177</v>
      </c>
      <c r="L169" s="27"/>
      <c r="M169" s="151"/>
      <c r="T169" s="51"/>
      <c r="AT169" s="15" t="s">
        <v>176</v>
      </c>
      <c r="AU169" s="15" t="s">
        <v>77</v>
      </c>
    </row>
    <row r="170" spans="2:65" s="12" customFormat="1" ht="22.5">
      <c r="B170" s="154"/>
      <c r="D170" s="149" t="s">
        <v>161</v>
      </c>
      <c r="E170" s="155" t="s">
        <v>1</v>
      </c>
      <c r="F170" s="156" t="s">
        <v>213</v>
      </c>
      <c r="H170" s="157">
        <v>76.5</v>
      </c>
      <c r="L170" s="154"/>
      <c r="M170" s="158"/>
      <c r="T170" s="159"/>
      <c r="AT170" s="155" t="s">
        <v>161</v>
      </c>
      <c r="AU170" s="155" t="s">
        <v>77</v>
      </c>
      <c r="AV170" s="12" t="s">
        <v>77</v>
      </c>
      <c r="AW170" s="12" t="s">
        <v>25</v>
      </c>
      <c r="AX170" s="12" t="s">
        <v>75</v>
      </c>
      <c r="AY170" s="155" t="s">
        <v>148</v>
      </c>
    </row>
    <row r="171" spans="2:65" s="1" customFormat="1" ht="16.5" customHeight="1">
      <c r="B171" s="137"/>
      <c r="C171" s="138" t="s">
        <v>214</v>
      </c>
      <c r="D171" s="138" t="s">
        <v>150</v>
      </c>
      <c r="E171" s="139" t="s">
        <v>215</v>
      </c>
      <c r="F171" s="140" t="s">
        <v>216</v>
      </c>
      <c r="G171" s="141" t="s">
        <v>172</v>
      </c>
      <c r="H171" s="142">
        <v>42.5</v>
      </c>
      <c r="I171" s="143">
        <v>0</v>
      </c>
      <c r="J171" s="143">
        <f>ROUND(I171*H171,2)</f>
        <v>0</v>
      </c>
      <c r="K171" s="140" t="s">
        <v>154</v>
      </c>
      <c r="L171" s="27"/>
      <c r="M171" s="144" t="s">
        <v>1</v>
      </c>
      <c r="N171" s="115" t="s">
        <v>33</v>
      </c>
      <c r="O171" s="145">
        <v>8.9999999999999993E-3</v>
      </c>
      <c r="P171" s="145">
        <f>O171*H171</f>
        <v>0.38249999999999995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155</v>
      </c>
      <c r="AT171" s="147" t="s">
        <v>150</v>
      </c>
      <c r="AU171" s="147" t="s">
        <v>77</v>
      </c>
      <c r="AY171" s="15" t="s">
        <v>148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5" t="s">
        <v>75</v>
      </c>
      <c r="BK171" s="148">
        <f>ROUND(I171*H171,2)</f>
        <v>0</v>
      </c>
      <c r="BL171" s="15" t="s">
        <v>155</v>
      </c>
      <c r="BM171" s="147" t="s">
        <v>217</v>
      </c>
    </row>
    <row r="172" spans="2:65" s="1" customFormat="1" ht="19.5">
      <c r="B172" s="27"/>
      <c r="D172" s="149" t="s">
        <v>157</v>
      </c>
      <c r="F172" s="150" t="s">
        <v>218</v>
      </c>
      <c r="L172" s="27"/>
      <c r="M172" s="151"/>
      <c r="T172" s="51"/>
      <c r="AT172" s="15" t="s">
        <v>157</v>
      </c>
      <c r="AU172" s="15" t="s">
        <v>77</v>
      </c>
    </row>
    <row r="173" spans="2:65" s="1" customFormat="1">
      <c r="B173" s="27"/>
      <c r="D173" s="152" t="s">
        <v>159</v>
      </c>
      <c r="F173" s="153" t="s">
        <v>219</v>
      </c>
      <c r="L173" s="27"/>
      <c r="M173" s="151"/>
      <c r="T173" s="51"/>
      <c r="AT173" s="15" t="s">
        <v>159</v>
      </c>
      <c r="AU173" s="15" t="s">
        <v>77</v>
      </c>
    </row>
    <row r="174" spans="2:65" s="1" customFormat="1" ht="48.75">
      <c r="B174" s="27"/>
      <c r="D174" s="149" t="s">
        <v>176</v>
      </c>
      <c r="F174" s="160" t="s">
        <v>177</v>
      </c>
      <c r="L174" s="27"/>
      <c r="M174" s="151"/>
      <c r="T174" s="51"/>
      <c r="AT174" s="15" t="s">
        <v>176</v>
      </c>
      <c r="AU174" s="15" t="s">
        <v>77</v>
      </c>
    </row>
    <row r="175" spans="2:65" s="12" customFormat="1" ht="22.5">
      <c r="B175" s="154"/>
      <c r="D175" s="149" t="s">
        <v>161</v>
      </c>
      <c r="E175" s="155" t="s">
        <v>1</v>
      </c>
      <c r="F175" s="156" t="s">
        <v>178</v>
      </c>
      <c r="H175" s="157">
        <v>42.5</v>
      </c>
      <c r="L175" s="154"/>
      <c r="M175" s="158"/>
      <c r="T175" s="159"/>
      <c r="AT175" s="155" t="s">
        <v>161</v>
      </c>
      <c r="AU175" s="155" t="s">
        <v>77</v>
      </c>
      <c r="AV175" s="12" t="s">
        <v>77</v>
      </c>
      <c r="AW175" s="12" t="s">
        <v>25</v>
      </c>
      <c r="AX175" s="12" t="s">
        <v>75</v>
      </c>
      <c r="AY175" s="155" t="s">
        <v>148</v>
      </c>
    </row>
    <row r="176" spans="2:65" s="11" customFormat="1" ht="22.9" customHeight="1">
      <c r="B176" s="126"/>
      <c r="D176" s="127" t="s">
        <v>67</v>
      </c>
      <c r="E176" s="135" t="s">
        <v>186</v>
      </c>
      <c r="F176" s="135" t="s">
        <v>220</v>
      </c>
      <c r="J176" s="136">
        <f>BK176</f>
        <v>0</v>
      </c>
      <c r="L176" s="126"/>
      <c r="M176" s="130"/>
      <c r="P176" s="131">
        <f>SUM(P177:P208)</f>
        <v>45.661999999999992</v>
      </c>
      <c r="R176" s="131">
        <f>SUM(R177:R208)</f>
        <v>1.224</v>
      </c>
      <c r="T176" s="132">
        <f>SUM(T177:T208)</f>
        <v>0</v>
      </c>
      <c r="AR176" s="127" t="s">
        <v>75</v>
      </c>
      <c r="AT176" s="133" t="s">
        <v>67</v>
      </c>
      <c r="AU176" s="133" t="s">
        <v>75</v>
      </c>
      <c r="AY176" s="127" t="s">
        <v>148</v>
      </c>
      <c r="BK176" s="134">
        <f>SUM(BK177:BK208)</f>
        <v>0</v>
      </c>
    </row>
    <row r="177" spans="2:65" s="1" customFormat="1" ht="16.5" customHeight="1">
      <c r="B177" s="137"/>
      <c r="C177" s="138" t="s">
        <v>221</v>
      </c>
      <c r="D177" s="138" t="s">
        <v>150</v>
      </c>
      <c r="E177" s="139" t="s">
        <v>222</v>
      </c>
      <c r="F177" s="140" t="s">
        <v>223</v>
      </c>
      <c r="G177" s="141" t="s">
        <v>153</v>
      </c>
      <c r="H177" s="142">
        <v>94</v>
      </c>
      <c r="I177" s="143">
        <v>0</v>
      </c>
      <c r="J177" s="143">
        <f>ROUND(I177*H177,2)</f>
        <v>0</v>
      </c>
      <c r="K177" s="140" t="s">
        <v>154</v>
      </c>
      <c r="L177" s="27"/>
      <c r="M177" s="144" t="s">
        <v>1</v>
      </c>
      <c r="N177" s="115" t="s">
        <v>33</v>
      </c>
      <c r="O177" s="145">
        <v>2.5999999999999999E-2</v>
      </c>
      <c r="P177" s="145">
        <f>O177*H177</f>
        <v>2.444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155</v>
      </c>
      <c r="AT177" s="147" t="s">
        <v>150</v>
      </c>
      <c r="AU177" s="147" t="s">
        <v>77</v>
      </c>
      <c r="AY177" s="15" t="s">
        <v>148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5" t="s">
        <v>75</v>
      </c>
      <c r="BK177" s="148">
        <f>ROUND(I177*H177,2)</f>
        <v>0</v>
      </c>
      <c r="BL177" s="15" t="s">
        <v>155</v>
      </c>
      <c r="BM177" s="147" t="s">
        <v>224</v>
      </c>
    </row>
    <row r="178" spans="2:65" s="1" customFormat="1" ht="19.5">
      <c r="B178" s="27"/>
      <c r="D178" s="149" t="s">
        <v>157</v>
      </c>
      <c r="F178" s="150" t="s">
        <v>225</v>
      </c>
      <c r="L178" s="27"/>
      <c r="M178" s="151"/>
      <c r="T178" s="51"/>
      <c r="AT178" s="15" t="s">
        <v>157</v>
      </c>
      <c r="AU178" s="15" t="s">
        <v>77</v>
      </c>
    </row>
    <row r="179" spans="2:65" s="1" customFormat="1">
      <c r="B179" s="27"/>
      <c r="D179" s="152" t="s">
        <v>159</v>
      </c>
      <c r="F179" s="153" t="s">
        <v>226</v>
      </c>
      <c r="L179" s="27"/>
      <c r="M179" s="151"/>
      <c r="T179" s="51"/>
      <c r="AT179" s="15" t="s">
        <v>159</v>
      </c>
      <c r="AU179" s="15" t="s">
        <v>77</v>
      </c>
    </row>
    <row r="180" spans="2:65" s="12" customFormat="1">
      <c r="B180" s="154"/>
      <c r="D180" s="149" t="s">
        <v>161</v>
      </c>
      <c r="E180" s="155" t="s">
        <v>1</v>
      </c>
      <c r="F180" s="156" t="s">
        <v>227</v>
      </c>
      <c r="H180" s="157">
        <v>94</v>
      </c>
      <c r="L180" s="154"/>
      <c r="M180" s="158"/>
      <c r="T180" s="159"/>
      <c r="AT180" s="155" t="s">
        <v>161</v>
      </c>
      <c r="AU180" s="155" t="s">
        <v>77</v>
      </c>
      <c r="AV180" s="12" t="s">
        <v>77</v>
      </c>
      <c r="AW180" s="12" t="s">
        <v>25</v>
      </c>
      <c r="AX180" s="12" t="s">
        <v>75</v>
      </c>
      <c r="AY180" s="155" t="s">
        <v>148</v>
      </c>
    </row>
    <row r="181" spans="2:65" s="1" customFormat="1" ht="16.5" customHeight="1">
      <c r="B181" s="137"/>
      <c r="C181" s="138" t="s">
        <v>228</v>
      </c>
      <c r="D181" s="138" t="s">
        <v>150</v>
      </c>
      <c r="E181" s="139" t="s">
        <v>229</v>
      </c>
      <c r="F181" s="140" t="s">
        <v>230</v>
      </c>
      <c r="G181" s="141" t="s">
        <v>153</v>
      </c>
      <c r="H181" s="142">
        <v>94</v>
      </c>
      <c r="I181" s="143">
        <v>0</v>
      </c>
      <c r="J181" s="143">
        <f>ROUND(I181*H181,2)</f>
        <v>0</v>
      </c>
      <c r="K181" s="140" t="s">
        <v>154</v>
      </c>
      <c r="L181" s="27"/>
      <c r="M181" s="144" t="s">
        <v>1</v>
      </c>
      <c r="N181" s="115" t="s">
        <v>33</v>
      </c>
      <c r="O181" s="145">
        <v>2.5999999999999999E-2</v>
      </c>
      <c r="P181" s="145">
        <f>O181*H181</f>
        <v>2.444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155</v>
      </c>
      <c r="AT181" s="147" t="s">
        <v>150</v>
      </c>
      <c r="AU181" s="147" t="s">
        <v>77</v>
      </c>
      <c r="AY181" s="15" t="s">
        <v>148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5" t="s">
        <v>75</v>
      </c>
      <c r="BK181" s="148">
        <f>ROUND(I181*H181,2)</f>
        <v>0</v>
      </c>
      <c r="BL181" s="15" t="s">
        <v>155</v>
      </c>
      <c r="BM181" s="147" t="s">
        <v>231</v>
      </c>
    </row>
    <row r="182" spans="2:65" s="1" customFormat="1" ht="19.5">
      <c r="B182" s="27"/>
      <c r="D182" s="149" t="s">
        <v>157</v>
      </c>
      <c r="F182" s="150" t="s">
        <v>232</v>
      </c>
      <c r="L182" s="27"/>
      <c r="M182" s="151"/>
      <c r="T182" s="51"/>
      <c r="AT182" s="15" t="s">
        <v>157</v>
      </c>
      <c r="AU182" s="15" t="s">
        <v>77</v>
      </c>
    </row>
    <row r="183" spans="2:65" s="1" customFormat="1">
      <c r="B183" s="27"/>
      <c r="D183" s="152" t="s">
        <v>159</v>
      </c>
      <c r="F183" s="153" t="s">
        <v>233</v>
      </c>
      <c r="L183" s="27"/>
      <c r="M183" s="151"/>
      <c r="T183" s="51"/>
      <c r="AT183" s="15" t="s">
        <v>159</v>
      </c>
      <c r="AU183" s="15" t="s">
        <v>77</v>
      </c>
    </row>
    <row r="184" spans="2:65" s="12" customFormat="1">
      <c r="B184" s="154"/>
      <c r="D184" s="149" t="s">
        <v>161</v>
      </c>
      <c r="E184" s="155" t="s">
        <v>1</v>
      </c>
      <c r="F184" s="156" t="s">
        <v>234</v>
      </c>
      <c r="H184" s="157">
        <v>94</v>
      </c>
      <c r="L184" s="154"/>
      <c r="M184" s="158"/>
      <c r="T184" s="159"/>
      <c r="AT184" s="155" t="s">
        <v>161</v>
      </c>
      <c r="AU184" s="155" t="s">
        <v>77</v>
      </c>
      <c r="AV184" s="12" t="s">
        <v>77</v>
      </c>
      <c r="AW184" s="12" t="s">
        <v>25</v>
      </c>
      <c r="AX184" s="12" t="s">
        <v>75</v>
      </c>
      <c r="AY184" s="155" t="s">
        <v>148</v>
      </c>
    </row>
    <row r="185" spans="2:65" s="1" customFormat="1" ht="33" customHeight="1">
      <c r="B185" s="137"/>
      <c r="C185" s="138" t="s">
        <v>235</v>
      </c>
      <c r="D185" s="138" t="s">
        <v>150</v>
      </c>
      <c r="E185" s="139" t="s">
        <v>236</v>
      </c>
      <c r="F185" s="140" t="s">
        <v>237</v>
      </c>
      <c r="G185" s="141" t="s">
        <v>153</v>
      </c>
      <c r="H185" s="142">
        <v>585</v>
      </c>
      <c r="I185" s="143">
        <v>0</v>
      </c>
      <c r="J185" s="143">
        <f>ROUND(I185*H185,2)</f>
        <v>0</v>
      </c>
      <c r="K185" s="140" t="s">
        <v>154</v>
      </c>
      <c r="L185" s="27"/>
      <c r="M185" s="144" t="s">
        <v>1</v>
      </c>
      <c r="N185" s="115" t="s">
        <v>33</v>
      </c>
      <c r="O185" s="145">
        <v>2.5000000000000001E-2</v>
      </c>
      <c r="P185" s="145">
        <f>O185*H185</f>
        <v>14.625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155</v>
      </c>
      <c r="AT185" s="147" t="s">
        <v>150</v>
      </c>
      <c r="AU185" s="147" t="s">
        <v>77</v>
      </c>
      <c r="AY185" s="15" t="s">
        <v>148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5" t="s">
        <v>75</v>
      </c>
      <c r="BK185" s="148">
        <f>ROUND(I185*H185,2)</f>
        <v>0</v>
      </c>
      <c r="BL185" s="15" t="s">
        <v>155</v>
      </c>
      <c r="BM185" s="147" t="s">
        <v>238</v>
      </c>
    </row>
    <row r="186" spans="2:65" s="1" customFormat="1" ht="29.25">
      <c r="B186" s="27"/>
      <c r="D186" s="149" t="s">
        <v>157</v>
      </c>
      <c r="F186" s="150" t="s">
        <v>239</v>
      </c>
      <c r="L186" s="27"/>
      <c r="M186" s="151"/>
      <c r="T186" s="51"/>
      <c r="AT186" s="15" t="s">
        <v>157</v>
      </c>
      <c r="AU186" s="15" t="s">
        <v>77</v>
      </c>
    </row>
    <row r="187" spans="2:65" s="1" customFormat="1">
      <c r="B187" s="27"/>
      <c r="D187" s="152" t="s">
        <v>159</v>
      </c>
      <c r="F187" s="153" t="s">
        <v>240</v>
      </c>
      <c r="L187" s="27"/>
      <c r="M187" s="151"/>
      <c r="T187" s="51"/>
      <c r="AT187" s="15" t="s">
        <v>159</v>
      </c>
      <c r="AU187" s="15" t="s">
        <v>77</v>
      </c>
    </row>
    <row r="188" spans="2:65" s="12" customFormat="1">
      <c r="B188" s="154"/>
      <c r="D188" s="149" t="s">
        <v>161</v>
      </c>
      <c r="E188" s="155" t="s">
        <v>1</v>
      </c>
      <c r="F188" s="156" t="s">
        <v>241</v>
      </c>
      <c r="H188" s="157">
        <v>585</v>
      </c>
      <c r="L188" s="154"/>
      <c r="M188" s="158"/>
      <c r="T188" s="159"/>
      <c r="AT188" s="155" t="s">
        <v>161</v>
      </c>
      <c r="AU188" s="155" t="s">
        <v>77</v>
      </c>
      <c r="AV188" s="12" t="s">
        <v>77</v>
      </c>
      <c r="AW188" s="12" t="s">
        <v>25</v>
      </c>
      <c r="AX188" s="12" t="s">
        <v>75</v>
      </c>
      <c r="AY188" s="155" t="s">
        <v>148</v>
      </c>
    </row>
    <row r="189" spans="2:65" s="1" customFormat="1" ht="24.2" customHeight="1">
      <c r="B189" s="137"/>
      <c r="C189" s="138" t="s">
        <v>242</v>
      </c>
      <c r="D189" s="138" t="s">
        <v>150</v>
      </c>
      <c r="E189" s="139" t="s">
        <v>243</v>
      </c>
      <c r="F189" s="140" t="s">
        <v>244</v>
      </c>
      <c r="G189" s="141" t="s">
        <v>153</v>
      </c>
      <c r="H189" s="142">
        <v>94</v>
      </c>
      <c r="I189" s="143">
        <v>0</v>
      </c>
      <c r="J189" s="143">
        <f>ROUND(I189*H189,2)</f>
        <v>0</v>
      </c>
      <c r="K189" s="140" t="s">
        <v>154</v>
      </c>
      <c r="L189" s="27"/>
      <c r="M189" s="144" t="s">
        <v>1</v>
      </c>
      <c r="N189" s="115" t="s">
        <v>33</v>
      </c>
      <c r="O189" s="145">
        <v>8.0000000000000002E-3</v>
      </c>
      <c r="P189" s="145">
        <f>O189*H189</f>
        <v>0.752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155</v>
      </c>
      <c r="AT189" s="147" t="s">
        <v>150</v>
      </c>
      <c r="AU189" s="147" t="s">
        <v>77</v>
      </c>
      <c r="AY189" s="15" t="s">
        <v>148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5" t="s">
        <v>75</v>
      </c>
      <c r="BK189" s="148">
        <f>ROUND(I189*H189,2)</f>
        <v>0</v>
      </c>
      <c r="BL189" s="15" t="s">
        <v>155</v>
      </c>
      <c r="BM189" s="147" t="s">
        <v>245</v>
      </c>
    </row>
    <row r="190" spans="2:65" s="1" customFormat="1">
      <c r="B190" s="27"/>
      <c r="D190" s="149" t="s">
        <v>157</v>
      </c>
      <c r="F190" s="150" t="s">
        <v>246</v>
      </c>
      <c r="L190" s="27"/>
      <c r="M190" s="151"/>
      <c r="T190" s="51"/>
      <c r="AT190" s="15" t="s">
        <v>157</v>
      </c>
      <c r="AU190" s="15" t="s">
        <v>77</v>
      </c>
    </row>
    <row r="191" spans="2:65" s="1" customFormat="1">
      <c r="B191" s="27"/>
      <c r="D191" s="152" t="s">
        <v>159</v>
      </c>
      <c r="F191" s="153" t="s">
        <v>247</v>
      </c>
      <c r="L191" s="27"/>
      <c r="M191" s="151"/>
      <c r="T191" s="51"/>
      <c r="AT191" s="15" t="s">
        <v>159</v>
      </c>
      <c r="AU191" s="15" t="s">
        <v>77</v>
      </c>
    </row>
    <row r="192" spans="2:65" s="12" customFormat="1">
      <c r="B192" s="154"/>
      <c r="D192" s="149" t="s">
        <v>161</v>
      </c>
      <c r="E192" s="155" t="s">
        <v>1</v>
      </c>
      <c r="F192" s="156" t="s">
        <v>248</v>
      </c>
      <c r="H192" s="157">
        <v>94</v>
      </c>
      <c r="L192" s="154"/>
      <c r="M192" s="158"/>
      <c r="T192" s="159"/>
      <c r="AT192" s="155" t="s">
        <v>161</v>
      </c>
      <c r="AU192" s="155" t="s">
        <v>77</v>
      </c>
      <c r="AV192" s="12" t="s">
        <v>77</v>
      </c>
      <c r="AW192" s="12" t="s">
        <v>25</v>
      </c>
      <c r="AX192" s="12" t="s">
        <v>75</v>
      </c>
      <c r="AY192" s="155" t="s">
        <v>148</v>
      </c>
    </row>
    <row r="193" spans="2:65" s="1" customFormat="1" ht="21.75" customHeight="1">
      <c r="B193" s="137"/>
      <c r="C193" s="138" t="s">
        <v>249</v>
      </c>
      <c r="D193" s="138" t="s">
        <v>150</v>
      </c>
      <c r="E193" s="139" t="s">
        <v>250</v>
      </c>
      <c r="F193" s="140" t="s">
        <v>251</v>
      </c>
      <c r="G193" s="141" t="s">
        <v>153</v>
      </c>
      <c r="H193" s="142">
        <v>585</v>
      </c>
      <c r="I193" s="143">
        <v>0</v>
      </c>
      <c r="J193" s="143">
        <f>ROUND(I193*H193,2)</f>
        <v>0</v>
      </c>
      <c r="K193" s="140" t="s">
        <v>154</v>
      </c>
      <c r="L193" s="27"/>
      <c r="M193" s="144" t="s">
        <v>1</v>
      </c>
      <c r="N193" s="115" t="s">
        <v>33</v>
      </c>
      <c r="O193" s="145">
        <v>2E-3</v>
      </c>
      <c r="P193" s="145">
        <f>O193*H193</f>
        <v>1.17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155</v>
      </c>
      <c r="AT193" s="147" t="s">
        <v>150</v>
      </c>
      <c r="AU193" s="147" t="s">
        <v>77</v>
      </c>
      <c r="AY193" s="15" t="s">
        <v>148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5" t="s">
        <v>75</v>
      </c>
      <c r="BK193" s="148">
        <f>ROUND(I193*H193,2)</f>
        <v>0</v>
      </c>
      <c r="BL193" s="15" t="s">
        <v>155</v>
      </c>
      <c r="BM193" s="147" t="s">
        <v>252</v>
      </c>
    </row>
    <row r="194" spans="2:65" s="1" customFormat="1" ht="19.5">
      <c r="B194" s="27"/>
      <c r="D194" s="149" t="s">
        <v>157</v>
      </c>
      <c r="F194" s="150" t="s">
        <v>253</v>
      </c>
      <c r="L194" s="27"/>
      <c r="M194" s="151"/>
      <c r="T194" s="51"/>
      <c r="AT194" s="15" t="s">
        <v>157</v>
      </c>
      <c r="AU194" s="15" t="s">
        <v>77</v>
      </c>
    </row>
    <row r="195" spans="2:65" s="1" customFormat="1">
      <c r="B195" s="27"/>
      <c r="D195" s="152" t="s">
        <v>159</v>
      </c>
      <c r="F195" s="153" t="s">
        <v>254</v>
      </c>
      <c r="L195" s="27"/>
      <c r="M195" s="151"/>
      <c r="T195" s="51"/>
      <c r="AT195" s="15" t="s">
        <v>159</v>
      </c>
      <c r="AU195" s="15" t="s">
        <v>77</v>
      </c>
    </row>
    <row r="196" spans="2:65" s="12" customFormat="1">
      <c r="B196" s="154"/>
      <c r="D196" s="149" t="s">
        <v>161</v>
      </c>
      <c r="E196" s="155" t="s">
        <v>1</v>
      </c>
      <c r="F196" s="156" t="s">
        <v>255</v>
      </c>
      <c r="H196" s="157">
        <v>585</v>
      </c>
      <c r="L196" s="154"/>
      <c r="M196" s="158"/>
      <c r="T196" s="159"/>
      <c r="AT196" s="155" t="s">
        <v>161</v>
      </c>
      <c r="AU196" s="155" t="s">
        <v>77</v>
      </c>
      <c r="AV196" s="12" t="s">
        <v>77</v>
      </c>
      <c r="AW196" s="12" t="s">
        <v>25</v>
      </c>
      <c r="AX196" s="12" t="s">
        <v>75</v>
      </c>
      <c r="AY196" s="155" t="s">
        <v>148</v>
      </c>
    </row>
    <row r="197" spans="2:65" s="1" customFormat="1" ht="21.75" customHeight="1">
      <c r="B197" s="137"/>
      <c r="C197" s="138" t="s">
        <v>8</v>
      </c>
      <c r="D197" s="138" t="s">
        <v>150</v>
      </c>
      <c r="E197" s="139" t="s">
        <v>256</v>
      </c>
      <c r="F197" s="140" t="s">
        <v>257</v>
      </c>
      <c r="G197" s="141" t="s">
        <v>153</v>
      </c>
      <c r="H197" s="142">
        <v>491</v>
      </c>
      <c r="I197" s="143">
        <v>0</v>
      </c>
      <c r="J197" s="143">
        <f>ROUND(I197*H197,2)</f>
        <v>0</v>
      </c>
      <c r="K197" s="140" t="s">
        <v>154</v>
      </c>
      <c r="L197" s="27"/>
      <c r="M197" s="144" t="s">
        <v>1</v>
      </c>
      <c r="N197" s="115" t="s">
        <v>33</v>
      </c>
      <c r="O197" s="145">
        <v>2E-3</v>
      </c>
      <c r="P197" s="145">
        <f>O197*H197</f>
        <v>0.98199999999999998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155</v>
      </c>
      <c r="AT197" s="147" t="s">
        <v>150</v>
      </c>
      <c r="AU197" s="147" t="s">
        <v>77</v>
      </c>
      <c r="AY197" s="15" t="s">
        <v>148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5" t="s">
        <v>75</v>
      </c>
      <c r="BK197" s="148">
        <f>ROUND(I197*H197,2)</f>
        <v>0</v>
      </c>
      <c r="BL197" s="15" t="s">
        <v>155</v>
      </c>
      <c r="BM197" s="147" t="s">
        <v>258</v>
      </c>
    </row>
    <row r="198" spans="2:65" s="1" customFormat="1" ht="19.5">
      <c r="B198" s="27"/>
      <c r="D198" s="149" t="s">
        <v>157</v>
      </c>
      <c r="F198" s="150" t="s">
        <v>259</v>
      </c>
      <c r="L198" s="27"/>
      <c r="M198" s="151"/>
      <c r="T198" s="51"/>
      <c r="AT198" s="15" t="s">
        <v>157</v>
      </c>
      <c r="AU198" s="15" t="s">
        <v>77</v>
      </c>
    </row>
    <row r="199" spans="2:65" s="1" customFormat="1">
      <c r="B199" s="27"/>
      <c r="D199" s="152" t="s">
        <v>159</v>
      </c>
      <c r="F199" s="153" t="s">
        <v>260</v>
      </c>
      <c r="L199" s="27"/>
      <c r="M199" s="151"/>
      <c r="T199" s="51"/>
      <c r="AT199" s="15" t="s">
        <v>159</v>
      </c>
      <c r="AU199" s="15" t="s">
        <v>77</v>
      </c>
    </row>
    <row r="200" spans="2:65" s="12" customFormat="1" ht="22.5">
      <c r="B200" s="154"/>
      <c r="D200" s="149" t="s">
        <v>161</v>
      </c>
      <c r="E200" s="155" t="s">
        <v>1</v>
      </c>
      <c r="F200" s="156" t="s">
        <v>261</v>
      </c>
      <c r="H200" s="157">
        <v>491</v>
      </c>
      <c r="L200" s="154"/>
      <c r="M200" s="158"/>
      <c r="T200" s="159"/>
      <c r="AT200" s="155" t="s">
        <v>161</v>
      </c>
      <c r="AU200" s="155" t="s">
        <v>77</v>
      </c>
      <c r="AV200" s="12" t="s">
        <v>77</v>
      </c>
      <c r="AW200" s="12" t="s">
        <v>25</v>
      </c>
      <c r="AX200" s="12" t="s">
        <v>75</v>
      </c>
      <c r="AY200" s="155" t="s">
        <v>148</v>
      </c>
    </row>
    <row r="201" spans="2:65" s="1" customFormat="1" ht="33" customHeight="1">
      <c r="B201" s="137"/>
      <c r="C201" s="138" t="s">
        <v>262</v>
      </c>
      <c r="D201" s="138" t="s">
        <v>150</v>
      </c>
      <c r="E201" s="139" t="s">
        <v>263</v>
      </c>
      <c r="F201" s="140" t="s">
        <v>264</v>
      </c>
      <c r="G201" s="141" t="s">
        <v>153</v>
      </c>
      <c r="H201" s="142">
        <v>585</v>
      </c>
      <c r="I201" s="143">
        <v>0</v>
      </c>
      <c r="J201" s="143">
        <f>ROUND(I201*H201,2)</f>
        <v>0</v>
      </c>
      <c r="K201" s="140" t="s">
        <v>154</v>
      </c>
      <c r="L201" s="27"/>
      <c r="M201" s="144" t="s">
        <v>1</v>
      </c>
      <c r="N201" s="115" t="s">
        <v>33</v>
      </c>
      <c r="O201" s="145">
        <v>1.2999999999999999E-2</v>
      </c>
      <c r="P201" s="145">
        <f>O201*H201</f>
        <v>7.6049999999999995</v>
      </c>
      <c r="Q201" s="145">
        <v>0</v>
      </c>
      <c r="R201" s="145">
        <f>Q201*H201</f>
        <v>0</v>
      </c>
      <c r="S201" s="145">
        <v>0</v>
      </c>
      <c r="T201" s="146">
        <f>S201*H201</f>
        <v>0</v>
      </c>
      <c r="AR201" s="147" t="s">
        <v>155</v>
      </c>
      <c r="AT201" s="147" t="s">
        <v>150</v>
      </c>
      <c r="AU201" s="147" t="s">
        <v>77</v>
      </c>
      <c r="AY201" s="15" t="s">
        <v>148</v>
      </c>
      <c r="BE201" s="148">
        <f>IF(N201="základní",J201,0)</f>
        <v>0</v>
      </c>
      <c r="BF201" s="148">
        <f>IF(N201="snížená",J201,0)</f>
        <v>0</v>
      </c>
      <c r="BG201" s="148">
        <f>IF(N201="zákl. přenesená",J201,0)</f>
        <v>0</v>
      </c>
      <c r="BH201" s="148">
        <f>IF(N201="sníž. přenesená",J201,0)</f>
        <v>0</v>
      </c>
      <c r="BI201" s="148">
        <f>IF(N201="nulová",J201,0)</f>
        <v>0</v>
      </c>
      <c r="BJ201" s="15" t="s">
        <v>75</v>
      </c>
      <c r="BK201" s="148">
        <f>ROUND(I201*H201,2)</f>
        <v>0</v>
      </c>
      <c r="BL201" s="15" t="s">
        <v>155</v>
      </c>
      <c r="BM201" s="147" t="s">
        <v>265</v>
      </c>
    </row>
    <row r="202" spans="2:65" s="1" customFormat="1" ht="29.25">
      <c r="B202" s="27"/>
      <c r="D202" s="149" t="s">
        <v>157</v>
      </c>
      <c r="F202" s="150" t="s">
        <v>266</v>
      </c>
      <c r="L202" s="27"/>
      <c r="M202" s="151"/>
      <c r="T202" s="51"/>
      <c r="AT202" s="15" t="s">
        <v>157</v>
      </c>
      <c r="AU202" s="15" t="s">
        <v>77</v>
      </c>
    </row>
    <row r="203" spans="2:65" s="1" customFormat="1">
      <c r="B203" s="27"/>
      <c r="D203" s="152" t="s">
        <v>159</v>
      </c>
      <c r="F203" s="153" t="s">
        <v>267</v>
      </c>
      <c r="L203" s="27"/>
      <c r="M203" s="151"/>
      <c r="T203" s="51"/>
      <c r="AT203" s="15" t="s">
        <v>159</v>
      </c>
      <c r="AU203" s="15" t="s">
        <v>77</v>
      </c>
    </row>
    <row r="204" spans="2:65" s="12" customFormat="1">
      <c r="B204" s="154"/>
      <c r="D204" s="149" t="s">
        <v>161</v>
      </c>
      <c r="E204" s="155" t="s">
        <v>1</v>
      </c>
      <c r="F204" s="156" t="s">
        <v>268</v>
      </c>
      <c r="H204" s="157">
        <v>585</v>
      </c>
      <c r="L204" s="154"/>
      <c r="M204" s="158"/>
      <c r="T204" s="159"/>
      <c r="AT204" s="155" t="s">
        <v>161</v>
      </c>
      <c r="AU204" s="155" t="s">
        <v>77</v>
      </c>
      <c r="AV204" s="12" t="s">
        <v>77</v>
      </c>
      <c r="AW204" s="12" t="s">
        <v>25</v>
      </c>
      <c r="AX204" s="12" t="s">
        <v>75</v>
      </c>
      <c r="AY204" s="155" t="s">
        <v>148</v>
      </c>
    </row>
    <row r="205" spans="2:65" s="1" customFormat="1" ht="21.75" customHeight="1">
      <c r="B205" s="137"/>
      <c r="C205" s="138" t="s">
        <v>269</v>
      </c>
      <c r="D205" s="138" t="s">
        <v>150</v>
      </c>
      <c r="E205" s="139" t="s">
        <v>270</v>
      </c>
      <c r="F205" s="140" t="s">
        <v>271</v>
      </c>
      <c r="G205" s="141" t="s">
        <v>272</v>
      </c>
      <c r="H205" s="142">
        <v>340</v>
      </c>
      <c r="I205" s="143">
        <v>0</v>
      </c>
      <c r="J205" s="143">
        <f>ROUND(I205*H205,2)</f>
        <v>0</v>
      </c>
      <c r="K205" s="140" t="s">
        <v>154</v>
      </c>
      <c r="L205" s="27"/>
      <c r="M205" s="144" t="s">
        <v>1</v>
      </c>
      <c r="N205" s="115" t="s">
        <v>33</v>
      </c>
      <c r="O205" s="145">
        <v>4.5999999999999999E-2</v>
      </c>
      <c r="P205" s="145">
        <f>O205*H205</f>
        <v>15.64</v>
      </c>
      <c r="Q205" s="145">
        <v>3.5999999999999999E-3</v>
      </c>
      <c r="R205" s="145">
        <f>Q205*H205</f>
        <v>1.224</v>
      </c>
      <c r="S205" s="145">
        <v>0</v>
      </c>
      <c r="T205" s="146">
        <f>S205*H205</f>
        <v>0</v>
      </c>
      <c r="AR205" s="147" t="s">
        <v>155</v>
      </c>
      <c r="AT205" s="147" t="s">
        <v>150</v>
      </c>
      <c r="AU205" s="147" t="s">
        <v>77</v>
      </c>
      <c r="AY205" s="15" t="s">
        <v>148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5" t="s">
        <v>75</v>
      </c>
      <c r="BK205" s="148">
        <f>ROUND(I205*H205,2)</f>
        <v>0</v>
      </c>
      <c r="BL205" s="15" t="s">
        <v>155</v>
      </c>
      <c r="BM205" s="147" t="s">
        <v>273</v>
      </c>
    </row>
    <row r="206" spans="2:65" s="1" customFormat="1" ht="19.5">
      <c r="B206" s="27"/>
      <c r="D206" s="149" t="s">
        <v>157</v>
      </c>
      <c r="F206" s="150" t="s">
        <v>274</v>
      </c>
      <c r="L206" s="27"/>
      <c r="M206" s="151"/>
      <c r="T206" s="51"/>
      <c r="AT206" s="15" t="s">
        <v>157</v>
      </c>
      <c r="AU206" s="15" t="s">
        <v>77</v>
      </c>
    </row>
    <row r="207" spans="2:65" s="1" customFormat="1">
      <c r="B207" s="27"/>
      <c r="D207" s="152" t="s">
        <v>159</v>
      </c>
      <c r="F207" s="153" t="s">
        <v>275</v>
      </c>
      <c r="L207" s="27"/>
      <c r="M207" s="151"/>
      <c r="T207" s="51"/>
      <c r="AT207" s="15" t="s">
        <v>159</v>
      </c>
      <c r="AU207" s="15" t="s">
        <v>77</v>
      </c>
    </row>
    <row r="208" spans="2:65" s="12" customFormat="1">
      <c r="B208" s="154"/>
      <c r="D208" s="149" t="s">
        <v>161</v>
      </c>
      <c r="E208" s="155" t="s">
        <v>1</v>
      </c>
      <c r="F208" s="156" t="s">
        <v>276</v>
      </c>
      <c r="H208" s="157">
        <v>340</v>
      </c>
      <c r="L208" s="154"/>
      <c r="M208" s="158"/>
      <c r="T208" s="159"/>
      <c r="AT208" s="155" t="s">
        <v>161</v>
      </c>
      <c r="AU208" s="155" t="s">
        <v>77</v>
      </c>
      <c r="AV208" s="12" t="s">
        <v>77</v>
      </c>
      <c r="AW208" s="12" t="s">
        <v>25</v>
      </c>
      <c r="AX208" s="12" t="s">
        <v>75</v>
      </c>
      <c r="AY208" s="155" t="s">
        <v>148</v>
      </c>
    </row>
    <row r="209" spans="2:65" s="11" customFormat="1" ht="22.9" customHeight="1">
      <c r="B209" s="126"/>
      <c r="D209" s="127" t="s">
        <v>67</v>
      </c>
      <c r="E209" s="135" t="s">
        <v>204</v>
      </c>
      <c r="F209" s="135" t="s">
        <v>277</v>
      </c>
      <c r="J209" s="136">
        <f>BK209</f>
        <v>0</v>
      </c>
      <c r="L209" s="126"/>
      <c r="M209" s="130"/>
      <c r="P209" s="131">
        <f>SUM(P210:P224)</f>
        <v>59.231000000000009</v>
      </c>
      <c r="R209" s="131">
        <f>SUM(R210:R224)</f>
        <v>6.54894</v>
      </c>
      <c r="T209" s="132">
        <f>SUM(T210:T224)</f>
        <v>0</v>
      </c>
      <c r="AR209" s="127" t="s">
        <v>75</v>
      </c>
      <c r="AT209" s="133" t="s">
        <v>67</v>
      </c>
      <c r="AU209" s="133" t="s">
        <v>75</v>
      </c>
      <c r="AY209" s="127" t="s">
        <v>148</v>
      </c>
      <c r="BK209" s="134">
        <f>SUM(BK210:BK224)</f>
        <v>0</v>
      </c>
    </row>
    <row r="210" spans="2:65" s="1" customFormat="1" ht="21.75" customHeight="1">
      <c r="B210" s="137"/>
      <c r="C210" s="138" t="s">
        <v>278</v>
      </c>
      <c r="D210" s="138" t="s">
        <v>150</v>
      </c>
      <c r="E210" s="139" t="s">
        <v>279</v>
      </c>
      <c r="F210" s="140" t="s">
        <v>280</v>
      </c>
      <c r="G210" s="141" t="s">
        <v>281</v>
      </c>
      <c r="H210" s="142">
        <v>1</v>
      </c>
      <c r="I210" s="143">
        <v>0</v>
      </c>
      <c r="J210" s="143">
        <f>ROUND(I210*H210,2)</f>
        <v>0</v>
      </c>
      <c r="K210" s="140" t="s">
        <v>1</v>
      </c>
      <c r="L210" s="27"/>
      <c r="M210" s="144" t="s">
        <v>1</v>
      </c>
      <c r="N210" s="115" t="s">
        <v>33</v>
      </c>
      <c r="O210" s="145">
        <v>4.1980000000000004</v>
      </c>
      <c r="P210" s="145">
        <f>O210*H210</f>
        <v>4.1980000000000004</v>
      </c>
      <c r="Q210" s="145">
        <v>0.34089999999999998</v>
      </c>
      <c r="R210" s="145">
        <f>Q210*H210</f>
        <v>0.34089999999999998</v>
      </c>
      <c r="S210" s="145">
        <v>0</v>
      </c>
      <c r="T210" s="146">
        <f>S210*H210</f>
        <v>0</v>
      </c>
      <c r="AR210" s="147" t="s">
        <v>155</v>
      </c>
      <c r="AT210" s="147" t="s">
        <v>150</v>
      </c>
      <c r="AU210" s="147" t="s">
        <v>77</v>
      </c>
      <c r="AY210" s="15" t="s">
        <v>148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5" t="s">
        <v>75</v>
      </c>
      <c r="BK210" s="148">
        <f>ROUND(I210*H210,2)</f>
        <v>0</v>
      </c>
      <c r="BL210" s="15" t="s">
        <v>155</v>
      </c>
      <c r="BM210" s="147" t="s">
        <v>282</v>
      </c>
    </row>
    <row r="211" spans="2:65" s="1" customFormat="1">
      <c r="B211" s="27"/>
      <c r="D211" s="149" t="s">
        <v>157</v>
      </c>
      <c r="F211" s="150" t="s">
        <v>283</v>
      </c>
      <c r="L211" s="27"/>
      <c r="M211" s="151"/>
      <c r="T211" s="51"/>
      <c r="AT211" s="15" t="s">
        <v>157</v>
      </c>
      <c r="AU211" s="15" t="s">
        <v>77</v>
      </c>
    </row>
    <row r="212" spans="2:65" s="12" customFormat="1" ht="22.5">
      <c r="B212" s="154"/>
      <c r="D212" s="149" t="s">
        <v>161</v>
      </c>
      <c r="E212" s="155" t="s">
        <v>1</v>
      </c>
      <c r="F212" s="156" t="s">
        <v>284</v>
      </c>
      <c r="H212" s="157">
        <v>1</v>
      </c>
      <c r="L212" s="154"/>
      <c r="M212" s="158"/>
      <c r="T212" s="159"/>
      <c r="AT212" s="155" t="s">
        <v>161</v>
      </c>
      <c r="AU212" s="155" t="s">
        <v>77</v>
      </c>
      <c r="AV212" s="12" t="s">
        <v>77</v>
      </c>
      <c r="AW212" s="12" t="s">
        <v>25</v>
      </c>
      <c r="AX212" s="12" t="s">
        <v>75</v>
      </c>
      <c r="AY212" s="155" t="s">
        <v>148</v>
      </c>
    </row>
    <row r="213" spans="2:65" s="1" customFormat="1" ht="24.2" customHeight="1">
      <c r="B213" s="137"/>
      <c r="C213" s="138" t="s">
        <v>285</v>
      </c>
      <c r="D213" s="138" t="s">
        <v>150</v>
      </c>
      <c r="E213" s="139" t="s">
        <v>286</v>
      </c>
      <c r="F213" s="140" t="s">
        <v>287</v>
      </c>
      <c r="G213" s="141" t="s">
        <v>281</v>
      </c>
      <c r="H213" s="142">
        <v>2</v>
      </c>
      <c r="I213" s="143">
        <v>0</v>
      </c>
      <c r="J213" s="143">
        <f>ROUND(I213*H213,2)</f>
        <v>0</v>
      </c>
      <c r="K213" s="140" t="s">
        <v>154</v>
      </c>
      <c r="L213" s="27"/>
      <c r="M213" s="144" t="s">
        <v>1</v>
      </c>
      <c r="N213" s="115" t="s">
        <v>33</v>
      </c>
      <c r="O213" s="145">
        <v>3.839</v>
      </c>
      <c r="P213" s="145">
        <f>O213*H213</f>
        <v>7.6779999999999999</v>
      </c>
      <c r="Q213" s="145">
        <v>0.42368</v>
      </c>
      <c r="R213" s="145">
        <f>Q213*H213</f>
        <v>0.84736</v>
      </c>
      <c r="S213" s="145">
        <v>0</v>
      </c>
      <c r="T213" s="146">
        <f>S213*H213</f>
        <v>0</v>
      </c>
      <c r="AR213" s="147" t="s">
        <v>155</v>
      </c>
      <c r="AT213" s="147" t="s">
        <v>150</v>
      </c>
      <c r="AU213" s="147" t="s">
        <v>77</v>
      </c>
      <c r="AY213" s="15" t="s">
        <v>148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5" t="s">
        <v>75</v>
      </c>
      <c r="BK213" s="148">
        <f>ROUND(I213*H213,2)</f>
        <v>0</v>
      </c>
      <c r="BL213" s="15" t="s">
        <v>155</v>
      </c>
      <c r="BM213" s="147" t="s">
        <v>288</v>
      </c>
    </row>
    <row r="214" spans="2:65" s="1" customFormat="1" ht="19.5">
      <c r="B214" s="27"/>
      <c r="D214" s="149" t="s">
        <v>157</v>
      </c>
      <c r="F214" s="150" t="s">
        <v>287</v>
      </c>
      <c r="L214" s="27"/>
      <c r="M214" s="151"/>
      <c r="T214" s="51"/>
      <c r="AT214" s="15" t="s">
        <v>157</v>
      </c>
      <c r="AU214" s="15" t="s">
        <v>77</v>
      </c>
    </row>
    <row r="215" spans="2:65" s="1" customFormat="1">
      <c r="B215" s="27"/>
      <c r="D215" s="152" t="s">
        <v>159</v>
      </c>
      <c r="F215" s="153" t="s">
        <v>289</v>
      </c>
      <c r="L215" s="27"/>
      <c r="M215" s="151"/>
      <c r="T215" s="51"/>
      <c r="AT215" s="15" t="s">
        <v>159</v>
      </c>
      <c r="AU215" s="15" t="s">
        <v>77</v>
      </c>
    </row>
    <row r="216" spans="2:65" s="12" customFormat="1">
      <c r="B216" s="154"/>
      <c r="D216" s="149" t="s">
        <v>161</v>
      </c>
      <c r="E216" s="155" t="s">
        <v>1</v>
      </c>
      <c r="F216" s="156" t="s">
        <v>290</v>
      </c>
      <c r="H216" s="157">
        <v>2</v>
      </c>
      <c r="L216" s="154"/>
      <c r="M216" s="158"/>
      <c r="T216" s="159"/>
      <c r="AT216" s="155" t="s">
        <v>161</v>
      </c>
      <c r="AU216" s="155" t="s">
        <v>77</v>
      </c>
      <c r="AV216" s="12" t="s">
        <v>77</v>
      </c>
      <c r="AW216" s="12" t="s">
        <v>25</v>
      </c>
      <c r="AX216" s="12" t="s">
        <v>75</v>
      </c>
      <c r="AY216" s="155" t="s">
        <v>148</v>
      </c>
    </row>
    <row r="217" spans="2:65" s="1" customFormat="1" ht="24.2" customHeight="1">
      <c r="B217" s="137"/>
      <c r="C217" s="138" t="s">
        <v>291</v>
      </c>
      <c r="D217" s="138" t="s">
        <v>150</v>
      </c>
      <c r="E217" s="139" t="s">
        <v>292</v>
      </c>
      <c r="F217" s="140" t="s">
        <v>293</v>
      </c>
      <c r="G217" s="141" t="s">
        <v>281</v>
      </c>
      <c r="H217" s="142">
        <v>12</v>
      </c>
      <c r="I217" s="143">
        <v>0</v>
      </c>
      <c r="J217" s="143">
        <f>ROUND(I217*H217,2)</f>
        <v>0</v>
      </c>
      <c r="K217" s="140" t="s">
        <v>154</v>
      </c>
      <c r="L217" s="27"/>
      <c r="M217" s="144" t="s">
        <v>1</v>
      </c>
      <c r="N217" s="115" t="s">
        <v>33</v>
      </c>
      <c r="O217" s="145">
        <v>3.8170000000000002</v>
      </c>
      <c r="P217" s="145">
        <f>O217*H217</f>
        <v>45.804000000000002</v>
      </c>
      <c r="Q217" s="145">
        <v>0.42080000000000001</v>
      </c>
      <c r="R217" s="145">
        <f>Q217*H217</f>
        <v>5.0495999999999999</v>
      </c>
      <c r="S217" s="145">
        <v>0</v>
      </c>
      <c r="T217" s="146">
        <f>S217*H217</f>
        <v>0</v>
      </c>
      <c r="AR217" s="147" t="s">
        <v>155</v>
      </c>
      <c r="AT217" s="147" t="s">
        <v>150</v>
      </c>
      <c r="AU217" s="147" t="s">
        <v>77</v>
      </c>
      <c r="AY217" s="15" t="s">
        <v>148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5" t="s">
        <v>75</v>
      </c>
      <c r="BK217" s="148">
        <f>ROUND(I217*H217,2)</f>
        <v>0</v>
      </c>
      <c r="BL217" s="15" t="s">
        <v>155</v>
      </c>
      <c r="BM217" s="147" t="s">
        <v>294</v>
      </c>
    </row>
    <row r="218" spans="2:65" s="1" customFormat="1" ht="19.5">
      <c r="B218" s="27"/>
      <c r="D218" s="149" t="s">
        <v>157</v>
      </c>
      <c r="F218" s="150" t="s">
        <v>293</v>
      </c>
      <c r="L218" s="27"/>
      <c r="M218" s="151"/>
      <c r="T218" s="51"/>
      <c r="AT218" s="15" t="s">
        <v>157</v>
      </c>
      <c r="AU218" s="15" t="s">
        <v>77</v>
      </c>
    </row>
    <row r="219" spans="2:65" s="1" customFormat="1">
      <c r="B219" s="27"/>
      <c r="D219" s="152" t="s">
        <v>159</v>
      </c>
      <c r="F219" s="153" t="s">
        <v>295</v>
      </c>
      <c r="L219" s="27"/>
      <c r="M219" s="151"/>
      <c r="T219" s="51"/>
      <c r="AT219" s="15" t="s">
        <v>159</v>
      </c>
      <c r="AU219" s="15" t="s">
        <v>77</v>
      </c>
    </row>
    <row r="220" spans="2:65" s="12" customFormat="1">
      <c r="B220" s="154"/>
      <c r="D220" s="149" t="s">
        <v>161</v>
      </c>
      <c r="E220" s="155" t="s">
        <v>1</v>
      </c>
      <c r="F220" s="156" t="s">
        <v>296</v>
      </c>
      <c r="H220" s="157">
        <v>12</v>
      </c>
      <c r="L220" s="154"/>
      <c r="M220" s="158"/>
      <c r="T220" s="159"/>
      <c r="AT220" s="155" t="s">
        <v>161</v>
      </c>
      <c r="AU220" s="155" t="s">
        <v>77</v>
      </c>
      <c r="AV220" s="12" t="s">
        <v>77</v>
      </c>
      <c r="AW220" s="12" t="s">
        <v>25</v>
      </c>
      <c r="AX220" s="12" t="s">
        <v>75</v>
      </c>
      <c r="AY220" s="155" t="s">
        <v>148</v>
      </c>
    </row>
    <row r="221" spans="2:65" s="1" customFormat="1" ht="33" customHeight="1">
      <c r="B221" s="137"/>
      <c r="C221" s="138" t="s">
        <v>7</v>
      </c>
      <c r="D221" s="138" t="s">
        <v>150</v>
      </c>
      <c r="E221" s="139" t="s">
        <v>297</v>
      </c>
      <c r="F221" s="140" t="s">
        <v>298</v>
      </c>
      <c r="G221" s="141" t="s">
        <v>281</v>
      </c>
      <c r="H221" s="142">
        <v>1</v>
      </c>
      <c r="I221" s="143">
        <v>0</v>
      </c>
      <c r="J221" s="143">
        <f>ROUND(I221*H221,2)</f>
        <v>0</v>
      </c>
      <c r="K221" s="140" t="s">
        <v>154</v>
      </c>
      <c r="L221" s="27"/>
      <c r="M221" s="144" t="s">
        <v>1</v>
      </c>
      <c r="N221" s="115" t="s">
        <v>33</v>
      </c>
      <c r="O221" s="145">
        <v>1.5509999999999999</v>
      </c>
      <c r="P221" s="145">
        <f>O221*H221</f>
        <v>1.5509999999999999</v>
      </c>
      <c r="Q221" s="145">
        <v>0.31108000000000002</v>
      </c>
      <c r="R221" s="145">
        <f>Q221*H221</f>
        <v>0.31108000000000002</v>
      </c>
      <c r="S221" s="145">
        <v>0</v>
      </c>
      <c r="T221" s="146">
        <f>S221*H221</f>
        <v>0</v>
      </c>
      <c r="AR221" s="147" t="s">
        <v>155</v>
      </c>
      <c r="AT221" s="147" t="s">
        <v>150</v>
      </c>
      <c r="AU221" s="147" t="s">
        <v>77</v>
      </c>
      <c r="AY221" s="15" t="s">
        <v>148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5" t="s">
        <v>75</v>
      </c>
      <c r="BK221" s="148">
        <f>ROUND(I221*H221,2)</f>
        <v>0</v>
      </c>
      <c r="BL221" s="15" t="s">
        <v>155</v>
      </c>
      <c r="BM221" s="147" t="s">
        <v>299</v>
      </c>
    </row>
    <row r="222" spans="2:65" s="1" customFormat="1" ht="19.5">
      <c r="B222" s="27"/>
      <c r="D222" s="149" t="s">
        <v>157</v>
      </c>
      <c r="F222" s="150" t="s">
        <v>300</v>
      </c>
      <c r="L222" s="27"/>
      <c r="M222" s="151"/>
      <c r="T222" s="51"/>
      <c r="AT222" s="15" t="s">
        <v>157</v>
      </c>
      <c r="AU222" s="15" t="s">
        <v>77</v>
      </c>
    </row>
    <row r="223" spans="2:65" s="1" customFormat="1">
      <c r="B223" s="27"/>
      <c r="D223" s="152" t="s">
        <v>159</v>
      </c>
      <c r="F223" s="153" t="s">
        <v>301</v>
      </c>
      <c r="L223" s="27"/>
      <c r="M223" s="151"/>
      <c r="T223" s="51"/>
      <c r="AT223" s="15" t="s">
        <v>159</v>
      </c>
      <c r="AU223" s="15" t="s">
        <v>77</v>
      </c>
    </row>
    <row r="224" spans="2:65" s="12" customFormat="1">
      <c r="B224" s="154"/>
      <c r="D224" s="149" t="s">
        <v>161</v>
      </c>
      <c r="E224" s="155" t="s">
        <v>1</v>
      </c>
      <c r="F224" s="156" t="s">
        <v>302</v>
      </c>
      <c r="H224" s="157">
        <v>1</v>
      </c>
      <c r="L224" s="154"/>
      <c r="M224" s="158"/>
      <c r="T224" s="159"/>
      <c r="AT224" s="155" t="s">
        <v>161</v>
      </c>
      <c r="AU224" s="155" t="s">
        <v>77</v>
      </c>
      <c r="AV224" s="12" t="s">
        <v>77</v>
      </c>
      <c r="AW224" s="12" t="s">
        <v>25</v>
      </c>
      <c r="AX224" s="12" t="s">
        <v>75</v>
      </c>
      <c r="AY224" s="155" t="s">
        <v>148</v>
      </c>
    </row>
    <row r="225" spans="2:65" s="11" customFormat="1" ht="22.9" customHeight="1">
      <c r="B225" s="126"/>
      <c r="D225" s="127" t="s">
        <v>67</v>
      </c>
      <c r="E225" s="135" t="s">
        <v>214</v>
      </c>
      <c r="F225" s="135" t="s">
        <v>303</v>
      </c>
      <c r="J225" s="136">
        <f>BK225</f>
        <v>0</v>
      </c>
      <c r="L225" s="126"/>
      <c r="M225" s="130"/>
      <c r="P225" s="131">
        <f>SUM(P226:P251)</f>
        <v>137.14160000000001</v>
      </c>
      <c r="R225" s="131">
        <f>SUM(R226:R251)</f>
        <v>75.224330000000009</v>
      </c>
      <c r="T225" s="132">
        <f>SUM(T226:T251)</f>
        <v>1.2</v>
      </c>
      <c r="AR225" s="127" t="s">
        <v>75</v>
      </c>
      <c r="AT225" s="133" t="s">
        <v>67</v>
      </c>
      <c r="AU225" s="133" t="s">
        <v>75</v>
      </c>
      <c r="AY225" s="127" t="s">
        <v>148</v>
      </c>
      <c r="BK225" s="134">
        <f>SUM(BK226:BK251)</f>
        <v>0</v>
      </c>
    </row>
    <row r="226" spans="2:65" s="1" customFormat="1" ht="33" customHeight="1">
      <c r="B226" s="137"/>
      <c r="C226" s="138" t="s">
        <v>304</v>
      </c>
      <c r="D226" s="138" t="s">
        <v>150</v>
      </c>
      <c r="E226" s="139" t="s">
        <v>305</v>
      </c>
      <c r="F226" s="140" t="s">
        <v>306</v>
      </c>
      <c r="G226" s="141" t="s">
        <v>272</v>
      </c>
      <c r="H226" s="142">
        <v>340</v>
      </c>
      <c r="I226" s="143">
        <v>0</v>
      </c>
      <c r="J226" s="143">
        <f>ROUND(I226*H226,2)</f>
        <v>0</v>
      </c>
      <c r="K226" s="140" t="s">
        <v>154</v>
      </c>
      <c r="L226" s="27"/>
      <c r="M226" s="144" t="s">
        <v>1</v>
      </c>
      <c r="N226" s="115" t="s">
        <v>33</v>
      </c>
      <c r="O226" s="145">
        <v>0.26800000000000002</v>
      </c>
      <c r="P226" s="145">
        <f>O226*H226</f>
        <v>91.12</v>
      </c>
      <c r="Q226" s="145">
        <v>0.15540000000000001</v>
      </c>
      <c r="R226" s="145">
        <f>Q226*H226</f>
        <v>52.836000000000006</v>
      </c>
      <c r="S226" s="145">
        <v>0</v>
      </c>
      <c r="T226" s="146">
        <f>S226*H226</f>
        <v>0</v>
      </c>
      <c r="AR226" s="147" t="s">
        <v>155</v>
      </c>
      <c r="AT226" s="147" t="s">
        <v>150</v>
      </c>
      <c r="AU226" s="147" t="s">
        <v>77</v>
      </c>
      <c r="AY226" s="15" t="s">
        <v>148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5" t="s">
        <v>75</v>
      </c>
      <c r="BK226" s="148">
        <f>ROUND(I226*H226,2)</f>
        <v>0</v>
      </c>
      <c r="BL226" s="15" t="s">
        <v>155</v>
      </c>
      <c r="BM226" s="147" t="s">
        <v>307</v>
      </c>
    </row>
    <row r="227" spans="2:65" s="1" customFormat="1" ht="29.25">
      <c r="B227" s="27"/>
      <c r="D227" s="149" t="s">
        <v>157</v>
      </c>
      <c r="F227" s="150" t="s">
        <v>308</v>
      </c>
      <c r="L227" s="27"/>
      <c r="M227" s="151"/>
      <c r="T227" s="51"/>
      <c r="AT227" s="15" t="s">
        <v>157</v>
      </c>
      <c r="AU227" s="15" t="s">
        <v>77</v>
      </c>
    </row>
    <row r="228" spans="2:65" s="1" customFormat="1">
      <c r="B228" s="27"/>
      <c r="D228" s="152" t="s">
        <v>159</v>
      </c>
      <c r="F228" s="153" t="s">
        <v>309</v>
      </c>
      <c r="L228" s="27"/>
      <c r="M228" s="151"/>
      <c r="T228" s="51"/>
      <c r="AT228" s="15" t="s">
        <v>159</v>
      </c>
      <c r="AU228" s="15" t="s">
        <v>77</v>
      </c>
    </row>
    <row r="229" spans="2:65" s="12" customFormat="1">
      <c r="B229" s="154"/>
      <c r="D229" s="149" t="s">
        <v>161</v>
      </c>
      <c r="E229" s="155" t="s">
        <v>1</v>
      </c>
      <c r="F229" s="156" t="s">
        <v>310</v>
      </c>
      <c r="H229" s="157">
        <v>340</v>
      </c>
      <c r="L229" s="154"/>
      <c r="M229" s="158"/>
      <c r="T229" s="159"/>
      <c r="AT229" s="155" t="s">
        <v>161</v>
      </c>
      <c r="AU229" s="155" t="s">
        <v>77</v>
      </c>
      <c r="AV229" s="12" t="s">
        <v>77</v>
      </c>
      <c r="AW229" s="12" t="s">
        <v>25</v>
      </c>
      <c r="AX229" s="12" t="s">
        <v>75</v>
      </c>
      <c r="AY229" s="155" t="s">
        <v>148</v>
      </c>
    </row>
    <row r="230" spans="2:65" s="1" customFormat="1" ht="16.5" customHeight="1">
      <c r="B230" s="137"/>
      <c r="C230" s="161" t="s">
        <v>311</v>
      </c>
      <c r="D230" s="161" t="s">
        <v>201</v>
      </c>
      <c r="E230" s="162" t="s">
        <v>312</v>
      </c>
      <c r="F230" s="163" t="s">
        <v>313</v>
      </c>
      <c r="G230" s="164" t="s">
        <v>272</v>
      </c>
      <c r="H230" s="165">
        <v>163</v>
      </c>
      <c r="I230" s="166">
        <v>0</v>
      </c>
      <c r="J230" s="166">
        <f>ROUND(I230*H230,2)</f>
        <v>0</v>
      </c>
      <c r="K230" s="163" t="s">
        <v>154</v>
      </c>
      <c r="L230" s="167"/>
      <c r="M230" s="168" t="s">
        <v>1</v>
      </c>
      <c r="N230" s="169" t="s">
        <v>33</v>
      </c>
      <c r="O230" s="145">
        <v>0</v>
      </c>
      <c r="P230" s="145">
        <f>O230*H230</f>
        <v>0</v>
      </c>
      <c r="Q230" s="145">
        <v>0.08</v>
      </c>
      <c r="R230" s="145">
        <f>Q230*H230</f>
        <v>13.040000000000001</v>
      </c>
      <c r="S230" s="145">
        <v>0</v>
      </c>
      <c r="T230" s="146">
        <f>S230*H230</f>
        <v>0</v>
      </c>
      <c r="AR230" s="147" t="s">
        <v>204</v>
      </c>
      <c r="AT230" s="147" t="s">
        <v>201</v>
      </c>
      <c r="AU230" s="147" t="s">
        <v>77</v>
      </c>
      <c r="AY230" s="15" t="s">
        <v>148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5" t="s">
        <v>75</v>
      </c>
      <c r="BK230" s="148">
        <f>ROUND(I230*H230,2)</f>
        <v>0</v>
      </c>
      <c r="BL230" s="15" t="s">
        <v>155</v>
      </c>
      <c r="BM230" s="147" t="s">
        <v>314</v>
      </c>
    </row>
    <row r="231" spans="2:65" s="1" customFormat="1">
      <c r="B231" s="27"/>
      <c r="D231" s="149" t="s">
        <v>157</v>
      </c>
      <c r="F231" s="150" t="s">
        <v>313</v>
      </c>
      <c r="L231" s="27"/>
      <c r="M231" s="151"/>
      <c r="T231" s="51"/>
      <c r="AT231" s="15" t="s">
        <v>157</v>
      </c>
      <c r="AU231" s="15" t="s">
        <v>77</v>
      </c>
    </row>
    <row r="232" spans="2:65" s="12" customFormat="1">
      <c r="B232" s="154"/>
      <c r="D232" s="149" t="s">
        <v>161</v>
      </c>
      <c r="E232" s="155" t="s">
        <v>1</v>
      </c>
      <c r="F232" s="156" t="s">
        <v>315</v>
      </c>
      <c r="H232" s="157">
        <v>157</v>
      </c>
      <c r="L232" s="154"/>
      <c r="M232" s="158"/>
      <c r="T232" s="159"/>
      <c r="AT232" s="155" t="s">
        <v>161</v>
      </c>
      <c r="AU232" s="155" t="s">
        <v>77</v>
      </c>
      <c r="AV232" s="12" t="s">
        <v>77</v>
      </c>
      <c r="AW232" s="12" t="s">
        <v>25</v>
      </c>
      <c r="AX232" s="12" t="s">
        <v>68</v>
      </c>
      <c r="AY232" s="155" t="s">
        <v>148</v>
      </c>
    </row>
    <row r="233" spans="2:65" s="12" customFormat="1">
      <c r="B233" s="154"/>
      <c r="D233" s="149" t="s">
        <v>161</v>
      </c>
      <c r="E233" s="155" t="s">
        <v>1</v>
      </c>
      <c r="F233" s="156" t="s">
        <v>316</v>
      </c>
      <c r="H233" s="157">
        <v>6</v>
      </c>
      <c r="L233" s="154"/>
      <c r="M233" s="158"/>
      <c r="T233" s="159"/>
      <c r="AT233" s="155" t="s">
        <v>161</v>
      </c>
      <c r="AU233" s="155" t="s">
        <v>77</v>
      </c>
      <c r="AV233" s="12" t="s">
        <v>77</v>
      </c>
      <c r="AW233" s="12" t="s">
        <v>25</v>
      </c>
      <c r="AX233" s="12" t="s">
        <v>68</v>
      </c>
      <c r="AY233" s="155" t="s">
        <v>148</v>
      </c>
    </row>
    <row r="234" spans="2:65" s="13" customFormat="1">
      <c r="B234" s="170"/>
      <c r="D234" s="149" t="s">
        <v>161</v>
      </c>
      <c r="E234" s="171" t="s">
        <v>1</v>
      </c>
      <c r="F234" s="172" t="s">
        <v>317</v>
      </c>
      <c r="H234" s="173">
        <v>163</v>
      </c>
      <c r="L234" s="170"/>
      <c r="M234" s="174"/>
      <c r="T234" s="175"/>
      <c r="AT234" s="171" t="s">
        <v>161</v>
      </c>
      <c r="AU234" s="171" t="s">
        <v>77</v>
      </c>
      <c r="AV234" s="13" t="s">
        <v>155</v>
      </c>
      <c r="AW234" s="13" t="s">
        <v>25</v>
      </c>
      <c r="AX234" s="13" t="s">
        <v>75</v>
      </c>
      <c r="AY234" s="171" t="s">
        <v>148</v>
      </c>
    </row>
    <row r="235" spans="2:65" s="1" customFormat="1" ht="24.2" customHeight="1">
      <c r="B235" s="137"/>
      <c r="C235" s="161" t="s">
        <v>318</v>
      </c>
      <c r="D235" s="161" t="s">
        <v>201</v>
      </c>
      <c r="E235" s="162" t="s">
        <v>319</v>
      </c>
      <c r="F235" s="163" t="s">
        <v>320</v>
      </c>
      <c r="G235" s="164" t="s">
        <v>272</v>
      </c>
      <c r="H235" s="165">
        <v>98</v>
      </c>
      <c r="I235" s="166">
        <v>0</v>
      </c>
      <c r="J235" s="166">
        <f>ROUND(I235*H235,2)</f>
        <v>0</v>
      </c>
      <c r="K235" s="163" t="s">
        <v>154</v>
      </c>
      <c r="L235" s="167"/>
      <c r="M235" s="168" t="s">
        <v>1</v>
      </c>
      <c r="N235" s="169" t="s">
        <v>33</v>
      </c>
      <c r="O235" s="145">
        <v>0</v>
      </c>
      <c r="P235" s="145">
        <f>O235*H235</f>
        <v>0</v>
      </c>
      <c r="Q235" s="145">
        <v>4.8300000000000003E-2</v>
      </c>
      <c r="R235" s="145">
        <f>Q235*H235</f>
        <v>4.7334000000000005</v>
      </c>
      <c r="S235" s="145">
        <v>0</v>
      </c>
      <c r="T235" s="146">
        <f>S235*H235</f>
        <v>0</v>
      </c>
      <c r="AR235" s="147" t="s">
        <v>204</v>
      </c>
      <c r="AT235" s="147" t="s">
        <v>201</v>
      </c>
      <c r="AU235" s="147" t="s">
        <v>77</v>
      </c>
      <c r="AY235" s="15" t="s">
        <v>148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5" t="s">
        <v>75</v>
      </c>
      <c r="BK235" s="148">
        <f>ROUND(I235*H235,2)</f>
        <v>0</v>
      </c>
      <c r="BL235" s="15" t="s">
        <v>155</v>
      </c>
      <c r="BM235" s="147" t="s">
        <v>321</v>
      </c>
    </row>
    <row r="236" spans="2:65" s="1" customFormat="1">
      <c r="B236" s="27"/>
      <c r="D236" s="149" t="s">
        <v>157</v>
      </c>
      <c r="F236" s="150" t="s">
        <v>320</v>
      </c>
      <c r="L236" s="27"/>
      <c r="M236" s="151"/>
      <c r="T236" s="51"/>
      <c r="AT236" s="15" t="s">
        <v>157</v>
      </c>
      <c r="AU236" s="15" t="s">
        <v>77</v>
      </c>
    </row>
    <row r="237" spans="2:65" s="12" customFormat="1">
      <c r="B237" s="154"/>
      <c r="D237" s="149" t="s">
        <v>161</v>
      </c>
      <c r="E237" s="155" t="s">
        <v>1</v>
      </c>
      <c r="F237" s="156" t="s">
        <v>322</v>
      </c>
      <c r="H237" s="157">
        <v>98</v>
      </c>
      <c r="L237" s="154"/>
      <c r="M237" s="158"/>
      <c r="T237" s="159"/>
      <c r="AT237" s="155" t="s">
        <v>161</v>
      </c>
      <c r="AU237" s="155" t="s">
        <v>77</v>
      </c>
      <c r="AV237" s="12" t="s">
        <v>77</v>
      </c>
      <c r="AW237" s="12" t="s">
        <v>25</v>
      </c>
      <c r="AX237" s="12" t="s">
        <v>75</v>
      </c>
      <c r="AY237" s="155" t="s">
        <v>148</v>
      </c>
    </row>
    <row r="238" spans="2:65" s="1" customFormat="1" ht="24.2" customHeight="1">
      <c r="B238" s="137"/>
      <c r="C238" s="161" t="s">
        <v>323</v>
      </c>
      <c r="D238" s="161" t="s">
        <v>201</v>
      </c>
      <c r="E238" s="162" t="s">
        <v>324</v>
      </c>
      <c r="F238" s="163" t="s">
        <v>325</v>
      </c>
      <c r="G238" s="164" t="s">
        <v>272</v>
      </c>
      <c r="H238" s="165">
        <v>19</v>
      </c>
      <c r="I238" s="166">
        <v>0</v>
      </c>
      <c r="J238" s="166">
        <f>ROUND(I238*H238,2)</f>
        <v>0</v>
      </c>
      <c r="K238" s="163" t="s">
        <v>154</v>
      </c>
      <c r="L238" s="167"/>
      <c r="M238" s="168" t="s">
        <v>1</v>
      </c>
      <c r="N238" s="169" t="s">
        <v>33</v>
      </c>
      <c r="O238" s="145">
        <v>0</v>
      </c>
      <c r="P238" s="145">
        <f>O238*H238</f>
        <v>0</v>
      </c>
      <c r="Q238" s="145">
        <v>6.5670000000000006E-2</v>
      </c>
      <c r="R238" s="145">
        <f>Q238*H238</f>
        <v>1.2477300000000002</v>
      </c>
      <c r="S238" s="145">
        <v>0</v>
      </c>
      <c r="T238" s="146">
        <f>S238*H238</f>
        <v>0</v>
      </c>
      <c r="AR238" s="147" t="s">
        <v>204</v>
      </c>
      <c r="AT238" s="147" t="s">
        <v>201</v>
      </c>
      <c r="AU238" s="147" t="s">
        <v>77</v>
      </c>
      <c r="AY238" s="15" t="s">
        <v>148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5" t="s">
        <v>75</v>
      </c>
      <c r="BK238" s="148">
        <f>ROUND(I238*H238,2)</f>
        <v>0</v>
      </c>
      <c r="BL238" s="15" t="s">
        <v>155</v>
      </c>
      <c r="BM238" s="147" t="s">
        <v>326</v>
      </c>
    </row>
    <row r="239" spans="2:65" s="1" customFormat="1">
      <c r="B239" s="27"/>
      <c r="D239" s="149" t="s">
        <v>157</v>
      </c>
      <c r="F239" s="150" t="s">
        <v>325</v>
      </c>
      <c r="L239" s="27"/>
      <c r="M239" s="151"/>
      <c r="T239" s="51"/>
      <c r="AT239" s="15" t="s">
        <v>157</v>
      </c>
      <c r="AU239" s="15" t="s">
        <v>77</v>
      </c>
    </row>
    <row r="240" spans="2:65" s="12" customFormat="1">
      <c r="B240" s="154"/>
      <c r="D240" s="149" t="s">
        <v>161</v>
      </c>
      <c r="E240" s="155" t="s">
        <v>1</v>
      </c>
      <c r="F240" s="156" t="s">
        <v>285</v>
      </c>
      <c r="H240" s="157">
        <v>19</v>
      </c>
      <c r="L240" s="154"/>
      <c r="M240" s="158"/>
      <c r="T240" s="159"/>
      <c r="AT240" s="155" t="s">
        <v>161</v>
      </c>
      <c r="AU240" s="155" t="s">
        <v>77</v>
      </c>
      <c r="AV240" s="12" t="s">
        <v>77</v>
      </c>
      <c r="AW240" s="12" t="s">
        <v>25</v>
      </c>
      <c r="AX240" s="12" t="s">
        <v>75</v>
      </c>
      <c r="AY240" s="155" t="s">
        <v>148</v>
      </c>
    </row>
    <row r="241" spans="2:65" s="1" customFormat="1" ht="16.5" customHeight="1">
      <c r="B241" s="137"/>
      <c r="C241" s="161" t="s">
        <v>327</v>
      </c>
      <c r="D241" s="161" t="s">
        <v>201</v>
      </c>
      <c r="E241" s="162" t="s">
        <v>328</v>
      </c>
      <c r="F241" s="163" t="s">
        <v>329</v>
      </c>
      <c r="G241" s="164" t="s">
        <v>272</v>
      </c>
      <c r="H241" s="165">
        <v>60</v>
      </c>
      <c r="I241" s="166">
        <v>0</v>
      </c>
      <c r="J241" s="166">
        <f>ROUND(I241*H241,2)</f>
        <v>0</v>
      </c>
      <c r="K241" s="163" t="s">
        <v>154</v>
      </c>
      <c r="L241" s="167"/>
      <c r="M241" s="168" t="s">
        <v>1</v>
      </c>
      <c r="N241" s="169" t="s">
        <v>33</v>
      </c>
      <c r="O241" s="145">
        <v>0</v>
      </c>
      <c r="P241" s="145">
        <f>O241*H241</f>
        <v>0</v>
      </c>
      <c r="Q241" s="145">
        <v>5.6120000000000003E-2</v>
      </c>
      <c r="R241" s="145">
        <f>Q241*H241</f>
        <v>3.3672000000000004</v>
      </c>
      <c r="S241" s="145">
        <v>0</v>
      </c>
      <c r="T241" s="146">
        <f>S241*H241</f>
        <v>0</v>
      </c>
      <c r="AR241" s="147" t="s">
        <v>204</v>
      </c>
      <c r="AT241" s="147" t="s">
        <v>201</v>
      </c>
      <c r="AU241" s="147" t="s">
        <v>77</v>
      </c>
      <c r="AY241" s="15" t="s">
        <v>148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5" t="s">
        <v>75</v>
      </c>
      <c r="BK241" s="148">
        <f>ROUND(I241*H241,2)</f>
        <v>0</v>
      </c>
      <c r="BL241" s="15" t="s">
        <v>155</v>
      </c>
      <c r="BM241" s="147" t="s">
        <v>330</v>
      </c>
    </row>
    <row r="242" spans="2:65" s="1" customFormat="1">
      <c r="B242" s="27"/>
      <c r="D242" s="149" t="s">
        <v>157</v>
      </c>
      <c r="F242" s="150" t="s">
        <v>329</v>
      </c>
      <c r="L242" s="27"/>
      <c r="M242" s="151"/>
      <c r="T242" s="51"/>
      <c r="AT242" s="15" t="s">
        <v>157</v>
      </c>
      <c r="AU242" s="15" t="s">
        <v>77</v>
      </c>
    </row>
    <row r="243" spans="2:65" s="12" customFormat="1">
      <c r="B243" s="154"/>
      <c r="D243" s="149" t="s">
        <v>161</v>
      </c>
      <c r="E243" s="155" t="s">
        <v>1</v>
      </c>
      <c r="F243" s="156" t="s">
        <v>331</v>
      </c>
      <c r="H243" s="157">
        <v>60</v>
      </c>
      <c r="L243" s="154"/>
      <c r="M243" s="158"/>
      <c r="T243" s="159"/>
      <c r="AT243" s="155" t="s">
        <v>161</v>
      </c>
      <c r="AU243" s="155" t="s">
        <v>77</v>
      </c>
      <c r="AV243" s="12" t="s">
        <v>77</v>
      </c>
      <c r="AW243" s="12" t="s">
        <v>25</v>
      </c>
      <c r="AX243" s="12" t="s">
        <v>75</v>
      </c>
      <c r="AY243" s="155" t="s">
        <v>148</v>
      </c>
    </row>
    <row r="244" spans="2:65" s="1" customFormat="1" ht="24.2" customHeight="1">
      <c r="B244" s="137"/>
      <c r="C244" s="138" t="s">
        <v>332</v>
      </c>
      <c r="D244" s="138" t="s">
        <v>150</v>
      </c>
      <c r="E244" s="139" t="s">
        <v>333</v>
      </c>
      <c r="F244" s="140" t="s">
        <v>334</v>
      </c>
      <c r="G244" s="141" t="s">
        <v>272</v>
      </c>
      <c r="H244" s="142">
        <v>340</v>
      </c>
      <c r="I244" s="143">
        <v>0</v>
      </c>
      <c r="J244" s="143">
        <f>ROUND(I244*H244,2)</f>
        <v>0</v>
      </c>
      <c r="K244" s="140" t="s">
        <v>154</v>
      </c>
      <c r="L244" s="27"/>
      <c r="M244" s="144" t="s">
        <v>1</v>
      </c>
      <c r="N244" s="115" t="s">
        <v>33</v>
      </c>
      <c r="O244" s="145">
        <v>0.124</v>
      </c>
      <c r="P244" s="145">
        <f>O244*H244</f>
        <v>42.16</v>
      </c>
      <c r="Q244" s="145">
        <v>0</v>
      </c>
      <c r="R244" s="145">
        <f>Q244*H244</f>
        <v>0</v>
      </c>
      <c r="S244" s="145">
        <v>0</v>
      </c>
      <c r="T244" s="146">
        <f>S244*H244</f>
        <v>0</v>
      </c>
      <c r="AR244" s="147" t="s">
        <v>155</v>
      </c>
      <c r="AT244" s="147" t="s">
        <v>150</v>
      </c>
      <c r="AU244" s="147" t="s">
        <v>77</v>
      </c>
      <c r="AY244" s="15" t="s">
        <v>148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5" t="s">
        <v>75</v>
      </c>
      <c r="BK244" s="148">
        <f>ROUND(I244*H244,2)</f>
        <v>0</v>
      </c>
      <c r="BL244" s="15" t="s">
        <v>155</v>
      </c>
      <c r="BM244" s="147" t="s">
        <v>335</v>
      </c>
    </row>
    <row r="245" spans="2:65" s="1" customFormat="1" ht="19.5">
      <c r="B245" s="27"/>
      <c r="D245" s="149" t="s">
        <v>157</v>
      </c>
      <c r="F245" s="150" t="s">
        <v>336</v>
      </c>
      <c r="L245" s="27"/>
      <c r="M245" s="151"/>
      <c r="T245" s="51"/>
      <c r="AT245" s="15" t="s">
        <v>157</v>
      </c>
      <c r="AU245" s="15" t="s">
        <v>77</v>
      </c>
    </row>
    <row r="246" spans="2:65" s="1" customFormat="1">
      <c r="B246" s="27"/>
      <c r="D246" s="152" t="s">
        <v>159</v>
      </c>
      <c r="F246" s="153" t="s">
        <v>337</v>
      </c>
      <c r="L246" s="27"/>
      <c r="M246" s="151"/>
      <c r="T246" s="51"/>
      <c r="AT246" s="15" t="s">
        <v>159</v>
      </c>
      <c r="AU246" s="15" t="s">
        <v>77</v>
      </c>
    </row>
    <row r="247" spans="2:65" s="12" customFormat="1">
      <c r="B247" s="154"/>
      <c r="D247" s="149" t="s">
        <v>161</v>
      </c>
      <c r="E247" s="155" t="s">
        <v>1</v>
      </c>
      <c r="F247" s="156" t="s">
        <v>276</v>
      </c>
      <c r="H247" s="157">
        <v>340</v>
      </c>
      <c r="L247" s="154"/>
      <c r="M247" s="158"/>
      <c r="T247" s="159"/>
      <c r="AT247" s="155" t="s">
        <v>161</v>
      </c>
      <c r="AU247" s="155" t="s">
        <v>77</v>
      </c>
      <c r="AV247" s="12" t="s">
        <v>77</v>
      </c>
      <c r="AW247" s="12" t="s">
        <v>25</v>
      </c>
      <c r="AX247" s="12" t="s">
        <v>75</v>
      </c>
      <c r="AY247" s="155" t="s">
        <v>148</v>
      </c>
    </row>
    <row r="248" spans="2:65" s="1" customFormat="1" ht="16.5" customHeight="1">
      <c r="B248" s="137"/>
      <c r="C248" s="138" t="s">
        <v>338</v>
      </c>
      <c r="D248" s="138" t="s">
        <v>150</v>
      </c>
      <c r="E248" s="139" t="s">
        <v>339</v>
      </c>
      <c r="F248" s="140" t="s">
        <v>340</v>
      </c>
      <c r="G248" s="141" t="s">
        <v>172</v>
      </c>
      <c r="H248" s="142">
        <v>0.6</v>
      </c>
      <c r="I248" s="143">
        <v>0</v>
      </c>
      <c r="J248" s="143">
        <f>ROUND(I248*H248,2)</f>
        <v>0</v>
      </c>
      <c r="K248" s="140" t="s">
        <v>154</v>
      </c>
      <c r="L248" s="27"/>
      <c r="M248" s="144" t="s">
        <v>1</v>
      </c>
      <c r="N248" s="115" t="s">
        <v>33</v>
      </c>
      <c r="O248" s="145">
        <v>6.4359999999999999</v>
      </c>
      <c r="P248" s="145">
        <f>O248*H248</f>
        <v>3.8615999999999997</v>
      </c>
      <c r="Q248" s="145">
        <v>0</v>
      </c>
      <c r="R248" s="145">
        <f>Q248*H248</f>
        <v>0</v>
      </c>
      <c r="S248" s="145">
        <v>2</v>
      </c>
      <c r="T248" s="146">
        <f>S248*H248</f>
        <v>1.2</v>
      </c>
      <c r="AR248" s="147" t="s">
        <v>155</v>
      </c>
      <c r="AT248" s="147" t="s">
        <v>150</v>
      </c>
      <c r="AU248" s="147" t="s">
        <v>77</v>
      </c>
      <c r="AY248" s="15" t="s">
        <v>148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5" t="s">
        <v>75</v>
      </c>
      <c r="BK248" s="148">
        <f>ROUND(I248*H248,2)</f>
        <v>0</v>
      </c>
      <c r="BL248" s="15" t="s">
        <v>155</v>
      </c>
      <c r="BM248" s="147" t="s">
        <v>341</v>
      </c>
    </row>
    <row r="249" spans="2:65" s="1" customFormat="1">
      <c r="B249" s="27"/>
      <c r="D249" s="149" t="s">
        <v>157</v>
      </c>
      <c r="F249" s="150" t="s">
        <v>342</v>
      </c>
      <c r="L249" s="27"/>
      <c r="M249" s="151"/>
      <c r="T249" s="51"/>
      <c r="AT249" s="15" t="s">
        <v>157</v>
      </c>
      <c r="AU249" s="15" t="s">
        <v>77</v>
      </c>
    </row>
    <row r="250" spans="2:65" s="1" customFormat="1">
      <c r="B250" s="27"/>
      <c r="D250" s="152" t="s">
        <v>159</v>
      </c>
      <c r="F250" s="153" t="s">
        <v>343</v>
      </c>
      <c r="L250" s="27"/>
      <c r="M250" s="151"/>
      <c r="T250" s="51"/>
      <c r="AT250" s="15" t="s">
        <v>159</v>
      </c>
      <c r="AU250" s="15" t="s">
        <v>77</v>
      </c>
    </row>
    <row r="251" spans="2:65" s="12" customFormat="1">
      <c r="B251" s="154"/>
      <c r="D251" s="149" t="s">
        <v>161</v>
      </c>
      <c r="E251" s="155" t="s">
        <v>344</v>
      </c>
      <c r="F251" s="156" t="s">
        <v>345</v>
      </c>
      <c r="H251" s="157">
        <v>0.6</v>
      </c>
      <c r="L251" s="154"/>
      <c r="M251" s="158"/>
      <c r="T251" s="159"/>
      <c r="AT251" s="155" t="s">
        <v>161</v>
      </c>
      <c r="AU251" s="155" t="s">
        <v>77</v>
      </c>
      <c r="AV251" s="12" t="s">
        <v>77</v>
      </c>
      <c r="AW251" s="12" t="s">
        <v>25</v>
      </c>
      <c r="AX251" s="12" t="s">
        <v>75</v>
      </c>
      <c r="AY251" s="155" t="s">
        <v>148</v>
      </c>
    </row>
    <row r="252" spans="2:65" s="11" customFormat="1" ht="22.9" customHeight="1">
      <c r="B252" s="126"/>
      <c r="D252" s="127" t="s">
        <v>67</v>
      </c>
      <c r="E252" s="135" t="s">
        <v>346</v>
      </c>
      <c r="F252" s="135" t="s">
        <v>347</v>
      </c>
      <c r="J252" s="136">
        <f>BK252</f>
        <v>0</v>
      </c>
      <c r="L252" s="126"/>
      <c r="M252" s="130"/>
      <c r="P252" s="131">
        <f>SUM(P253:P304)</f>
        <v>47.992757999999995</v>
      </c>
      <c r="R252" s="131">
        <f>SUM(R253:R304)</f>
        <v>0</v>
      </c>
      <c r="T252" s="132">
        <f>SUM(T253:T304)</f>
        <v>0</v>
      </c>
      <c r="AR252" s="127" t="s">
        <v>75</v>
      </c>
      <c r="AT252" s="133" t="s">
        <v>67</v>
      </c>
      <c r="AU252" s="133" t="s">
        <v>75</v>
      </c>
      <c r="AY252" s="127" t="s">
        <v>148</v>
      </c>
      <c r="BK252" s="134">
        <f>SUM(BK253:BK304)</f>
        <v>0</v>
      </c>
    </row>
    <row r="253" spans="2:65" s="1" customFormat="1" ht="33" customHeight="1">
      <c r="B253" s="137"/>
      <c r="C253" s="138" t="s">
        <v>348</v>
      </c>
      <c r="D253" s="138" t="s">
        <v>150</v>
      </c>
      <c r="E253" s="139" t="s">
        <v>349</v>
      </c>
      <c r="F253" s="140" t="s">
        <v>350</v>
      </c>
      <c r="G253" s="141" t="s">
        <v>209</v>
      </c>
      <c r="H253" s="142">
        <v>155.1</v>
      </c>
      <c r="I253" s="143">
        <v>0</v>
      </c>
      <c r="J253" s="143">
        <f>ROUND(I253*H253,2)</f>
        <v>0</v>
      </c>
      <c r="K253" s="140" t="s">
        <v>154</v>
      </c>
      <c r="L253" s="27"/>
      <c r="M253" s="144" t="s">
        <v>1</v>
      </c>
      <c r="N253" s="115" t="s">
        <v>33</v>
      </c>
      <c r="O253" s="145">
        <v>0</v>
      </c>
      <c r="P253" s="145">
        <f>O253*H253</f>
        <v>0</v>
      </c>
      <c r="Q253" s="145">
        <v>0</v>
      </c>
      <c r="R253" s="145">
        <f>Q253*H253</f>
        <v>0</v>
      </c>
      <c r="S253" s="145">
        <v>0</v>
      </c>
      <c r="T253" s="146">
        <f>S253*H253</f>
        <v>0</v>
      </c>
      <c r="AR253" s="147" t="s">
        <v>155</v>
      </c>
      <c r="AT253" s="147" t="s">
        <v>150</v>
      </c>
      <c r="AU253" s="147" t="s">
        <v>77</v>
      </c>
      <c r="AY253" s="15" t="s">
        <v>148</v>
      </c>
      <c r="BE253" s="148">
        <f>IF(N253="základní",J253,0)</f>
        <v>0</v>
      </c>
      <c r="BF253" s="148">
        <f>IF(N253="snížená",J253,0)</f>
        <v>0</v>
      </c>
      <c r="BG253" s="148">
        <f>IF(N253="zákl. přenesená",J253,0)</f>
        <v>0</v>
      </c>
      <c r="BH253" s="148">
        <f>IF(N253="sníž. přenesená",J253,0)</f>
        <v>0</v>
      </c>
      <c r="BI253" s="148">
        <f>IF(N253="nulová",J253,0)</f>
        <v>0</v>
      </c>
      <c r="BJ253" s="15" t="s">
        <v>75</v>
      </c>
      <c r="BK253" s="148">
        <f>ROUND(I253*H253,2)</f>
        <v>0</v>
      </c>
      <c r="BL253" s="15" t="s">
        <v>155</v>
      </c>
      <c r="BM253" s="147" t="s">
        <v>351</v>
      </c>
    </row>
    <row r="254" spans="2:65" s="1" customFormat="1" ht="29.25">
      <c r="B254" s="27"/>
      <c r="D254" s="149" t="s">
        <v>157</v>
      </c>
      <c r="F254" s="150" t="s">
        <v>352</v>
      </c>
      <c r="L254" s="27"/>
      <c r="M254" s="151"/>
      <c r="T254" s="51"/>
      <c r="AT254" s="15" t="s">
        <v>157</v>
      </c>
      <c r="AU254" s="15" t="s">
        <v>77</v>
      </c>
    </row>
    <row r="255" spans="2:65" s="1" customFormat="1">
      <c r="B255" s="27"/>
      <c r="D255" s="152" t="s">
        <v>159</v>
      </c>
      <c r="F255" s="153" t="s">
        <v>353</v>
      </c>
      <c r="L255" s="27"/>
      <c r="M255" s="151"/>
      <c r="T255" s="51"/>
      <c r="AT255" s="15" t="s">
        <v>159</v>
      </c>
      <c r="AU255" s="15" t="s">
        <v>77</v>
      </c>
    </row>
    <row r="256" spans="2:65" s="12" customFormat="1">
      <c r="B256" s="154"/>
      <c r="D256" s="149" t="s">
        <v>161</v>
      </c>
      <c r="E256" s="155" t="s">
        <v>1</v>
      </c>
      <c r="F256" s="156" t="s">
        <v>354</v>
      </c>
      <c r="H256" s="157">
        <v>155.1</v>
      </c>
      <c r="L256" s="154"/>
      <c r="M256" s="158"/>
      <c r="T256" s="159"/>
      <c r="AT256" s="155" t="s">
        <v>161</v>
      </c>
      <c r="AU256" s="155" t="s">
        <v>77</v>
      </c>
      <c r="AV256" s="12" t="s">
        <v>77</v>
      </c>
      <c r="AW256" s="12" t="s">
        <v>25</v>
      </c>
      <c r="AX256" s="12" t="s">
        <v>75</v>
      </c>
      <c r="AY256" s="155" t="s">
        <v>148</v>
      </c>
    </row>
    <row r="257" spans="2:65" s="1" customFormat="1" ht="24.2" customHeight="1">
      <c r="B257" s="137"/>
      <c r="C257" s="138" t="s">
        <v>355</v>
      </c>
      <c r="D257" s="138" t="s">
        <v>150</v>
      </c>
      <c r="E257" s="139" t="s">
        <v>356</v>
      </c>
      <c r="F257" s="140" t="s">
        <v>208</v>
      </c>
      <c r="G257" s="141" t="s">
        <v>209</v>
      </c>
      <c r="H257" s="142">
        <v>46.314</v>
      </c>
      <c r="I257" s="143">
        <v>0</v>
      </c>
      <c r="J257" s="143">
        <f>ROUND(I257*H257,2)</f>
        <v>0</v>
      </c>
      <c r="K257" s="140" t="s">
        <v>154</v>
      </c>
      <c r="L257" s="27"/>
      <c r="M257" s="144" t="s">
        <v>1</v>
      </c>
      <c r="N257" s="115" t="s">
        <v>33</v>
      </c>
      <c r="O257" s="145">
        <v>0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155</v>
      </c>
      <c r="AT257" s="147" t="s">
        <v>150</v>
      </c>
      <c r="AU257" s="147" t="s">
        <v>77</v>
      </c>
      <c r="AY257" s="15" t="s">
        <v>148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5" t="s">
        <v>75</v>
      </c>
      <c r="BK257" s="148">
        <f>ROUND(I257*H257,2)</f>
        <v>0</v>
      </c>
      <c r="BL257" s="15" t="s">
        <v>155</v>
      </c>
      <c r="BM257" s="147" t="s">
        <v>357</v>
      </c>
    </row>
    <row r="258" spans="2:65" s="1" customFormat="1" ht="29.25">
      <c r="B258" s="27"/>
      <c r="D258" s="149" t="s">
        <v>157</v>
      </c>
      <c r="F258" s="150" t="s">
        <v>211</v>
      </c>
      <c r="L258" s="27"/>
      <c r="M258" s="151"/>
      <c r="T258" s="51"/>
      <c r="AT258" s="15" t="s">
        <v>157</v>
      </c>
      <c r="AU258" s="15" t="s">
        <v>77</v>
      </c>
    </row>
    <row r="259" spans="2:65" s="1" customFormat="1">
      <c r="B259" s="27"/>
      <c r="D259" s="152" t="s">
        <v>159</v>
      </c>
      <c r="F259" s="153" t="s">
        <v>358</v>
      </c>
      <c r="L259" s="27"/>
      <c r="M259" s="151"/>
      <c r="T259" s="51"/>
      <c r="AT259" s="15" t="s">
        <v>159</v>
      </c>
      <c r="AU259" s="15" t="s">
        <v>77</v>
      </c>
    </row>
    <row r="260" spans="2:65" s="12" customFormat="1">
      <c r="B260" s="154"/>
      <c r="D260" s="149" t="s">
        <v>161</v>
      </c>
      <c r="E260" s="155" t="s">
        <v>1</v>
      </c>
      <c r="F260" s="156" t="s">
        <v>359</v>
      </c>
      <c r="H260" s="157">
        <v>46.314</v>
      </c>
      <c r="L260" s="154"/>
      <c r="M260" s="158"/>
      <c r="T260" s="159"/>
      <c r="AT260" s="155" t="s">
        <v>161</v>
      </c>
      <c r="AU260" s="155" t="s">
        <v>77</v>
      </c>
      <c r="AV260" s="12" t="s">
        <v>77</v>
      </c>
      <c r="AW260" s="12" t="s">
        <v>25</v>
      </c>
      <c r="AX260" s="12" t="s">
        <v>75</v>
      </c>
      <c r="AY260" s="155" t="s">
        <v>148</v>
      </c>
    </row>
    <row r="261" spans="2:65" s="1" customFormat="1" ht="21.75" customHeight="1">
      <c r="B261" s="137"/>
      <c r="C261" s="138" t="s">
        <v>360</v>
      </c>
      <c r="D261" s="138" t="s">
        <v>150</v>
      </c>
      <c r="E261" s="139" t="s">
        <v>361</v>
      </c>
      <c r="F261" s="140" t="s">
        <v>362</v>
      </c>
      <c r="G261" s="141" t="s">
        <v>209</v>
      </c>
      <c r="H261" s="142">
        <v>201.41399999999999</v>
      </c>
      <c r="I261" s="143">
        <v>0</v>
      </c>
      <c r="J261" s="143">
        <f>ROUND(I261*H261,2)</f>
        <v>0</v>
      </c>
      <c r="K261" s="140" t="s">
        <v>154</v>
      </c>
      <c r="L261" s="27"/>
      <c r="M261" s="144" t="s">
        <v>1</v>
      </c>
      <c r="N261" s="115" t="s">
        <v>33</v>
      </c>
      <c r="O261" s="145">
        <v>0.03</v>
      </c>
      <c r="P261" s="145">
        <f>O261*H261</f>
        <v>6.042419999999999</v>
      </c>
      <c r="Q261" s="145">
        <v>0</v>
      </c>
      <c r="R261" s="145">
        <f>Q261*H261</f>
        <v>0</v>
      </c>
      <c r="S261" s="145">
        <v>0</v>
      </c>
      <c r="T261" s="146">
        <f>S261*H261</f>
        <v>0</v>
      </c>
      <c r="AR261" s="147" t="s">
        <v>155</v>
      </c>
      <c r="AT261" s="147" t="s">
        <v>150</v>
      </c>
      <c r="AU261" s="147" t="s">
        <v>77</v>
      </c>
      <c r="AY261" s="15" t="s">
        <v>148</v>
      </c>
      <c r="BE261" s="148">
        <f>IF(N261="základní",J261,0)</f>
        <v>0</v>
      </c>
      <c r="BF261" s="148">
        <f>IF(N261="snížená",J261,0)</f>
        <v>0</v>
      </c>
      <c r="BG261" s="148">
        <f>IF(N261="zákl. přenesená",J261,0)</f>
        <v>0</v>
      </c>
      <c r="BH261" s="148">
        <f>IF(N261="sníž. přenesená",J261,0)</f>
        <v>0</v>
      </c>
      <c r="BI261" s="148">
        <f>IF(N261="nulová",J261,0)</f>
        <v>0</v>
      </c>
      <c r="BJ261" s="15" t="s">
        <v>75</v>
      </c>
      <c r="BK261" s="148">
        <f>ROUND(I261*H261,2)</f>
        <v>0</v>
      </c>
      <c r="BL261" s="15" t="s">
        <v>155</v>
      </c>
      <c r="BM261" s="147" t="s">
        <v>363</v>
      </c>
    </row>
    <row r="262" spans="2:65" s="1" customFormat="1" ht="19.5">
      <c r="B262" s="27"/>
      <c r="D262" s="149" t="s">
        <v>157</v>
      </c>
      <c r="F262" s="150" t="s">
        <v>364</v>
      </c>
      <c r="L262" s="27"/>
      <c r="M262" s="151"/>
      <c r="T262" s="51"/>
      <c r="AT262" s="15" t="s">
        <v>157</v>
      </c>
      <c r="AU262" s="15" t="s">
        <v>77</v>
      </c>
    </row>
    <row r="263" spans="2:65" s="1" customFormat="1">
      <c r="B263" s="27"/>
      <c r="D263" s="152" t="s">
        <v>159</v>
      </c>
      <c r="F263" s="153" t="s">
        <v>365</v>
      </c>
      <c r="L263" s="27"/>
      <c r="M263" s="151"/>
      <c r="T263" s="51"/>
      <c r="AT263" s="15" t="s">
        <v>159</v>
      </c>
      <c r="AU263" s="15" t="s">
        <v>77</v>
      </c>
    </row>
    <row r="264" spans="2:65" s="12" customFormat="1">
      <c r="B264" s="154"/>
      <c r="D264" s="149" t="s">
        <v>161</v>
      </c>
      <c r="E264" s="155" t="s">
        <v>1</v>
      </c>
      <c r="F264" s="156" t="s">
        <v>359</v>
      </c>
      <c r="H264" s="157">
        <v>46.314</v>
      </c>
      <c r="L264" s="154"/>
      <c r="M264" s="158"/>
      <c r="T264" s="159"/>
      <c r="AT264" s="155" t="s">
        <v>161</v>
      </c>
      <c r="AU264" s="155" t="s">
        <v>77</v>
      </c>
      <c r="AV264" s="12" t="s">
        <v>77</v>
      </c>
      <c r="AW264" s="12" t="s">
        <v>25</v>
      </c>
      <c r="AX264" s="12" t="s">
        <v>68</v>
      </c>
      <c r="AY264" s="155" t="s">
        <v>148</v>
      </c>
    </row>
    <row r="265" spans="2:65" s="12" customFormat="1">
      <c r="B265" s="154"/>
      <c r="D265" s="149" t="s">
        <v>161</v>
      </c>
      <c r="E265" s="155" t="s">
        <v>1</v>
      </c>
      <c r="F265" s="156" t="s">
        <v>354</v>
      </c>
      <c r="H265" s="157">
        <v>155.1</v>
      </c>
      <c r="L265" s="154"/>
      <c r="M265" s="158"/>
      <c r="T265" s="159"/>
      <c r="AT265" s="155" t="s">
        <v>161</v>
      </c>
      <c r="AU265" s="155" t="s">
        <v>77</v>
      </c>
      <c r="AV265" s="12" t="s">
        <v>77</v>
      </c>
      <c r="AW265" s="12" t="s">
        <v>25</v>
      </c>
      <c r="AX265" s="12" t="s">
        <v>68</v>
      </c>
      <c r="AY265" s="155" t="s">
        <v>148</v>
      </c>
    </row>
    <row r="266" spans="2:65" s="13" customFormat="1">
      <c r="B266" s="170"/>
      <c r="D266" s="149" t="s">
        <v>161</v>
      </c>
      <c r="E266" s="171" t="s">
        <v>106</v>
      </c>
      <c r="F266" s="172" t="s">
        <v>317</v>
      </c>
      <c r="H266" s="173">
        <v>201.41399999999999</v>
      </c>
      <c r="L266" s="170"/>
      <c r="M266" s="174"/>
      <c r="T266" s="175"/>
      <c r="AT266" s="171" t="s">
        <v>161</v>
      </c>
      <c r="AU266" s="171" t="s">
        <v>77</v>
      </c>
      <c r="AV266" s="13" t="s">
        <v>155</v>
      </c>
      <c r="AW266" s="13" t="s">
        <v>25</v>
      </c>
      <c r="AX266" s="13" t="s">
        <v>75</v>
      </c>
      <c r="AY266" s="171" t="s">
        <v>148</v>
      </c>
    </row>
    <row r="267" spans="2:65" s="1" customFormat="1" ht="24.2" customHeight="1">
      <c r="B267" s="137"/>
      <c r="C267" s="138" t="s">
        <v>366</v>
      </c>
      <c r="D267" s="138" t="s">
        <v>150</v>
      </c>
      <c r="E267" s="139" t="s">
        <v>367</v>
      </c>
      <c r="F267" s="140" t="s">
        <v>368</v>
      </c>
      <c r="G267" s="141" t="s">
        <v>209</v>
      </c>
      <c r="H267" s="142">
        <v>3826.866</v>
      </c>
      <c r="I267" s="143">
        <v>0</v>
      </c>
      <c r="J267" s="143">
        <f>ROUND(I267*H267,2)</f>
        <v>0</v>
      </c>
      <c r="K267" s="140" t="s">
        <v>154</v>
      </c>
      <c r="L267" s="27"/>
      <c r="M267" s="144" t="s">
        <v>1</v>
      </c>
      <c r="N267" s="115" t="s">
        <v>33</v>
      </c>
      <c r="O267" s="145">
        <v>2E-3</v>
      </c>
      <c r="P267" s="145">
        <f>O267*H267</f>
        <v>7.6537319999999998</v>
      </c>
      <c r="Q267" s="145">
        <v>0</v>
      </c>
      <c r="R267" s="145">
        <f>Q267*H267</f>
        <v>0</v>
      </c>
      <c r="S267" s="145">
        <v>0</v>
      </c>
      <c r="T267" s="146">
        <f>S267*H267</f>
        <v>0</v>
      </c>
      <c r="AR267" s="147" t="s">
        <v>155</v>
      </c>
      <c r="AT267" s="147" t="s">
        <v>150</v>
      </c>
      <c r="AU267" s="147" t="s">
        <v>77</v>
      </c>
      <c r="AY267" s="15" t="s">
        <v>148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5" t="s">
        <v>75</v>
      </c>
      <c r="BK267" s="148">
        <f>ROUND(I267*H267,2)</f>
        <v>0</v>
      </c>
      <c r="BL267" s="15" t="s">
        <v>155</v>
      </c>
      <c r="BM267" s="147" t="s">
        <v>369</v>
      </c>
    </row>
    <row r="268" spans="2:65" s="1" customFormat="1" ht="29.25">
      <c r="B268" s="27"/>
      <c r="D268" s="149" t="s">
        <v>157</v>
      </c>
      <c r="F268" s="150" t="s">
        <v>370</v>
      </c>
      <c r="L268" s="27"/>
      <c r="M268" s="151"/>
      <c r="T268" s="51"/>
      <c r="AT268" s="15" t="s">
        <v>157</v>
      </c>
      <c r="AU268" s="15" t="s">
        <v>77</v>
      </c>
    </row>
    <row r="269" spans="2:65" s="1" customFormat="1">
      <c r="B269" s="27"/>
      <c r="D269" s="152" t="s">
        <v>159</v>
      </c>
      <c r="F269" s="153" t="s">
        <v>371</v>
      </c>
      <c r="L269" s="27"/>
      <c r="M269" s="151"/>
      <c r="T269" s="51"/>
      <c r="AT269" s="15" t="s">
        <v>159</v>
      </c>
      <c r="AU269" s="15" t="s">
        <v>77</v>
      </c>
    </row>
    <row r="270" spans="2:65" s="12" customFormat="1">
      <c r="B270" s="154"/>
      <c r="D270" s="149" t="s">
        <v>161</v>
      </c>
      <c r="E270" s="155" t="s">
        <v>1</v>
      </c>
      <c r="F270" s="156" t="s">
        <v>372</v>
      </c>
      <c r="H270" s="157">
        <v>3826.866</v>
      </c>
      <c r="L270" s="154"/>
      <c r="M270" s="158"/>
      <c r="T270" s="159"/>
      <c r="AT270" s="155" t="s">
        <v>161</v>
      </c>
      <c r="AU270" s="155" t="s">
        <v>77</v>
      </c>
      <c r="AV270" s="12" t="s">
        <v>77</v>
      </c>
      <c r="AW270" s="12" t="s">
        <v>25</v>
      </c>
      <c r="AX270" s="12" t="s">
        <v>75</v>
      </c>
      <c r="AY270" s="155" t="s">
        <v>148</v>
      </c>
    </row>
    <row r="271" spans="2:65" s="1" customFormat="1" ht="21.75" customHeight="1">
      <c r="B271" s="137"/>
      <c r="C271" s="138" t="s">
        <v>373</v>
      </c>
      <c r="D271" s="138" t="s">
        <v>150</v>
      </c>
      <c r="E271" s="139" t="s">
        <v>374</v>
      </c>
      <c r="F271" s="140" t="s">
        <v>375</v>
      </c>
      <c r="G271" s="141" t="s">
        <v>209</v>
      </c>
      <c r="H271" s="142">
        <v>0.9</v>
      </c>
      <c r="I271" s="143">
        <v>0</v>
      </c>
      <c r="J271" s="143">
        <f>ROUND(I271*H271,2)</f>
        <v>0</v>
      </c>
      <c r="K271" s="140" t="s">
        <v>154</v>
      </c>
      <c r="L271" s="27"/>
      <c r="M271" s="144" t="s">
        <v>1</v>
      </c>
      <c r="N271" s="115" t="s">
        <v>33</v>
      </c>
      <c r="O271" s="145">
        <v>3.2000000000000001E-2</v>
      </c>
      <c r="P271" s="145">
        <f>O271*H271</f>
        <v>2.8800000000000003E-2</v>
      </c>
      <c r="Q271" s="145">
        <v>0</v>
      </c>
      <c r="R271" s="145">
        <f>Q271*H271</f>
        <v>0</v>
      </c>
      <c r="S271" s="145">
        <v>0</v>
      </c>
      <c r="T271" s="146">
        <f>S271*H271</f>
        <v>0</v>
      </c>
      <c r="AR271" s="147" t="s">
        <v>155</v>
      </c>
      <c r="AT271" s="147" t="s">
        <v>150</v>
      </c>
      <c r="AU271" s="147" t="s">
        <v>77</v>
      </c>
      <c r="AY271" s="15" t="s">
        <v>148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5" t="s">
        <v>75</v>
      </c>
      <c r="BK271" s="148">
        <f>ROUND(I271*H271,2)</f>
        <v>0</v>
      </c>
      <c r="BL271" s="15" t="s">
        <v>155</v>
      </c>
      <c r="BM271" s="147" t="s">
        <v>376</v>
      </c>
    </row>
    <row r="272" spans="2:65" s="1" customFormat="1" ht="19.5">
      <c r="B272" s="27"/>
      <c r="D272" s="149" t="s">
        <v>157</v>
      </c>
      <c r="F272" s="150" t="s">
        <v>377</v>
      </c>
      <c r="L272" s="27"/>
      <c r="M272" s="151"/>
      <c r="T272" s="51"/>
      <c r="AT272" s="15" t="s">
        <v>157</v>
      </c>
      <c r="AU272" s="15" t="s">
        <v>77</v>
      </c>
    </row>
    <row r="273" spans="2:65" s="1" customFormat="1">
      <c r="B273" s="27"/>
      <c r="D273" s="152" t="s">
        <v>159</v>
      </c>
      <c r="F273" s="153" t="s">
        <v>378</v>
      </c>
      <c r="L273" s="27"/>
      <c r="M273" s="151"/>
      <c r="T273" s="51"/>
      <c r="AT273" s="15" t="s">
        <v>159</v>
      </c>
      <c r="AU273" s="15" t="s">
        <v>77</v>
      </c>
    </row>
    <row r="274" spans="2:65" s="12" customFormat="1">
      <c r="B274" s="154"/>
      <c r="D274" s="149" t="s">
        <v>161</v>
      </c>
      <c r="E274" s="155" t="s">
        <v>1</v>
      </c>
      <c r="F274" s="156" t="s">
        <v>379</v>
      </c>
      <c r="H274" s="157">
        <v>0.9</v>
      </c>
      <c r="L274" s="154"/>
      <c r="M274" s="158"/>
      <c r="T274" s="159"/>
      <c r="AT274" s="155" t="s">
        <v>161</v>
      </c>
      <c r="AU274" s="155" t="s">
        <v>77</v>
      </c>
      <c r="AV274" s="12" t="s">
        <v>77</v>
      </c>
      <c r="AW274" s="12" t="s">
        <v>25</v>
      </c>
      <c r="AX274" s="12" t="s">
        <v>75</v>
      </c>
      <c r="AY274" s="155" t="s">
        <v>148</v>
      </c>
    </row>
    <row r="275" spans="2:65" s="1" customFormat="1" ht="24.2" customHeight="1">
      <c r="B275" s="137"/>
      <c r="C275" s="138" t="s">
        <v>380</v>
      </c>
      <c r="D275" s="138" t="s">
        <v>150</v>
      </c>
      <c r="E275" s="139" t="s">
        <v>381</v>
      </c>
      <c r="F275" s="140" t="s">
        <v>382</v>
      </c>
      <c r="G275" s="141" t="s">
        <v>209</v>
      </c>
      <c r="H275" s="142">
        <v>17.100000000000001</v>
      </c>
      <c r="I275" s="143">
        <v>0</v>
      </c>
      <c r="J275" s="143">
        <f>ROUND(I275*H275,2)</f>
        <v>0</v>
      </c>
      <c r="K275" s="140" t="s">
        <v>154</v>
      </c>
      <c r="L275" s="27"/>
      <c r="M275" s="144" t="s">
        <v>1</v>
      </c>
      <c r="N275" s="115" t="s">
        <v>33</v>
      </c>
      <c r="O275" s="145">
        <v>3.0000000000000001E-3</v>
      </c>
      <c r="P275" s="145">
        <f>O275*H275</f>
        <v>5.1300000000000005E-2</v>
      </c>
      <c r="Q275" s="145">
        <v>0</v>
      </c>
      <c r="R275" s="145">
        <f>Q275*H275</f>
        <v>0</v>
      </c>
      <c r="S275" s="145">
        <v>0</v>
      </c>
      <c r="T275" s="146">
        <f>S275*H275</f>
        <v>0</v>
      </c>
      <c r="AR275" s="147" t="s">
        <v>155</v>
      </c>
      <c r="AT275" s="147" t="s">
        <v>150</v>
      </c>
      <c r="AU275" s="147" t="s">
        <v>77</v>
      </c>
      <c r="AY275" s="15" t="s">
        <v>148</v>
      </c>
      <c r="BE275" s="148">
        <f>IF(N275="základní",J275,0)</f>
        <v>0</v>
      </c>
      <c r="BF275" s="148">
        <f>IF(N275="snížená",J275,0)</f>
        <v>0</v>
      </c>
      <c r="BG275" s="148">
        <f>IF(N275="zákl. přenesená",J275,0)</f>
        <v>0</v>
      </c>
      <c r="BH275" s="148">
        <f>IF(N275="sníž. přenesená",J275,0)</f>
        <v>0</v>
      </c>
      <c r="BI275" s="148">
        <f>IF(N275="nulová",J275,0)</f>
        <v>0</v>
      </c>
      <c r="BJ275" s="15" t="s">
        <v>75</v>
      </c>
      <c r="BK275" s="148">
        <f>ROUND(I275*H275,2)</f>
        <v>0</v>
      </c>
      <c r="BL275" s="15" t="s">
        <v>155</v>
      </c>
      <c r="BM275" s="147" t="s">
        <v>383</v>
      </c>
    </row>
    <row r="276" spans="2:65" s="1" customFormat="1" ht="29.25">
      <c r="B276" s="27"/>
      <c r="D276" s="149" t="s">
        <v>157</v>
      </c>
      <c r="F276" s="150" t="s">
        <v>370</v>
      </c>
      <c r="L276" s="27"/>
      <c r="M276" s="151"/>
      <c r="T276" s="51"/>
      <c r="AT276" s="15" t="s">
        <v>157</v>
      </c>
      <c r="AU276" s="15" t="s">
        <v>77</v>
      </c>
    </row>
    <row r="277" spans="2:65" s="1" customFormat="1">
      <c r="B277" s="27"/>
      <c r="D277" s="152" t="s">
        <v>159</v>
      </c>
      <c r="F277" s="153" t="s">
        <v>384</v>
      </c>
      <c r="L277" s="27"/>
      <c r="M277" s="151"/>
      <c r="T277" s="51"/>
      <c r="AT277" s="15" t="s">
        <v>159</v>
      </c>
      <c r="AU277" s="15" t="s">
        <v>77</v>
      </c>
    </row>
    <row r="278" spans="2:65" s="12" customFormat="1">
      <c r="B278" s="154"/>
      <c r="D278" s="149" t="s">
        <v>161</v>
      </c>
      <c r="E278" s="155" t="s">
        <v>1</v>
      </c>
      <c r="F278" s="156" t="s">
        <v>385</v>
      </c>
      <c r="H278" s="157">
        <v>17.100000000000001</v>
      </c>
      <c r="L278" s="154"/>
      <c r="M278" s="158"/>
      <c r="T278" s="159"/>
      <c r="AT278" s="155" t="s">
        <v>161</v>
      </c>
      <c r="AU278" s="155" t="s">
        <v>77</v>
      </c>
      <c r="AV278" s="12" t="s">
        <v>77</v>
      </c>
      <c r="AW278" s="12" t="s">
        <v>25</v>
      </c>
      <c r="AX278" s="12" t="s">
        <v>75</v>
      </c>
      <c r="AY278" s="155" t="s">
        <v>148</v>
      </c>
    </row>
    <row r="279" spans="2:65" s="1" customFormat="1" ht="16.5" customHeight="1">
      <c r="B279" s="137"/>
      <c r="C279" s="138" t="s">
        <v>386</v>
      </c>
      <c r="D279" s="138" t="s">
        <v>150</v>
      </c>
      <c r="E279" s="139" t="s">
        <v>387</v>
      </c>
      <c r="F279" s="140" t="s">
        <v>388</v>
      </c>
      <c r="G279" s="141" t="s">
        <v>209</v>
      </c>
      <c r="H279" s="142">
        <v>1.44</v>
      </c>
      <c r="I279" s="143">
        <v>0</v>
      </c>
      <c r="J279" s="143">
        <f>ROUND(I279*H279,2)</f>
        <v>0</v>
      </c>
      <c r="K279" s="140" t="s">
        <v>154</v>
      </c>
      <c r="L279" s="27"/>
      <c r="M279" s="144" t="s">
        <v>1</v>
      </c>
      <c r="N279" s="115" t="s">
        <v>33</v>
      </c>
      <c r="O279" s="145">
        <v>0.83499999999999996</v>
      </c>
      <c r="P279" s="145">
        <f>O279*H279</f>
        <v>1.2023999999999999</v>
      </c>
      <c r="Q279" s="145">
        <v>0</v>
      </c>
      <c r="R279" s="145">
        <f>Q279*H279</f>
        <v>0</v>
      </c>
      <c r="S279" s="145">
        <v>0</v>
      </c>
      <c r="T279" s="146">
        <f>S279*H279</f>
        <v>0</v>
      </c>
      <c r="AR279" s="147" t="s">
        <v>155</v>
      </c>
      <c r="AT279" s="147" t="s">
        <v>150</v>
      </c>
      <c r="AU279" s="147" t="s">
        <v>77</v>
      </c>
      <c r="AY279" s="15" t="s">
        <v>148</v>
      </c>
      <c r="BE279" s="148">
        <f>IF(N279="základní",J279,0)</f>
        <v>0</v>
      </c>
      <c r="BF279" s="148">
        <f>IF(N279="snížená",J279,0)</f>
        <v>0</v>
      </c>
      <c r="BG279" s="148">
        <f>IF(N279="zákl. přenesená",J279,0)</f>
        <v>0</v>
      </c>
      <c r="BH279" s="148">
        <f>IF(N279="sníž. přenesená",J279,0)</f>
        <v>0</v>
      </c>
      <c r="BI279" s="148">
        <f>IF(N279="nulová",J279,0)</f>
        <v>0</v>
      </c>
      <c r="BJ279" s="15" t="s">
        <v>75</v>
      </c>
      <c r="BK279" s="148">
        <f>ROUND(I279*H279,2)</f>
        <v>0</v>
      </c>
      <c r="BL279" s="15" t="s">
        <v>155</v>
      </c>
      <c r="BM279" s="147" t="s">
        <v>389</v>
      </c>
    </row>
    <row r="280" spans="2:65" s="1" customFormat="1" ht="19.5">
      <c r="B280" s="27"/>
      <c r="D280" s="149" t="s">
        <v>157</v>
      </c>
      <c r="F280" s="150" t="s">
        <v>390</v>
      </c>
      <c r="L280" s="27"/>
      <c r="M280" s="151"/>
      <c r="T280" s="51"/>
      <c r="AT280" s="15" t="s">
        <v>157</v>
      </c>
      <c r="AU280" s="15" t="s">
        <v>77</v>
      </c>
    </row>
    <row r="281" spans="2:65" s="1" customFormat="1">
      <c r="B281" s="27"/>
      <c r="D281" s="152" t="s">
        <v>159</v>
      </c>
      <c r="F281" s="153" t="s">
        <v>391</v>
      </c>
      <c r="L281" s="27"/>
      <c r="M281" s="151"/>
      <c r="T281" s="51"/>
      <c r="AT281" s="15" t="s">
        <v>159</v>
      </c>
      <c r="AU281" s="15" t="s">
        <v>77</v>
      </c>
    </row>
    <row r="282" spans="2:65" s="12" customFormat="1">
      <c r="B282" s="154"/>
      <c r="D282" s="149" t="s">
        <v>161</v>
      </c>
      <c r="E282" s="155" t="s">
        <v>1</v>
      </c>
      <c r="F282" s="156" t="s">
        <v>392</v>
      </c>
      <c r="H282" s="157">
        <v>1.44</v>
      </c>
      <c r="L282" s="154"/>
      <c r="M282" s="158"/>
      <c r="T282" s="159"/>
      <c r="AT282" s="155" t="s">
        <v>161</v>
      </c>
      <c r="AU282" s="155" t="s">
        <v>77</v>
      </c>
      <c r="AV282" s="12" t="s">
        <v>77</v>
      </c>
      <c r="AW282" s="12" t="s">
        <v>25</v>
      </c>
      <c r="AX282" s="12" t="s">
        <v>75</v>
      </c>
      <c r="AY282" s="155" t="s">
        <v>148</v>
      </c>
    </row>
    <row r="283" spans="2:65" s="1" customFormat="1" ht="24.2" customHeight="1">
      <c r="B283" s="137"/>
      <c r="C283" s="138" t="s">
        <v>393</v>
      </c>
      <c r="D283" s="138" t="s">
        <v>150</v>
      </c>
      <c r="E283" s="139" t="s">
        <v>394</v>
      </c>
      <c r="F283" s="140" t="s">
        <v>395</v>
      </c>
      <c r="G283" s="141" t="s">
        <v>209</v>
      </c>
      <c r="H283" s="142">
        <v>27.36</v>
      </c>
      <c r="I283" s="143">
        <v>0</v>
      </c>
      <c r="J283" s="143">
        <f>ROUND(I283*H283,2)</f>
        <v>0</v>
      </c>
      <c r="K283" s="140" t="s">
        <v>154</v>
      </c>
      <c r="L283" s="27"/>
      <c r="M283" s="144" t="s">
        <v>1</v>
      </c>
      <c r="N283" s="115" t="s">
        <v>33</v>
      </c>
      <c r="O283" s="145">
        <v>4.0000000000000001E-3</v>
      </c>
      <c r="P283" s="145">
        <f>O283*H283</f>
        <v>0.10944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155</v>
      </c>
      <c r="AT283" s="147" t="s">
        <v>150</v>
      </c>
      <c r="AU283" s="147" t="s">
        <v>77</v>
      </c>
      <c r="AY283" s="15" t="s">
        <v>148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5" t="s">
        <v>75</v>
      </c>
      <c r="BK283" s="148">
        <f>ROUND(I283*H283,2)</f>
        <v>0</v>
      </c>
      <c r="BL283" s="15" t="s">
        <v>155</v>
      </c>
      <c r="BM283" s="147" t="s">
        <v>396</v>
      </c>
    </row>
    <row r="284" spans="2:65" s="1" customFormat="1" ht="29.25">
      <c r="B284" s="27"/>
      <c r="D284" s="149" t="s">
        <v>157</v>
      </c>
      <c r="F284" s="150" t="s">
        <v>397</v>
      </c>
      <c r="L284" s="27"/>
      <c r="M284" s="151"/>
      <c r="T284" s="51"/>
      <c r="AT284" s="15" t="s">
        <v>157</v>
      </c>
      <c r="AU284" s="15" t="s">
        <v>77</v>
      </c>
    </row>
    <row r="285" spans="2:65" s="1" customFormat="1">
      <c r="B285" s="27"/>
      <c r="D285" s="152" t="s">
        <v>159</v>
      </c>
      <c r="F285" s="153" t="s">
        <v>398</v>
      </c>
      <c r="L285" s="27"/>
      <c r="M285" s="151"/>
      <c r="T285" s="51"/>
      <c r="AT285" s="15" t="s">
        <v>159</v>
      </c>
      <c r="AU285" s="15" t="s">
        <v>77</v>
      </c>
    </row>
    <row r="286" spans="2:65" s="12" customFormat="1">
      <c r="B286" s="154"/>
      <c r="D286" s="149" t="s">
        <v>161</v>
      </c>
      <c r="E286" s="155" t="s">
        <v>1</v>
      </c>
      <c r="F286" s="156" t="s">
        <v>399</v>
      </c>
      <c r="H286" s="157">
        <v>27.36</v>
      </c>
      <c r="L286" s="154"/>
      <c r="M286" s="158"/>
      <c r="T286" s="159"/>
      <c r="AT286" s="155" t="s">
        <v>161</v>
      </c>
      <c r="AU286" s="155" t="s">
        <v>77</v>
      </c>
      <c r="AV286" s="12" t="s">
        <v>77</v>
      </c>
      <c r="AW286" s="12" t="s">
        <v>25</v>
      </c>
      <c r="AX286" s="12" t="s">
        <v>75</v>
      </c>
      <c r="AY286" s="155" t="s">
        <v>148</v>
      </c>
    </row>
    <row r="287" spans="2:65" s="1" customFormat="1" ht="24.2" customHeight="1">
      <c r="B287" s="137"/>
      <c r="C287" s="138" t="s">
        <v>400</v>
      </c>
      <c r="D287" s="138" t="s">
        <v>150</v>
      </c>
      <c r="E287" s="139" t="s">
        <v>401</v>
      </c>
      <c r="F287" s="140" t="s">
        <v>402</v>
      </c>
      <c r="G287" s="141" t="s">
        <v>209</v>
      </c>
      <c r="H287" s="142">
        <v>201.41399999999999</v>
      </c>
      <c r="I287" s="143">
        <v>0</v>
      </c>
      <c r="J287" s="143">
        <f>ROUND(I287*H287,2)</f>
        <v>0</v>
      </c>
      <c r="K287" s="140" t="s">
        <v>154</v>
      </c>
      <c r="L287" s="27"/>
      <c r="M287" s="144" t="s">
        <v>1</v>
      </c>
      <c r="N287" s="115" t="s">
        <v>33</v>
      </c>
      <c r="O287" s="145">
        <v>0.159</v>
      </c>
      <c r="P287" s="145">
        <f>O287*H287</f>
        <v>32.024825999999997</v>
      </c>
      <c r="Q287" s="145">
        <v>0</v>
      </c>
      <c r="R287" s="145">
        <f>Q287*H287</f>
        <v>0</v>
      </c>
      <c r="S287" s="145">
        <v>0</v>
      </c>
      <c r="T287" s="146">
        <f>S287*H287</f>
        <v>0</v>
      </c>
      <c r="AR287" s="147" t="s">
        <v>155</v>
      </c>
      <c r="AT287" s="147" t="s">
        <v>150</v>
      </c>
      <c r="AU287" s="147" t="s">
        <v>77</v>
      </c>
      <c r="AY287" s="15" t="s">
        <v>148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15" t="s">
        <v>75</v>
      </c>
      <c r="BK287" s="148">
        <f>ROUND(I287*H287,2)</f>
        <v>0</v>
      </c>
      <c r="BL287" s="15" t="s">
        <v>155</v>
      </c>
      <c r="BM287" s="147" t="s">
        <v>403</v>
      </c>
    </row>
    <row r="288" spans="2:65" s="1" customFormat="1">
      <c r="B288" s="27"/>
      <c r="D288" s="149" t="s">
        <v>157</v>
      </c>
      <c r="F288" s="150" t="s">
        <v>404</v>
      </c>
      <c r="L288" s="27"/>
      <c r="M288" s="151"/>
      <c r="T288" s="51"/>
      <c r="AT288" s="15" t="s">
        <v>157</v>
      </c>
      <c r="AU288" s="15" t="s">
        <v>77</v>
      </c>
    </row>
    <row r="289" spans="2:65" s="1" customFormat="1">
      <c r="B289" s="27"/>
      <c r="D289" s="152" t="s">
        <v>159</v>
      </c>
      <c r="F289" s="153" t="s">
        <v>405</v>
      </c>
      <c r="L289" s="27"/>
      <c r="M289" s="151"/>
      <c r="T289" s="51"/>
      <c r="AT289" s="15" t="s">
        <v>159</v>
      </c>
      <c r="AU289" s="15" t="s">
        <v>77</v>
      </c>
    </row>
    <row r="290" spans="2:65" s="12" customFormat="1">
      <c r="B290" s="154"/>
      <c r="D290" s="149" t="s">
        <v>161</v>
      </c>
      <c r="E290" s="155" t="s">
        <v>1</v>
      </c>
      <c r="F290" s="156" t="s">
        <v>359</v>
      </c>
      <c r="H290" s="157">
        <v>46.314</v>
      </c>
      <c r="L290" s="154"/>
      <c r="M290" s="158"/>
      <c r="T290" s="159"/>
      <c r="AT290" s="155" t="s">
        <v>161</v>
      </c>
      <c r="AU290" s="155" t="s">
        <v>77</v>
      </c>
      <c r="AV290" s="12" t="s">
        <v>77</v>
      </c>
      <c r="AW290" s="12" t="s">
        <v>25</v>
      </c>
      <c r="AX290" s="12" t="s">
        <v>68</v>
      </c>
      <c r="AY290" s="155" t="s">
        <v>148</v>
      </c>
    </row>
    <row r="291" spans="2:65" s="12" customFormat="1">
      <c r="B291" s="154"/>
      <c r="D291" s="149" t="s">
        <v>161</v>
      </c>
      <c r="E291" s="155" t="s">
        <v>1</v>
      </c>
      <c r="F291" s="156" t="s">
        <v>354</v>
      </c>
      <c r="H291" s="157">
        <v>155.1</v>
      </c>
      <c r="L291" s="154"/>
      <c r="M291" s="158"/>
      <c r="T291" s="159"/>
      <c r="AT291" s="155" t="s">
        <v>161</v>
      </c>
      <c r="AU291" s="155" t="s">
        <v>77</v>
      </c>
      <c r="AV291" s="12" t="s">
        <v>77</v>
      </c>
      <c r="AW291" s="12" t="s">
        <v>25</v>
      </c>
      <c r="AX291" s="12" t="s">
        <v>68</v>
      </c>
      <c r="AY291" s="155" t="s">
        <v>148</v>
      </c>
    </row>
    <row r="292" spans="2:65" s="13" customFormat="1">
      <c r="B292" s="170"/>
      <c r="D292" s="149" t="s">
        <v>161</v>
      </c>
      <c r="E292" s="171" t="s">
        <v>1</v>
      </c>
      <c r="F292" s="172" t="s">
        <v>317</v>
      </c>
      <c r="H292" s="173">
        <v>201.41399999999999</v>
      </c>
      <c r="L292" s="170"/>
      <c r="M292" s="174"/>
      <c r="T292" s="175"/>
      <c r="AT292" s="171" t="s">
        <v>161</v>
      </c>
      <c r="AU292" s="171" t="s">
        <v>77</v>
      </c>
      <c r="AV292" s="13" t="s">
        <v>155</v>
      </c>
      <c r="AW292" s="13" t="s">
        <v>25</v>
      </c>
      <c r="AX292" s="13" t="s">
        <v>75</v>
      </c>
      <c r="AY292" s="171" t="s">
        <v>148</v>
      </c>
    </row>
    <row r="293" spans="2:65" s="1" customFormat="1" ht="24.2" customHeight="1">
      <c r="B293" s="137"/>
      <c r="C293" s="138" t="s">
        <v>406</v>
      </c>
      <c r="D293" s="138" t="s">
        <v>150</v>
      </c>
      <c r="E293" s="139" t="s">
        <v>407</v>
      </c>
      <c r="F293" s="140" t="s">
        <v>408</v>
      </c>
      <c r="G293" s="141" t="s">
        <v>209</v>
      </c>
      <c r="H293" s="142">
        <v>2.34</v>
      </c>
      <c r="I293" s="143">
        <v>0</v>
      </c>
      <c r="J293" s="143">
        <f>ROUND(I293*H293,2)</f>
        <v>0</v>
      </c>
      <c r="K293" s="140" t="s">
        <v>154</v>
      </c>
      <c r="L293" s="27"/>
      <c r="M293" s="144" t="s">
        <v>1</v>
      </c>
      <c r="N293" s="115" t="s">
        <v>33</v>
      </c>
      <c r="O293" s="145">
        <v>0.376</v>
      </c>
      <c r="P293" s="145">
        <f>O293*H293</f>
        <v>0.87983999999999996</v>
      </c>
      <c r="Q293" s="145">
        <v>0</v>
      </c>
      <c r="R293" s="145">
        <f>Q293*H293</f>
        <v>0</v>
      </c>
      <c r="S293" s="145">
        <v>0</v>
      </c>
      <c r="T293" s="146">
        <f>S293*H293</f>
        <v>0</v>
      </c>
      <c r="AR293" s="147" t="s">
        <v>155</v>
      </c>
      <c r="AT293" s="147" t="s">
        <v>150</v>
      </c>
      <c r="AU293" s="147" t="s">
        <v>77</v>
      </c>
      <c r="AY293" s="15" t="s">
        <v>148</v>
      </c>
      <c r="BE293" s="148">
        <f>IF(N293="základní",J293,0)</f>
        <v>0</v>
      </c>
      <c r="BF293" s="148">
        <f>IF(N293="snížená",J293,0)</f>
        <v>0</v>
      </c>
      <c r="BG293" s="148">
        <f>IF(N293="zákl. přenesená",J293,0)</f>
        <v>0</v>
      </c>
      <c r="BH293" s="148">
        <f>IF(N293="sníž. přenesená",J293,0)</f>
        <v>0</v>
      </c>
      <c r="BI293" s="148">
        <f>IF(N293="nulová",J293,0)</f>
        <v>0</v>
      </c>
      <c r="BJ293" s="15" t="s">
        <v>75</v>
      </c>
      <c r="BK293" s="148">
        <f>ROUND(I293*H293,2)</f>
        <v>0</v>
      </c>
      <c r="BL293" s="15" t="s">
        <v>155</v>
      </c>
      <c r="BM293" s="147" t="s">
        <v>409</v>
      </c>
    </row>
    <row r="294" spans="2:65" s="1" customFormat="1" ht="19.5">
      <c r="B294" s="27"/>
      <c r="D294" s="149" t="s">
        <v>157</v>
      </c>
      <c r="F294" s="150" t="s">
        <v>410</v>
      </c>
      <c r="L294" s="27"/>
      <c r="M294" s="151"/>
      <c r="T294" s="51"/>
      <c r="AT294" s="15" t="s">
        <v>157</v>
      </c>
      <c r="AU294" s="15" t="s">
        <v>77</v>
      </c>
    </row>
    <row r="295" spans="2:65" s="1" customFormat="1">
      <c r="B295" s="27"/>
      <c r="D295" s="152" t="s">
        <v>159</v>
      </c>
      <c r="F295" s="153" t="s">
        <v>411</v>
      </c>
      <c r="L295" s="27"/>
      <c r="M295" s="151"/>
      <c r="T295" s="51"/>
      <c r="AT295" s="15" t="s">
        <v>159</v>
      </c>
      <c r="AU295" s="15" t="s">
        <v>77</v>
      </c>
    </row>
    <row r="296" spans="2:65" s="12" customFormat="1">
      <c r="B296" s="154"/>
      <c r="D296" s="149" t="s">
        <v>161</v>
      </c>
      <c r="E296" s="155" t="s">
        <v>1</v>
      </c>
      <c r="F296" s="156" t="s">
        <v>392</v>
      </c>
      <c r="H296" s="157">
        <v>1.44</v>
      </c>
      <c r="L296" s="154"/>
      <c r="M296" s="158"/>
      <c r="T296" s="159"/>
      <c r="AT296" s="155" t="s">
        <v>161</v>
      </c>
      <c r="AU296" s="155" t="s">
        <v>77</v>
      </c>
      <c r="AV296" s="12" t="s">
        <v>77</v>
      </c>
      <c r="AW296" s="12" t="s">
        <v>25</v>
      </c>
      <c r="AX296" s="12" t="s">
        <v>68</v>
      </c>
      <c r="AY296" s="155" t="s">
        <v>148</v>
      </c>
    </row>
    <row r="297" spans="2:65" s="12" customFormat="1">
      <c r="B297" s="154"/>
      <c r="D297" s="149" t="s">
        <v>161</v>
      </c>
      <c r="E297" s="155" t="s">
        <v>1</v>
      </c>
      <c r="F297" s="156" t="s">
        <v>379</v>
      </c>
      <c r="H297" s="157">
        <v>0.9</v>
      </c>
      <c r="L297" s="154"/>
      <c r="M297" s="158"/>
      <c r="T297" s="159"/>
      <c r="AT297" s="155" t="s">
        <v>161</v>
      </c>
      <c r="AU297" s="155" t="s">
        <v>77</v>
      </c>
      <c r="AV297" s="12" t="s">
        <v>77</v>
      </c>
      <c r="AW297" s="12" t="s">
        <v>25</v>
      </c>
      <c r="AX297" s="12" t="s">
        <v>68</v>
      </c>
      <c r="AY297" s="155" t="s">
        <v>148</v>
      </c>
    </row>
    <row r="298" spans="2:65" s="13" customFormat="1">
      <c r="B298" s="170"/>
      <c r="D298" s="149" t="s">
        <v>161</v>
      </c>
      <c r="E298" s="171" t="s">
        <v>1</v>
      </c>
      <c r="F298" s="172" t="s">
        <v>317</v>
      </c>
      <c r="H298" s="173">
        <v>2.34</v>
      </c>
      <c r="L298" s="170"/>
      <c r="M298" s="174"/>
      <c r="T298" s="175"/>
      <c r="AT298" s="171" t="s">
        <v>161</v>
      </c>
      <c r="AU298" s="171" t="s">
        <v>77</v>
      </c>
      <c r="AV298" s="13" t="s">
        <v>155</v>
      </c>
      <c r="AW298" s="13" t="s">
        <v>25</v>
      </c>
      <c r="AX298" s="13" t="s">
        <v>75</v>
      </c>
      <c r="AY298" s="171" t="s">
        <v>148</v>
      </c>
    </row>
    <row r="299" spans="2:65" s="1" customFormat="1" ht="33" customHeight="1">
      <c r="B299" s="137"/>
      <c r="C299" s="138" t="s">
        <v>412</v>
      </c>
      <c r="D299" s="138" t="s">
        <v>150</v>
      </c>
      <c r="E299" s="139" t="s">
        <v>413</v>
      </c>
      <c r="F299" s="140" t="s">
        <v>414</v>
      </c>
      <c r="G299" s="141" t="s">
        <v>209</v>
      </c>
      <c r="H299" s="142">
        <v>2.34</v>
      </c>
      <c r="I299" s="143">
        <v>0</v>
      </c>
      <c r="J299" s="143">
        <f>ROUND(I299*H299,2)</f>
        <v>0</v>
      </c>
      <c r="K299" s="140" t="s">
        <v>154</v>
      </c>
      <c r="L299" s="27"/>
      <c r="M299" s="144" t="s">
        <v>1</v>
      </c>
      <c r="N299" s="115" t="s">
        <v>33</v>
      </c>
      <c r="O299" s="145">
        <v>0</v>
      </c>
      <c r="P299" s="145">
        <f>O299*H299</f>
        <v>0</v>
      </c>
      <c r="Q299" s="145">
        <v>0</v>
      </c>
      <c r="R299" s="145">
        <f>Q299*H299</f>
        <v>0</v>
      </c>
      <c r="S299" s="145">
        <v>0</v>
      </c>
      <c r="T299" s="146">
        <f>S299*H299</f>
        <v>0</v>
      </c>
      <c r="AR299" s="147" t="s">
        <v>155</v>
      </c>
      <c r="AT299" s="147" t="s">
        <v>150</v>
      </c>
      <c r="AU299" s="147" t="s">
        <v>77</v>
      </c>
      <c r="AY299" s="15" t="s">
        <v>148</v>
      </c>
      <c r="BE299" s="148">
        <f>IF(N299="základní",J299,0)</f>
        <v>0</v>
      </c>
      <c r="BF299" s="148">
        <f>IF(N299="snížená",J299,0)</f>
        <v>0</v>
      </c>
      <c r="BG299" s="148">
        <f>IF(N299="zákl. přenesená",J299,0)</f>
        <v>0</v>
      </c>
      <c r="BH299" s="148">
        <f>IF(N299="sníž. přenesená",J299,0)</f>
        <v>0</v>
      </c>
      <c r="BI299" s="148">
        <f>IF(N299="nulová",J299,0)</f>
        <v>0</v>
      </c>
      <c r="BJ299" s="15" t="s">
        <v>75</v>
      </c>
      <c r="BK299" s="148">
        <f>ROUND(I299*H299,2)</f>
        <v>0</v>
      </c>
      <c r="BL299" s="15" t="s">
        <v>155</v>
      </c>
      <c r="BM299" s="147" t="s">
        <v>415</v>
      </c>
    </row>
    <row r="300" spans="2:65" s="1" customFormat="1" ht="29.25">
      <c r="B300" s="27"/>
      <c r="D300" s="149" t="s">
        <v>157</v>
      </c>
      <c r="F300" s="150" t="s">
        <v>416</v>
      </c>
      <c r="L300" s="27"/>
      <c r="M300" s="151"/>
      <c r="T300" s="51"/>
      <c r="AT300" s="15" t="s">
        <v>157</v>
      </c>
      <c r="AU300" s="15" t="s">
        <v>77</v>
      </c>
    </row>
    <row r="301" spans="2:65" s="1" customFormat="1">
      <c r="B301" s="27"/>
      <c r="D301" s="152" t="s">
        <v>159</v>
      </c>
      <c r="F301" s="153" t="s">
        <v>417</v>
      </c>
      <c r="L301" s="27"/>
      <c r="M301" s="151"/>
      <c r="T301" s="51"/>
      <c r="AT301" s="15" t="s">
        <v>159</v>
      </c>
      <c r="AU301" s="15" t="s">
        <v>77</v>
      </c>
    </row>
    <row r="302" spans="2:65" s="12" customFormat="1">
      <c r="B302" s="154"/>
      <c r="D302" s="149" t="s">
        <v>161</v>
      </c>
      <c r="E302" s="155" t="s">
        <v>1</v>
      </c>
      <c r="F302" s="156" t="s">
        <v>392</v>
      </c>
      <c r="H302" s="157">
        <v>1.44</v>
      </c>
      <c r="L302" s="154"/>
      <c r="M302" s="158"/>
      <c r="T302" s="159"/>
      <c r="AT302" s="155" t="s">
        <v>161</v>
      </c>
      <c r="AU302" s="155" t="s">
        <v>77</v>
      </c>
      <c r="AV302" s="12" t="s">
        <v>77</v>
      </c>
      <c r="AW302" s="12" t="s">
        <v>25</v>
      </c>
      <c r="AX302" s="12" t="s">
        <v>68</v>
      </c>
      <c r="AY302" s="155" t="s">
        <v>148</v>
      </c>
    </row>
    <row r="303" spans="2:65" s="12" customFormat="1">
      <c r="B303" s="154"/>
      <c r="D303" s="149" t="s">
        <v>161</v>
      </c>
      <c r="E303" s="155" t="s">
        <v>1</v>
      </c>
      <c r="F303" s="156" t="s">
        <v>379</v>
      </c>
      <c r="H303" s="157">
        <v>0.9</v>
      </c>
      <c r="L303" s="154"/>
      <c r="M303" s="158"/>
      <c r="T303" s="159"/>
      <c r="AT303" s="155" t="s">
        <v>161</v>
      </c>
      <c r="AU303" s="155" t="s">
        <v>77</v>
      </c>
      <c r="AV303" s="12" t="s">
        <v>77</v>
      </c>
      <c r="AW303" s="12" t="s">
        <v>25</v>
      </c>
      <c r="AX303" s="12" t="s">
        <v>68</v>
      </c>
      <c r="AY303" s="155" t="s">
        <v>148</v>
      </c>
    </row>
    <row r="304" spans="2:65" s="13" customFormat="1">
      <c r="B304" s="170"/>
      <c r="D304" s="149" t="s">
        <v>161</v>
      </c>
      <c r="E304" s="171" t="s">
        <v>1</v>
      </c>
      <c r="F304" s="172" t="s">
        <v>317</v>
      </c>
      <c r="H304" s="173">
        <v>2.34</v>
      </c>
      <c r="L304" s="170"/>
      <c r="M304" s="174"/>
      <c r="T304" s="175"/>
      <c r="AT304" s="171" t="s">
        <v>161</v>
      </c>
      <c r="AU304" s="171" t="s">
        <v>77</v>
      </c>
      <c r="AV304" s="13" t="s">
        <v>155</v>
      </c>
      <c r="AW304" s="13" t="s">
        <v>25</v>
      </c>
      <c r="AX304" s="13" t="s">
        <v>75</v>
      </c>
      <c r="AY304" s="171" t="s">
        <v>148</v>
      </c>
    </row>
    <row r="305" spans="2:65" s="11" customFormat="1" ht="22.9" customHeight="1">
      <c r="B305" s="126"/>
      <c r="D305" s="127" t="s">
        <v>67</v>
      </c>
      <c r="E305" s="135" t="s">
        <v>418</v>
      </c>
      <c r="F305" s="135" t="s">
        <v>419</v>
      </c>
      <c r="J305" s="136">
        <f>BK305</f>
        <v>0</v>
      </c>
      <c r="L305" s="126"/>
      <c r="M305" s="130"/>
      <c r="P305" s="131">
        <f>SUM(P306:P308)</f>
        <v>8.2828020000000002</v>
      </c>
      <c r="R305" s="131">
        <f>SUM(R306:R308)</f>
        <v>0</v>
      </c>
      <c r="T305" s="132">
        <f>SUM(T306:T308)</f>
        <v>0</v>
      </c>
      <c r="AR305" s="127" t="s">
        <v>75</v>
      </c>
      <c r="AT305" s="133" t="s">
        <v>67</v>
      </c>
      <c r="AU305" s="133" t="s">
        <v>75</v>
      </c>
      <c r="AY305" s="127" t="s">
        <v>148</v>
      </c>
      <c r="BK305" s="134">
        <f>SUM(BK306:BK308)</f>
        <v>0</v>
      </c>
    </row>
    <row r="306" spans="2:65" s="1" customFormat="1" ht="33" customHeight="1">
      <c r="B306" s="137"/>
      <c r="C306" s="138" t="s">
        <v>420</v>
      </c>
      <c r="D306" s="138" t="s">
        <v>150</v>
      </c>
      <c r="E306" s="139" t="s">
        <v>421</v>
      </c>
      <c r="F306" s="140" t="s">
        <v>422</v>
      </c>
      <c r="G306" s="141" t="s">
        <v>209</v>
      </c>
      <c r="H306" s="142">
        <v>125.497</v>
      </c>
      <c r="I306" s="143">
        <v>0</v>
      </c>
      <c r="J306" s="143">
        <f>ROUND(I306*H306,2)</f>
        <v>0</v>
      </c>
      <c r="K306" s="140" t="s">
        <v>154</v>
      </c>
      <c r="L306" s="27"/>
      <c r="M306" s="144" t="s">
        <v>1</v>
      </c>
      <c r="N306" s="115" t="s">
        <v>33</v>
      </c>
      <c r="O306" s="145">
        <v>6.6000000000000003E-2</v>
      </c>
      <c r="P306" s="145">
        <f>O306*H306</f>
        <v>8.2828020000000002</v>
      </c>
      <c r="Q306" s="145">
        <v>0</v>
      </c>
      <c r="R306" s="145">
        <f>Q306*H306</f>
        <v>0</v>
      </c>
      <c r="S306" s="145">
        <v>0</v>
      </c>
      <c r="T306" s="146">
        <f>S306*H306</f>
        <v>0</v>
      </c>
      <c r="AR306" s="147" t="s">
        <v>155</v>
      </c>
      <c r="AT306" s="147" t="s">
        <v>150</v>
      </c>
      <c r="AU306" s="147" t="s">
        <v>77</v>
      </c>
      <c r="AY306" s="15" t="s">
        <v>148</v>
      </c>
      <c r="BE306" s="148">
        <f>IF(N306="základní",J306,0)</f>
        <v>0</v>
      </c>
      <c r="BF306" s="148">
        <f>IF(N306="snížená",J306,0)</f>
        <v>0</v>
      </c>
      <c r="BG306" s="148">
        <f>IF(N306="zákl. přenesená",J306,0)</f>
        <v>0</v>
      </c>
      <c r="BH306" s="148">
        <f>IF(N306="sníž. přenesená",J306,0)</f>
        <v>0</v>
      </c>
      <c r="BI306" s="148">
        <f>IF(N306="nulová",J306,0)</f>
        <v>0</v>
      </c>
      <c r="BJ306" s="15" t="s">
        <v>75</v>
      </c>
      <c r="BK306" s="148">
        <f>ROUND(I306*H306,2)</f>
        <v>0</v>
      </c>
      <c r="BL306" s="15" t="s">
        <v>155</v>
      </c>
      <c r="BM306" s="147" t="s">
        <v>423</v>
      </c>
    </row>
    <row r="307" spans="2:65" s="1" customFormat="1" ht="29.25">
      <c r="B307" s="27"/>
      <c r="D307" s="149" t="s">
        <v>157</v>
      </c>
      <c r="F307" s="150" t="s">
        <v>424</v>
      </c>
      <c r="L307" s="27"/>
      <c r="M307" s="151"/>
      <c r="T307" s="51"/>
      <c r="AT307" s="15" t="s">
        <v>157</v>
      </c>
      <c r="AU307" s="15" t="s">
        <v>77</v>
      </c>
    </row>
    <row r="308" spans="2:65" s="1" customFormat="1">
      <c r="B308" s="27"/>
      <c r="D308" s="152" t="s">
        <v>159</v>
      </c>
      <c r="F308" s="153" t="s">
        <v>425</v>
      </c>
      <c r="L308" s="27"/>
      <c r="M308" s="176"/>
      <c r="N308" s="177"/>
      <c r="O308" s="177"/>
      <c r="P308" s="177"/>
      <c r="Q308" s="177"/>
      <c r="R308" s="177"/>
      <c r="S308" s="177"/>
      <c r="T308" s="178"/>
      <c r="AT308" s="15" t="s">
        <v>159</v>
      </c>
      <c r="AU308" s="15" t="s">
        <v>77</v>
      </c>
    </row>
    <row r="309" spans="2:65" s="1" customFormat="1" ht="6.95" customHeight="1">
      <c r="B309" s="39"/>
      <c r="C309" s="40"/>
      <c r="D309" s="40"/>
      <c r="E309" s="40"/>
      <c r="F309" s="40"/>
      <c r="G309" s="40"/>
      <c r="H309" s="40"/>
      <c r="I309" s="40"/>
      <c r="J309" s="40"/>
      <c r="K309" s="40"/>
      <c r="L309" s="27"/>
    </row>
  </sheetData>
  <autoFilter ref="C130:K308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hyperlinks>
    <hyperlink ref="F136" r:id="rId1" xr:uid="{00000000-0004-0000-0100-000000000000}"/>
    <hyperlink ref="F140" r:id="rId2" xr:uid="{00000000-0004-0000-0100-000001000000}"/>
    <hyperlink ref="F144" r:id="rId3" xr:uid="{00000000-0004-0000-0100-000002000000}"/>
    <hyperlink ref="F149" r:id="rId4" xr:uid="{00000000-0004-0000-0100-000003000000}"/>
    <hyperlink ref="F154" r:id="rId5" xr:uid="{00000000-0004-0000-0100-000004000000}"/>
    <hyperlink ref="F159" r:id="rId6" xr:uid="{00000000-0004-0000-0100-000005000000}"/>
    <hyperlink ref="F168" r:id="rId7" xr:uid="{00000000-0004-0000-0100-000006000000}"/>
    <hyperlink ref="F173" r:id="rId8" xr:uid="{00000000-0004-0000-0100-000007000000}"/>
    <hyperlink ref="F179" r:id="rId9" xr:uid="{00000000-0004-0000-0100-000008000000}"/>
    <hyperlink ref="F183" r:id="rId10" xr:uid="{00000000-0004-0000-0100-000009000000}"/>
    <hyperlink ref="F187" r:id="rId11" xr:uid="{00000000-0004-0000-0100-00000A000000}"/>
    <hyperlink ref="F191" r:id="rId12" xr:uid="{00000000-0004-0000-0100-00000B000000}"/>
    <hyperlink ref="F195" r:id="rId13" xr:uid="{00000000-0004-0000-0100-00000C000000}"/>
    <hyperlink ref="F199" r:id="rId14" xr:uid="{00000000-0004-0000-0100-00000D000000}"/>
    <hyperlink ref="F203" r:id="rId15" xr:uid="{00000000-0004-0000-0100-00000E000000}"/>
    <hyperlink ref="F207" r:id="rId16" xr:uid="{00000000-0004-0000-0100-00000F000000}"/>
    <hyperlink ref="F215" r:id="rId17" xr:uid="{00000000-0004-0000-0100-000010000000}"/>
    <hyperlink ref="F219" r:id="rId18" xr:uid="{00000000-0004-0000-0100-000011000000}"/>
    <hyperlink ref="F223" r:id="rId19" xr:uid="{00000000-0004-0000-0100-000012000000}"/>
    <hyperlink ref="F228" r:id="rId20" xr:uid="{00000000-0004-0000-0100-000013000000}"/>
    <hyperlink ref="F246" r:id="rId21" xr:uid="{00000000-0004-0000-0100-000014000000}"/>
    <hyperlink ref="F250" r:id="rId22" xr:uid="{00000000-0004-0000-0100-000015000000}"/>
    <hyperlink ref="F255" r:id="rId23" xr:uid="{00000000-0004-0000-0100-000016000000}"/>
    <hyperlink ref="F259" r:id="rId24" xr:uid="{00000000-0004-0000-0100-000017000000}"/>
    <hyperlink ref="F263" r:id="rId25" xr:uid="{00000000-0004-0000-0100-000018000000}"/>
    <hyperlink ref="F269" r:id="rId26" xr:uid="{00000000-0004-0000-0100-000019000000}"/>
    <hyperlink ref="F273" r:id="rId27" xr:uid="{00000000-0004-0000-0100-00001A000000}"/>
    <hyperlink ref="F277" r:id="rId28" xr:uid="{00000000-0004-0000-0100-00001B000000}"/>
    <hyperlink ref="F281" r:id="rId29" xr:uid="{00000000-0004-0000-0100-00001C000000}"/>
    <hyperlink ref="F285" r:id="rId30" xr:uid="{00000000-0004-0000-0100-00001D000000}"/>
    <hyperlink ref="F289" r:id="rId31" xr:uid="{00000000-0004-0000-0100-00001E000000}"/>
    <hyperlink ref="F295" r:id="rId32" xr:uid="{00000000-0004-0000-0100-00001F000000}"/>
    <hyperlink ref="F301" r:id="rId33" xr:uid="{00000000-0004-0000-0100-000020000000}"/>
    <hyperlink ref="F308" r:id="rId34" xr:uid="{00000000-0004-0000-0100-00002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91"/>
  <sheetViews>
    <sheetView showGridLines="0" topLeftCell="A213" workbookViewId="0">
      <selection activeCell="J91" sqref="J9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5" t="s">
        <v>84</v>
      </c>
      <c r="AZ2" s="88" t="s">
        <v>426</v>
      </c>
      <c r="BA2" s="88" t="s">
        <v>1</v>
      </c>
      <c r="BB2" s="88" t="s">
        <v>1</v>
      </c>
      <c r="BC2" s="88" t="s">
        <v>427</v>
      </c>
      <c r="BD2" s="88" t="s">
        <v>77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  <c r="AZ3" s="88" t="s">
        <v>428</v>
      </c>
      <c r="BA3" s="88" t="s">
        <v>1</v>
      </c>
      <c r="BB3" s="88" t="s">
        <v>1</v>
      </c>
      <c r="BC3" s="88" t="s">
        <v>429</v>
      </c>
      <c r="BD3" s="88" t="s">
        <v>77</v>
      </c>
    </row>
    <row r="4" spans="2:56" ht="24.95" customHeight="1">
      <c r="B4" s="18"/>
      <c r="D4" s="19" t="s">
        <v>108</v>
      </c>
      <c r="L4" s="18"/>
      <c r="M4" s="89" t="s">
        <v>10</v>
      </c>
      <c r="AT4" s="15" t="s">
        <v>3</v>
      </c>
      <c r="AZ4" s="88" t="s">
        <v>104</v>
      </c>
      <c r="BA4" s="88" t="s">
        <v>1</v>
      </c>
      <c r="BB4" s="88" t="s">
        <v>1</v>
      </c>
      <c r="BC4" s="88" t="s">
        <v>430</v>
      </c>
      <c r="BD4" s="88" t="s">
        <v>77</v>
      </c>
    </row>
    <row r="5" spans="2:56" ht="6.95" customHeight="1">
      <c r="B5" s="18"/>
      <c r="L5" s="18"/>
      <c r="AZ5" s="88" t="s">
        <v>431</v>
      </c>
      <c r="BA5" s="88" t="s">
        <v>1</v>
      </c>
      <c r="BB5" s="88" t="s">
        <v>1</v>
      </c>
      <c r="BC5" s="88" t="s">
        <v>432</v>
      </c>
      <c r="BD5" s="88" t="s">
        <v>77</v>
      </c>
    </row>
    <row r="6" spans="2:56" ht="12" customHeight="1">
      <c r="B6" s="18"/>
      <c r="D6" s="24" t="s">
        <v>14</v>
      </c>
      <c r="L6" s="18"/>
      <c r="AZ6" s="88" t="s">
        <v>106</v>
      </c>
      <c r="BA6" s="88" t="s">
        <v>1</v>
      </c>
      <c r="BB6" s="88" t="s">
        <v>1</v>
      </c>
      <c r="BC6" s="88" t="s">
        <v>433</v>
      </c>
      <c r="BD6" s="88" t="s">
        <v>77</v>
      </c>
    </row>
    <row r="7" spans="2:56" ht="16.5" customHeight="1">
      <c r="B7" s="18"/>
      <c r="E7" s="233" t="str">
        <f>'Rekapitulace stavby'!K6</f>
        <v xml:space="preserve">OPRAVA MÍSTNÍCH KOMUNIKACÍ NA KOPCI V OBCI KRAVSKO – další etapa </v>
      </c>
      <c r="F7" s="234"/>
      <c r="G7" s="234"/>
      <c r="H7" s="234"/>
      <c r="L7" s="18"/>
      <c r="AZ7" s="88" t="s">
        <v>109</v>
      </c>
      <c r="BA7" s="88" t="s">
        <v>1</v>
      </c>
      <c r="BB7" s="88" t="s">
        <v>1</v>
      </c>
      <c r="BC7" s="88" t="s">
        <v>434</v>
      </c>
      <c r="BD7" s="88" t="s">
        <v>77</v>
      </c>
    </row>
    <row r="8" spans="2:56" ht="12" customHeight="1">
      <c r="B8" s="18"/>
      <c r="D8" s="24" t="s">
        <v>113</v>
      </c>
      <c r="L8" s="18"/>
    </row>
    <row r="9" spans="2:56" s="1" customFormat="1" ht="16.5" customHeight="1">
      <c r="B9" s="27"/>
      <c r="E9" s="233" t="s">
        <v>114</v>
      </c>
      <c r="F9" s="232"/>
      <c r="G9" s="232"/>
      <c r="H9" s="232"/>
      <c r="L9" s="27"/>
    </row>
    <row r="10" spans="2:56" s="1" customFormat="1" ht="12" customHeight="1">
      <c r="B10" s="27"/>
      <c r="D10" s="24" t="s">
        <v>115</v>
      </c>
      <c r="L10" s="27"/>
    </row>
    <row r="11" spans="2:56" s="1" customFormat="1" ht="16.5" customHeight="1">
      <c r="B11" s="27"/>
      <c r="E11" s="227" t="s">
        <v>435</v>
      </c>
      <c r="F11" s="232"/>
      <c r="G11" s="232"/>
      <c r="H11" s="232"/>
      <c r="L11" s="27"/>
    </row>
    <row r="12" spans="2:56" s="1" customFormat="1">
      <c r="B12" s="27"/>
      <c r="L12" s="27"/>
    </row>
    <row r="13" spans="2:56" s="1" customFormat="1" ht="12" customHeight="1">
      <c r="B13" s="27"/>
      <c r="D13" s="24" t="s">
        <v>15</v>
      </c>
      <c r="F13" s="22" t="s">
        <v>1</v>
      </c>
      <c r="I13" s="24" t="s">
        <v>16</v>
      </c>
      <c r="J13" s="22" t="s">
        <v>1</v>
      </c>
      <c r="L13" s="27"/>
    </row>
    <row r="14" spans="2:56" s="1" customFormat="1" ht="12" customHeight="1">
      <c r="B14" s="27"/>
      <c r="D14" s="24" t="s">
        <v>17</v>
      </c>
      <c r="F14" s="22" t="s">
        <v>18</v>
      </c>
      <c r="I14" s="24" t="s">
        <v>19</v>
      </c>
      <c r="J14" s="47">
        <f>'Rekapitulace stavby'!AN8</f>
        <v>0</v>
      </c>
      <c r="L14" s="27"/>
    </row>
    <row r="15" spans="2:56" s="1" customFormat="1" ht="10.9" customHeight="1">
      <c r="B15" s="27"/>
      <c r="L15" s="27"/>
    </row>
    <row r="16" spans="2:56" s="1" customFormat="1" ht="12" customHeight="1">
      <c r="B16" s="27"/>
      <c r="D16" s="24" t="s">
        <v>20</v>
      </c>
      <c r="I16" s="24" t="s">
        <v>21</v>
      </c>
      <c r="J16" s="22" t="str">
        <f>IF('Rekapitulace stavby'!AN10="","",'Rekapitulace stavby'!AN10)</f>
        <v/>
      </c>
      <c r="L16" s="27"/>
    </row>
    <row r="17" spans="2:12" s="1" customFormat="1" ht="18" customHeight="1">
      <c r="B17" s="27"/>
      <c r="E17" s="22" t="str">
        <f>IF('Rekapitulace stavby'!E11="","",'Rekapitulace stavby'!E11)</f>
        <v xml:space="preserve"> </v>
      </c>
      <c r="I17" s="24" t="s">
        <v>22</v>
      </c>
      <c r="J17" s="22" t="str">
        <f>IF('Rekapitulace stavby'!AN11="","",'Rekapitulace stavby'!AN11)</f>
        <v/>
      </c>
      <c r="L17" s="27"/>
    </row>
    <row r="18" spans="2:12" s="1" customFormat="1" ht="6.95" customHeight="1">
      <c r="B18" s="27"/>
      <c r="L18" s="27"/>
    </row>
    <row r="19" spans="2:12" s="1" customFormat="1" ht="12" customHeight="1">
      <c r="B19" s="27"/>
      <c r="D19" s="24" t="s">
        <v>23</v>
      </c>
      <c r="I19" s="24" t="s">
        <v>21</v>
      </c>
      <c r="J19" s="22" t="str">
        <f>'Rekapitulace stavby'!AN13</f>
        <v/>
      </c>
      <c r="L19" s="27"/>
    </row>
    <row r="20" spans="2:12" s="1" customFormat="1" ht="18" customHeight="1">
      <c r="B20" s="27"/>
      <c r="E20" s="214" t="str">
        <f>'Rekapitulace stavby'!E14</f>
        <v xml:space="preserve"> </v>
      </c>
      <c r="F20" s="214"/>
      <c r="G20" s="214"/>
      <c r="H20" s="214"/>
      <c r="I20" s="24" t="s">
        <v>22</v>
      </c>
      <c r="J20" s="22" t="str">
        <f>'Rekapitulace stavby'!AN14</f>
        <v/>
      </c>
      <c r="L20" s="27"/>
    </row>
    <row r="21" spans="2:12" s="1" customFormat="1" ht="6.95" customHeight="1">
      <c r="B21" s="27"/>
      <c r="L21" s="27"/>
    </row>
    <row r="22" spans="2:12" s="1" customFormat="1" ht="12" customHeight="1">
      <c r="B22" s="27"/>
      <c r="D22" s="24" t="s">
        <v>24</v>
      </c>
      <c r="I22" s="24" t="s">
        <v>21</v>
      </c>
      <c r="J22" s="22" t="str">
        <f>IF('Rekapitulace stavby'!AN16="","",'Rekapitulace stavby'!AN16)</f>
        <v/>
      </c>
      <c r="L22" s="27"/>
    </row>
    <row r="23" spans="2:12" s="1" customFormat="1" ht="18" customHeight="1">
      <c r="B23" s="27"/>
      <c r="E23" s="22" t="str">
        <f>IF('Rekapitulace stavby'!E17="","",'Rekapitulace stavby'!E17)</f>
        <v xml:space="preserve"> </v>
      </c>
      <c r="I23" s="24" t="s">
        <v>22</v>
      </c>
      <c r="J23" s="22" t="str">
        <f>IF('Rekapitulace stavby'!AN17="","",'Rekapitulace stavby'!AN17)</f>
        <v/>
      </c>
      <c r="L23" s="27"/>
    </row>
    <row r="24" spans="2:12" s="1" customFormat="1" ht="6.95" customHeight="1">
      <c r="B24" s="27"/>
      <c r="L24" s="27"/>
    </row>
    <row r="25" spans="2:12" s="1" customFormat="1" ht="12" customHeight="1">
      <c r="B25" s="27"/>
      <c r="D25" s="24" t="s">
        <v>26</v>
      </c>
      <c r="I25" s="24" t="s">
        <v>21</v>
      </c>
      <c r="J25" s="22" t="str">
        <f>IF('Rekapitulace stavby'!AN19="","",'Rekapitulace stavby'!AN19)</f>
        <v/>
      </c>
      <c r="L25" s="27"/>
    </row>
    <row r="26" spans="2:12" s="1" customFormat="1" ht="18" customHeight="1">
      <c r="B26" s="27"/>
      <c r="E26" s="22" t="str">
        <f>IF('Rekapitulace stavby'!E20="","",'Rekapitulace stavby'!E20)</f>
        <v xml:space="preserve"> </v>
      </c>
      <c r="I26" s="24" t="s">
        <v>22</v>
      </c>
      <c r="J26" s="22" t="str">
        <f>IF('Rekapitulace stavby'!AN20="","",'Rekapitulace stavby'!AN20)</f>
        <v/>
      </c>
      <c r="L26" s="27"/>
    </row>
    <row r="27" spans="2:12" s="1" customFormat="1" ht="6.95" customHeight="1">
      <c r="B27" s="27"/>
      <c r="L27" s="27"/>
    </row>
    <row r="28" spans="2:12" s="1" customFormat="1" ht="12" customHeight="1">
      <c r="B28" s="27"/>
      <c r="D28" s="24" t="s">
        <v>27</v>
      </c>
      <c r="L28" s="27"/>
    </row>
    <row r="29" spans="2:12" s="7" customFormat="1" ht="16.5" customHeight="1">
      <c r="B29" s="90"/>
      <c r="E29" s="223" t="s">
        <v>1</v>
      </c>
      <c r="F29" s="223"/>
      <c r="G29" s="223"/>
      <c r="H29" s="223"/>
      <c r="L29" s="90"/>
    </row>
    <row r="30" spans="2:12" s="1" customFormat="1" ht="6.95" customHeight="1">
      <c r="B30" s="27"/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D32" s="22" t="s">
        <v>117</v>
      </c>
      <c r="J32" s="91">
        <f>J98</f>
        <v>0</v>
      </c>
      <c r="L32" s="27"/>
    </row>
    <row r="33" spans="2:12" s="1" customFormat="1" ht="14.45" customHeight="1">
      <c r="B33" s="27"/>
      <c r="D33" s="92" t="s">
        <v>118</v>
      </c>
      <c r="J33" s="91">
        <f>J109</f>
        <v>0</v>
      </c>
      <c r="L33" s="27"/>
    </row>
    <row r="34" spans="2:12" s="1" customFormat="1" ht="25.35" customHeight="1">
      <c r="B34" s="27"/>
      <c r="D34" s="93" t="s">
        <v>28</v>
      </c>
      <c r="J34" s="61">
        <f>ROUND(J32 + J33, 2)</f>
        <v>0</v>
      </c>
      <c r="L34" s="27"/>
    </row>
    <row r="35" spans="2:12" s="1" customFormat="1" ht="6.95" customHeight="1">
      <c r="B35" s="27"/>
      <c r="D35" s="48"/>
      <c r="E35" s="48"/>
      <c r="F35" s="48"/>
      <c r="G35" s="48"/>
      <c r="H35" s="48"/>
      <c r="I35" s="48"/>
      <c r="J35" s="48"/>
      <c r="K35" s="48"/>
      <c r="L35" s="27"/>
    </row>
    <row r="36" spans="2:12" s="1" customFormat="1" ht="14.45" customHeight="1">
      <c r="B36" s="27"/>
      <c r="F36" s="30" t="s">
        <v>30</v>
      </c>
      <c r="I36" s="30" t="s">
        <v>29</v>
      </c>
      <c r="J36" s="30" t="s">
        <v>31</v>
      </c>
      <c r="L36" s="27"/>
    </row>
    <row r="37" spans="2:12" s="1" customFormat="1" ht="14.45" customHeight="1">
      <c r="B37" s="27"/>
      <c r="D37" s="50" t="s">
        <v>32</v>
      </c>
      <c r="E37" s="24" t="s">
        <v>33</v>
      </c>
      <c r="F37" s="81">
        <f>ROUND((SUM(BE109:BE110) + SUM(BE132:BE290)),  2)</f>
        <v>0</v>
      </c>
      <c r="I37" s="94">
        <v>0.21</v>
      </c>
      <c r="J37" s="81">
        <f>ROUND(((SUM(BE109:BE110) + SUM(BE132:BE290))*I37),  2)</f>
        <v>0</v>
      </c>
      <c r="L37" s="27"/>
    </row>
    <row r="38" spans="2:12" s="1" customFormat="1" ht="14.45" customHeight="1">
      <c r="B38" s="27"/>
      <c r="E38" s="24" t="s">
        <v>34</v>
      </c>
      <c r="F38" s="81">
        <f>ROUND((SUM(BF109:BF110) + SUM(BF132:BF290)),  2)</f>
        <v>0</v>
      </c>
      <c r="I38" s="94">
        <v>0.15</v>
      </c>
      <c r="J38" s="81">
        <f>ROUND(((SUM(BF109:BF110) + SUM(BF132:BF290))*I38),  2)</f>
        <v>0</v>
      </c>
      <c r="L38" s="27"/>
    </row>
    <row r="39" spans="2:12" s="1" customFormat="1" ht="14.45" hidden="1" customHeight="1">
      <c r="B39" s="27"/>
      <c r="E39" s="24" t="s">
        <v>35</v>
      </c>
      <c r="F39" s="81">
        <f>ROUND((SUM(BG109:BG110) + SUM(BG132:BG290)),  2)</f>
        <v>0</v>
      </c>
      <c r="I39" s="94">
        <v>0.21</v>
      </c>
      <c r="J39" s="81">
        <f>0</f>
        <v>0</v>
      </c>
      <c r="L39" s="27"/>
    </row>
    <row r="40" spans="2:12" s="1" customFormat="1" ht="14.45" hidden="1" customHeight="1">
      <c r="B40" s="27"/>
      <c r="E40" s="24" t="s">
        <v>36</v>
      </c>
      <c r="F40" s="81">
        <f>ROUND((SUM(BH109:BH110) + SUM(BH132:BH290)),  2)</f>
        <v>0</v>
      </c>
      <c r="I40" s="94">
        <v>0.15</v>
      </c>
      <c r="J40" s="81">
        <f>0</f>
        <v>0</v>
      </c>
      <c r="L40" s="27"/>
    </row>
    <row r="41" spans="2:12" s="1" customFormat="1" ht="14.45" hidden="1" customHeight="1">
      <c r="B41" s="27"/>
      <c r="E41" s="24" t="s">
        <v>37</v>
      </c>
      <c r="F41" s="81">
        <f>ROUND((SUM(BI109:BI110) + SUM(BI132:BI290)),  2)</f>
        <v>0</v>
      </c>
      <c r="I41" s="94">
        <v>0</v>
      </c>
      <c r="J41" s="81">
        <f>0</f>
        <v>0</v>
      </c>
      <c r="L41" s="27"/>
    </row>
    <row r="42" spans="2:12" s="1" customFormat="1" ht="6.95" customHeight="1">
      <c r="B42" s="27"/>
      <c r="L42" s="27"/>
    </row>
    <row r="43" spans="2:12" s="1" customFormat="1" ht="25.35" customHeight="1">
      <c r="B43" s="27"/>
      <c r="C43" s="95"/>
      <c r="D43" s="96" t="s">
        <v>38</v>
      </c>
      <c r="E43" s="52"/>
      <c r="F43" s="52"/>
      <c r="G43" s="97" t="s">
        <v>39</v>
      </c>
      <c r="H43" s="98" t="s">
        <v>40</v>
      </c>
      <c r="I43" s="52"/>
      <c r="J43" s="99">
        <f>SUM(J34:J41)</f>
        <v>0</v>
      </c>
      <c r="K43" s="100"/>
      <c r="L43" s="27"/>
    </row>
    <row r="44" spans="2:12" s="1" customFormat="1" ht="14.45" customHeight="1">
      <c r="B44" s="27"/>
      <c r="L44" s="27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43</v>
      </c>
      <c r="E61" s="29"/>
      <c r="F61" s="101" t="s">
        <v>44</v>
      </c>
      <c r="G61" s="38" t="s">
        <v>43</v>
      </c>
      <c r="H61" s="29"/>
      <c r="I61" s="29"/>
      <c r="J61" s="102" t="s">
        <v>44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45</v>
      </c>
      <c r="E65" s="37"/>
      <c r="F65" s="37"/>
      <c r="G65" s="36" t="s">
        <v>46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43</v>
      </c>
      <c r="E76" s="29"/>
      <c r="F76" s="101" t="s">
        <v>44</v>
      </c>
      <c r="G76" s="38" t="s">
        <v>43</v>
      </c>
      <c r="H76" s="29"/>
      <c r="I76" s="29"/>
      <c r="J76" s="102" t="s">
        <v>44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119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33" t="str">
        <f>E7</f>
        <v xml:space="preserve">OPRAVA MÍSTNÍCH KOMUNIKACÍ NA KOPCI V OBCI KRAVSKO – další etapa </v>
      </c>
      <c r="F85" s="234"/>
      <c r="G85" s="234"/>
      <c r="H85" s="234"/>
      <c r="L85" s="27"/>
    </row>
    <row r="86" spans="2:12" ht="12" customHeight="1">
      <c r="B86" s="18"/>
      <c r="C86" s="24" t="s">
        <v>113</v>
      </c>
      <c r="L86" s="18"/>
    </row>
    <row r="87" spans="2:12" s="1" customFormat="1" ht="16.5" customHeight="1">
      <c r="B87" s="27"/>
      <c r="E87" s="233" t="s">
        <v>114</v>
      </c>
      <c r="F87" s="232"/>
      <c r="G87" s="232"/>
      <c r="H87" s="232"/>
      <c r="L87" s="27"/>
    </row>
    <row r="88" spans="2:12" s="1" customFormat="1" ht="12" customHeight="1">
      <c r="B88" s="27"/>
      <c r="C88" s="24" t="s">
        <v>115</v>
      </c>
      <c r="L88" s="27"/>
    </row>
    <row r="89" spans="2:12" s="1" customFormat="1" ht="16.5" customHeight="1">
      <c r="B89" s="27"/>
      <c r="E89" s="227" t="str">
        <f>E11</f>
        <v>002 - Zpevněné plochy, odvodnění k MK1</v>
      </c>
      <c r="F89" s="232"/>
      <c r="G89" s="232"/>
      <c r="H89" s="232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17</v>
      </c>
      <c r="F91" s="22" t="str">
        <f>F14</f>
        <v xml:space="preserve"> </v>
      </c>
      <c r="I91" s="24" t="s">
        <v>19</v>
      </c>
      <c r="J91" s="47"/>
      <c r="L91" s="27"/>
    </row>
    <row r="92" spans="2:12" s="1" customFormat="1" ht="6.95" customHeight="1">
      <c r="B92" s="27"/>
      <c r="L92" s="27"/>
    </row>
    <row r="93" spans="2:12" s="1" customFormat="1" ht="15.2" customHeight="1">
      <c r="B93" s="27"/>
      <c r="C93" s="24" t="s">
        <v>20</v>
      </c>
      <c r="F93" s="22" t="str">
        <f>E17</f>
        <v xml:space="preserve"> </v>
      </c>
      <c r="I93" s="24" t="s">
        <v>24</v>
      </c>
      <c r="J93" s="25" t="str">
        <f>E23</f>
        <v xml:space="preserve"> </v>
      </c>
      <c r="L93" s="27"/>
    </row>
    <row r="94" spans="2:12" s="1" customFormat="1" ht="15.2" customHeight="1">
      <c r="B94" s="27"/>
      <c r="C94" s="24" t="s">
        <v>23</v>
      </c>
      <c r="F94" s="22" t="str">
        <f>IF(E20="","",E20)</f>
        <v xml:space="preserve"> </v>
      </c>
      <c r="I94" s="24" t="s">
        <v>26</v>
      </c>
      <c r="J94" s="25" t="str">
        <f>E26</f>
        <v xml:space="preserve"> </v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3" t="s">
        <v>120</v>
      </c>
      <c r="D96" s="95"/>
      <c r="E96" s="95"/>
      <c r="F96" s="95"/>
      <c r="G96" s="95"/>
      <c r="H96" s="95"/>
      <c r="I96" s="95"/>
      <c r="J96" s="104" t="s">
        <v>121</v>
      </c>
      <c r="K96" s="95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5" t="s">
        <v>122</v>
      </c>
      <c r="J98" s="61">
        <f>J132</f>
        <v>0</v>
      </c>
      <c r="L98" s="27"/>
      <c r="AU98" s="15" t="s">
        <v>123</v>
      </c>
    </row>
    <row r="99" spans="2:47" s="8" customFormat="1" ht="24.95" customHeight="1">
      <c r="B99" s="106"/>
      <c r="D99" s="107" t="s">
        <v>124</v>
      </c>
      <c r="E99" s="108"/>
      <c r="F99" s="108"/>
      <c r="G99" s="108"/>
      <c r="H99" s="108"/>
      <c r="I99" s="108"/>
      <c r="J99" s="109">
        <f>J133</f>
        <v>0</v>
      </c>
      <c r="L99" s="106"/>
    </row>
    <row r="100" spans="2:47" s="9" customFormat="1" ht="19.899999999999999" customHeight="1">
      <c r="B100" s="110"/>
      <c r="D100" s="111" t="s">
        <v>125</v>
      </c>
      <c r="E100" s="112"/>
      <c r="F100" s="112"/>
      <c r="G100" s="112"/>
      <c r="H100" s="112"/>
      <c r="I100" s="112"/>
      <c r="J100" s="113">
        <f>J134</f>
        <v>0</v>
      </c>
      <c r="L100" s="110"/>
    </row>
    <row r="101" spans="2:47" s="9" customFormat="1" ht="19.899999999999999" customHeight="1">
      <c r="B101" s="110"/>
      <c r="D101" s="111" t="s">
        <v>436</v>
      </c>
      <c r="E101" s="112"/>
      <c r="F101" s="112"/>
      <c r="G101" s="112"/>
      <c r="H101" s="112"/>
      <c r="I101" s="112"/>
      <c r="J101" s="113">
        <f>J206</f>
        <v>0</v>
      </c>
      <c r="L101" s="110"/>
    </row>
    <row r="102" spans="2:47" s="9" customFormat="1" ht="19.899999999999999" customHeight="1">
      <c r="B102" s="110"/>
      <c r="D102" s="111" t="s">
        <v>126</v>
      </c>
      <c r="E102" s="112"/>
      <c r="F102" s="112"/>
      <c r="G102" s="112"/>
      <c r="H102" s="112"/>
      <c r="I102" s="112"/>
      <c r="J102" s="113">
        <f>J211</f>
        <v>0</v>
      </c>
      <c r="L102" s="110"/>
    </row>
    <row r="103" spans="2:47" s="9" customFormat="1" ht="19.899999999999999" customHeight="1">
      <c r="B103" s="110"/>
      <c r="D103" s="111" t="s">
        <v>127</v>
      </c>
      <c r="E103" s="112"/>
      <c r="F103" s="112"/>
      <c r="G103" s="112"/>
      <c r="H103" s="112"/>
      <c r="I103" s="112"/>
      <c r="J103" s="113">
        <f>J227</f>
        <v>0</v>
      </c>
      <c r="L103" s="110"/>
    </row>
    <row r="104" spans="2:47" s="9" customFormat="1" ht="19.899999999999999" customHeight="1">
      <c r="B104" s="110"/>
      <c r="D104" s="111" t="s">
        <v>128</v>
      </c>
      <c r="E104" s="112"/>
      <c r="F104" s="112"/>
      <c r="G104" s="112"/>
      <c r="H104" s="112"/>
      <c r="I104" s="112"/>
      <c r="J104" s="113">
        <f>J250</f>
        <v>0</v>
      </c>
      <c r="L104" s="110"/>
    </row>
    <row r="105" spans="2:47" s="9" customFormat="1" ht="19.899999999999999" customHeight="1">
      <c r="B105" s="110"/>
      <c r="D105" s="111" t="s">
        <v>129</v>
      </c>
      <c r="E105" s="112"/>
      <c r="F105" s="112"/>
      <c r="G105" s="112"/>
      <c r="H105" s="112"/>
      <c r="I105" s="112"/>
      <c r="J105" s="113">
        <f>J269</f>
        <v>0</v>
      </c>
      <c r="L105" s="110"/>
    </row>
    <row r="106" spans="2:47" s="9" customFormat="1" ht="19.899999999999999" customHeight="1">
      <c r="B106" s="110"/>
      <c r="D106" s="111" t="s">
        <v>130</v>
      </c>
      <c r="E106" s="112"/>
      <c r="F106" s="112"/>
      <c r="G106" s="112"/>
      <c r="H106" s="112"/>
      <c r="I106" s="112"/>
      <c r="J106" s="113">
        <f>J287</f>
        <v>0</v>
      </c>
      <c r="L106" s="110"/>
    </row>
    <row r="107" spans="2:47" s="1" customFormat="1" ht="21.75" customHeight="1">
      <c r="B107" s="27"/>
      <c r="L107" s="27"/>
    </row>
    <row r="108" spans="2:47" s="1" customFormat="1" ht="6.95" customHeight="1">
      <c r="B108" s="27"/>
      <c r="L108" s="27"/>
    </row>
    <row r="109" spans="2:47" s="1" customFormat="1" ht="29.25" customHeight="1">
      <c r="B109" s="27"/>
      <c r="C109" s="105" t="s">
        <v>131</v>
      </c>
      <c r="J109" s="114">
        <v>0</v>
      </c>
      <c r="L109" s="27"/>
      <c r="N109" s="115" t="s">
        <v>32</v>
      </c>
    </row>
    <row r="110" spans="2:47" s="1" customFormat="1" ht="18" customHeight="1">
      <c r="B110" s="27"/>
      <c r="L110" s="27"/>
    </row>
    <row r="111" spans="2:47" s="1" customFormat="1" ht="29.25" customHeight="1">
      <c r="B111" s="27"/>
      <c r="C111" s="116" t="s">
        <v>132</v>
      </c>
      <c r="D111" s="95"/>
      <c r="E111" s="95"/>
      <c r="F111" s="95"/>
      <c r="G111" s="95"/>
      <c r="H111" s="95"/>
      <c r="I111" s="95"/>
      <c r="J111" s="117">
        <f>ROUND(J98+J109,2)</f>
        <v>0</v>
      </c>
      <c r="K111" s="95"/>
      <c r="L111" s="27"/>
    </row>
    <row r="112" spans="2:47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7"/>
    </row>
    <row r="116" spans="2:12" s="1" customFormat="1" ht="6.95" customHeight="1"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27"/>
    </row>
    <row r="117" spans="2:12" s="1" customFormat="1" ht="24.95" customHeight="1">
      <c r="B117" s="27"/>
      <c r="C117" s="19" t="s">
        <v>133</v>
      </c>
      <c r="L117" s="27"/>
    </row>
    <row r="118" spans="2:12" s="1" customFormat="1" ht="6.95" customHeight="1">
      <c r="B118" s="27"/>
      <c r="L118" s="27"/>
    </row>
    <row r="119" spans="2:12" s="1" customFormat="1" ht="12" customHeight="1">
      <c r="B119" s="27"/>
      <c r="C119" s="24" t="s">
        <v>14</v>
      </c>
      <c r="L119" s="27"/>
    </row>
    <row r="120" spans="2:12" s="1" customFormat="1" ht="16.5" customHeight="1">
      <c r="B120" s="27"/>
      <c r="E120" s="233" t="str">
        <f>E7</f>
        <v xml:space="preserve">OPRAVA MÍSTNÍCH KOMUNIKACÍ NA KOPCI V OBCI KRAVSKO – další etapa </v>
      </c>
      <c r="F120" s="234"/>
      <c r="G120" s="234"/>
      <c r="H120" s="234"/>
      <c r="L120" s="27"/>
    </row>
    <row r="121" spans="2:12" ht="12" customHeight="1">
      <c r="B121" s="18"/>
      <c r="C121" s="24" t="s">
        <v>113</v>
      </c>
      <c r="L121" s="18"/>
    </row>
    <row r="122" spans="2:12" s="1" customFormat="1" ht="16.5" customHeight="1">
      <c r="B122" s="27"/>
      <c r="E122" s="233" t="s">
        <v>114</v>
      </c>
      <c r="F122" s="232"/>
      <c r="G122" s="232"/>
      <c r="H122" s="232"/>
      <c r="L122" s="27"/>
    </row>
    <row r="123" spans="2:12" s="1" customFormat="1" ht="12" customHeight="1">
      <c r="B123" s="27"/>
      <c r="C123" s="24" t="s">
        <v>115</v>
      </c>
      <c r="L123" s="27"/>
    </row>
    <row r="124" spans="2:12" s="1" customFormat="1" ht="16.5" customHeight="1">
      <c r="B124" s="27"/>
      <c r="E124" s="227" t="str">
        <f>E11</f>
        <v>002 - Zpevněné plochy, odvodnění k MK1</v>
      </c>
      <c r="F124" s="232"/>
      <c r="G124" s="232"/>
      <c r="H124" s="232"/>
      <c r="L124" s="27"/>
    </row>
    <row r="125" spans="2:12" s="1" customFormat="1" ht="6.95" customHeight="1">
      <c r="B125" s="27"/>
      <c r="L125" s="27"/>
    </row>
    <row r="126" spans="2:12" s="1" customFormat="1" ht="12" customHeight="1">
      <c r="B126" s="27"/>
      <c r="C126" s="24" t="s">
        <v>17</v>
      </c>
      <c r="F126" s="22" t="str">
        <f>F14</f>
        <v xml:space="preserve"> </v>
      </c>
      <c r="I126" s="24" t="s">
        <v>19</v>
      </c>
      <c r="J126" s="47"/>
      <c r="L126" s="27"/>
    </row>
    <row r="127" spans="2:12" s="1" customFormat="1" ht="6.95" customHeight="1">
      <c r="B127" s="27"/>
      <c r="L127" s="27"/>
    </row>
    <row r="128" spans="2:12" s="1" customFormat="1" ht="15.2" customHeight="1">
      <c r="B128" s="27"/>
      <c r="C128" s="24" t="s">
        <v>20</v>
      </c>
      <c r="F128" s="22" t="str">
        <f>E17</f>
        <v xml:space="preserve"> </v>
      </c>
      <c r="I128" s="24" t="s">
        <v>24</v>
      </c>
      <c r="J128" s="25" t="str">
        <f>E23</f>
        <v xml:space="preserve"> </v>
      </c>
      <c r="L128" s="27"/>
    </row>
    <row r="129" spans="2:65" s="1" customFormat="1" ht="15.2" customHeight="1">
      <c r="B129" s="27"/>
      <c r="C129" s="24" t="s">
        <v>23</v>
      </c>
      <c r="F129" s="22" t="str">
        <f>IF(E20="","",E20)</f>
        <v xml:space="preserve"> </v>
      </c>
      <c r="I129" s="24" t="s">
        <v>26</v>
      </c>
      <c r="J129" s="25" t="str">
        <f>E26</f>
        <v xml:space="preserve"> </v>
      </c>
      <c r="L129" s="27"/>
    </row>
    <row r="130" spans="2:65" s="1" customFormat="1" ht="10.35" customHeight="1">
      <c r="B130" s="27"/>
      <c r="L130" s="27"/>
    </row>
    <row r="131" spans="2:65" s="10" customFormat="1" ht="29.25" customHeight="1">
      <c r="B131" s="118"/>
      <c r="C131" s="119" t="s">
        <v>134</v>
      </c>
      <c r="D131" s="120" t="s">
        <v>53</v>
      </c>
      <c r="E131" s="120" t="s">
        <v>49</v>
      </c>
      <c r="F131" s="120" t="s">
        <v>50</v>
      </c>
      <c r="G131" s="120" t="s">
        <v>135</v>
      </c>
      <c r="H131" s="120" t="s">
        <v>136</v>
      </c>
      <c r="I131" s="120" t="s">
        <v>137</v>
      </c>
      <c r="J131" s="120" t="s">
        <v>121</v>
      </c>
      <c r="K131" s="121" t="s">
        <v>138</v>
      </c>
      <c r="L131" s="118"/>
      <c r="M131" s="54" t="s">
        <v>1</v>
      </c>
      <c r="N131" s="55" t="s">
        <v>32</v>
      </c>
      <c r="O131" s="55" t="s">
        <v>139</v>
      </c>
      <c r="P131" s="55" t="s">
        <v>140</v>
      </c>
      <c r="Q131" s="55" t="s">
        <v>141</v>
      </c>
      <c r="R131" s="55" t="s">
        <v>142</v>
      </c>
      <c r="S131" s="55" t="s">
        <v>143</v>
      </c>
      <c r="T131" s="56" t="s">
        <v>144</v>
      </c>
    </row>
    <row r="132" spans="2:65" s="1" customFormat="1" ht="22.9" customHeight="1">
      <c r="B132" s="27"/>
      <c r="C132" s="59" t="s">
        <v>145</v>
      </c>
      <c r="J132" s="122">
        <f>BK132</f>
        <v>0</v>
      </c>
      <c r="L132" s="27"/>
      <c r="M132" s="57"/>
      <c r="N132" s="48"/>
      <c r="O132" s="48"/>
      <c r="P132" s="123">
        <f>P133</f>
        <v>491.62175900000005</v>
      </c>
      <c r="Q132" s="48"/>
      <c r="R132" s="123">
        <f>R133</f>
        <v>138.76931299999998</v>
      </c>
      <c r="S132" s="48"/>
      <c r="T132" s="124">
        <f>T133</f>
        <v>87</v>
      </c>
      <c r="AT132" s="15" t="s">
        <v>67</v>
      </c>
      <c r="AU132" s="15" t="s">
        <v>123</v>
      </c>
      <c r="BK132" s="125">
        <f>BK133</f>
        <v>0</v>
      </c>
    </row>
    <row r="133" spans="2:65" s="11" customFormat="1" ht="25.9" customHeight="1">
      <c r="B133" s="126"/>
      <c r="D133" s="127" t="s">
        <v>67</v>
      </c>
      <c r="E133" s="128" t="s">
        <v>146</v>
      </c>
      <c r="F133" s="128" t="s">
        <v>147</v>
      </c>
      <c r="J133" s="129">
        <f>BK133</f>
        <v>0</v>
      </c>
      <c r="L133" s="126"/>
      <c r="M133" s="130"/>
      <c r="P133" s="131">
        <f>P134+P206+P211+P227+P250+P269+P287</f>
        <v>491.62175900000005</v>
      </c>
      <c r="R133" s="131">
        <f>R134+R206+R211+R227+R250+R269+R287</f>
        <v>138.76931299999998</v>
      </c>
      <c r="T133" s="132">
        <f>T134+T206+T211+T227+T250+T269+T287</f>
        <v>87</v>
      </c>
      <c r="AR133" s="127" t="s">
        <v>75</v>
      </c>
      <c r="AT133" s="133" t="s">
        <v>67</v>
      </c>
      <c r="AU133" s="133" t="s">
        <v>68</v>
      </c>
      <c r="AY133" s="127" t="s">
        <v>148</v>
      </c>
      <c r="BK133" s="134">
        <f>BK134+BK206+BK211+BK227+BK250+BK269+BK287</f>
        <v>0</v>
      </c>
    </row>
    <row r="134" spans="2:65" s="11" customFormat="1" ht="22.9" customHeight="1">
      <c r="B134" s="126"/>
      <c r="D134" s="127" t="s">
        <v>67</v>
      </c>
      <c r="E134" s="135" t="s">
        <v>75</v>
      </c>
      <c r="F134" s="135" t="s">
        <v>149</v>
      </c>
      <c r="J134" s="136">
        <f>BK134</f>
        <v>0</v>
      </c>
      <c r="L134" s="126"/>
      <c r="M134" s="130"/>
      <c r="P134" s="131">
        <f>SUM(P135:P205)</f>
        <v>266.04424599999999</v>
      </c>
      <c r="R134" s="131">
        <f>SUM(R135:R205)</f>
        <v>62.929719999999996</v>
      </c>
      <c r="T134" s="132">
        <f>SUM(T135:T205)</f>
        <v>87</v>
      </c>
      <c r="AR134" s="127" t="s">
        <v>75</v>
      </c>
      <c r="AT134" s="133" t="s">
        <v>67</v>
      </c>
      <c r="AU134" s="133" t="s">
        <v>75</v>
      </c>
      <c r="AY134" s="127" t="s">
        <v>148</v>
      </c>
      <c r="BK134" s="134">
        <f>SUM(BK135:BK205)</f>
        <v>0</v>
      </c>
    </row>
    <row r="135" spans="2:65" s="1" customFormat="1" ht="24.2" customHeight="1">
      <c r="B135" s="137"/>
      <c r="C135" s="138" t="s">
        <v>75</v>
      </c>
      <c r="D135" s="138" t="s">
        <v>150</v>
      </c>
      <c r="E135" s="139" t="s">
        <v>437</v>
      </c>
      <c r="F135" s="140" t="s">
        <v>438</v>
      </c>
      <c r="G135" s="141" t="s">
        <v>153</v>
      </c>
      <c r="H135" s="142">
        <v>163</v>
      </c>
      <c r="I135" s="143">
        <v>0</v>
      </c>
      <c r="J135" s="143">
        <v>0</v>
      </c>
      <c r="K135" s="140" t="s">
        <v>154</v>
      </c>
      <c r="L135" s="27"/>
      <c r="M135" s="144" t="s">
        <v>1</v>
      </c>
      <c r="N135" s="115" t="s">
        <v>33</v>
      </c>
      <c r="O135" s="145">
        <v>0.20899999999999999</v>
      </c>
      <c r="P135" s="145">
        <f>O135*H135</f>
        <v>34.067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155</v>
      </c>
      <c r="AT135" s="147" t="s">
        <v>150</v>
      </c>
      <c r="AU135" s="147" t="s">
        <v>77</v>
      </c>
      <c r="AY135" s="15" t="s">
        <v>148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5" t="s">
        <v>75</v>
      </c>
      <c r="BK135" s="148">
        <f>ROUND(I135*H135,2)</f>
        <v>0</v>
      </c>
      <c r="BL135" s="15" t="s">
        <v>155</v>
      </c>
      <c r="BM135" s="147" t="s">
        <v>439</v>
      </c>
    </row>
    <row r="136" spans="2:65" s="1" customFormat="1">
      <c r="B136" s="27"/>
      <c r="D136" s="149" t="s">
        <v>157</v>
      </c>
      <c r="F136" s="150" t="s">
        <v>440</v>
      </c>
      <c r="L136" s="27"/>
      <c r="M136" s="151"/>
      <c r="T136" s="51"/>
      <c r="AT136" s="15" t="s">
        <v>157</v>
      </c>
      <c r="AU136" s="15" t="s">
        <v>77</v>
      </c>
    </row>
    <row r="137" spans="2:65" s="1" customFormat="1">
      <c r="B137" s="27"/>
      <c r="D137" s="152" t="s">
        <v>159</v>
      </c>
      <c r="F137" s="153" t="s">
        <v>441</v>
      </c>
      <c r="L137" s="27"/>
      <c r="M137" s="151"/>
      <c r="T137" s="51"/>
      <c r="AT137" s="15" t="s">
        <v>159</v>
      </c>
      <c r="AU137" s="15" t="s">
        <v>77</v>
      </c>
    </row>
    <row r="138" spans="2:65" s="12" customFormat="1">
      <c r="B138" s="154"/>
      <c r="D138" s="149" t="s">
        <v>161</v>
      </c>
      <c r="E138" s="155" t="s">
        <v>426</v>
      </c>
      <c r="F138" s="156" t="s">
        <v>442</v>
      </c>
      <c r="H138" s="157">
        <v>163</v>
      </c>
      <c r="L138" s="154"/>
      <c r="M138" s="158"/>
      <c r="T138" s="159"/>
      <c r="AT138" s="155" t="s">
        <v>161</v>
      </c>
      <c r="AU138" s="155" t="s">
        <v>77</v>
      </c>
      <c r="AV138" s="12" t="s">
        <v>77</v>
      </c>
      <c r="AW138" s="12" t="s">
        <v>25</v>
      </c>
      <c r="AX138" s="12" t="s">
        <v>75</v>
      </c>
      <c r="AY138" s="155" t="s">
        <v>148</v>
      </c>
    </row>
    <row r="139" spans="2:65" s="1" customFormat="1" ht="33" customHeight="1">
      <c r="B139" s="137"/>
      <c r="C139" s="138" t="s">
        <v>77</v>
      </c>
      <c r="D139" s="138" t="s">
        <v>150</v>
      </c>
      <c r="E139" s="139" t="s">
        <v>151</v>
      </c>
      <c r="F139" s="140" t="s">
        <v>152</v>
      </c>
      <c r="G139" s="141" t="s">
        <v>153</v>
      </c>
      <c r="H139" s="142">
        <v>150</v>
      </c>
      <c r="I139" s="143">
        <v>0</v>
      </c>
      <c r="J139" s="143">
        <v>0</v>
      </c>
      <c r="K139" s="140" t="s">
        <v>154</v>
      </c>
      <c r="L139" s="27"/>
      <c r="M139" s="144" t="s">
        <v>1</v>
      </c>
      <c r="N139" s="115" t="s">
        <v>33</v>
      </c>
      <c r="O139" s="145">
        <v>0.20100000000000001</v>
      </c>
      <c r="P139" s="145">
        <f>O139*H139</f>
        <v>30.150000000000002</v>
      </c>
      <c r="Q139" s="145">
        <v>0</v>
      </c>
      <c r="R139" s="145">
        <f>Q139*H139</f>
        <v>0</v>
      </c>
      <c r="S139" s="145">
        <v>0.57999999999999996</v>
      </c>
      <c r="T139" s="146">
        <f>S139*H139</f>
        <v>87</v>
      </c>
      <c r="AR139" s="147" t="s">
        <v>155</v>
      </c>
      <c r="AT139" s="147" t="s">
        <v>150</v>
      </c>
      <c r="AU139" s="147" t="s">
        <v>77</v>
      </c>
      <c r="AY139" s="15" t="s">
        <v>148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5" t="s">
        <v>75</v>
      </c>
      <c r="BK139" s="148">
        <f>ROUND(I139*H139,2)</f>
        <v>0</v>
      </c>
      <c r="BL139" s="15" t="s">
        <v>155</v>
      </c>
      <c r="BM139" s="147" t="s">
        <v>156</v>
      </c>
    </row>
    <row r="140" spans="2:65" s="1" customFormat="1" ht="39">
      <c r="B140" s="27"/>
      <c r="D140" s="149" t="s">
        <v>157</v>
      </c>
      <c r="F140" s="150" t="s">
        <v>158</v>
      </c>
      <c r="L140" s="27"/>
      <c r="M140" s="151"/>
      <c r="T140" s="51"/>
      <c r="AT140" s="15" t="s">
        <v>157</v>
      </c>
      <c r="AU140" s="15" t="s">
        <v>77</v>
      </c>
    </row>
    <row r="141" spans="2:65" s="1" customFormat="1">
      <c r="B141" s="27"/>
      <c r="D141" s="152" t="s">
        <v>159</v>
      </c>
      <c r="F141" s="153" t="s">
        <v>160</v>
      </c>
      <c r="L141" s="27"/>
      <c r="M141" s="151"/>
      <c r="T141" s="51"/>
      <c r="AT141" s="15" t="s">
        <v>159</v>
      </c>
      <c r="AU141" s="15" t="s">
        <v>77</v>
      </c>
    </row>
    <row r="142" spans="2:65" s="12" customFormat="1">
      <c r="B142" s="154"/>
      <c r="D142" s="149" t="s">
        <v>161</v>
      </c>
      <c r="E142" s="155" t="s">
        <v>104</v>
      </c>
      <c r="F142" s="156" t="s">
        <v>443</v>
      </c>
      <c r="H142" s="157">
        <v>150</v>
      </c>
      <c r="L142" s="154"/>
      <c r="M142" s="158"/>
      <c r="T142" s="159"/>
      <c r="AT142" s="155" t="s">
        <v>161</v>
      </c>
      <c r="AU142" s="155" t="s">
        <v>77</v>
      </c>
      <c r="AV142" s="12" t="s">
        <v>77</v>
      </c>
      <c r="AW142" s="12" t="s">
        <v>25</v>
      </c>
      <c r="AX142" s="12" t="s">
        <v>75</v>
      </c>
      <c r="AY142" s="155" t="s">
        <v>148</v>
      </c>
    </row>
    <row r="143" spans="2:65" s="1" customFormat="1" ht="37.9" customHeight="1">
      <c r="B143" s="137"/>
      <c r="C143" s="138" t="s">
        <v>169</v>
      </c>
      <c r="D143" s="138" t="s">
        <v>150</v>
      </c>
      <c r="E143" s="139" t="s">
        <v>170</v>
      </c>
      <c r="F143" s="140" t="s">
        <v>171</v>
      </c>
      <c r="G143" s="141" t="s">
        <v>172</v>
      </c>
      <c r="H143" s="142">
        <v>73.78</v>
      </c>
      <c r="I143" s="143">
        <v>0</v>
      </c>
      <c r="J143" s="143">
        <f>ROUND(I143*H143,2)</f>
        <v>0</v>
      </c>
      <c r="K143" s="140" t="s">
        <v>154</v>
      </c>
      <c r="L143" s="27"/>
      <c r="M143" s="144" t="s">
        <v>1</v>
      </c>
      <c r="N143" s="115" t="s">
        <v>33</v>
      </c>
      <c r="O143" s="145">
        <v>0.215</v>
      </c>
      <c r="P143" s="145">
        <f>O143*H143</f>
        <v>15.8627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155</v>
      </c>
      <c r="AT143" s="147" t="s">
        <v>150</v>
      </c>
      <c r="AU143" s="147" t="s">
        <v>77</v>
      </c>
      <c r="AY143" s="15" t="s">
        <v>148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5" t="s">
        <v>75</v>
      </c>
      <c r="BK143" s="148">
        <f>ROUND(I143*H143,2)</f>
        <v>0</v>
      </c>
      <c r="BL143" s="15" t="s">
        <v>155</v>
      </c>
      <c r="BM143" s="147" t="s">
        <v>173</v>
      </c>
    </row>
    <row r="144" spans="2:65" s="1" customFormat="1" ht="19.5">
      <c r="B144" s="27"/>
      <c r="D144" s="149" t="s">
        <v>157</v>
      </c>
      <c r="F144" s="150" t="s">
        <v>174</v>
      </c>
      <c r="L144" s="27"/>
      <c r="M144" s="151"/>
      <c r="T144" s="51"/>
      <c r="AT144" s="15" t="s">
        <v>157</v>
      </c>
      <c r="AU144" s="15" t="s">
        <v>77</v>
      </c>
    </row>
    <row r="145" spans="2:65" s="1" customFormat="1">
      <c r="B145" s="27"/>
      <c r="D145" s="152" t="s">
        <v>159</v>
      </c>
      <c r="F145" s="153" t="s">
        <v>175</v>
      </c>
      <c r="L145" s="27"/>
      <c r="M145" s="151"/>
      <c r="T145" s="51"/>
      <c r="AT145" s="15" t="s">
        <v>159</v>
      </c>
      <c r="AU145" s="15" t="s">
        <v>77</v>
      </c>
    </row>
    <row r="146" spans="2:65" s="1" customFormat="1" ht="48.75">
      <c r="B146" s="27"/>
      <c r="D146" s="149" t="s">
        <v>176</v>
      </c>
      <c r="F146" s="160" t="s">
        <v>177</v>
      </c>
      <c r="L146" s="27"/>
      <c r="M146" s="151"/>
      <c r="T146" s="51"/>
      <c r="AT146" s="15" t="s">
        <v>176</v>
      </c>
      <c r="AU146" s="15" t="s">
        <v>77</v>
      </c>
    </row>
    <row r="147" spans="2:65" s="12" customFormat="1" ht="22.5">
      <c r="B147" s="154"/>
      <c r="D147" s="149" t="s">
        <v>161</v>
      </c>
      <c r="E147" s="155" t="s">
        <v>1</v>
      </c>
      <c r="F147" s="156" t="s">
        <v>444</v>
      </c>
      <c r="H147" s="157">
        <v>53.1</v>
      </c>
      <c r="L147" s="154"/>
      <c r="M147" s="158"/>
      <c r="T147" s="159"/>
      <c r="AT147" s="155" t="s">
        <v>161</v>
      </c>
      <c r="AU147" s="155" t="s">
        <v>77</v>
      </c>
      <c r="AV147" s="12" t="s">
        <v>77</v>
      </c>
      <c r="AW147" s="12" t="s">
        <v>25</v>
      </c>
      <c r="AX147" s="12" t="s">
        <v>68</v>
      </c>
      <c r="AY147" s="155" t="s">
        <v>148</v>
      </c>
    </row>
    <row r="148" spans="2:65" s="12" customFormat="1">
      <c r="B148" s="154"/>
      <c r="D148" s="149" t="s">
        <v>161</v>
      </c>
      <c r="E148" s="155" t="s">
        <v>1</v>
      </c>
      <c r="F148" s="156" t="s">
        <v>445</v>
      </c>
      <c r="H148" s="157">
        <v>20.68</v>
      </c>
      <c r="L148" s="154"/>
      <c r="M148" s="158"/>
      <c r="T148" s="159"/>
      <c r="AT148" s="155" t="s">
        <v>161</v>
      </c>
      <c r="AU148" s="155" t="s">
        <v>77</v>
      </c>
      <c r="AV148" s="12" t="s">
        <v>77</v>
      </c>
      <c r="AW148" s="12" t="s">
        <v>25</v>
      </c>
      <c r="AX148" s="12" t="s">
        <v>68</v>
      </c>
      <c r="AY148" s="155" t="s">
        <v>148</v>
      </c>
    </row>
    <row r="149" spans="2:65" s="13" customFormat="1">
      <c r="B149" s="170"/>
      <c r="D149" s="149" t="s">
        <v>161</v>
      </c>
      <c r="E149" s="171" t="s">
        <v>1</v>
      </c>
      <c r="F149" s="172" t="s">
        <v>317</v>
      </c>
      <c r="H149" s="173">
        <v>73.78</v>
      </c>
      <c r="L149" s="170"/>
      <c r="M149" s="174"/>
      <c r="T149" s="175"/>
      <c r="AT149" s="171" t="s">
        <v>161</v>
      </c>
      <c r="AU149" s="171" t="s">
        <v>77</v>
      </c>
      <c r="AV149" s="13" t="s">
        <v>155</v>
      </c>
      <c r="AW149" s="13" t="s">
        <v>25</v>
      </c>
      <c r="AX149" s="13" t="s">
        <v>75</v>
      </c>
      <c r="AY149" s="171" t="s">
        <v>148</v>
      </c>
    </row>
    <row r="150" spans="2:65" s="1" customFormat="1" ht="37.9" customHeight="1">
      <c r="B150" s="137"/>
      <c r="C150" s="138" t="s">
        <v>155</v>
      </c>
      <c r="D150" s="138" t="s">
        <v>150</v>
      </c>
      <c r="E150" s="139" t="s">
        <v>446</v>
      </c>
      <c r="F150" s="140" t="s">
        <v>447</v>
      </c>
      <c r="G150" s="141" t="s">
        <v>172</v>
      </c>
      <c r="H150" s="142">
        <v>15.28</v>
      </c>
      <c r="I150" s="143">
        <v>0</v>
      </c>
      <c r="J150" s="143">
        <f>ROUND(I150*H150,2)</f>
        <v>0</v>
      </c>
      <c r="K150" s="140" t="s">
        <v>154</v>
      </c>
      <c r="L150" s="27"/>
      <c r="M150" s="144" t="s">
        <v>1</v>
      </c>
      <c r="N150" s="115" t="s">
        <v>33</v>
      </c>
      <c r="O150" s="145">
        <v>5.1929999999999996</v>
      </c>
      <c r="P150" s="145">
        <f>O150*H150</f>
        <v>79.349039999999988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155</v>
      </c>
      <c r="AT150" s="147" t="s">
        <v>150</v>
      </c>
      <c r="AU150" s="147" t="s">
        <v>77</v>
      </c>
      <c r="AY150" s="15" t="s">
        <v>148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5" t="s">
        <v>75</v>
      </c>
      <c r="BK150" s="148">
        <f>ROUND(I150*H150,2)</f>
        <v>0</v>
      </c>
      <c r="BL150" s="15" t="s">
        <v>155</v>
      </c>
      <c r="BM150" s="147" t="s">
        <v>448</v>
      </c>
    </row>
    <row r="151" spans="2:65" s="1" customFormat="1" ht="39">
      <c r="B151" s="27"/>
      <c r="D151" s="149" t="s">
        <v>157</v>
      </c>
      <c r="F151" s="150" t="s">
        <v>449</v>
      </c>
      <c r="L151" s="27"/>
      <c r="M151" s="151"/>
      <c r="T151" s="51"/>
      <c r="AT151" s="15" t="s">
        <v>157</v>
      </c>
      <c r="AU151" s="15" t="s">
        <v>77</v>
      </c>
    </row>
    <row r="152" spans="2:65" s="1" customFormat="1">
      <c r="B152" s="27"/>
      <c r="D152" s="152" t="s">
        <v>159</v>
      </c>
      <c r="F152" s="153" t="s">
        <v>450</v>
      </c>
      <c r="L152" s="27"/>
      <c r="M152" s="151"/>
      <c r="T152" s="51"/>
      <c r="AT152" s="15" t="s">
        <v>159</v>
      </c>
      <c r="AU152" s="15" t="s">
        <v>77</v>
      </c>
    </row>
    <row r="153" spans="2:65" s="12" customFormat="1" ht="22.5">
      <c r="B153" s="154"/>
      <c r="D153" s="149" t="s">
        <v>161</v>
      </c>
      <c r="E153" s="155" t="s">
        <v>1</v>
      </c>
      <c r="F153" s="156" t="s">
        <v>451</v>
      </c>
      <c r="H153" s="157">
        <v>11.34</v>
      </c>
      <c r="L153" s="154"/>
      <c r="M153" s="158"/>
      <c r="T153" s="159"/>
      <c r="AT153" s="155" t="s">
        <v>161</v>
      </c>
      <c r="AU153" s="155" t="s">
        <v>77</v>
      </c>
      <c r="AV153" s="12" t="s">
        <v>77</v>
      </c>
      <c r="AW153" s="12" t="s">
        <v>25</v>
      </c>
      <c r="AX153" s="12" t="s">
        <v>68</v>
      </c>
      <c r="AY153" s="155" t="s">
        <v>148</v>
      </c>
    </row>
    <row r="154" spans="2:65" s="12" customFormat="1">
      <c r="B154" s="154"/>
      <c r="D154" s="149" t="s">
        <v>161</v>
      </c>
      <c r="E154" s="155" t="s">
        <v>1</v>
      </c>
      <c r="F154" s="156" t="s">
        <v>452</v>
      </c>
      <c r="H154" s="157">
        <v>3.94</v>
      </c>
      <c r="L154" s="154"/>
      <c r="M154" s="158"/>
      <c r="T154" s="159"/>
      <c r="AT154" s="155" t="s">
        <v>161</v>
      </c>
      <c r="AU154" s="155" t="s">
        <v>77</v>
      </c>
      <c r="AV154" s="12" t="s">
        <v>77</v>
      </c>
      <c r="AW154" s="12" t="s">
        <v>25</v>
      </c>
      <c r="AX154" s="12" t="s">
        <v>68</v>
      </c>
      <c r="AY154" s="155" t="s">
        <v>148</v>
      </c>
    </row>
    <row r="155" spans="2:65" s="13" customFormat="1">
      <c r="B155" s="170"/>
      <c r="D155" s="149" t="s">
        <v>161</v>
      </c>
      <c r="E155" s="171" t="s">
        <v>431</v>
      </c>
      <c r="F155" s="172" t="s">
        <v>317</v>
      </c>
      <c r="H155" s="173">
        <v>15.28</v>
      </c>
      <c r="L155" s="170"/>
      <c r="M155" s="174"/>
      <c r="T155" s="175"/>
      <c r="AT155" s="171" t="s">
        <v>161</v>
      </c>
      <c r="AU155" s="171" t="s">
        <v>77</v>
      </c>
      <c r="AV155" s="13" t="s">
        <v>155</v>
      </c>
      <c r="AW155" s="13" t="s">
        <v>25</v>
      </c>
      <c r="AX155" s="13" t="s">
        <v>75</v>
      </c>
      <c r="AY155" s="171" t="s">
        <v>148</v>
      </c>
    </row>
    <row r="156" spans="2:65" s="1" customFormat="1" ht="37.9" customHeight="1">
      <c r="B156" s="137"/>
      <c r="C156" s="138" t="s">
        <v>186</v>
      </c>
      <c r="D156" s="138" t="s">
        <v>150</v>
      </c>
      <c r="E156" s="139" t="s">
        <v>179</v>
      </c>
      <c r="F156" s="140" t="s">
        <v>180</v>
      </c>
      <c r="G156" s="141" t="s">
        <v>172</v>
      </c>
      <c r="H156" s="142">
        <v>252.06</v>
      </c>
      <c r="I156" s="143">
        <v>0</v>
      </c>
      <c r="J156" s="143">
        <f>ROUND(I156*H156,2)</f>
        <v>0</v>
      </c>
      <c r="K156" s="140" t="s">
        <v>154</v>
      </c>
      <c r="L156" s="27"/>
      <c r="M156" s="144" t="s">
        <v>1</v>
      </c>
      <c r="N156" s="115" t="s">
        <v>33</v>
      </c>
      <c r="O156" s="145">
        <v>8.6999999999999994E-2</v>
      </c>
      <c r="P156" s="145">
        <f>O156*H156</f>
        <v>21.929219999999997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155</v>
      </c>
      <c r="AT156" s="147" t="s">
        <v>150</v>
      </c>
      <c r="AU156" s="147" t="s">
        <v>77</v>
      </c>
      <c r="AY156" s="15" t="s">
        <v>148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5" t="s">
        <v>75</v>
      </c>
      <c r="BK156" s="148">
        <f>ROUND(I156*H156,2)</f>
        <v>0</v>
      </c>
      <c r="BL156" s="15" t="s">
        <v>155</v>
      </c>
      <c r="BM156" s="147" t="s">
        <v>181</v>
      </c>
    </row>
    <row r="157" spans="2:65" s="1" customFormat="1" ht="39">
      <c r="B157" s="27"/>
      <c r="D157" s="149" t="s">
        <v>157</v>
      </c>
      <c r="F157" s="150" t="s">
        <v>182</v>
      </c>
      <c r="L157" s="27"/>
      <c r="M157" s="151"/>
      <c r="T157" s="51"/>
      <c r="AT157" s="15" t="s">
        <v>157</v>
      </c>
      <c r="AU157" s="15" t="s">
        <v>77</v>
      </c>
    </row>
    <row r="158" spans="2:65" s="1" customFormat="1">
      <c r="B158" s="27"/>
      <c r="D158" s="152" t="s">
        <v>159</v>
      </c>
      <c r="F158" s="153" t="s">
        <v>183</v>
      </c>
      <c r="L158" s="27"/>
      <c r="M158" s="151"/>
      <c r="T158" s="51"/>
      <c r="AT158" s="15" t="s">
        <v>159</v>
      </c>
      <c r="AU158" s="15" t="s">
        <v>77</v>
      </c>
    </row>
    <row r="159" spans="2:65" s="1" customFormat="1" ht="48.75">
      <c r="B159" s="27"/>
      <c r="D159" s="149" t="s">
        <v>176</v>
      </c>
      <c r="F159" s="160" t="s">
        <v>184</v>
      </c>
      <c r="L159" s="27"/>
      <c r="M159" s="151"/>
      <c r="T159" s="51"/>
      <c r="AT159" s="15" t="s">
        <v>176</v>
      </c>
      <c r="AU159" s="15" t="s">
        <v>77</v>
      </c>
    </row>
    <row r="160" spans="2:65" s="12" customFormat="1" ht="22.5">
      <c r="B160" s="154"/>
      <c r="D160" s="149" t="s">
        <v>161</v>
      </c>
      <c r="E160" s="155" t="s">
        <v>1</v>
      </c>
      <c r="F160" s="156" t="s">
        <v>444</v>
      </c>
      <c r="H160" s="157">
        <v>53.1</v>
      </c>
      <c r="L160" s="154"/>
      <c r="M160" s="158"/>
      <c r="T160" s="159"/>
      <c r="AT160" s="155" t="s">
        <v>161</v>
      </c>
      <c r="AU160" s="155" t="s">
        <v>77</v>
      </c>
      <c r="AV160" s="12" t="s">
        <v>77</v>
      </c>
      <c r="AW160" s="12" t="s">
        <v>25</v>
      </c>
      <c r="AX160" s="12" t="s">
        <v>68</v>
      </c>
      <c r="AY160" s="155" t="s">
        <v>148</v>
      </c>
    </row>
    <row r="161" spans="2:65" s="12" customFormat="1">
      <c r="B161" s="154"/>
      <c r="D161" s="149" t="s">
        <v>161</v>
      </c>
      <c r="E161" s="155" t="s">
        <v>1</v>
      </c>
      <c r="F161" s="156" t="s">
        <v>445</v>
      </c>
      <c r="H161" s="157">
        <v>20.68</v>
      </c>
      <c r="L161" s="154"/>
      <c r="M161" s="158"/>
      <c r="T161" s="159"/>
      <c r="AT161" s="155" t="s">
        <v>161</v>
      </c>
      <c r="AU161" s="155" t="s">
        <v>77</v>
      </c>
      <c r="AV161" s="12" t="s">
        <v>77</v>
      </c>
      <c r="AW161" s="12" t="s">
        <v>25</v>
      </c>
      <c r="AX161" s="12" t="s">
        <v>68</v>
      </c>
      <c r="AY161" s="155" t="s">
        <v>148</v>
      </c>
    </row>
    <row r="162" spans="2:65" s="12" customFormat="1">
      <c r="B162" s="154"/>
      <c r="D162" s="149" t="s">
        <v>161</v>
      </c>
      <c r="E162" s="155" t="s">
        <v>1</v>
      </c>
      <c r="F162" s="156" t="s">
        <v>426</v>
      </c>
      <c r="H162" s="157">
        <v>163</v>
      </c>
      <c r="L162" s="154"/>
      <c r="M162" s="158"/>
      <c r="T162" s="159"/>
      <c r="AT162" s="155" t="s">
        <v>161</v>
      </c>
      <c r="AU162" s="155" t="s">
        <v>77</v>
      </c>
      <c r="AV162" s="12" t="s">
        <v>77</v>
      </c>
      <c r="AW162" s="12" t="s">
        <v>25</v>
      </c>
      <c r="AX162" s="12" t="s">
        <v>68</v>
      </c>
      <c r="AY162" s="155" t="s">
        <v>148</v>
      </c>
    </row>
    <row r="163" spans="2:65" s="12" customFormat="1">
      <c r="B163" s="154"/>
      <c r="D163" s="149" t="s">
        <v>161</v>
      </c>
      <c r="E163" s="155" t="s">
        <v>1</v>
      </c>
      <c r="F163" s="156" t="s">
        <v>431</v>
      </c>
      <c r="H163" s="157">
        <v>15.28</v>
      </c>
      <c r="L163" s="154"/>
      <c r="M163" s="158"/>
      <c r="T163" s="159"/>
      <c r="AT163" s="155" t="s">
        <v>161</v>
      </c>
      <c r="AU163" s="155" t="s">
        <v>77</v>
      </c>
      <c r="AV163" s="12" t="s">
        <v>77</v>
      </c>
      <c r="AW163" s="12" t="s">
        <v>25</v>
      </c>
      <c r="AX163" s="12" t="s">
        <v>68</v>
      </c>
      <c r="AY163" s="155" t="s">
        <v>148</v>
      </c>
    </row>
    <row r="164" spans="2:65" s="13" customFormat="1">
      <c r="B164" s="170"/>
      <c r="D164" s="149" t="s">
        <v>161</v>
      </c>
      <c r="E164" s="171" t="s">
        <v>109</v>
      </c>
      <c r="F164" s="172" t="s">
        <v>317</v>
      </c>
      <c r="H164" s="173">
        <v>252.06</v>
      </c>
      <c r="L164" s="170"/>
      <c r="M164" s="174"/>
      <c r="T164" s="175"/>
      <c r="AT164" s="171" t="s">
        <v>161</v>
      </c>
      <c r="AU164" s="171" t="s">
        <v>77</v>
      </c>
      <c r="AV164" s="13" t="s">
        <v>155</v>
      </c>
      <c r="AW164" s="13" t="s">
        <v>25</v>
      </c>
      <c r="AX164" s="13" t="s">
        <v>75</v>
      </c>
      <c r="AY164" s="171" t="s">
        <v>148</v>
      </c>
    </row>
    <row r="165" spans="2:65" s="1" customFormat="1" ht="37.9" customHeight="1">
      <c r="B165" s="137"/>
      <c r="C165" s="138" t="s">
        <v>193</v>
      </c>
      <c r="D165" s="138" t="s">
        <v>150</v>
      </c>
      <c r="E165" s="139" t="s">
        <v>187</v>
      </c>
      <c r="F165" s="140" t="s">
        <v>188</v>
      </c>
      <c r="G165" s="141" t="s">
        <v>172</v>
      </c>
      <c r="H165" s="142">
        <v>2520.6</v>
      </c>
      <c r="I165" s="143">
        <v>0</v>
      </c>
      <c r="J165" s="143">
        <f>ROUND(I165*H165,2)</f>
        <v>0</v>
      </c>
      <c r="K165" s="140" t="s">
        <v>154</v>
      </c>
      <c r="L165" s="27"/>
      <c r="M165" s="144" t="s">
        <v>1</v>
      </c>
      <c r="N165" s="115" t="s">
        <v>33</v>
      </c>
      <c r="O165" s="145">
        <v>5.0000000000000001E-3</v>
      </c>
      <c r="P165" s="145">
        <f>O165*H165</f>
        <v>12.603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155</v>
      </c>
      <c r="AT165" s="147" t="s">
        <v>150</v>
      </c>
      <c r="AU165" s="147" t="s">
        <v>77</v>
      </c>
      <c r="AY165" s="15" t="s">
        <v>148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5" t="s">
        <v>75</v>
      </c>
      <c r="BK165" s="148">
        <f>ROUND(I165*H165,2)</f>
        <v>0</v>
      </c>
      <c r="BL165" s="15" t="s">
        <v>155</v>
      </c>
      <c r="BM165" s="147" t="s">
        <v>189</v>
      </c>
    </row>
    <row r="166" spans="2:65" s="1" customFormat="1" ht="48.75">
      <c r="B166" s="27"/>
      <c r="D166" s="149" t="s">
        <v>157</v>
      </c>
      <c r="F166" s="150" t="s">
        <v>190</v>
      </c>
      <c r="L166" s="27"/>
      <c r="M166" s="151"/>
      <c r="T166" s="51"/>
      <c r="AT166" s="15" t="s">
        <v>157</v>
      </c>
      <c r="AU166" s="15" t="s">
        <v>77</v>
      </c>
    </row>
    <row r="167" spans="2:65" s="1" customFormat="1">
      <c r="B167" s="27"/>
      <c r="D167" s="152" t="s">
        <v>159</v>
      </c>
      <c r="F167" s="153" t="s">
        <v>191</v>
      </c>
      <c r="L167" s="27"/>
      <c r="M167" s="151"/>
      <c r="T167" s="51"/>
      <c r="AT167" s="15" t="s">
        <v>159</v>
      </c>
      <c r="AU167" s="15" t="s">
        <v>77</v>
      </c>
    </row>
    <row r="168" spans="2:65" s="1" customFormat="1" ht="48.75">
      <c r="B168" s="27"/>
      <c r="D168" s="149" t="s">
        <v>176</v>
      </c>
      <c r="F168" s="160" t="s">
        <v>184</v>
      </c>
      <c r="L168" s="27"/>
      <c r="M168" s="151"/>
      <c r="T168" s="51"/>
      <c r="AT168" s="15" t="s">
        <v>176</v>
      </c>
      <c r="AU168" s="15" t="s">
        <v>77</v>
      </c>
    </row>
    <row r="169" spans="2:65" s="12" customFormat="1" ht="22.5">
      <c r="B169" s="154"/>
      <c r="D169" s="149" t="s">
        <v>161</v>
      </c>
      <c r="E169" s="155" t="s">
        <v>1</v>
      </c>
      <c r="F169" s="156" t="s">
        <v>192</v>
      </c>
      <c r="H169" s="157">
        <v>2520.6</v>
      </c>
      <c r="L169" s="154"/>
      <c r="M169" s="158"/>
      <c r="T169" s="159"/>
      <c r="AT169" s="155" t="s">
        <v>161</v>
      </c>
      <c r="AU169" s="155" t="s">
        <v>77</v>
      </c>
      <c r="AV169" s="12" t="s">
        <v>77</v>
      </c>
      <c r="AW169" s="12" t="s">
        <v>25</v>
      </c>
      <c r="AX169" s="12" t="s">
        <v>75</v>
      </c>
      <c r="AY169" s="155" t="s">
        <v>148</v>
      </c>
    </row>
    <row r="170" spans="2:65" s="1" customFormat="1" ht="33" customHeight="1">
      <c r="B170" s="137"/>
      <c r="C170" s="138" t="s">
        <v>200</v>
      </c>
      <c r="D170" s="138" t="s">
        <v>150</v>
      </c>
      <c r="E170" s="139" t="s">
        <v>194</v>
      </c>
      <c r="F170" s="140" t="s">
        <v>195</v>
      </c>
      <c r="G170" s="141" t="s">
        <v>172</v>
      </c>
      <c r="H170" s="142">
        <v>53.1</v>
      </c>
      <c r="I170" s="143">
        <v>0</v>
      </c>
      <c r="J170" s="143">
        <f>ROUND(I170*H170,2)</f>
        <v>0</v>
      </c>
      <c r="K170" s="140" t="s">
        <v>154</v>
      </c>
      <c r="L170" s="27"/>
      <c r="M170" s="144" t="s">
        <v>1</v>
      </c>
      <c r="N170" s="115" t="s">
        <v>33</v>
      </c>
      <c r="O170" s="145">
        <v>5.6000000000000001E-2</v>
      </c>
      <c r="P170" s="145">
        <f>O170*H170</f>
        <v>2.9736000000000002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155</v>
      </c>
      <c r="AT170" s="147" t="s">
        <v>150</v>
      </c>
      <c r="AU170" s="147" t="s">
        <v>77</v>
      </c>
      <c r="AY170" s="15" t="s">
        <v>148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5" t="s">
        <v>75</v>
      </c>
      <c r="BK170" s="148">
        <f>ROUND(I170*H170,2)</f>
        <v>0</v>
      </c>
      <c r="BL170" s="15" t="s">
        <v>155</v>
      </c>
      <c r="BM170" s="147" t="s">
        <v>196</v>
      </c>
    </row>
    <row r="171" spans="2:65" s="1" customFormat="1" ht="39">
      <c r="B171" s="27"/>
      <c r="D171" s="149" t="s">
        <v>157</v>
      </c>
      <c r="F171" s="150" t="s">
        <v>197</v>
      </c>
      <c r="L171" s="27"/>
      <c r="M171" s="151"/>
      <c r="T171" s="51"/>
      <c r="AT171" s="15" t="s">
        <v>157</v>
      </c>
      <c r="AU171" s="15" t="s">
        <v>77</v>
      </c>
    </row>
    <row r="172" spans="2:65" s="1" customFormat="1">
      <c r="B172" s="27"/>
      <c r="D172" s="152" t="s">
        <v>159</v>
      </c>
      <c r="F172" s="153" t="s">
        <v>198</v>
      </c>
      <c r="L172" s="27"/>
      <c r="M172" s="151"/>
      <c r="T172" s="51"/>
      <c r="AT172" s="15" t="s">
        <v>159</v>
      </c>
      <c r="AU172" s="15" t="s">
        <v>77</v>
      </c>
    </row>
    <row r="173" spans="2:65" s="1" customFormat="1" ht="48.75">
      <c r="B173" s="27"/>
      <c r="D173" s="149" t="s">
        <v>176</v>
      </c>
      <c r="F173" s="160" t="s">
        <v>184</v>
      </c>
      <c r="L173" s="27"/>
      <c r="M173" s="151"/>
      <c r="T173" s="51"/>
      <c r="AT173" s="15" t="s">
        <v>176</v>
      </c>
      <c r="AU173" s="15" t="s">
        <v>77</v>
      </c>
    </row>
    <row r="174" spans="2:65" s="12" customFormat="1" ht="22.5">
      <c r="B174" s="154"/>
      <c r="D174" s="149" t="s">
        <v>161</v>
      </c>
      <c r="E174" s="155" t="s">
        <v>1</v>
      </c>
      <c r="F174" s="156" t="s">
        <v>453</v>
      </c>
      <c r="H174" s="157">
        <v>53.1</v>
      </c>
      <c r="L174" s="154"/>
      <c r="M174" s="158"/>
      <c r="T174" s="159"/>
      <c r="AT174" s="155" t="s">
        <v>161</v>
      </c>
      <c r="AU174" s="155" t="s">
        <v>77</v>
      </c>
      <c r="AV174" s="12" t="s">
        <v>77</v>
      </c>
      <c r="AW174" s="12" t="s">
        <v>25</v>
      </c>
      <c r="AX174" s="12" t="s">
        <v>75</v>
      </c>
      <c r="AY174" s="155" t="s">
        <v>148</v>
      </c>
    </row>
    <row r="175" spans="2:65" s="1" customFormat="1" ht="16.5" customHeight="1">
      <c r="B175" s="137"/>
      <c r="C175" s="161" t="s">
        <v>204</v>
      </c>
      <c r="D175" s="161" t="s">
        <v>201</v>
      </c>
      <c r="E175" s="162" t="s">
        <v>202</v>
      </c>
      <c r="F175" s="163" t="s">
        <v>203</v>
      </c>
      <c r="G175" s="164" t="s">
        <v>172</v>
      </c>
      <c r="H175" s="165">
        <v>53.1</v>
      </c>
      <c r="I175" s="166">
        <v>0</v>
      </c>
      <c r="J175" s="166">
        <f>ROUND(I175*H175,2)</f>
        <v>0</v>
      </c>
      <c r="K175" s="163" t="s">
        <v>1</v>
      </c>
      <c r="L175" s="167"/>
      <c r="M175" s="168" t="s">
        <v>1</v>
      </c>
      <c r="N175" s="169" t="s">
        <v>33</v>
      </c>
      <c r="O175" s="145">
        <v>0</v>
      </c>
      <c r="P175" s="145">
        <f>O175*H175</f>
        <v>0</v>
      </c>
      <c r="Q175" s="145">
        <v>1</v>
      </c>
      <c r="R175" s="145">
        <f>Q175*H175</f>
        <v>53.1</v>
      </c>
      <c r="S175" s="145">
        <v>0</v>
      </c>
      <c r="T175" s="146">
        <f>S175*H175</f>
        <v>0</v>
      </c>
      <c r="AR175" s="147" t="s">
        <v>204</v>
      </c>
      <c r="AT175" s="147" t="s">
        <v>201</v>
      </c>
      <c r="AU175" s="147" t="s">
        <v>77</v>
      </c>
      <c r="AY175" s="15" t="s">
        <v>148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5" t="s">
        <v>75</v>
      </c>
      <c r="BK175" s="148">
        <f>ROUND(I175*H175,2)</f>
        <v>0</v>
      </c>
      <c r="BL175" s="15" t="s">
        <v>155</v>
      </c>
      <c r="BM175" s="147" t="s">
        <v>205</v>
      </c>
    </row>
    <row r="176" spans="2:65" s="1" customFormat="1">
      <c r="B176" s="27"/>
      <c r="D176" s="149" t="s">
        <v>157</v>
      </c>
      <c r="F176" s="150" t="s">
        <v>206</v>
      </c>
      <c r="L176" s="27"/>
      <c r="M176" s="151"/>
      <c r="T176" s="51"/>
      <c r="AT176" s="15" t="s">
        <v>157</v>
      </c>
      <c r="AU176" s="15" t="s">
        <v>77</v>
      </c>
    </row>
    <row r="177" spans="2:65" s="1" customFormat="1" ht="48.75">
      <c r="B177" s="27"/>
      <c r="D177" s="149" t="s">
        <v>176</v>
      </c>
      <c r="F177" s="160" t="s">
        <v>184</v>
      </c>
      <c r="L177" s="27"/>
      <c r="M177" s="151"/>
      <c r="T177" s="51"/>
      <c r="AT177" s="15" t="s">
        <v>176</v>
      </c>
      <c r="AU177" s="15" t="s">
        <v>77</v>
      </c>
    </row>
    <row r="178" spans="2:65" s="1" customFormat="1" ht="24.2" customHeight="1">
      <c r="B178" s="137"/>
      <c r="C178" s="138" t="s">
        <v>214</v>
      </c>
      <c r="D178" s="138" t="s">
        <v>150</v>
      </c>
      <c r="E178" s="139" t="s">
        <v>207</v>
      </c>
      <c r="F178" s="140" t="s">
        <v>208</v>
      </c>
      <c r="G178" s="141" t="s">
        <v>209</v>
      </c>
      <c r="H178" s="142">
        <v>453.70800000000003</v>
      </c>
      <c r="I178" s="143">
        <v>0</v>
      </c>
      <c r="J178" s="143">
        <f>ROUND(I178*H178,2)</f>
        <v>0</v>
      </c>
      <c r="K178" s="140" t="s">
        <v>154</v>
      </c>
      <c r="L178" s="27"/>
      <c r="M178" s="144" t="s">
        <v>1</v>
      </c>
      <c r="N178" s="115" t="s">
        <v>33</v>
      </c>
      <c r="O178" s="145">
        <v>0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155</v>
      </c>
      <c r="AT178" s="147" t="s">
        <v>150</v>
      </c>
      <c r="AU178" s="147" t="s">
        <v>77</v>
      </c>
      <c r="AY178" s="15" t="s">
        <v>148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5" t="s">
        <v>75</v>
      </c>
      <c r="BK178" s="148">
        <f>ROUND(I178*H178,2)</f>
        <v>0</v>
      </c>
      <c r="BL178" s="15" t="s">
        <v>155</v>
      </c>
      <c r="BM178" s="147" t="s">
        <v>210</v>
      </c>
    </row>
    <row r="179" spans="2:65" s="1" customFormat="1" ht="29.25">
      <c r="B179" s="27"/>
      <c r="D179" s="149" t="s">
        <v>157</v>
      </c>
      <c r="F179" s="150" t="s">
        <v>211</v>
      </c>
      <c r="L179" s="27"/>
      <c r="M179" s="151"/>
      <c r="T179" s="51"/>
      <c r="AT179" s="15" t="s">
        <v>157</v>
      </c>
      <c r="AU179" s="15" t="s">
        <v>77</v>
      </c>
    </row>
    <row r="180" spans="2:65" s="1" customFormat="1">
      <c r="B180" s="27"/>
      <c r="D180" s="152" t="s">
        <v>159</v>
      </c>
      <c r="F180" s="153" t="s">
        <v>212</v>
      </c>
      <c r="L180" s="27"/>
      <c r="M180" s="151"/>
      <c r="T180" s="51"/>
      <c r="AT180" s="15" t="s">
        <v>159</v>
      </c>
      <c r="AU180" s="15" t="s">
        <v>77</v>
      </c>
    </row>
    <row r="181" spans="2:65" s="1" customFormat="1" ht="48.75">
      <c r="B181" s="27"/>
      <c r="D181" s="149" t="s">
        <v>176</v>
      </c>
      <c r="F181" s="160" t="s">
        <v>177</v>
      </c>
      <c r="L181" s="27"/>
      <c r="M181" s="151"/>
      <c r="T181" s="51"/>
      <c r="AT181" s="15" t="s">
        <v>176</v>
      </c>
      <c r="AU181" s="15" t="s">
        <v>77</v>
      </c>
    </row>
    <row r="182" spans="2:65" s="12" customFormat="1" ht="22.5">
      <c r="B182" s="154"/>
      <c r="D182" s="149" t="s">
        <v>161</v>
      </c>
      <c r="E182" s="155" t="s">
        <v>1</v>
      </c>
      <c r="F182" s="156" t="s">
        <v>213</v>
      </c>
      <c r="H182" s="157">
        <v>453.70800000000003</v>
      </c>
      <c r="L182" s="154"/>
      <c r="M182" s="158"/>
      <c r="T182" s="159"/>
      <c r="AT182" s="155" t="s">
        <v>161</v>
      </c>
      <c r="AU182" s="155" t="s">
        <v>77</v>
      </c>
      <c r="AV182" s="12" t="s">
        <v>77</v>
      </c>
      <c r="AW182" s="12" t="s">
        <v>25</v>
      </c>
      <c r="AX182" s="12" t="s">
        <v>75</v>
      </c>
      <c r="AY182" s="155" t="s">
        <v>148</v>
      </c>
    </row>
    <row r="183" spans="2:65" s="1" customFormat="1" ht="16.5" customHeight="1">
      <c r="B183" s="137"/>
      <c r="C183" s="138" t="s">
        <v>221</v>
      </c>
      <c r="D183" s="138" t="s">
        <v>150</v>
      </c>
      <c r="E183" s="139" t="s">
        <v>215</v>
      </c>
      <c r="F183" s="140" t="s">
        <v>216</v>
      </c>
      <c r="G183" s="141" t="s">
        <v>172</v>
      </c>
      <c r="H183" s="142">
        <v>252.06</v>
      </c>
      <c r="I183" s="143">
        <v>0</v>
      </c>
      <c r="J183" s="143">
        <f>ROUND(I183*H183,2)</f>
        <v>0</v>
      </c>
      <c r="K183" s="140" t="s">
        <v>154</v>
      </c>
      <c r="L183" s="27"/>
      <c r="M183" s="144" t="s">
        <v>1</v>
      </c>
      <c r="N183" s="115" t="s">
        <v>33</v>
      </c>
      <c r="O183" s="145">
        <v>8.9999999999999993E-3</v>
      </c>
      <c r="P183" s="145">
        <f>O183*H183</f>
        <v>2.2685399999999998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155</v>
      </c>
      <c r="AT183" s="147" t="s">
        <v>150</v>
      </c>
      <c r="AU183" s="147" t="s">
        <v>77</v>
      </c>
      <c r="AY183" s="15" t="s">
        <v>148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5" t="s">
        <v>75</v>
      </c>
      <c r="BK183" s="148">
        <f>ROUND(I183*H183,2)</f>
        <v>0</v>
      </c>
      <c r="BL183" s="15" t="s">
        <v>155</v>
      </c>
      <c r="BM183" s="147" t="s">
        <v>217</v>
      </c>
    </row>
    <row r="184" spans="2:65" s="1" customFormat="1" ht="19.5">
      <c r="B184" s="27"/>
      <c r="D184" s="149" t="s">
        <v>157</v>
      </c>
      <c r="F184" s="150" t="s">
        <v>218</v>
      </c>
      <c r="L184" s="27"/>
      <c r="M184" s="151"/>
      <c r="T184" s="51"/>
      <c r="AT184" s="15" t="s">
        <v>157</v>
      </c>
      <c r="AU184" s="15" t="s">
        <v>77</v>
      </c>
    </row>
    <row r="185" spans="2:65" s="1" customFormat="1">
      <c r="B185" s="27"/>
      <c r="D185" s="152" t="s">
        <v>159</v>
      </c>
      <c r="F185" s="153" t="s">
        <v>219</v>
      </c>
      <c r="L185" s="27"/>
      <c r="M185" s="151"/>
      <c r="T185" s="51"/>
      <c r="AT185" s="15" t="s">
        <v>159</v>
      </c>
      <c r="AU185" s="15" t="s">
        <v>77</v>
      </c>
    </row>
    <row r="186" spans="2:65" s="1" customFormat="1" ht="48.75">
      <c r="B186" s="27"/>
      <c r="D186" s="149" t="s">
        <v>176</v>
      </c>
      <c r="F186" s="160" t="s">
        <v>177</v>
      </c>
      <c r="L186" s="27"/>
      <c r="M186" s="151"/>
      <c r="T186" s="51"/>
      <c r="AT186" s="15" t="s">
        <v>176</v>
      </c>
      <c r="AU186" s="15" t="s">
        <v>77</v>
      </c>
    </row>
    <row r="187" spans="2:65" s="12" customFormat="1">
      <c r="B187" s="154"/>
      <c r="D187" s="149" t="s">
        <v>161</v>
      </c>
      <c r="E187" s="155" t="s">
        <v>1</v>
      </c>
      <c r="F187" s="156" t="s">
        <v>109</v>
      </c>
      <c r="H187" s="157">
        <v>252.06</v>
      </c>
      <c r="L187" s="154"/>
      <c r="M187" s="158"/>
      <c r="T187" s="159"/>
      <c r="AT187" s="155" t="s">
        <v>161</v>
      </c>
      <c r="AU187" s="155" t="s">
        <v>77</v>
      </c>
      <c r="AV187" s="12" t="s">
        <v>77</v>
      </c>
      <c r="AW187" s="12" t="s">
        <v>25</v>
      </c>
      <c r="AX187" s="12" t="s">
        <v>75</v>
      </c>
      <c r="AY187" s="155" t="s">
        <v>148</v>
      </c>
    </row>
    <row r="188" spans="2:65" s="1" customFormat="1" ht="24.2" customHeight="1">
      <c r="B188" s="137"/>
      <c r="C188" s="138" t="s">
        <v>228</v>
      </c>
      <c r="D188" s="138" t="s">
        <v>150</v>
      </c>
      <c r="E188" s="139" t="s">
        <v>454</v>
      </c>
      <c r="F188" s="140" t="s">
        <v>455</v>
      </c>
      <c r="G188" s="141" t="s">
        <v>172</v>
      </c>
      <c r="H188" s="142">
        <v>4.9139999999999997</v>
      </c>
      <c r="I188" s="143">
        <v>0</v>
      </c>
      <c r="J188" s="143">
        <f>ROUND(I188*H188,2)</f>
        <v>0</v>
      </c>
      <c r="K188" s="140" t="s">
        <v>154</v>
      </c>
      <c r="L188" s="27"/>
      <c r="M188" s="144" t="s">
        <v>1</v>
      </c>
      <c r="N188" s="115" t="s">
        <v>33</v>
      </c>
      <c r="O188" s="145">
        <v>1.7889999999999999</v>
      </c>
      <c r="P188" s="145">
        <f>O188*H188</f>
        <v>8.7911459999999995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155</v>
      </c>
      <c r="AT188" s="147" t="s">
        <v>150</v>
      </c>
      <c r="AU188" s="147" t="s">
        <v>77</v>
      </c>
      <c r="AY188" s="15" t="s">
        <v>148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5" t="s">
        <v>75</v>
      </c>
      <c r="BK188" s="148">
        <f>ROUND(I188*H188,2)</f>
        <v>0</v>
      </c>
      <c r="BL188" s="15" t="s">
        <v>155</v>
      </c>
      <c r="BM188" s="147" t="s">
        <v>456</v>
      </c>
    </row>
    <row r="189" spans="2:65" s="1" customFormat="1" ht="39">
      <c r="B189" s="27"/>
      <c r="D189" s="149" t="s">
        <v>157</v>
      </c>
      <c r="F189" s="150" t="s">
        <v>457</v>
      </c>
      <c r="L189" s="27"/>
      <c r="M189" s="151"/>
      <c r="T189" s="51"/>
      <c r="AT189" s="15" t="s">
        <v>157</v>
      </c>
      <c r="AU189" s="15" t="s">
        <v>77</v>
      </c>
    </row>
    <row r="190" spans="2:65" s="1" customFormat="1">
      <c r="B190" s="27"/>
      <c r="D190" s="152" t="s">
        <v>159</v>
      </c>
      <c r="F190" s="153" t="s">
        <v>458</v>
      </c>
      <c r="L190" s="27"/>
      <c r="M190" s="151"/>
      <c r="T190" s="51"/>
      <c r="AT190" s="15" t="s">
        <v>159</v>
      </c>
      <c r="AU190" s="15" t="s">
        <v>77</v>
      </c>
    </row>
    <row r="191" spans="2:65" s="12" customFormat="1" ht="22.5">
      <c r="B191" s="154"/>
      <c r="D191" s="149" t="s">
        <v>161</v>
      </c>
      <c r="E191" s="155" t="s">
        <v>1</v>
      </c>
      <c r="F191" s="156" t="s">
        <v>459</v>
      </c>
      <c r="H191" s="157">
        <v>4.9139999999999997</v>
      </c>
      <c r="L191" s="154"/>
      <c r="M191" s="158"/>
      <c r="T191" s="159"/>
      <c r="AT191" s="155" t="s">
        <v>161</v>
      </c>
      <c r="AU191" s="155" t="s">
        <v>77</v>
      </c>
      <c r="AV191" s="12" t="s">
        <v>77</v>
      </c>
      <c r="AW191" s="12" t="s">
        <v>25</v>
      </c>
      <c r="AX191" s="12" t="s">
        <v>75</v>
      </c>
      <c r="AY191" s="155" t="s">
        <v>148</v>
      </c>
    </row>
    <row r="192" spans="2:65" s="1" customFormat="1" ht="16.5" customHeight="1">
      <c r="B192" s="137"/>
      <c r="C192" s="161" t="s">
        <v>235</v>
      </c>
      <c r="D192" s="161" t="s">
        <v>201</v>
      </c>
      <c r="E192" s="162" t="s">
        <v>460</v>
      </c>
      <c r="F192" s="163" t="s">
        <v>461</v>
      </c>
      <c r="G192" s="164" t="s">
        <v>209</v>
      </c>
      <c r="H192" s="165">
        <v>9.8279999999999994</v>
      </c>
      <c r="I192" s="166">
        <v>0</v>
      </c>
      <c r="J192" s="166">
        <f>ROUND(I192*H192,2)</f>
        <v>0</v>
      </c>
      <c r="K192" s="163" t="s">
        <v>154</v>
      </c>
      <c r="L192" s="167"/>
      <c r="M192" s="168" t="s">
        <v>1</v>
      </c>
      <c r="N192" s="169" t="s">
        <v>33</v>
      </c>
      <c r="O192" s="145">
        <v>0</v>
      </c>
      <c r="P192" s="145">
        <f>O192*H192</f>
        <v>0</v>
      </c>
      <c r="Q192" s="145">
        <v>1</v>
      </c>
      <c r="R192" s="145">
        <f>Q192*H192</f>
        <v>9.8279999999999994</v>
      </c>
      <c r="S192" s="145">
        <v>0</v>
      </c>
      <c r="T192" s="146">
        <f>S192*H192</f>
        <v>0</v>
      </c>
      <c r="AR192" s="147" t="s">
        <v>204</v>
      </c>
      <c r="AT192" s="147" t="s">
        <v>201</v>
      </c>
      <c r="AU192" s="147" t="s">
        <v>77</v>
      </c>
      <c r="AY192" s="15" t="s">
        <v>148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5" t="s">
        <v>75</v>
      </c>
      <c r="BK192" s="148">
        <f>ROUND(I192*H192,2)</f>
        <v>0</v>
      </c>
      <c r="BL192" s="15" t="s">
        <v>155</v>
      </c>
      <c r="BM192" s="147" t="s">
        <v>462</v>
      </c>
    </row>
    <row r="193" spans="2:65" s="1" customFormat="1">
      <c r="B193" s="27"/>
      <c r="D193" s="149" t="s">
        <v>157</v>
      </c>
      <c r="F193" s="150" t="s">
        <v>461</v>
      </c>
      <c r="L193" s="27"/>
      <c r="M193" s="151"/>
      <c r="T193" s="51"/>
      <c r="AT193" s="15" t="s">
        <v>157</v>
      </c>
      <c r="AU193" s="15" t="s">
        <v>77</v>
      </c>
    </row>
    <row r="194" spans="2:65" s="12" customFormat="1">
      <c r="B194" s="154"/>
      <c r="D194" s="149" t="s">
        <v>161</v>
      </c>
      <c r="F194" s="156" t="s">
        <v>463</v>
      </c>
      <c r="H194" s="157">
        <v>9.8279999999999994</v>
      </c>
      <c r="L194" s="154"/>
      <c r="M194" s="158"/>
      <c r="T194" s="159"/>
      <c r="AT194" s="155" t="s">
        <v>161</v>
      </c>
      <c r="AU194" s="155" t="s">
        <v>77</v>
      </c>
      <c r="AV194" s="12" t="s">
        <v>77</v>
      </c>
      <c r="AW194" s="12" t="s">
        <v>3</v>
      </c>
      <c r="AX194" s="12" t="s">
        <v>75</v>
      </c>
      <c r="AY194" s="155" t="s">
        <v>148</v>
      </c>
    </row>
    <row r="195" spans="2:65" s="1" customFormat="1" ht="24.2" customHeight="1">
      <c r="B195" s="137"/>
      <c r="C195" s="138" t="s">
        <v>242</v>
      </c>
      <c r="D195" s="138" t="s">
        <v>150</v>
      </c>
      <c r="E195" s="139" t="s">
        <v>464</v>
      </c>
      <c r="F195" s="140" t="s">
        <v>465</v>
      </c>
      <c r="G195" s="141" t="s">
        <v>153</v>
      </c>
      <c r="H195" s="142">
        <v>86</v>
      </c>
      <c r="I195" s="143">
        <v>0</v>
      </c>
      <c r="J195" s="143">
        <f>ROUND(I195*H195,2)</f>
        <v>0</v>
      </c>
      <c r="K195" s="140" t="s">
        <v>154</v>
      </c>
      <c r="L195" s="27"/>
      <c r="M195" s="144" t="s">
        <v>1</v>
      </c>
      <c r="N195" s="115" t="s">
        <v>33</v>
      </c>
      <c r="O195" s="145">
        <v>0.66800000000000004</v>
      </c>
      <c r="P195" s="145">
        <f>O195*H195</f>
        <v>57.448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155</v>
      </c>
      <c r="AT195" s="147" t="s">
        <v>150</v>
      </c>
      <c r="AU195" s="147" t="s">
        <v>77</v>
      </c>
      <c r="AY195" s="15" t="s">
        <v>148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5" t="s">
        <v>75</v>
      </c>
      <c r="BK195" s="148">
        <f>ROUND(I195*H195,2)</f>
        <v>0</v>
      </c>
      <c r="BL195" s="15" t="s">
        <v>155</v>
      </c>
      <c r="BM195" s="147" t="s">
        <v>466</v>
      </c>
    </row>
    <row r="196" spans="2:65" s="1" customFormat="1" ht="19.5">
      <c r="B196" s="27"/>
      <c r="D196" s="149" t="s">
        <v>157</v>
      </c>
      <c r="F196" s="150" t="s">
        <v>467</v>
      </c>
      <c r="L196" s="27"/>
      <c r="M196" s="151"/>
      <c r="T196" s="51"/>
      <c r="AT196" s="15" t="s">
        <v>157</v>
      </c>
      <c r="AU196" s="15" t="s">
        <v>77</v>
      </c>
    </row>
    <row r="197" spans="2:65" s="1" customFormat="1">
      <c r="B197" s="27"/>
      <c r="D197" s="152" t="s">
        <v>159</v>
      </c>
      <c r="F197" s="153" t="s">
        <v>468</v>
      </c>
      <c r="L197" s="27"/>
      <c r="M197" s="151"/>
      <c r="T197" s="51"/>
      <c r="AT197" s="15" t="s">
        <v>159</v>
      </c>
      <c r="AU197" s="15" t="s">
        <v>77</v>
      </c>
    </row>
    <row r="198" spans="2:65" s="12" customFormat="1">
      <c r="B198" s="154"/>
      <c r="D198" s="149" t="s">
        <v>161</v>
      </c>
      <c r="E198" s="155" t="s">
        <v>1</v>
      </c>
      <c r="F198" s="156" t="s">
        <v>469</v>
      </c>
      <c r="H198" s="157">
        <v>86</v>
      </c>
      <c r="L198" s="154"/>
      <c r="M198" s="158"/>
      <c r="T198" s="159"/>
      <c r="AT198" s="155" t="s">
        <v>161</v>
      </c>
      <c r="AU198" s="155" t="s">
        <v>77</v>
      </c>
      <c r="AV198" s="12" t="s">
        <v>77</v>
      </c>
      <c r="AW198" s="12" t="s">
        <v>25</v>
      </c>
      <c r="AX198" s="12" t="s">
        <v>75</v>
      </c>
      <c r="AY198" s="155" t="s">
        <v>148</v>
      </c>
    </row>
    <row r="199" spans="2:65" s="1" customFormat="1" ht="24.2" customHeight="1">
      <c r="B199" s="137"/>
      <c r="C199" s="138" t="s">
        <v>249</v>
      </c>
      <c r="D199" s="138" t="s">
        <v>150</v>
      </c>
      <c r="E199" s="139" t="s">
        <v>470</v>
      </c>
      <c r="F199" s="140" t="s">
        <v>471</v>
      </c>
      <c r="G199" s="141" t="s">
        <v>153</v>
      </c>
      <c r="H199" s="142">
        <v>86</v>
      </c>
      <c r="I199" s="143">
        <v>0</v>
      </c>
      <c r="J199" s="143">
        <f>ROUND(I199*H199,2)</f>
        <v>0</v>
      </c>
      <c r="K199" s="140" t="s">
        <v>154</v>
      </c>
      <c r="L199" s="27"/>
      <c r="M199" s="144" t="s">
        <v>1</v>
      </c>
      <c r="N199" s="115" t="s">
        <v>33</v>
      </c>
      <c r="O199" s="145">
        <v>7.0000000000000001E-3</v>
      </c>
      <c r="P199" s="145">
        <f>O199*H199</f>
        <v>0.60199999999999998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155</v>
      </c>
      <c r="AT199" s="147" t="s">
        <v>150</v>
      </c>
      <c r="AU199" s="147" t="s">
        <v>77</v>
      </c>
      <c r="AY199" s="15" t="s">
        <v>148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5" t="s">
        <v>75</v>
      </c>
      <c r="BK199" s="148">
        <f>ROUND(I199*H199,2)</f>
        <v>0</v>
      </c>
      <c r="BL199" s="15" t="s">
        <v>155</v>
      </c>
      <c r="BM199" s="147" t="s">
        <v>472</v>
      </c>
    </row>
    <row r="200" spans="2:65" s="1" customFormat="1" ht="19.5">
      <c r="B200" s="27"/>
      <c r="D200" s="149" t="s">
        <v>157</v>
      </c>
      <c r="F200" s="150" t="s">
        <v>473</v>
      </c>
      <c r="L200" s="27"/>
      <c r="M200" s="151"/>
      <c r="T200" s="51"/>
      <c r="AT200" s="15" t="s">
        <v>157</v>
      </c>
      <c r="AU200" s="15" t="s">
        <v>77</v>
      </c>
    </row>
    <row r="201" spans="2:65" s="1" customFormat="1">
      <c r="B201" s="27"/>
      <c r="D201" s="152" t="s">
        <v>159</v>
      </c>
      <c r="F201" s="153" t="s">
        <v>474</v>
      </c>
      <c r="L201" s="27"/>
      <c r="M201" s="151"/>
      <c r="T201" s="51"/>
      <c r="AT201" s="15" t="s">
        <v>159</v>
      </c>
      <c r="AU201" s="15" t="s">
        <v>77</v>
      </c>
    </row>
    <row r="202" spans="2:65" s="12" customFormat="1">
      <c r="B202" s="154"/>
      <c r="D202" s="149" t="s">
        <v>161</v>
      </c>
      <c r="E202" s="155" t="s">
        <v>1</v>
      </c>
      <c r="F202" s="156" t="s">
        <v>428</v>
      </c>
      <c r="H202" s="157">
        <v>86</v>
      </c>
      <c r="L202" s="154"/>
      <c r="M202" s="158"/>
      <c r="T202" s="159"/>
      <c r="AT202" s="155" t="s">
        <v>161</v>
      </c>
      <c r="AU202" s="155" t="s">
        <v>77</v>
      </c>
      <c r="AV202" s="12" t="s">
        <v>77</v>
      </c>
      <c r="AW202" s="12" t="s">
        <v>25</v>
      </c>
      <c r="AX202" s="12" t="s">
        <v>75</v>
      </c>
      <c r="AY202" s="155" t="s">
        <v>148</v>
      </c>
    </row>
    <row r="203" spans="2:65" s="1" customFormat="1" ht="16.5" customHeight="1">
      <c r="B203" s="137"/>
      <c r="C203" s="161" t="s">
        <v>8</v>
      </c>
      <c r="D203" s="161" t="s">
        <v>201</v>
      </c>
      <c r="E203" s="162" t="s">
        <v>475</v>
      </c>
      <c r="F203" s="163" t="s">
        <v>476</v>
      </c>
      <c r="G203" s="164" t="s">
        <v>477</v>
      </c>
      <c r="H203" s="165">
        <v>1.72</v>
      </c>
      <c r="I203" s="166">
        <v>0</v>
      </c>
      <c r="J203" s="166">
        <f>ROUND(I203*H203,2)</f>
        <v>0</v>
      </c>
      <c r="K203" s="163" t="s">
        <v>154</v>
      </c>
      <c r="L203" s="167"/>
      <c r="M203" s="168" t="s">
        <v>1</v>
      </c>
      <c r="N203" s="169" t="s">
        <v>33</v>
      </c>
      <c r="O203" s="145">
        <v>0</v>
      </c>
      <c r="P203" s="145">
        <f>O203*H203</f>
        <v>0</v>
      </c>
      <c r="Q203" s="145">
        <v>1E-3</v>
      </c>
      <c r="R203" s="145">
        <f>Q203*H203</f>
        <v>1.72E-3</v>
      </c>
      <c r="S203" s="145">
        <v>0</v>
      </c>
      <c r="T203" s="146">
        <f>S203*H203</f>
        <v>0</v>
      </c>
      <c r="AR203" s="147" t="s">
        <v>204</v>
      </c>
      <c r="AT203" s="147" t="s">
        <v>201</v>
      </c>
      <c r="AU203" s="147" t="s">
        <v>77</v>
      </c>
      <c r="AY203" s="15" t="s">
        <v>148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5" t="s">
        <v>75</v>
      </c>
      <c r="BK203" s="148">
        <f>ROUND(I203*H203,2)</f>
        <v>0</v>
      </c>
      <c r="BL203" s="15" t="s">
        <v>155</v>
      </c>
      <c r="BM203" s="147" t="s">
        <v>478</v>
      </c>
    </row>
    <row r="204" spans="2:65" s="1" customFormat="1">
      <c r="B204" s="27"/>
      <c r="D204" s="149" t="s">
        <v>157</v>
      </c>
      <c r="F204" s="150" t="s">
        <v>476</v>
      </c>
      <c r="L204" s="27"/>
      <c r="M204" s="151"/>
      <c r="T204" s="51"/>
      <c r="AT204" s="15" t="s">
        <v>157</v>
      </c>
      <c r="AU204" s="15" t="s">
        <v>77</v>
      </c>
    </row>
    <row r="205" spans="2:65" s="12" customFormat="1">
      <c r="B205" s="154"/>
      <c r="D205" s="149" t="s">
        <v>161</v>
      </c>
      <c r="F205" s="156" t="s">
        <v>479</v>
      </c>
      <c r="H205" s="157">
        <v>1.72</v>
      </c>
      <c r="L205" s="154"/>
      <c r="M205" s="158"/>
      <c r="T205" s="159"/>
      <c r="AT205" s="155" t="s">
        <v>161</v>
      </c>
      <c r="AU205" s="155" t="s">
        <v>77</v>
      </c>
      <c r="AV205" s="12" t="s">
        <v>77</v>
      </c>
      <c r="AW205" s="12" t="s">
        <v>3</v>
      </c>
      <c r="AX205" s="12" t="s">
        <v>75</v>
      </c>
      <c r="AY205" s="155" t="s">
        <v>148</v>
      </c>
    </row>
    <row r="206" spans="2:65" s="11" customFormat="1" ht="22.9" customHeight="1">
      <c r="B206" s="126"/>
      <c r="D206" s="127" t="s">
        <v>67</v>
      </c>
      <c r="E206" s="135" t="s">
        <v>155</v>
      </c>
      <c r="F206" s="135" t="s">
        <v>480</v>
      </c>
      <c r="J206" s="136">
        <f>BK206</f>
        <v>0</v>
      </c>
      <c r="L206" s="126"/>
      <c r="M206" s="130"/>
      <c r="P206" s="131">
        <f>SUM(P207:P210)</f>
        <v>1.6594199999999999</v>
      </c>
      <c r="R206" s="131">
        <f>SUM(R207:R210)</f>
        <v>0</v>
      </c>
      <c r="T206" s="132">
        <f>SUM(T207:T210)</f>
        <v>0</v>
      </c>
      <c r="AR206" s="127" t="s">
        <v>75</v>
      </c>
      <c r="AT206" s="133" t="s">
        <v>67</v>
      </c>
      <c r="AU206" s="133" t="s">
        <v>75</v>
      </c>
      <c r="AY206" s="127" t="s">
        <v>148</v>
      </c>
      <c r="BK206" s="134">
        <f>SUM(BK207:BK210)</f>
        <v>0</v>
      </c>
    </row>
    <row r="207" spans="2:65" s="1" customFormat="1" ht="16.5" customHeight="1">
      <c r="B207" s="137"/>
      <c r="C207" s="138" t="s">
        <v>262</v>
      </c>
      <c r="D207" s="138" t="s">
        <v>150</v>
      </c>
      <c r="E207" s="139" t="s">
        <v>481</v>
      </c>
      <c r="F207" s="140" t="s">
        <v>482</v>
      </c>
      <c r="G207" s="141" t="s">
        <v>172</v>
      </c>
      <c r="H207" s="142">
        <v>1.26</v>
      </c>
      <c r="I207" s="143">
        <v>0</v>
      </c>
      <c r="J207" s="143">
        <f>ROUND(I207*H207,2)</f>
        <v>0</v>
      </c>
      <c r="K207" s="140" t="s">
        <v>154</v>
      </c>
      <c r="L207" s="27"/>
      <c r="M207" s="144" t="s">
        <v>1</v>
      </c>
      <c r="N207" s="115" t="s">
        <v>33</v>
      </c>
      <c r="O207" s="145">
        <v>1.3169999999999999</v>
      </c>
      <c r="P207" s="145">
        <f>O207*H207</f>
        <v>1.6594199999999999</v>
      </c>
      <c r="Q207" s="145">
        <v>0</v>
      </c>
      <c r="R207" s="145">
        <f>Q207*H207</f>
        <v>0</v>
      </c>
      <c r="S207" s="145">
        <v>0</v>
      </c>
      <c r="T207" s="146">
        <f>S207*H207</f>
        <v>0</v>
      </c>
      <c r="AR207" s="147" t="s">
        <v>155</v>
      </c>
      <c r="AT207" s="147" t="s">
        <v>150</v>
      </c>
      <c r="AU207" s="147" t="s">
        <v>77</v>
      </c>
      <c r="AY207" s="15" t="s">
        <v>148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5" t="s">
        <v>75</v>
      </c>
      <c r="BK207" s="148">
        <f>ROUND(I207*H207,2)</f>
        <v>0</v>
      </c>
      <c r="BL207" s="15" t="s">
        <v>155</v>
      </c>
      <c r="BM207" s="147" t="s">
        <v>483</v>
      </c>
    </row>
    <row r="208" spans="2:65" s="1" customFormat="1" ht="19.5">
      <c r="B208" s="27"/>
      <c r="D208" s="149" t="s">
        <v>157</v>
      </c>
      <c r="F208" s="150" t="s">
        <v>484</v>
      </c>
      <c r="L208" s="27"/>
      <c r="M208" s="151"/>
      <c r="T208" s="51"/>
      <c r="AT208" s="15" t="s">
        <v>157</v>
      </c>
      <c r="AU208" s="15" t="s">
        <v>77</v>
      </c>
    </row>
    <row r="209" spans="2:65" s="1" customFormat="1">
      <c r="B209" s="27"/>
      <c r="D209" s="152" t="s">
        <v>159</v>
      </c>
      <c r="F209" s="153" t="s">
        <v>485</v>
      </c>
      <c r="L209" s="27"/>
      <c r="M209" s="151"/>
      <c r="T209" s="51"/>
      <c r="AT209" s="15" t="s">
        <v>159</v>
      </c>
      <c r="AU209" s="15" t="s">
        <v>77</v>
      </c>
    </row>
    <row r="210" spans="2:65" s="12" customFormat="1" ht="22.5">
      <c r="B210" s="154"/>
      <c r="D210" s="149" t="s">
        <v>161</v>
      </c>
      <c r="E210" s="155" t="s">
        <v>1</v>
      </c>
      <c r="F210" s="156" t="s">
        <v>486</v>
      </c>
      <c r="H210" s="157">
        <v>1.26</v>
      </c>
      <c r="L210" s="154"/>
      <c r="M210" s="158"/>
      <c r="T210" s="159"/>
      <c r="AT210" s="155" t="s">
        <v>161</v>
      </c>
      <c r="AU210" s="155" t="s">
        <v>77</v>
      </c>
      <c r="AV210" s="12" t="s">
        <v>77</v>
      </c>
      <c r="AW210" s="12" t="s">
        <v>25</v>
      </c>
      <c r="AX210" s="12" t="s">
        <v>75</v>
      </c>
      <c r="AY210" s="155" t="s">
        <v>148</v>
      </c>
    </row>
    <row r="211" spans="2:65" s="11" customFormat="1" ht="22.9" customHeight="1">
      <c r="B211" s="126"/>
      <c r="D211" s="127" t="s">
        <v>67</v>
      </c>
      <c r="E211" s="135" t="s">
        <v>186</v>
      </c>
      <c r="F211" s="135" t="s">
        <v>220</v>
      </c>
      <c r="J211" s="136">
        <f>BK211</f>
        <v>0</v>
      </c>
      <c r="L211" s="126"/>
      <c r="M211" s="130"/>
      <c r="P211" s="131">
        <f>SUM(P212:P226)</f>
        <v>100.887</v>
      </c>
      <c r="R211" s="131">
        <f>SUM(R212:R226)</f>
        <v>41.53989</v>
      </c>
      <c r="T211" s="132">
        <f>SUM(T212:T226)</f>
        <v>0</v>
      </c>
      <c r="AR211" s="127" t="s">
        <v>75</v>
      </c>
      <c r="AT211" s="133" t="s">
        <v>67</v>
      </c>
      <c r="AU211" s="133" t="s">
        <v>75</v>
      </c>
      <c r="AY211" s="127" t="s">
        <v>148</v>
      </c>
      <c r="BK211" s="134">
        <f>SUM(BK212:BK226)</f>
        <v>0</v>
      </c>
    </row>
    <row r="212" spans="2:65" s="1" customFormat="1" ht="16.5" customHeight="1">
      <c r="B212" s="137"/>
      <c r="C212" s="138" t="s">
        <v>269</v>
      </c>
      <c r="D212" s="138" t="s">
        <v>150</v>
      </c>
      <c r="E212" s="139" t="s">
        <v>487</v>
      </c>
      <c r="F212" s="140" t="s">
        <v>488</v>
      </c>
      <c r="G212" s="141" t="s">
        <v>153</v>
      </c>
      <c r="H212" s="142">
        <v>177</v>
      </c>
      <c r="I212" s="143">
        <v>0</v>
      </c>
      <c r="J212" s="143">
        <f>ROUND(I212*H212,2)</f>
        <v>0</v>
      </c>
      <c r="K212" s="140" t="s">
        <v>154</v>
      </c>
      <c r="L212" s="27"/>
      <c r="M212" s="144" t="s">
        <v>1</v>
      </c>
      <c r="N212" s="115" t="s">
        <v>33</v>
      </c>
      <c r="O212" s="145">
        <v>2.9000000000000001E-2</v>
      </c>
      <c r="P212" s="145">
        <f>O212*H212</f>
        <v>5.133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155</v>
      </c>
      <c r="AT212" s="147" t="s">
        <v>150</v>
      </c>
      <c r="AU212" s="147" t="s">
        <v>77</v>
      </c>
      <c r="AY212" s="15" t="s">
        <v>148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5" t="s">
        <v>75</v>
      </c>
      <c r="BK212" s="148">
        <f>ROUND(I212*H212,2)</f>
        <v>0</v>
      </c>
      <c r="BL212" s="15" t="s">
        <v>155</v>
      </c>
      <c r="BM212" s="147" t="s">
        <v>489</v>
      </c>
    </row>
    <row r="213" spans="2:65" s="1" customFormat="1" ht="19.5">
      <c r="B213" s="27"/>
      <c r="D213" s="149" t="s">
        <v>157</v>
      </c>
      <c r="F213" s="150" t="s">
        <v>490</v>
      </c>
      <c r="L213" s="27"/>
      <c r="M213" s="151"/>
      <c r="T213" s="51"/>
      <c r="AT213" s="15" t="s">
        <v>157</v>
      </c>
      <c r="AU213" s="15" t="s">
        <v>77</v>
      </c>
    </row>
    <row r="214" spans="2:65" s="1" customFormat="1">
      <c r="B214" s="27"/>
      <c r="D214" s="152" t="s">
        <v>159</v>
      </c>
      <c r="F214" s="153" t="s">
        <v>491</v>
      </c>
      <c r="L214" s="27"/>
      <c r="M214" s="151"/>
      <c r="T214" s="51"/>
      <c r="AT214" s="15" t="s">
        <v>159</v>
      </c>
      <c r="AU214" s="15" t="s">
        <v>77</v>
      </c>
    </row>
    <row r="215" spans="2:65" s="12" customFormat="1">
      <c r="B215" s="154"/>
      <c r="D215" s="149" t="s">
        <v>161</v>
      </c>
      <c r="E215" s="155" t="s">
        <v>1</v>
      </c>
      <c r="F215" s="156" t="s">
        <v>492</v>
      </c>
      <c r="H215" s="157">
        <v>177</v>
      </c>
      <c r="L215" s="154"/>
      <c r="M215" s="158"/>
      <c r="T215" s="159"/>
      <c r="AT215" s="155" t="s">
        <v>161</v>
      </c>
      <c r="AU215" s="155" t="s">
        <v>77</v>
      </c>
      <c r="AV215" s="12" t="s">
        <v>77</v>
      </c>
      <c r="AW215" s="12" t="s">
        <v>25</v>
      </c>
      <c r="AX215" s="12" t="s">
        <v>75</v>
      </c>
      <c r="AY215" s="155" t="s">
        <v>148</v>
      </c>
    </row>
    <row r="216" spans="2:65" s="1" customFormat="1" ht="24.2" customHeight="1">
      <c r="B216" s="137"/>
      <c r="C216" s="138" t="s">
        <v>278</v>
      </c>
      <c r="D216" s="138" t="s">
        <v>150</v>
      </c>
      <c r="E216" s="139" t="s">
        <v>493</v>
      </c>
      <c r="F216" s="140" t="s">
        <v>494</v>
      </c>
      <c r="G216" s="141" t="s">
        <v>153</v>
      </c>
      <c r="H216" s="142">
        <v>177</v>
      </c>
      <c r="I216" s="143">
        <v>0</v>
      </c>
      <c r="J216" s="143">
        <f>ROUND(I216*H216,2)</f>
        <v>0</v>
      </c>
      <c r="K216" s="140" t="s">
        <v>154</v>
      </c>
      <c r="L216" s="27"/>
      <c r="M216" s="144" t="s">
        <v>1</v>
      </c>
      <c r="N216" s="115" t="s">
        <v>33</v>
      </c>
      <c r="O216" s="145">
        <v>0.44</v>
      </c>
      <c r="P216" s="145">
        <f>O216*H216</f>
        <v>77.88</v>
      </c>
      <c r="Q216" s="145">
        <v>9.8000000000000004E-2</v>
      </c>
      <c r="R216" s="145">
        <f>Q216*H216</f>
        <v>17.346</v>
      </c>
      <c r="S216" s="145">
        <v>0</v>
      </c>
      <c r="T216" s="146">
        <f>S216*H216</f>
        <v>0</v>
      </c>
      <c r="AR216" s="147" t="s">
        <v>155</v>
      </c>
      <c r="AT216" s="147" t="s">
        <v>150</v>
      </c>
      <c r="AU216" s="147" t="s">
        <v>77</v>
      </c>
      <c r="AY216" s="15" t="s">
        <v>148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5" t="s">
        <v>75</v>
      </c>
      <c r="BK216" s="148">
        <f>ROUND(I216*H216,2)</f>
        <v>0</v>
      </c>
      <c r="BL216" s="15" t="s">
        <v>155</v>
      </c>
      <c r="BM216" s="147" t="s">
        <v>495</v>
      </c>
    </row>
    <row r="217" spans="2:65" s="1" customFormat="1" ht="39">
      <c r="B217" s="27"/>
      <c r="D217" s="149" t="s">
        <v>157</v>
      </c>
      <c r="F217" s="150" t="s">
        <v>496</v>
      </c>
      <c r="L217" s="27"/>
      <c r="M217" s="151"/>
      <c r="T217" s="51"/>
      <c r="AT217" s="15" t="s">
        <v>157</v>
      </c>
      <c r="AU217" s="15" t="s">
        <v>77</v>
      </c>
    </row>
    <row r="218" spans="2:65" s="1" customFormat="1">
      <c r="B218" s="27"/>
      <c r="D218" s="152" t="s">
        <v>159</v>
      </c>
      <c r="F218" s="153" t="s">
        <v>497</v>
      </c>
      <c r="L218" s="27"/>
      <c r="M218" s="151"/>
      <c r="T218" s="51"/>
      <c r="AT218" s="15" t="s">
        <v>159</v>
      </c>
      <c r="AU218" s="15" t="s">
        <v>77</v>
      </c>
    </row>
    <row r="219" spans="2:65" s="12" customFormat="1">
      <c r="B219" s="154"/>
      <c r="D219" s="149" t="s">
        <v>161</v>
      </c>
      <c r="E219" s="155" t="s">
        <v>1</v>
      </c>
      <c r="F219" s="156" t="s">
        <v>498</v>
      </c>
      <c r="H219" s="157">
        <v>177</v>
      </c>
      <c r="L219" s="154"/>
      <c r="M219" s="158"/>
      <c r="T219" s="159"/>
      <c r="AT219" s="155" t="s">
        <v>161</v>
      </c>
      <c r="AU219" s="155" t="s">
        <v>77</v>
      </c>
      <c r="AV219" s="12" t="s">
        <v>77</v>
      </c>
      <c r="AW219" s="12" t="s">
        <v>25</v>
      </c>
      <c r="AX219" s="12" t="s">
        <v>75</v>
      </c>
      <c r="AY219" s="155" t="s">
        <v>148</v>
      </c>
    </row>
    <row r="220" spans="2:65" s="1" customFormat="1" ht="16.5" customHeight="1">
      <c r="B220" s="137"/>
      <c r="C220" s="161" t="s">
        <v>285</v>
      </c>
      <c r="D220" s="161" t="s">
        <v>201</v>
      </c>
      <c r="E220" s="162" t="s">
        <v>499</v>
      </c>
      <c r="F220" s="163" t="s">
        <v>500</v>
      </c>
      <c r="G220" s="164" t="s">
        <v>153</v>
      </c>
      <c r="H220" s="165">
        <v>177</v>
      </c>
      <c r="I220" s="166">
        <v>0</v>
      </c>
      <c r="J220" s="166">
        <f>ROUND(I220*H220,2)</f>
        <v>0</v>
      </c>
      <c r="K220" s="163" t="s">
        <v>1</v>
      </c>
      <c r="L220" s="167"/>
      <c r="M220" s="168" t="s">
        <v>1</v>
      </c>
      <c r="N220" s="169" t="s">
        <v>33</v>
      </c>
      <c r="O220" s="145">
        <v>0</v>
      </c>
      <c r="P220" s="145">
        <f>O220*H220</f>
        <v>0</v>
      </c>
      <c r="Q220" s="145">
        <v>0.108</v>
      </c>
      <c r="R220" s="145">
        <f>Q220*H220</f>
        <v>19.116</v>
      </c>
      <c r="S220" s="145">
        <v>0</v>
      </c>
      <c r="T220" s="146">
        <f>S220*H220</f>
        <v>0</v>
      </c>
      <c r="AR220" s="147" t="s">
        <v>204</v>
      </c>
      <c r="AT220" s="147" t="s">
        <v>201</v>
      </c>
      <c r="AU220" s="147" t="s">
        <v>77</v>
      </c>
      <c r="AY220" s="15" t="s">
        <v>148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5" t="s">
        <v>75</v>
      </c>
      <c r="BK220" s="148">
        <f>ROUND(I220*H220,2)</f>
        <v>0</v>
      </c>
      <c r="BL220" s="15" t="s">
        <v>155</v>
      </c>
      <c r="BM220" s="147" t="s">
        <v>501</v>
      </c>
    </row>
    <row r="221" spans="2:65" s="1" customFormat="1">
      <c r="B221" s="27"/>
      <c r="D221" s="149" t="s">
        <v>157</v>
      </c>
      <c r="F221" s="150" t="s">
        <v>500</v>
      </c>
      <c r="L221" s="27"/>
      <c r="M221" s="151"/>
      <c r="T221" s="51"/>
      <c r="AT221" s="15" t="s">
        <v>157</v>
      </c>
      <c r="AU221" s="15" t="s">
        <v>77</v>
      </c>
    </row>
    <row r="222" spans="2:65" s="12" customFormat="1">
      <c r="B222" s="154"/>
      <c r="D222" s="149" t="s">
        <v>161</v>
      </c>
      <c r="E222" s="155" t="s">
        <v>1</v>
      </c>
      <c r="F222" s="156" t="s">
        <v>502</v>
      </c>
      <c r="H222" s="157">
        <v>177</v>
      </c>
      <c r="L222" s="154"/>
      <c r="M222" s="158"/>
      <c r="T222" s="159"/>
      <c r="AT222" s="155" t="s">
        <v>161</v>
      </c>
      <c r="AU222" s="155" t="s">
        <v>77</v>
      </c>
      <c r="AV222" s="12" t="s">
        <v>77</v>
      </c>
      <c r="AW222" s="12" t="s">
        <v>25</v>
      </c>
      <c r="AX222" s="12" t="s">
        <v>75</v>
      </c>
      <c r="AY222" s="155" t="s">
        <v>148</v>
      </c>
    </row>
    <row r="223" spans="2:65" s="1" customFormat="1" ht="24.2" customHeight="1">
      <c r="B223" s="137"/>
      <c r="C223" s="138" t="s">
        <v>291</v>
      </c>
      <c r="D223" s="138" t="s">
        <v>150</v>
      </c>
      <c r="E223" s="139" t="s">
        <v>503</v>
      </c>
      <c r="F223" s="140" t="s">
        <v>504</v>
      </c>
      <c r="G223" s="141" t="s">
        <v>153</v>
      </c>
      <c r="H223" s="142">
        <v>13.5</v>
      </c>
      <c r="I223" s="143">
        <v>0</v>
      </c>
      <c r="J223" s="143">
        <f>ROUND(I223*H223,2)</f>
        <v>0</v>
      </c>
      <c r="K223" s="140" t="s">
        <v>154</v>
      </c>
      <c r="L223" s="27"/>
      <c r="M223" s="144" t="s">
        <v>1</v>
      </c>
      <c r="N223" s="115" t="s">
        <v>33</v>
      </c>
      <c r="O223" s="145">
        <v>1.3240000000000001</v>
      </c>
      <c r="P223" s="145">
        <f>O223*H223</f>
        <v>17.874000000000002</v>
      </c>
      <c r="Q223" s="145">
        <v>0.37613999999999997</v>
      </c>
      <c r="R223" s="145">
        <f>Q223*H223</f>
        <v>5.07789</v>
      </c>
      <c r="S223" s="145">
        <v>0</v>
      </c>
      <c r="T223" s="146">
        <f>S223*H223</f>
        <v>0</v>
      </c>
      <c r="AR223" s="147" t="s">
        <v>155</v>
      </c>
      <c r="AT223" s="147" t="s">
        <v>150</v>
      </c>
      <c r="AU223" s="147" t="s">
        <v>77</v>
      </c>
      <c r="AY223" s="15" t="s">
        <v>148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5" t="s">
        <v>75</v>
      </c>
      <c r="BK223" s="148">
        <f>ROUND(I223*H223,2)</f>
        <v>0</v>
      </c>
      <c r="BL223" s="15" t="s">
        <v>155</v>
      </c>
      <c r="BM223" s="147" t="s">
        <v>505</v>
      </c>
    </row>
    <row r="224" spans="2:65" s="1" customFormat="1" ht="19.5">
      <c r="B224" s="27"/>
      <c r="D224" s="149" t="s">
        <v>157</v>
      </c>
      <c r="F224" s="150" t="s">
        <v>506</v>
      </c>
      <c r="L224" s="27"/>
      <c r="M224" s="151"/>
      <c r="T224" s="51"/>
      <c r="AT224" s="15" t="s">
        <v>157</v>
      </c>
      <c r="AU224" s="15" t="s">
        <v>77</v>
      </c>
    </row>
    <row r="225" spans="2:65" s="1" customFormat="1">
      <c r="B225" s="27"/>
      <c r="D225" s="152" t="s">
        <v>159</v>
      </c>
      <c r="F225" s="153" t="s">
        <v>507</v>
      </c>
      <c r="L225" s="27"/>
      <c r="M225" s="151"/>
      <c r="T225" s="51"/>
      <c r="AT225" s="15" t="s">
        <v>159</v>
      </c>
      <c r="AU225" s="15" t="s">
        <v>77</v>
      </c>
    </row>
    <row r="226" spans="2:65" s="12" customFormat="1" ht="22.5">
      <c r="B226" s="154"/>
      <c r="D226" s="149" t="s">
        <v>161</v>
      </c>
      <c r="E226" s="155" t="s">
        <v>1</v>
      </c>
      <c r="F226" s="156" t="s">
        <v>508</v>
      </c>
      <c r="H226" s="157">
        <v>13.5</v>
      </c>
      <c r="L226" s="154"/>
      <c r="M226" s="158"/>
      <c r="T226" s="159"/>
      <c r="AT226" s="155" t="s">
        <v>161</v>
      </c>
      <c r="AU226" s="155" t="s">
        <v>77</v>
      </c>
      <c r="AV226" s="12" t="s">
        <v>77</v>
      </c>
      <c r="AW226" s="12" t="s">
        <v>25</v>
      </c>
      <c r="AX226" s="12" t="s">
        <v>75</v>
      </c>
      <c r="AY226" s="155" t="s">
        <v>148</v>
      </c>
    </row>
    <row r="227" spans="2:65" s="11" customFormat="1" ht="22.9" customHeight="1">
      <c r="B227" s="126"/>
      <c r="D227" s="127" t="s">
        <v>67</v>
      </c>
      <c r="E227" s="135" t="s">
        <v>204</v>
      </c>
      <c r="F227" s="135" t="s">
        <v>277</v>
      </c>
      <c r="J227" s="136">
        <f>BK227</f>
        <v>0</v>
      </c>
      <c r="L227" s="126"/>
      <c r="M227" s="130"/>
      <c r="P227" s="131">
        <f>SUM(P228:P249)</f>
        <v>8.958000000000002</v>
      </c>
      <c r="R227" s="131">
        <f>SUM(R228:R249)</f>
        <v>0.62334000000000001</v>
      </c>
      <c r="T227" s="132">
        <f>SUM(T228:T249)</f>
        <v>0</v>
      </c>
      <c r="AR227" s="127" t="s">
        <v>75</v>
      </c>
      <c r="AT227" s="133" t="s">
        <v>67</v>
      </c>
      <c r="AU227" s="133" t="s">
        <v>75</v>
      </c>
      <c r="AY227" s="127" t="s">
        <v>148</v>
      </c>
      <c r="BK227" s="134">
        <f>SUM(BK228:BK249)</f>
        <v>0</v>
      </c>
    </row>
    <row r="228" spans="2:65" s="1" customFormat="1" ht="24.2" customHeight="1">
      <c r="B228" s="137"/>
      <c r="C228" s="138" t="s">
        <v>7</v>
      </c>
      <c r="D228" s="138" t="s">
        <v>150</v>
      </c>
      <c r="E228" s="139" t="s">
        <v>509</v>
      </c>
      <c r="F228" s="140" t="s">
        <v>510</v>
      </c>
      <c r="G228" s="141" t="s">
        <v>272</v>
      </c>
      <c r="H228" s="142">
        <v>14</v>
      </c>
      <c r="I228" s="143">
        <v>0</v>
      </c>
      <c r="J228" s="143">
        <f>ROUND(I228*H228,2)</f>
        <v>0</v>
      </c>
      <c r="K228" s="140" t="s">
        <v>154</v>
      </c>
      <c r="L228" s="27"/>
      <c r="M228" s="144" t="s">
        <v>1</v>
      </c>
      <c r="N228" s="115" t="s">
        <v>33</v>
      </c>
      <c r="O228" s="145">
        <v>0.34</v>
      </c>
      <c r="P228" s="145">
        <f>O228*H228</f>
        <v>4.7600000000000007</v>
      </c>
      <c r="Q228" s="145">
        <v>1.0000000000000001E-5</v>
      </c>
      <c r="R228" s="145">
        <f>Q228*H228</f>
        <v>1.4000000000000001E-4</v>
      </c>
      <c r="S228" s="145">
        <v>0</v>
      </c>
      <c r="T228" s="146">
        <f>S228*H228</f>
        <v>0</v>
      </c>
      <c r="AR228" s="147" t="s">
        <v>155</v>
      </c>
      <c r="AT228" s="147" t="s">
        <v>150</v>
      </c>
      <c r="AU228" s="147" t="s">
        <v>77</v>
      </c>
      <c r="AY228" s="15" t="s">
        <v>148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5" t="s">
        <v>75</v>
      </c>
      <c r="BK228" s="148">
        <f>ROUND(I228*H228,2)</f>
        <v>0</v>
      </c>
      <c r="BL228" s="15" t="s">
        <v>155</v>
      </c>
      <c r="BM228" s="147" t="s">
        <v>511</v>
      </c>
    </row>
    <row r="229" spans="2:65" s="1" customFormat="1" ht="19.5">
      <c r="B229" s="27"/>
      <c r="D229" s="149" t="s">
        <v>157</v>
      </c>
      <c r="F229" s="150" t="s">
        <v>512</v>
      </c>
      <c r="L229" s="27"/>
      <c r="M229" s="151"/>
      <c r="T229" s="51"/>
      <c r="AT229" s="15" t="s">
        <v>157</v>
      </c>
      <c r="AU229" s="15" t="s">
        <v>77</v>
      </c>
    </row>
    <row r="230" spans="2:65" s="1" customFormat="1">
      <c r="B230" s="27"/>
      <c r="D230" s="152" t="s">
        <v>159</v>
      </c>
      <c r="F230" s="153" t="s">
        <v>513</v>
      </c>
      <c r="L230" s="27"/>
      <c r="M230" s="151"/>
      <c r="T230" s="51"/>
      <c r="AT230" s="15" t="s">
        <v>159</v>
      </c>
      <c r="AU230" s="15" t="s">
        <v>77</v>
      </c>
    </row>
    <row r="231" spans="2:65" s="12" customFormat="1">
      <c r="B231" s="154"/>
      <c r="D231" s="149" t="s">
        <v>161</v>
      </c>
      <c r="E231" s="155" t="s">
        <v>1</v>
      </c>
      <c r="F231" s="156" t="s">
        <v>514</v>
      </c>
      <c r="H231" s="157">
        <v>14</v>
      </c>
      <c r="L231" s="154"/>
      <c r="M231" s="158"/>
      <c r="T231" s="159"/>
      <c r="AT231" s="155" t="s">
        <v>161</v>
      </c>
      <c r="AU231" s="155" t="s">
        <v>77</v>
      </c>
      <c r="AV231" s="12" t="s">
        <v>77</v>
      </c>
      <c r="AW231" s="12" t="s">
        <v>25</v>
      </c>
      <c r="AX231" s="12" t="s">
        <v>75</v>
      </c>
      <c r="AY231" s="155" t="s">
        <v>148</v>
      </c>
    </row>
    <row r="232" spans="2:65" s="1" customFormat="1" ht="24.2" customHeight="1">
      <c r="B232" s="137"/>
      <c r="C232" s="161" t="s">
        <v>304</v>
      </c>
      <c r="D232" s="161" t="s">
        <v>201</v>
      </c>
      <c r="E232" s="162" t="s">
        <v>515</v>
      </c>
      <c r="F232" s="163" t="s">
        <v>516</v>
      </c>
      <c r="G232" s="164" t="s">
        <v>272</v>
      </c>
      <c r="H232" s="165">
        <v>14</v>
      </c>
      <c r="I232" s="166">
        <v>0</v>
      </c>
      <c r="J232" s="166">
        <f>ROUND(I232*H232,2)</f>
        <v>0</v>
      </c>
      <c r="K232" s="163" t="s">
        <v>154</v>
      </c>
      <c r="L232" s="167"/>
      <c r="M232" s="168" t="s">
        <v>1</v>
      </c>
      <c r="N232" s="169" t="s">
        <v>33</v>
      </c>
      <c r="O232" s="145">
        <v>0</v>
      </c>
      <c r="P232" s="145">
        <f>O232*H232</f>
        <v>0</v>
      </c>
      <c r="Q232" s="145">
        <v>3.0999999999999999E-3</v>
      </c>
      <c r="R232" s="145">
        <f>Q232*H232</f>
        <v>4.3400000000000001E-2</v>
      </c>
      <c r="S232" s="145">
        <v>0</v>
      </c>
      <c r="T232" s="146">
        <f>S232*H232</f>
        <v>0</v>
      </c>
      <c r="AR232" s="147" t="s">
        <v>204</v>
      </c>
      <c r="AT232" s="147" t="s">
        <v>201</v>
      </c>
      <c r="AU232" s="147" t="s">
        <v>77</v>
      </c>
      <c r="AY232" s="15" t="s">
        <v>148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5" t="s">
        <v>75</v>
      </c>
      <c r="BK232" s="148">
        <f>ROUND(I232*H232,2)</f>
        <v>0</v>
      </c>
      <c r="BL232" s="15" t="s">
        <v>155</v>
      </c>
      <c r="BM232" s="147" t="s">
        <v>517</v>
      </c>
    </row>
    <row r="233" spans="2:65" s="1" customFormat="1">
      <c r="B233" s="27"/>
      <c r="D233" s="149" t="s">
        <v>157</v>
      </c>
      <c r="F233" s="150" t="s">
        <v>516</v>
      </c>
      <c r="L233" s="27"/>
      <c r="M233" s="151"/>
      <c r="T233" s="51"/>
      <c r="AT233" s="15" t="s">
        <v>157</v>
      </c>
      <c r="AU233" s="15" t="s">
        <v>77</v>
      </c>
    </row>
    <row r="234" spans="2:65" s="1" customFormat="1" ht="24.2" customHeight="1">
      <c r="B234" s="137"/>
      <c r="C234" s="138" t="s">
        <v>311</v>
      </c>
      <c r="D234" s="138" t="s">
        <v>150</v>
      </c>
      <c r="E234" s="139" t="s">
        <v>518</v>
      </c>
      <c r="F234" s="140" t="s">
        <v>519</v>
      </c>
      <c r="G234" s="141" t="s">
        <v>281</v>
      </c>
      <c r="H234" s="142">
        <v>1</v>
      </c>
      <c r="I234" s="143">
        <v>0</v>
      </c>
      <c r="J234" s="143">
        <f>ROUND(I234*H234,2)</f>
        <v>0</v>
      </c>
      <c r="K234" s="140" t="s">
        <v>520</v>
      </c>
      <c r="L234" s="27"/>
      <c r="M234" s="144" t="s">
        <v>1</v>
      </c>
      <c r="N234" s="115" t="s">
        <v>33</v>
      </c>
      <c r="O234" s="145">
        <v>4.1980000000000004</v>
      </c>
      <c r="P234" s="145">
        <f>O234*H234</f>
        <v>4.1980000000000004</v>
      </c>
      <c r="Q234" s="145">
        <v>0.34089999999999998</v>
      </c>
      <c r="R234" s="145">
        <f>Q234*H234</f>
        <v>0.34089999999999998</v>
      </c>
      <c r="S234" s="145">
        <v>0</v>
      </c>
      <c r="T234" s="146">
        <f>S234*H234</f>
        <v>0</v>
      </c>
      <c r="AR234" s="147" t="s">
        <v>155</v>
      </c>
      <c r="AT234" s="147" t="s">
        <v>150</v>
      </c>
      <c r="AU234" s="147" t="s">
        <v>77</v>
      </c>
      <c r="AY234" s="15" t="s">
        <v>148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5" t="s">
        <v>75</v>
      </c>
      <c r="BK234" s="148">
        <f>ROUND(I234*H234,2)</f>
        <v>0</v>
      </c>
      <c r="BL234" s="15" t="s">
        <v>155</v>
      </c>
      <c r="BM234" s="147" t="s">
        <v>521</v>
      </c>
    </row>
    <row r="235" spans="2:65" s="1" customFormat="1" ht="19.5">
      <c r="B235" s="27"/>
      <c r="D235" s="149" t="s">
        <v>157</v>
      </c>
      <c r="F235" s="150" t="s">
        <v>522</v>
      </c>
      <c r="L235" s="27"/>
      <c r="M235" s="151"/>
      <c r="T235" s="51"/>
      <c r="AT235" s="15" t="s">
        <v>157</v>
      </c>
      <c r="AU235" s="15" t="s">
        <v>77</v>
      </c>
    </row>
    <row r="236" spans="2:65" s="1" customFormat="1">
      <c r="B236" s="27"/>
      <c r="D236" s="152" t="s">
        <v>159</v>
      </c>
      <c r="F236" s="153" t="s">
        <v>523</v>
      </c>
      <c r="L236" s="27"/>
      <c r="M236" s="151"/>
      <c r="T236" s="51"/>
      <c r="AT236" s="15" t="s">
        <v>159</v>
      </c>
      <c r="AU236" s="15" t="s">
        <v>77</v>
      </c>
    </row>
    <row r="237" spans="2:65" s="12" customFormat="1">
      <c r="B237" s="154"/>
      <c r="D237" s="149" t="s">
        <v>161</v>
      </c>
      <c r="E237" s="155" t="s">
        <v>1</v>
      </c>
      <c r="F237" s="156" t="s">
        <v>75</v>
      </c>
      <c r="H237" s="157">
        <v>1</v>
      </c>
      <c r="L237" s="154"/>
      <c r="M237" s="158"/>
      <c r="T237" s="159"/>
      <c r="AT237" s="155" t="s">
        <v>161</v>
      </c>
      <c r="AU237" s="155" t="s">
        <v>77</v>
      </c>
      <c r="AV237" s="12" t="s">
        <v>77</v>
      </c>
      <c r="AW237" s="12" t="s">
        <v>25</v>
      </c>
      <c r="AX237" s="12" t="s">
        <v>75</v>
      </c>
      <c r="AY237" s="155" t="s">
        <v>148</v>
      </c>
    </row>
    <row r="238" spans="2:65" s="1" customFormat="1" ht="24.2" customHeight="1">
      <c r="B238" s="137"/>
      <c r="C238" s="161" t="s">
        <v>318</v>
      </c>
      <c r="D238" s="161" t="s">
        <v>201</v>
      </c>
      <c r="E238" s="162" t="s">
        <v>524</v>
      </c>
      <c r="F238" s="163" t="s">
        <v>525</v>
      </c>
      <c r="G238" s="164" t="s">
        <v>281</v>
      </c>
      <c r="H238" s="165">
        <v>1</v>
      </c>
      <c r="I238" s="166">
        <v>0</v>
      </c>
      <c r="J238" s="166">
        <f>ROUND(I238*H238,2)</f>
        <v>0</v>
      </c>
      <c r="K238" s="163" t="s">
        <v>154</v>
      </c>
      <c r="L238" s="167"/>
      <c r="M238" s="168" t="s">
        <v>1</v>
      </c>
      <c r="N238" s="169" t="s">
        <v>33</v>
      </c>
      <c r="O238" s="145">
        <v>0</v>
      </c>
      <c r="P238" s="145">
        <f>O238*H238</f>
        <v>0</v>
      </c>
      <c r="Q238" s="145">
        <v>7.1999999999999995E-2</v>
      </c>
      <c r="R238" s="145">
        <f>Q238*H238</f>
        <v>7.1999999999999995E-2</v>
      </c>
      <c r="S238" s="145">
        <v>0</v>
      </c>
      <c r="T238" s="146">
        <f>S238*H238</f>
        <v>0</v>
      </c>
      <c r="AR238" s="147" t="s">
        <v>204</v>
      </c>
      <c r="AT238" s="147" t="s">
        <v>201</v>
      </c>
      <c r="AU238" s="147" t="s">
        <v>77</v>
      </c>
      <c r="AY238" s="15" t="s">
        <v>148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5" t="s">
        <v>75</v>
      </c>
      <c r="BK238" s="148">
        <f>ROUND(I238*H238,2)</f>
        <v>0</v>
      </c>
      <c r="BL238" s="15" t="s">
        <v>155</v>
      </c>
      <c r="BM238" s="147" t="s">
        <v>526</v>
      </c>
    </row>
    <row r="239" spans="2:65" s="1" customFormat="1">
      <c r="B239" s="27"/>
      <c r="D239" s="149" t="s">
        <v>157</v>
      </c>
      <c r="F239" s="150" t="s">
        <v>525</v>
      </c>
      <c r="L239" s="27"/>
      <c r="M239" s="151"/>
      <c r="T239" s="51"/>
      <c r="AT239" s="15" t="s">
        <v>157</v>
      </c>
      <c r="AU239" s="15" t="s">
        <v>77</v>
      </c>
    </row>
    <row r="240" spans="2:65" s="1" customFormat="1" ht="24.2" customHeight="1">
      <c r="B240" s="137"/>
      <c r="C240" s="161" t="s">
        <v>323</v>
      </c>
      <c r="D240" s="161" t="s">
        <v>201</v>
      </c>
      <c r="E240" s="162" t="s">
        <v>527</v>
      </c>
      <c r="F240" s="163" t="s">
        <v>528</v>
      </c>
      <c r="G240" s="164" t="s">
        <v>281</v>
      </c>
      <c r="H240" s="165">
        <v>1</v>
      </c>
      <c r="I240" s="166">
        <v>0</v>
      </c>
      <c r="J240" s="166">
        <f>ROUND(I240*H240,2)</f>
        <v>0</v>
      </c>
      <c r="K240" s="163" t="s">
        <v>154</v>
      </c>
      <c r="L240" s="167"/>
      <c r="M240" s="168" t="s">
        <v>1</v>
      </c>
      <c r="N240" s="169" t="s">
        <v>33</v>
      </c>
      <c r="O240" s="145">
        <v>0</v>
      </c>
      <c r="P240" s="145">
        <f>O240*H240</f>
        <v>0</v>
      </c>
      <c r="Q240" s="145">
        <v>2.7E-2</v>
      </c>
      <c r="R240" s="145">
        <f>Q240*H240</f>
        <v>2.7E-2</v>
      </c>
      <c r="S240" s="145">
        <v>0</v>
      </c>
      <c r="T240" s="146">
        <f>S240*H240</f>
        <v>0</v>
      </c>
      <c r="AR240" s="147" t="s">
        <v>204</v>
      </c>
      <c r="AT240" s="147" t="s">
        <v>201</v>
      </c>
      <c r="AU240" s="147" t="s">
        <v>77</v>
      </c>
      <c r="AY240" s="15" t="s">
        <v>148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5" t="s">
        <v>75</v>
      </c>
      <c r="BK240" s="148">
        <f>ROUND(I240*H240,2)</f>
        <v>0</v>
      </c>
      <c r="BL240" s="15" t="s">
        <v>155</v>
      </c>
      <c r="BM240" s="147" t="s">
        <v>529</v>
      </c>
    </row>
    <row r="241" spans="2:65" s="1" customFormat="1">
      <c r="B241" s="27"/>
      <c r="D241" s="149" t="s">
        <v>157</v>
      </c>
      <c r="F241" s="150" t="s">
        <v>528</v>
      </c>
      <c r="L241" s="27"/>
      <c r="M241" s="151"/>
      <c r="T241" s="51"/>
      <c r="AT241" s="15" t="s">
        <v>157</v>
      </c>
      <c r="AU241" s="15" t="s">
        <v>77</v>
      </c>
    </row>
    <row r="242" spans="2:65" s="1" customFormat="1" ht="21.75" customHeight="1">
      <c r="B242" s="137"/>
      <c r="C242" s="161" t="s">
        <v>327</v>
      </c>
      <c r="D242" s="161" t="s">
        <v>201</v>
      </c>
      <c r="E242" s="162" t="s">
        <v>530</v>
      </c>
      <c r="F242" s="163" t="s">
        <v>531</v>
      </c>
      <c r="G242" s="164" t="s">
        <v>281</v>
      </c>
      <c r="H242" s="165">
        <v>1</v>
      </c>
      <c r="I242" s="166">
        <v>0</v>
      </c>
      <c r="J242" s="166">
        <f>ROUND(I242*H242,2)</f>
        <v>0</v>
      </c>
      <c r="K242" s="163" t="s">
        <v>154</v>
      </c>
      <c r="L242" s="167"/>
      <c r="M242" s="168" t="s">
        <v>1</v>
      </c>
      <c r="N242" s="169" t="s">
        <v>33</v>
      </c>
      <c r="O242" s="145">
        <v>0</v>
      </c>
      <c r="P242" s="145">
        <f>O242*H242</f>
        <v>0</v>
      </c>
      <c r="Q242" s="145">
        <v>0.04</v>
      </c>
      <c r="R242" s="145">
        <f>Q242*H242</f>
        <v>0.04</v>
      </c>
      <c r="S242" s="145">
        <v>0</v>
      </c>
      <c r="T242" s="146">
        <f>S242*H242</f>
        <v>0</v>
      </c>
      <c r="AR242" s="147" t="s">
        <v>204</v>
      </c>
      <c r="AT242" s="147" t="s">
        <v>201</v>
      </c>
      <c r="AU242" s="147" t="s">
        <v>77</v>
      </c>
      <c r="AY242" s="15" t="s">
        <v>148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5" t="s">
        <v>75</v>
      </c>
      <c r="BK242" s="148">
        <f>ROUND(I242*H242,2)</f>
        <v>0</v>
      </c>
      <c r="BL242" s="15" t="s">
        <v>155</v>
      </c>
      <c r="BM242" s="147" t="s">
        <v>532</v>
      </c>
    </row>
    <row r="243" spans="2:65" s="1" customFormat="1">
      <c r="B243" s="27"/>
      <c r="D243" s="149" t="s">
        <v>157</v>
      </c>
      <c r="F243" s="150" t="s">
        <v>531</v>
      </c>
      <c r="L243" s="27"/>
      <c r="M243" s="151"/>
      <c r="T243" s="51"/>
      <c r="AT243" s="15" t="s">
        <v>157</v>
      </c>
      <c r="AU243" s="15" t="s">
        <v>77</v>
      </c>
    </row>
    <row r="244" spans="2:65" s="1" customFormat="1" ht="24.2" customHeight="1">
      <c r="B244" s="137"/>
      <c r="C244" s="161" t="s">
        <v>332</v>
      </c>
      <c r="D244" s="161" t="s">
        <v>201</v>
      </c>
      <c r="E244" s="162" t="s">
        <v>533</v>
      </c>
      <c r="F244" s="163" t="s">
        <v>534</v>
      </c>
      <c r="G244" s="164" t="s">
        <v>281</v>
      </c>
      <c r="H244" s="165">
        <v>1</v>
      </c>
      <c r="I244" s="166">
        <v>0</v>
      </c>
      <c r="J244" s="166">
        <f>ROUND(I244*H244,2)</f>
        <v>0</v>
      </c>
      <c r="K244" s="163" t="s">
        <v>154</v>
      </c>
      <c r="L244" s="167"/>
      <c r="M244" s="168" t="s">
        <v>1</v>
      </c>
      <c r="N244" s="169" t="s">
        <v>33</v>
      </c>
      <c r="O244" s="145">
        <v>0</v>
      </c>
      <c r="P244" s="145">
        <f>O244*H244</f>
        <v>0</v>
      </c>
      <c r="Q244" s="145">
        <v>0.08</v>
      </c>
      <c r="R244" s="145">
        <f>Q244*H244</f>
        <v>0.08</v>
      </c>
      <c r="S244" s="145">
        <v>0</v>
      </c>
      <c r="T244" s="146">
        <f>S244*H244</f>
        <v>0</v>
      </c>
      <c r="AR244" s="147" t="s">
        <v>204</v>
      </c>
      <c r="AT244" s="147" t="s">
        <v>201</v>
      </c>
      <c r="AU244" s="147" t="s">
        <v>77</v>
      </c>
      <c r="AY244" s="15" t="s">
        <v>148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5" t="s">
        <v>75</v>
      </c>
      <c r="BK244" s="148">
        <f>ROUND(I244*H244,2)</f>
        <v>0</v>
      </c>
      <c r="BL244" s="15" t="s">
        <v>155</v>
      </c>
      <c r="BM244" s="147" t="s">
        <v>535</v>
      </c>
    </row>
    <row r="245" spans="2:65" s="1" customFormat="1" ht="19.5">
      <c r="B245" s="27"/>
      <c r="D245" s="149" t="s">
        <v>157</v>
      </c>
      <c r="F245" s="150" t="s">
        <v>534</v>
      </c>
      <c r="L245" s="27"/>
      <c r="M245" s="151"/>
      <c r="T245" s="51"/>
      <c r="AT245" s="15" t="s">
        <v>157</v>
      </c>
      <c r="AU245" s="15" t="s">
        <v>77</v>
      </c>
    </row>
    <row r="246" spans="2:65" s="1" customFormat="1" ht="24.2" customHeight="1">
      <c r="B246" s="137"/>
      <c r="C246" s="161" t="s">
        <v>338</v>
      </c>
      <c r="D246" s="161" t="s">
        <v>201</v>
      </c>
      <c r="E246" s="162" t="s">
        <v>536</v>
      </c>
      <c r="F246" s="163" t="s">
        <v>537</v>
      </c>
      <c r="G246" s="164" t="s">
        <v>281</v>
      </c>
      <c r="H246" s="165">
        <v>1</v>
      </c>
      <c r="I246" s="166">
        <v>0</v>
      </c>
      <c r="J246" s="166">
        <f>ROUND(I246*H246,2)</f>
        <v>0</v>
      </c>
      <c r="K246" s="163" t="s">
        <v>154</v>
      </c>
      <c r="L246" s="167"/>
      <c r="M246" s="168" t="s">
        <v>1</v>
      </c>
      <c r="N246" s="169" t="s">
        <v>33</v>
      </c>
      <c r="O246" s="145">
        <v>0</v>
      </c>
      <c r="P246" s="145">
        <f>O246*H246</f>
        <v>0</v>
      </c>
      <c r="Q246" s="145">
        <v>3.0000000000000001E-3</v>
      </c>
      <c r="R246" s="145">
        <f>Q246*H246</f>
        <v>3.0000000000000001E-3</v>
      </c>
      <c r="S246" s="145">
        <v>0</v>
      </c>
      <c r="T246" s="146">
        <f>S246*H246</f>
        <v>0</v>
      </c>
      <c r="AR246" s="147" t="s">
        <v>204</v>
      </c>
      <c r="AT246" s="147" t="s">
        <v>201</v>
      </c>
      <c r="AU246" s="147" t="s">
        <v>77</v>
      </c>
      <c r="AY246" s="15" t="s">
        <v>148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5" t="s">
        <v>75</v>
      </c>
      <c r="BK246" s="148">
        <f>ROUND(I246*H246,2)</f>
        <v>0</v>
      </c>
      <c r="BL246" s="15" t="s">
        <v>155</v>
      </c>
      <c r="BM246" s="147" t="s">
        <v>538</v>
      </c>
    </row>
    <row r="247" spans="2:65" s="1" customFormat="1">
      <c r="B247" s="27"/>
      <c r="D247" s="149" t="s">
        <v>157</v>
      </c>
      <c r="F247" s="150" t="s">
        <v>537</v>
      </c>
      <c r="L247" s="27"/>
      <c r="M247" s="151"/>
      <c r="T247" s="51"/>
      <c r="AT247" s="15" t="s">
        <v>157</v>
      </c>
      <c r="AU247" s="15" t="s">
        <v>77</v>
      </c>
    </row>
    <row r="248" spans="2:65" s="1" customFormat="1" ht="16.5" customHeight="1">
      <c r="B248" s="137"/>
      <c r="C248" s="161" t="s">
        <v>348</v>
      </c>
      <c r="D248" s="161" t="s">
        <v>201</v>
      </c>
      <c r="E248" s="162" t="s">
        <v>539</v>
      </c>
      <c r="F248" s="163" t="s">
        <v>540</v>
      </c>
      <c r="G248" s="164" t="s">
        <v>272</v>
      </c>
      <c r="H248" s="165">
        <v>1</v>
      </c>
      <c r="I248" s="166">
        <v>0</v>
      </c>
      <c r="J248" s="166">
        <f>ROUND(I248*H248,2)</f>
        <v>0</v>
      </c>
      <c r="K248" s="163" t="s">
        <v>1</v>
      </c>
      <c r="L248" s="167"/>
      <c r="M248" s="168" t="s">
        <v>1</v>
      </c>
      <c r="N248" s="169" t="s">
        <v>33</v>
      </c>
      <c r="O248" s="145">
        <v>0</v>
      </c>
      <c r="P248" s="145">
        <f>O248*H248</f>
        <v>0</v>
      </c>
      <c r="Q248" s="145">
        <v>1.6899999999999998E-2</v>
      </c>
      <c r="R248" s="145">
        <f>Q248*H248</f>
        <v>1.6899999999999998E-2</v>
      </c>
      <c r="S248" s="145">
        <v>0</v>
      </c>
      <c r="T248" s="146">
        <f>S248*H248</f>
        <v>0</v>
      </c>
      <c r="AR248" s="147" t="s">
        <v>204</v>
      </c>
      <c r="AT248" s="147" t="s">
        <v>201</v>
      </c>
      <c r="AU248" s="147" t="s">
        <v>77</v>
      </c>
      <c r="AY248" s="15" t="s">
        <v>148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5" t="s">
        <v>75</v>
      </c>
      <c r="BK248" s="148">
        <f>ROUND(I248*H248,2)</f>
        <v>0</v>
      </c>
      <c r="BL248" s="15" t="s">
        <v>155</v>
      </c>
      <c r="BM248" s="147" t="s">
        <v>541</v>
      </c>
    </row>
    <row r="249" spans="2:65" s="1" customFormat="1">
      <c r="B249" s="27"/>
      <c r="D249" s="149" t="s">
        <v>157</v>
      </c>
      <c r="F249" s="150" t="s">
        <v>542</v>
      </c>
      <c r="L249" s="27"/>
      <c r="M249" s="151"/>
      <c r="T249" s="51"/>
      <c r="AT249" s="15" t="s">
        <v>157</v>
      </c>
      <c r="AU249" s="15" t="s">
        <v>77</v>
      </c>
    </row>
    <row r="250" spans="2:65" s="11" customFormat="1" ht="22.9" customHeight="1">
      <c r="B250" s="126"/>
      <c r="D250" s="127" t="s">
        <v>67</v>
      </c>
      <c r="E250" s="135" t="s">
        <v>214</v>
      </c>
      <c r="F250" s="135" t="s">
        <v>303</v>
      </c>
      <c r="J250" s="136">
        <f>BK250</f>
        <v>0</v>
      </c>
      <c r="L250" s="126"/>
      <c r="M250" s="130"/>
      <c r="P250" s="131">
        <f>SUM(P251:P268)</f>
        <v>39.369</v>
      </c>
      <c r="R250" s="131">
        <f>SUM(R251:R268)</f>
        <v>33.676362999999995</v>
      </c>
      <c r="T250" s="132">
        <f>SUM(T251:T268)</f>
        <v>0</v>
      </c>
      <c r="AR250" s="127" t="s">
        <v>75</v>
      </c>
      <c r="AT250" s="133" t="s">
        <v>67</v>
      </c>
      <c r="AU250" s="133" t="s">
        <v>75</v>
      </c>
      <c r="AY250" s="127" t="s">
        <v>148</v>
      </c>
      <c r="BK250" s="134">
        <f>SUM(BK251:BK268)</f>
        <v>0</v>
      </c>
    </row>
    <row r="251" spans="2:65" s="1" customFormat="1" ht="33" customHeight="1">
      <c r="B251" s="137"/>
      <c r="C251" s="138" t="s">
        <v>355</v>
      </c>
      <c r="D251" s="138" t="s">
        <v>150</v>
      </c>
      <c r="E251" s="139" t="s">
        <v>305</v>
      </c>
      <c r="F251" s="140" t="s">
        <v>306</v>
      </c>
      <c r="G251" s="141" t="s">
        <v>272</v>
      </c>
      <c r="H251" s="142">
        <v>105</v>
      </c>
      <c r="I251" s="143">
        <v>0</v>
      </c>
      <c r="J251" s="143">
        <f>ROUND(I251*H251,2)</f>
        <v>0</v>
      </c>
      <c r="K251" s="140" t="s">
        <v>154</v>
      </c>
      <c r="L251" s="27"/>
      <c r="M251" s="144" t="s">
        <v>1</v>
      </c>
      <c r="N251" s="115" t="s">
        <v>33</v>
      </c>
      <c r="O251" s="145">
        <v>0.26800000000000002</v>
      </c>
      <c r="P251" s="145">
        <f>O251*H251</f>
        <v>28.14</v>
      </c>
      <c r="Q251" s="145">
        <v>0.15540000000000001</v>
      </c>
      <c r="R251" s="145">
        <f>Q251*H251</f>
        <v>16.317</v>
      </c>
      <c r="S251" s="145">
        <v>0</v>
      </c>
      <c r="T251" s="146">
        <f>S251*H251</f>
        <v>0</v>
      </c>
      <c r="AR251" s="147" t="s">
        <v>155</v>
      </c>
      <c r="AT251" s="147" t="s">
        <v>150</v>
      </c>
      <c r="AU251" s="147" t="s">
        <v>77</v>
      </c>
      <c r="AY251" s="15" t="s">
        <v>148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5" t="s">
        <v>75</v>
      </c>
      <c r="BK251" s="148">
        <f>ROUND(I251*H251,2)</f>
        <v>0</v>
      </c>
      <c r="BL251" s="15" t="s">
        <v>155</v>
      </c>
      <c r="BM251" s="147" t="s">
        <v>307</v>
      </c>
    </row>
    <row r="252" spans="2:65" s="1" customFormat="1" ht="29.25">
      <c r="B252" s="27"/>
      <c r="D252" s="149" t="s">
        <v>157</v>
      </c>
      <c r="F252" s="150" t="s">
        <v>308</v>
      </c>
      <c r="L252" s="27"/>
      <c r="M252" s="151"/>
      <c r="T252" s="51"/>
      <c r="AT252" s="15" t="s">
        <v>157</v>
      </c>
      <c r="AU252" s="15" t="s">
        <v>77</v>
      </c>
    </row>
    <row r="253" spans="2:65" s="1" customFormat="1">
      <c r="B253" s="27"/>
      <c r="D253" s="152" t="s">
        <v>159</v>
      </c>
      <c r="F253" s="153" t="s">
        <v>309</v>
      </c>
      <c r="L253" s="27"/>
      <c r="M253" s="151"/>
      <c r="T253" s="51"/>
      <c r="AT253" s="15" t="s">
        <v>159</v>
      </c>
      <c r="AU253" s="15" t="s">
        <v>77</v>
      </c>
    </row>
    <row r="254" spans="2:65" s="12" customFormat="1">
      <c r="B254" s="154"/>
      <c r="D254" s="149" t="s">
        <v>161</v>
      </c>
      <c r="E254" s="155" t="s">
        <v>1</v>
      </c>
      <c r="F254" s="156" t="s">
        <v>543</v>
      </c>
      <c r="H254" s="157">
        <v>105</v>
      </c>
      <c r="L254" s="154"/>
      <c r="M254" s="158"/>
      <c r="T254" s="159"/>
      <c r="AT254" s="155" t="s">
        <v>161</v>
      </c>
      <c r="AU254" s="155" t="s">
        <v>77</v>
      </c>
      <c r="AV254" s="12" t="s">
        <v>77</v>
      </c>
      <c r="AW254" s="12" t="s">
        <v>25</v>
      </c>
      <c r="AX254" s="12" t="s">
        <v>75</v>
      </c>
      <c r="AY254" s="155" t="s">
        <v>148</v>
      </c>
    </row>
    <row r="255" spans="2:65" s="1" customFormat="1" ht="16.5" customHeight="1">
      <c r="B255" s="137"/>
      <c r="C255" s="161" t="s">
        <v>360</v>
      </c>
      <c r="D255" s="161" t="s">
        <v>201</v>
      </c>
      <c r="E255" s="162" t="s">
        <v>312</v>
      </c>
      <c r="F255" s="163" t="s">
        <v>313</v>
      </c>
      <c r="G255" s="164" t="s">
        <v>272</v>
      </c>
      <c r="H255" s="165">
        <v>105</v>
      </c>
      <c r="I255" s="166">
        <v>0</v>
      </c>
      <c r="J255" s="166">
        <f>ROUND(I255*H255,2)</f>
        <v>0</v>
      </c>
      <c r="K255" s="163" t="s">
        <v>154</v>
      </c>
      <c r="L255" s="167"/>
      <c r="M255" s="168" t="s">
        <v>1</v>
      </c>
      <c r="N255" s="169" t="s">
        <v>33</v>
      </c>
      <c r="O255" s="145">
        <v>0</v>
      </c>
      <c r="P255" s="145">
        <f>O255*H255</f>
        <v>0</v>
      </c>
      <c r="Q255" s="145">
        <v>0.08</v>
      </c>
      <c r="R255" s="145">
        <f>Q255*H255</f>
        <v>8.4</v>
      </c>
      <c r="S255" s="145">
        <v>0</v>
      </c>
      <c r="T255" s="146">
        <f>S255*H255</f>
        <v>0</v>
      </c>
      <c r="AR255" s="147" t="s">
        <v>204</v>
      </c>
      <c r="AT255" s="147" t="s">
        <v>201</v>
      </c>
      <c r="AU255" s="147" t="s">
        <v>77</v>
      </c>
      <c r="AY255" s="15" t="s">
        <v>148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5" t="s">
        <v>75</v>
      </c>
      <c r="BK255" s="148">
        <f>ROUND(I255*H255,2)</f>
        <v>0</v>
      </c>
      <c r="BL255" s="15" t="s">
        <v>155</v>
      </c>
      <c r="BM255" s="147" t="s">
        <v>314</v>
      </c>
    </row>
    <row r="256" spans="2:65" s="1" customFormat="1">
      <c r="B256" s="27"/>
      <c r="D256" s="149" t="s">
        <v>157</v>
      </c>
      <c r="F256" s="150" t="s">
        <v>313</v>
      </c>
      <c r="L256" s="27"/>
      <c r="M256" s="151"/>
      <c r="T256" s="51"/>
      <c r="AT256" s="15" t="s">
        <v>157</v>
      </c>
      <c r="AU256" s="15" t="s">
        <v>77</v>
      </c>
    </row>
    <row r="257" spans="2:65" s="12" customFormat="1">
      <c r="B257" s="154"/>
      <c r="D257" s="149" t="s">
        <v>161</v>
      </c>
      <c r="E257" s="155" t="s">
        <v>1</v>
      </c>
      <c r="F257" s="156" t="s">
        <v>544</v>
      </c>
      <c r="H257" s="157">
        <v>105</v>
      </c>
      <c r="L257" s="154"/>
      <c r="M257" s="158"/>
      <c r="T257" s="159"/>
      <c r="AT257" s="155" t="s">
        <v>161</v>
      </c>
      <c r="AU257" s="155" t="s">
        <v>77</v>
      </c>
      <c r="AV257" s="12" t="s">
        <v>77</v>
      </c>
      <c r="AW257" s="12" t="s">
        <v>25</v>
      </c>
      <c r="AX257" s="12" t="s">
        <v>75</v>
      </c>
      <c r="AY257" s="155" t="s">
        <v>148</v>
      </c>
    </row>
    <row r="258" spans="2:65" s="1" customFormat="1" ht="24.2" customHeight="1">
      <c r="B258" s="137"/>
      <c r="C258" s="138" t="s">
        <v>366</v>
      </c>
      <c r="D258" s="138" t="s">
        <v>150</v>
      </c>
      <c r="E258" s="139" t="s">
        <v>545</v>
      </c>
      <c r="F258" s="140" t="s">
        <v>546</v>
      </c>
      <c r="G258" s="141" t="s">
        <v>272</v>
      </c>
      <c r="H258" s="142">
        <v>19.7</v>
      </c>
      <c r="I258" s="143">
        <v>0</v>
      </c>
      <c r="J258" s="143">
        <f>ROUND(I258*H258,2)</f>
        <v>0</v>
      </c>
      <c r="K258" s="140" t="s">
        <v>154</v>
      </c>
      <c r="L258" s="27"/>
      <c r="M258" s="144" t="s">
        <v>1</v>
      </c>
      <c r="N258" s="115" t="s">
        <v>33</v>
      </c>
      <c r="O258" s="145">
        <v>0.56999999999999995</v>
      </c>
      <c r="P258" s="145">
        <f>O258*H258</f>
        <v>11.228999999999999</v>
      </c>
      <c r="Q258" s="145">
        <v>0.43819000000000002</v>
      </c>
      <c r="R258" s="145">
        <f>Q258*H258</f>
        <v>8.6323430000000005</v>
      </c>
      <c r="S258" s="145">
        <v>0</v>
      </c>
      <c r="T258" s="146">
        <f>S258*H258</f>
        <v>0</v>
      </c>
      <c r="AR258" s="147" t="s">
        <v>155</v>
      </c>
      <c r="AT258" s="147" t="s">
        <v>150</v>
      </c>
      <c r="AU258" s="147" t="s">
        <v>77</v>
      </c>
      <c r="AY258" s="15" t="s">
        <v>148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5" t="s">
        <v>75</v>
      </c>
      <c r="BK258" s="148">
        <f>ROUND(I258*H258,2)</f>
        <v>0</v>
      </c>
      <c r="BL258" s="15" t="s">
        <v>155</v>
      </c>
      <c r="BM258" s="147" t="s">
        <v>547</v>
      </c>
    </row>
    <row r="259" spans="2:65" s="1" customFormat="1" ht="19.5">
      <c r="B259" s="27"/>
      <c r="D259" s="149" t="s">
        <v>157</v>
      </c>
      <c r="F259" s="150" t="s">
        <v>548</v>
      </c>
      <c r="L259" s="27"/>
      <c r="M259" s="151"/>
      <c r="T259" s="51"/>
      <c r="AT259" s="15" t="s">
        <v>157</v>
      </c>
      <c r="AU259" s="15" t="s">
        <v>77</v>
      </c>
    </row>
    <row r="260" spans="2:65" s="1" customFormat="1">
      <c r="B260" s="27"/>
      <c r="D260" s="152" t="s">
        <v>159</v>
      </c>
      <c r="F260" s="153" t="s">
        <v>549</v>
      </c>
      <c r="L260" s="27"/>
      <c r="M260" s="151"/>
      <c r="T260" s="51"/>
      <c r="AT260" s="15" t="s">
        <v>159</v>
      </c>
      <c r="AU260" s="15" t="s">
        <v>77</v>
      </c>
    </row>
    <row r="261" spans="2:65" s="12" customFormat="1">
      <c r="B261" s="154"/>
      <c r="D261" s="149" t="s">
        <v>161</v>
      </c>
      <c r="E261" s="155" t="s">
        <v>1</v>
      </c>
      <c r="F261" s="156" t="s">
        <v>550</v>
      </c>
      <c r="H261" s="157">
        <v>13.7</v>
      </c>
      <c r="L261" s="154"/>
      <c r="M261" s="158"/>
      <c r="T261" s="159"/>
      <c r="AT261" s="155" t="s">
        <v>161</v>
      </c>
      <c r="AU261" s="155" t="s">
        <v>77</v>
      </c>
      <c r="AV261" s="12" t="s">
        <v>77</v>
      </c>
      <c r="AW261" s="12" t="s">
        <v>25</v>
      </c>
      <c r="AX261" s="12" t="s">
        <v>68</v>
      </c>
      <c r="AY261" s="155" t="s">
        <v>148</v>
      </c>
    </row>
    <row r="262" spans="2:65" s="12" customFormat="1">
      <c r="B262" s="154"/>
      <c r="D262" s="149" t="s">
        <v>161</v>
      </c>
      <c r="E262" s="155" t="s">
        <v>1</v>
      </c>
      <c r="F262" s="156" t="s">
        <v>551</v>
      </c>
      <c r="H262" s="157">
        <v>6</v>
      </c>
      <c r="L262" s="154"/>
      <c r="M262" s="158"/>
      <c r="T262" s="159"/>
      <c r="AT262" s="155" t="s">
        <v>161</v>
      </c>
      <c r="AU262" s="155" t="s">
        <v>77</v>
      </c>
      <c r="AV262" s="12" t="s">
        <v>77</v>
      </c>
      <c r="AW262" s="12" t="s">
        <v>25</v>
      </c>
      <c r="AX262" s="12" t="s">
        <v>68</v>
      </c>
      <c r="AY262" s="155" t="s">
        <v>148</v>
      </c>
    </row>
    <row r="263" spans="2:65" s="13" customFormat="1">
      <c r="B263" s="170"/>
      <c r="D263" s="149" t="s">
        <v>161</v>
      </c>
      <c r="E263" s="171" t="s">
        <v>1</v>
      </c>
      <c r="F263" s="172" t="s">
        <v>317</v>
      </c>
      <c r="H263" s="173">
        <v>19.7</v>
      </c>
      <c r="L263" s="170"/>
      <c r="M263" s="174"/>
      <c r="T263" s="175"/>
      <c r="AT263" s="171" t="s">
        <v>161</v>
      </c>
      <c r="AU263" s="171" t="s">
        <v>77</v>
      </c>
      <c r="AV263" s="13" t="s">
        <v>155</v>
      </c>
      <c r="AW263" s="13" t="s">
        <v>25</v>
      </c>
      <c r="AX263" s="13" t="s">
        <v>75</v>
      </c>
      <c r="AY263" s="171" t="s">
        <v>148</v>
      </c>
    </row>
    <row r="264" spans="2:65" s="1" customFormat="1" ht="24.2" customHeight="1">
      <c r="B264" s="137"/>
      <c r="C264" s="161" t="s">
        <v>373</v>
      </c>
      <c r="D264" s="161" t="s">
        <v>201</v>
      </c>
      <c r="E264" s="162" t="s">
        <v>552</v>
      </c>
      <c r="F264" s="163" t="s">
        <v>553</v>
      </c>
      <c r="G264" s="164" t="s">
        <v>272</v>
      </c>
      <c r="H264" s="165">
        <v>19.7</v>
      </c>
      <c r="I264" s="166">
        <v>0</v>
      </c>
      <c r="J264" s="166">
        <f>ROUND(I264*H264,2)</f>
        <v>0</v>
      </c>
      <c r="K264" s="163" t="s">
        <v>1</v>
      </c>
      <c r="L264" s="167"/>
      <c r="M264" s="168" t="s">
        <v>1</v>
      </c>
      <c r="N264" s="169" t="s">
        <v>33</v>
      </c>
      <c r="O264" s="145">
        <v>0</v>
      </c>
      <c r="P264" s="145">
        <f>O264*H264</f>
        <v>0</v>
      </c>
      <c r="Q264" s="145">
        <v>1.66E-2</v>
      </c>
      <c r="R264" s="145">
        <f>Q264*H264</f>
        <v>0.32701999999999998</v>
      </c>
      <c r="S264" s="145">
        <v>0</v>
      </c>
      <c r="T264" s="146">
        <f>S264*H264</f>
        <v>0</v>
      </c>
      <c r="AR264" s="147" t="s">
        <v>204</v>
      </c>
      <c r="AT264" s="147" t="s">
        <v>201</v>
      </c>
      <c r="AU264" s="147" t="s">
        <v>77</v>
      </c>
      <c r="AY264" s="15" t="s">
        <v>148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15" t="s">
        <v>75</v>
      </c>
      <c r="BK264" s="148">
        <f>ROUND(I264*H264,2)</f>
        <v>0</v>
      </c>
      <c r="BL264" s="15" t="s">
        <v>155</v>
      </c>
      <c r="BM264" s="147" t="s">
        <v>554</v>
      </c>
    </row>
    <row r="265" spans="2:65" s="1" customFormat="1" ht="29.25">
      <c r="B265" s="27"/>
      <c r="D265" s="149" t="s">
        <v>157</v>
      </c>
      <c r="F265" s="150" t="s">
        <v>555</v>
      </c>
      <c r="L265" s="27"/>
      <c r="M265" s="151"/>
      <c r="T265" s="51"/>
      <c r="AT265" s="15" t="s">
        <v>157</v>
      </c>
      <c r="AU265" s="15" t="s">
        <v>77</v>
      </c>
    </row>
    <row r="266" spans="2:65" s="12" customFormat="1">
      <c r="B266" s="154"/>
      <c r="D266" s="149" t="s">
        <v>161</v>
      </c>
      <c r="E266" s="155" t="s">
        <v>1</v>
      </c>
      <c r="F266" s="156" t="s">
        <v>550</v>
      </c>
      <c r="H266" s="157">
        <v>13.7</v>
      </c>
      <c r="L266" s="154"/>
      <c r="M266" s="158"/>
      <c r="T266" s="159"/>
      <c r="AT266" s="155" t="s">
        <v>161</v>
      </c>
      <c r="AU266" s="155" t="s">
        <v>77</v>
      </c>
      <c r="AV266" s="12" t="s">
        <v>77</v>
      </c>
      <c r="AW266" s="12" t="s">
        <v>25</v>
      </c>
      <c r="AX266" s="12" t="s">
        <v>68</v>
      </c>
      <c r="AY266" s="155" t="s">
        <v>148</v>
      </c>
    </row>
    <row r="267" spans="2:65" s="12" customFormat="1">
      <c r="B267" s="154"/>
      <c r="D267" s="149" t="s">
        <v>161</v>
      </c>
      <c r="E267" s="155" t="s">
        <v>1</v>
      </c>
      <c r="F267" s="156" t="s">
        <v>551</v>
      </c>
      <c r="H267" s="157">
        <v>6</v>
      </c>
      <c r="L267" s="154"/>
      <c r="M267" s="158"/>
      <c r="T267" s="159"/>
      <c r="AT267" s="155" t="s">
        <v>161</v>
      </c>
      <c r="AU267" s="155" t="s">
        <v>77</v>
      </c>
      <c r="AV267" s="12" t="s">
        <v>77</v>
      </c>
      <c r="AW267" s="12" t="s">
        <v>25</v>
      </c>
      <c r="AX267" s="12" t="s">
        <v>68</v>
      </c>
      <c r="AY267" s="155" t="s">
        <v>148</v>
      </c>
    </row>
    <row r="268" spans="2:65" s="13" customFormat="1">
      <c r="B268" s="170"/>
      <c r="D268" s="149" t="s">
        <v>161</v>
      </c>
      <c r="E268" s="171" t="s">
        <v>1</v>
      </c>
      <c r="F268" s="172" t="s">
        <v>317</v>
      </c>
      <c r="H268" s="173">
        <v>19.7</v>
      </c>
      <c r="L268" s="170"/>
      <c r="M268" s="174"/>
      <c r="T268" s="175"/>
      <c r="AT268" s="171" t="s">
        <v>161</v>
      </c>
      <c r="AU268" s="171" t="s">
        <v>77</v>
      </c>
      <c r="AV268" s="13" t="s">
        <v>155</v>
      </c>
      <c r="AW268" s="13" t="s">
        <v>25</v>
      </c>
      <c r="AX268" s="13" t="s">
        <v>75</v>
      </c>
      <c r="AY268" s="171" t="s">
        <v>148</v>
      </c>
    </row>
    <row r="269" spans="2:65" s="11" customFormat="1" ht="22.9" customHeight="1">
      <c r="B269" s="126"/>
      <c r="D269" s="127" t="s">
        <v>67</v>
      </c>
      <c r="E269" s="135" t="s">
        <v>346</v>
      </c>
      <c r="F269" s="135" t="s">
        <v>347</v>
      </c>
      <c r="J269" s="136">
        <f>BK269</f>
        <v>0</v>
      </c>
      <c r="L269" s="126"/>
      <c r="M269" s="130"/>
      <c r="P269" s="131">
        <f>SUM(P270:P286)</f>
        <v>19.6128</v>
      </c>
      <c r="R269" s="131">
        <f>SUM(R270:R286)</f>
        <v>0</v>
      </c>
      <c r="T269" s="132">
        <f>SUM(T270:T286)</f>
        <v>0</v>
      </c>
      <c r="AR269" s="127" t="s">
        <v>75</v>
      </c>
      <c r="AT269" s="133" t="s">
        <v>67</v>
      </c>
      <c r="AU269" s="133" t="s">
        <v>75</v>
      </c>
      <c r="AY269" s="127" t="s">
        <v>148</v>
      </c>
      <c r="BK269" s="134">
        <f>SUM(BK270:BK286)</f>
        <v>0</v>
      </c>
    </row>
    <row r="270" spans="2:65" s="1" customFormat="1" ht="24.2" customHeight="1">
      <c r="B270" s="137"/>
      <c r="C270" s="138" t="s">
        <v>380</v>
      </c>
      <c r="D270" s="138" t="s">
        <v>150</v>
      </c>
      <c r="E270" s="139" t="s">
        <v>356</v>
      </c>
      <c r="F270" s="140" t="s">
        <v>208</v>
      </c>
      <c r="G270" s="141" t="s">
        <v>209</v>
      </c>
      <c r="H270" s="142">
        <v>86.4</v>
      </c>
      <c r="I270" s="143">
        <v>0</v>
      </c>
      <c r="J270" s="143">
        <f>ROUND(I270*H270,2)</f>
        <v>0</v>
      </c>
      <c r="K270" s="140" t="s">
        <v>154</v>
      </c>
      <c r="L270" s="27"/>
      <c r="M270" s="144" t="s">
        <v>1</v>
      </c>
      <c r="N270" s="115" t="s">
        <v>33</v>
      </c>
      <c r="O270" s="145">
        <v>0</v>
      </c>
      <c r="P270" s="145">
        <f>O270*H270</f>
        <v>0</v>
      </c>
      <c r="Q270" s="145">
        <v>0</v>
      </c>
      <c r="R270" s="145">
        <f>Q270*H270</f>
        <v>0</v>
      </c>
      <c r="S270" s="145">
        <v>0</v>
      </c>
      <c r="T270" s="146">
        <f>S270*H270</f>
        <v>0</v>
      </c>
      <c r="AR270" s="147" t="s">
        <v>155</v>
      </c>
      <c r="AT270" s="147" t="s">
        <v>150</v>
      </c>
      <c r="AU270" s="147" t="s">
        <v>77</v>
      </c>
      <c r="AY270" s="15" t="s">
        <v>148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15" t="s">
        <v>75</v>
      </c>
      <c r="BK270" s="148">
        <f>ROUND(I270*H270,2)</f>
        <v>0</v>
      </c>
      <c r="BL270" s="15" t="s">
        <v>155</v>
      </c>
      <c r="BM270" s="147" t="s">
        <v>357</v>
      </c>
    </row>
    <row r="271" spans="2:65" s="1" customFormat="1" ht="29.25">
      <c r="B271" s="27"/>
      <c r="D271" s="149" t="s">
        <v>157</v>
      </c>
      <c r="F271" s="150" t="s">
        <v>211</v>
      </c>
      <c r="L271" s="27"/>
      <c r="M271" s="151"/>
      <c r="T271" s="51"/>
      <c r="AT271" s="15" t="s">
        <v>157</v>
      </c>
      <c r="AU271" s="15" t="s">
        <v>77</v>
      </c>
    </row>
    <row r="272" spans="2:65" s="1" customFormat="1">
      <c r="B272" s="27"/>
      <c r="D272" s="152" t="s">
        <v>159</v>
      </c>
      <c r="F272" s="153" t="s">
        <v>358</v>
      </c>
      <c r="L272" s="27"/>
      <c r="M272" s="151"/>
      <c r="T272" s="51"/>
      <c r="AT272" s="15" t="s">
        <v>159</v>
      </c>
      <c r="AU272" s="15" t="s">
        <v>77</v>
      </c>
    </row>
    <row r="273" spans="2:65" s="12" customFormat="1">
      <c r="B273" s="154"/>
      <c r="D273" s="149" t="s">
        <v>161</v>
      </c>
      <c r="E273" s="155" t="s">
        <v>1</v>
      </c>
      <c r="F273" s="156" t="s">
        <v>556</v>
      </c>
      <c r="H273" s="157">
        <v>86.4</v>
      </c>
      <c r="L273" s="154"/>
      <c r="M273" s="158"/>
      <c r="T273" s="159"/>
      <c r="AT273" s="155" t="s">
        <v>161</v>
      </c>
      <c r="AU273" s="155" t="s">
        <v>77</v>
      </c>
      <c r="AV273" s="12" t="s">
        <v>77</v>
      </c>
      <c r="AW273" s="12" t="s">
        <v>25</v>
      </c>
      <c r="AX273" s="12" t="s">
        <v>75</v>
      </c>
      <c r="AY273" s="155" t="s">
        <v>148</v>
      </c>
    </row>
    <row r="274" spans="2:65" s="1" customFormat="1" ht="21.75" customHeight="1">
      <c r="B274" s="137"/>
      <c r="C274" s="138" t="s">
        <v>386</v>
      </c>
      <c r="D274" s="138" t="s">
        <v>150</v>
      </c>
      <c r="E274" s="139" t="s">
        <v>361</v>
      </c>
      <c r="F274" s="140" t="s">
        <v>362</v>
      </c>
      <c r="G274" s="141" t="s">
        <v>209</v>
      </c>
      <c r="H274" s="142">
        <v>86.4</v>
      </c>
      <c r="I274" s="143">
        <v>0</v>
      </c>
      <c r="J274" s="143">
        <f>ROUND(I274*H274,2)</f>
        <v>0</v>
      </c>
      <c r="K274" s="140" t="s">
        <v>154</v>
      </c>
      <c r="L274" s="27"/>
      <c r="M274" s="144" t="s">
        <v>1</v>
      </c>
      <c r="N274" s="115" t="s">
        <v>33</v>
      </c>
      <c r="O274" s="145">
        <v>0.03</v>
      </c>
      <c r="P274" s="145">
        <f>O274*H274</f>
        <v>2.5920000000000001</v>
      </c>
      <c r="Q274" s="145">
        <v>0</v>
      </c>
      <c r="R274" s="145">
        <f>Q274*H274</f>
        <v>0</v>
      </c>
      <c r="S274" s="145">
        <v>0</v>
      </c>
      <c r="T274" s="146">
        <f>S274*H274</f>
        <v>0</v>
      </c>
      <c r="AR274" s="147" t="s">
        <v>155</v>
      </c>
      <c r="AT274" s="147" t="s">
        <v>150</v>
      </c>
      <c r="AU274" s="147" t="s">
        <v>77</v>
      </c>
      <c r="AY274" s="15" t="s">
        <v>148</v>
      </c>
      <c r="BE274" s="148">
        <f>IF(N274="základní",J274,0)</f>
        <v>0</v>
      </c>
      <c r="BF274" s="148">
        <f>IF(N274="snížená",J274,0)</f>
        <v>0</v>
      </c>
      <c r="BG274" s="148">
        <f>IF(N274="zákl. přenesená",J274,0)</f>
        <v>0</v>
      </c>
      <c r="BH274" s="148">
        <f>IF(N274="sníž. přenesená",J274,0)</f>
        <v>0</v>
      </c>
      <c r="BI274" s="148">
        <f>IF(N274="nulová",J274,0)</f>
        <v>0</v>
      </c>
      <c r="BJ274" s="15" t="s">
        <v>75</v>
      </c>
      <c r="BK274" s="148">
        <f>ROUND(I274*H274,2)</f>
        <v>0</v>
      </c>
      <c r="BL274" s="15" t="s">
        <v>155</v>
      </c>
      <c r="BM274" s="147" t="s">
        <v>363</v>
      </c>
    </row>
    <row r="275" spans="2:65" s="1" customFormat="1" ht="19.5">
      <c r="B275" s="27"/>
      <c r="D275" s="149" t="s">
        <v>157</v>
      </c>
      <c r="F275" s="150" t="s">
        <v>364</v>
      </c>
      <c r="L275" s="27"/>
      <c r="M275" s="151"/>
      <c r="T275" s="51"/>
      <c r="AT275" s="15" t="s">
        <v>157</v>
      </c>
      <c r="AU275" s="15" t="s">
        <v>77</v>
      </c>
    </row>
    <row r="276" spans="2:65" s="1" customFormat="1">
      <c r="B276" s="27"/>
      <c r="D276" s="152" t="s">
        <v>159</v>
      </c>
      <c r="F276" s="153" t="s">
        <v>365</v>
      </c>
      <c r="L276" s="27"/>
      <c r="M276" s="151"/>
      <c r="T276" s="51"/>
      <c r="AT276" s="15" t="s">
        <v>159</v>
      </c>
      <c r="AU276" s="15" t="s">
        <v>77</v>
      </c>
    </row>
    <row r="277" spans="2:65" s="12" customFormat="1">
      <c r="B277" s="154"/>
      <c r="D277" s="149" t="s">
        <v>161</v>
      </c>
      <c r="E277" s="155" t="s">
        <v>1</v>
      </c>
      <c r="F277" s="156" t="s">
        <v>556</v>
      </c>
      <c r="H277" s="157">
        <v>86.4</v>
      </c>
      <c r="L277" s="154"/>
      <c r="M277" s="158"/>
      <c r="T277" s="159"/>
      <c r="AT277" s="155" t="s">
        <v>161</v>
      </c>
      <c r="AU277" s="155" t="s">
        <v>77</v>
      </c>
      <c r="AV277" s="12" t="s">
        <v>77</v>
      </c>
      <c r="AW277" s="12" t="s">
        <v>25</v>
      </c>
      <c r="AX277" s="12" t="s">
        <v>68</v>
      </c>
      <c r="AY277" s="155" t="s">
        <v>148</v>
      </c>
    </row>
    <row r="278" spans="2:65" s="13" customFormat="1">
      <c r="B278" s="170"/>
      <c r="D278" s="149" t="s">
        <v>161</v>
      </c>
      <c r="E278" s="171" t="s">
        <v>106</v>
      </c>
      <c r="F278" s="172" t="s">
        <v>317</v>
      </c>
      <c r="H278" s="173">
        <v>86.4</v>
      </c>
      <c r="L278" s="170"/>
      <c r="M278" s="174"/>
      <c r="T278" s="175"/>
      <c r="AT278" s="171" t="s">
        <v>161</v>
      </c>
      <c r="AU278" s="171" t="s">
        <v>77</v>
      </c>
      <c r="AV278" s="13" t="s">
        <v>155</v>
      </c>
      <c r="AW278" s="13" t="s">
        <v>25</v>
      </c>
      <c r="AX278" s="13" t="s">
        <v>75</v>
      </c>
      <c r="AY278" s="171" t="s">
        <v>148</v>
      </c>
    </row>
    <row r="279" spans="2:65" s="1" customFormat="1" ht="24.2" customHeight="1">
      <c r="B279" s="137"/>
      <c r="C279" s="138" t="s">
        <v>393</v>
      </c>
      <c r="D279" s="138" t="s">
        <v>150</v>
      </c>
      <c r="E279" s="139" t="s">
        <v>367</v>
      </c>
      <c r="F279" s="140" t="s">
        <v>368</v>
      </c>
      <c r="G279" s="141" t="s">
        <v>209</v>
      </c>
      <c r="H279" s="142">
        <v>1641.6</v>
      </c>
      <c r="I279" s="143">
        <v>0</v>
      </c>
      <c r="J279" s="143">
        <f>ROUND(I279*H279,2)</f>
        <v>0</v>
      </c>
      <c r="K279" s="140" t="s">
        <v>154</v>
      </c>
      <c r="L279" s="27"/>
      <c r="M279" s="144" t="s">
        <v>1</v>
      </c>
      <c r="N279" s="115" t="s">
        <v>33</v>
      </c>
      <c r="O279" s="145">
        <v>2E-3</v>
      </c>
      <c r="P279" s="145">
        <f>O279*H279</f>
        <v>3.2831999999999999</v>
      </c>
      <c r="Q279" s="145">
        <v>0</v>
      </c>
      <c r="R279" s="145">
        <f>Q279*H279</f>
        <v>0</v>
      </c>
      <c r="S279" s="145">
        <v>0</v>
      </c>
      <c r="T279" s="146">
        <f>S279*H279</f>
        <v>0</v>
      </c>
      <c r="AR279" s="147" t="s">
        <v>155</v>
      </c>
      <c r="AT279" s="147" t="s">
        <v>150</v>
      </c>
      <c r="AU279" s="147" t="s">
        <v>77</v>
      </c>
      <c r="AY279" s="15" t="s">
        <v>148</v>
      </c>
      <c r="BE279" s="148">
        <f>IF(N279="základní",J279,0)</f>
        <v>0</v>
      </c>
      <c r="BF279" s="148">
        <f>IF(N279="snížená",J279,0)</f>
        <v>0</v>
      </c>
      <c r="BG279" s="148">
        <f>IF(N279="zákl. přenesená",J279,0)</f>
        <v>0</v>
      </c>
      <c r="BH279" s="148">
        <f>IF(N279="sníž. přenesená",J279,0)</f>
        <v>0</v>
      </c>
      <c r="BI279" s="148">
        <f>IF(N279="nulová",J279,0)</f>
        <v>0</v>
      </c>
      <c r="BJ279" s="15" t="s">
        <v>75</v>
      </c>
      <c r="BK279" s="148">
        <f>ROUND(I279*H279,2)</f>
        <v>0</v>
      </c>
      <c r="BL279" s="15" t="s">
        <v>155</v>
      </c>
      <c r="BM279" s="147" t="s">
        <v>369</v>
      </c>
    </row>
    <row r="280" spans="2:65" s="1" customFormat="1" ht="29.25">
      <c r="B280" s="27"/>
      <c r="D280" s="149" t="s">
        <v>157</v>
      </c>
      <c r="F280" s="150" t="s">
        <v>370</v>
      </c>
      <c r="L280" s="27"/>
      <c r="M280" s="151"/>
      <c r="T280" s="51"/>
      <c r="AT280" s="15" t="s">
        <v>157</v>
      </c>
      <c r="AU280" s="15" t="s">
        <v>77</v>
      </c>
    </row>
    <row r="281" spans="2:65" s="1" customFormat="1">
      <c r="B281" s="27"/>
      <c r="D281" s="152" t="s">
        <v>159</v>
      </c>
      <c r="F281" s="153" t="s">
        <v>371</v>
      </c>
      <c r="L281" s="27"/>
      <c r="M281" s="151"/>
      <c r="T281" s="51"/>
      <c r="AT281" s="15" t="s">
        <v>159</v>
      </c>
      <c r="AU281" s="15" t="s">
        <v>77</v>
      </c>
    </row>
    <row r="282" spans="2:65" s="12" customFormat="1">
      <c r="B282" s="154"/>
      <c r="D282" s="149" t="s">
        <v>161</v>
      </c>
      <c r="E282" s="155" t="s">
        <v>1</v>
      </c>
      <c r="F282" s="156" t="s">
        <v>372</v>
      </c>
      <c r="H282" s="157">
        <v>1641.6</v>
      </c>
      <c r="L282" s="154"/>
      <c r="M282" s="158"/>
      <c r="T282" s="159"/>
      <c r="AT282" s="155" t="s">
        <v>161</v>
      </c>
      <c r="AU282" s="155" t="s">
        <v>77</v>
      </c>
      <c r="AV282" s="12" t="s">
        <v>77</v>
      </c>
      <c r="AW282" s="12" t="s">
        <v>25</v>
      </c>
      <c r="AX282" s="12" t="s">
        <v>75</v>
      </c>
      <c r="AY282" s="155" t="s">
        <v>148</v>
      </c>
    </row>
    <row r="283" spans="2:65" s="1" customFormat="1" ht="24.2" customHeight="1">
      <c r="B283" s="137"/>
      <c r="C283" s="138" t="s">
        <v>400</v>
      </c>
      <c r="D283" s="138" t="s">
        <v>150</v>
      </c>
      <c r="E283" s="139" t="s">
        <v>401</v>
      </c>
      <c r="F283" s="140" t="s">
        <v>402</v>
      </c>
      <c r="G283" s="141" t="s">
        <v>209</v>
      </c>
      <c r="H283" s="142">
        <v>86.4</v>
      </c>
      <c r="I283" s="143">
        <v>0</v>
      </c>
      <c r="J283" s="143">
        <f>ROUND(I283*H283,2)</f>
        <v>0</v>
      </c>
      <c r="K283" s="140" t="s">
        <v>154</v>
      </c>
      <c r="L283" s="27"/>
      <c r="M283" s="144" t="s">
        <v>1</v>
      </c>
      <c r="N283" s="115" t="s">
        <v>33</v>
      </c>
      <c r="O283" s="145">
        <v>0.159</v>
      </c>
      <c r="P283" s="145">
        <f>O283*H283</f>
        <v>13.7376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155</v>
      </c>
      <c r="AT283" s="147" t="s">
        <v>150</v>
      </c>
      <c r="AU283" s="147" t="s">
        <v>77</v>
      </c>
      <c r="AY283" s="15" t="s">
        <v>148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5" t="s">
        <v>75</v>
      </c>
      <c r="BK283" s="148">
        <f>ROUND(I283*H283,2)</f>
        <v>0</v>
      </c>
      <c r="BL283" s="15" t="s">
        <v>155</v>
      </c>
      <c r="BM283" s="147" t="s">
        <v>403</v>
      </c>
    </row>
    <row r="284" spans="2:65" s="1" customFormat="1">
      <c r="B284" s="27"/>
      <c r="D284" s="149" t="s">
        <v>157</v>
      </c>
      <c r="F284" s="150" t="s">
        <v>404</v>
      </c>
      <c r="L284" s="27"/>
      <c r="M284" s="151"/>
      <c r="T284" s="51"/>
      <c r="AT284" s="15" t="s">
        <v>157</v>
      </c>
      <c r="AU284" s="15" t="s">
        <v>77</v>
      </c>
    </row>
    <row r="285" spans="2:65" s="1" customFormat="1">
      <c r="B285" s="27"/>
      <c r="D285" s="152" t="s">
        <v>159</v>
      </c>
      <c r="F285" s="153" t="s">
        <v>405</v>
      </c>
      <c r="L285" s="27"/>
      <c r="M285" s="151"/>
      <c r="T285" s="51"/>
      <c r="AT285" s="15" t="s">
        <v>159</v>
      </c>
      <c r="AU285" s="15" t="s">
        <v>77</v>
      </c>
    </row>
    <row r="286" spans="2:65" s="12" customFormat="1">
      <c r="B286" s="154"/>
      <c r="D286" s="149" t="s">
        <v>161</v>
      </c>
      <c r="E286" s="155" t="s">
        <v>1</v>
      </c>
      <c r="F286" s="156" t="s">
        <v>556</v>
      </c>
      <c r="H286" s="157">
        <v>86.4</v>
      </c>
      <c r="L286" s="154"/>
      <c r="M286" s="158"/>
      <c r="T286" s="159"/>
      <c r="AT286" s="155" t="s">
        <v>161</v>
      </c>
      <c r="AU286" s="155" t="s">
        <v>77</v>
      </c>
      <c r="AV286" s="12" t="s">
        <v>77</v>
      </c>
      <c r="AW286" s="12" t="s">
        <v>25</v>
      </c>
      <c r="AX286" s="12" t="s">
        <v>75</v>
      </c>
      <c r="AY286" s="155" t="s">
        <v>148</v>
      </c>
    </row>
    <row r="287" spans="2:65" s="11" customFormat="1" ht="22.9" customHeight="1">
      <c r="B287" s="126"/>
      <c r="D287" s="127" t="s">
        <v>67</v>
      </c>
      <c r="E287" s="135" t="s">
        <v>418</v>
      </c>
      <c r="F287" s="135" t="s">
        <v>419</v>
      </c>
      <c r="J287" s="136">
        <f>BK287</f>
        <v>0</v>
      </c>
      <c r="L287" s="126"/>
      <c r="M287" s="130"/>
      <c r="P287" s="131">
        <f>SUM(P288:P290)</f>
        <v>55.091293000000007</v>
      </c>
      <c r="R287" s="131">
        <f>SUM(R288:R290)</f>
        <v>0</v>
      </c>
      <c r="T287" s="132">
        <f>SUM(T288:T290)</f>
        <v>0</v>
      </c>
      <c r="AR287" s="127" t="s">
        <v>75</v>
      </c>
      <c r="AT287" s="133" t="s">
        <v>67</v>
      </c>
      <c r="AU287" s="133" t="s">
        <v>75</v>
      </c>
      <c r="AY287" s="127" t="s">
        <v>148</v>
      </c>
      <c r="BK287" s="134">
        <f>SUM(BK288:BK290)</f>
        <v>0</v>
      </c>
    </row>
    <row r="288" spans="2:65" s="1" customFormat="1" ht="24.2" customHeight="1">
      <c r="B288" s="137"/>
      <c r="C288" s="138" t="s">
        <v>406</v>
      </c>
      <c r="D288" s="138" t="s">
        <v>150</v>
      </c>
      <c r="E288" s="139" t="s">
        <v>557</v>
      </c>
      <c r="F288" s="140" t="s">
        <v>558</v>
      </c>
      <c r="G288" s="141" t="s">
        <v>209</v>
      </c>
      <c r="H288" s="142">
        <v>138.76900000000001</v>
      </c>
      <c r="I288" s="143">
        <v>0</v>
      </c>
      <c r="J288" s="143">
        <f>ROUND(I288*H288,2)</f>
        <v>0</v>
      </c>
      <c r="K288" s="140" t="s">
        <v>154</v>
      </c>
      <c r="L288" s="27"/>
      <c r="M288" s="144" t="s">
        <v>1</v>
      </c>
      <c r="N288" s="115" t="s">
        <v>33</v>
      </c>
      <c r="O288" s="145">
        <v>0.39700000000000002</v>
      </c>
      <c r="P288" s="145">
        <f>O288*H288</f>
        <v>55.091293000000007</v>
      </c>
      <c r="Q288" s="145">
        <v>0</v>
      </c>
      <c r="R288" s="145">
        <f>Q288*H288</f>
        <v>0</v>
      </c>
      <c r="S288" s="145">
        <v>0</v>
      </c>
      <c r="T288" s="146">
        <f>S288*H288</f>
        <v>0</v>
      </c>
      <c r="AR288" s="147" t="s">
        <v>155</v>
      </c>
      <c r="AT288" s="147" t="s">
        <v>150</v>
      </c>
      <c r="AU288" s="147" t="s">
        <v>77</v>
      </c>
      <c r="AY288" s="15" t="s">
        <v>148</v>
      </c>
      <c r="BE288" s="148">
        <f>IF(N288="základní",J288,0)</f>
        <v>0</v>
      </c>
      <c r="BF288" s="148">
        <f>IF(N288="snížená",J288,0)</f>
        <v>0</v>
      </c>
      <c r="BG288" s="148">
        <f>IF(N288="zákl. přenesená",J288,0)</f>
        <v>0</v>
      </c>
      <c r="BH288" s="148">
        <f>IF(N288="sníž. přenesená",J288,0)</f>
        <v>0</v>
      </c>
      <c r="BI288" s="148">
        <f>IF(N288="nulová",J288,0)</f>
        <v>0</v>
      </c>
      <c r="BJ288" s="15" t="s">
        <v>75</v>
      </c>
      <c r="BK288" s="148">
        <f>ROUND(I288*H288,2)</f>
        <v>0</v>
      </c>
      <c r="BL288" s="15" t="s">
        <v>155</v>
      </c>
      <c r="BM288" s="147" t="s">
        <v>559</v>
      </c>
    </row>
    <row r="289" spans="2:47" s="1" customFormat="1" ht="19.5">
      <c r="B289" s="27"/>
      <c r="D289" s="149" t="s">
        <v>157</v>
      </c>
      <c r="F289" s="150" t="s">
        <v>560</v>
      </c>
      <c r="L289" s="27"/>
      <c r="M289" s="151"/>
      <c r="T289" s="51"/>
      <c r="AT289" s="15" t="s">
        <v>157</v>
      </c>
      <c r="AU289" s="15" t="s">
        <v>77</v>
      </c>
    </row>
    <row r="290" spans="2:47" s="1" customFormat="1">
      <c r="B290" s="27"/>
      <c r="D290" s="152" t="s">
        <v>159</v>
      </c>
      <c r="F290" s="153" t="s">
        <v>561</v>
      </c>
      <c r="L290" s="27"/>
      <c r="M290" s="176"/>
      <c r="N290" s="177"/>
      <c r="O290" s="177"/>
      <c r="P290" s="177"/>
      <c r="Q290" s="177"/>
      <c r="R290" s="177"/>
      <c r="S290" s="177"/>
      <c r="T290" s="178"/>
      <c r="AT290" s="15" t="s">
        <v>159</v>
      </c>
      <c r="AU290" s="15" t="s">
        <v>77</v>
      </c>
    </row>
    <row r="291" spans="2:47" s="1" customFormat="1" ht="6.95" customHeight="1">
      <c r="B291" s="39"/>
      <c r="C291" s="40"/>
      <c r="D291" s="40"/>
      <c r="E291" s="40"/>
      <c r="F291" s="40"/>
      <c r="G291" s="40"/>
      <c r="H291" s="40"/>
      <c r="I291" s="40"/>
      <c r="J291" s="40"/>
      <c r="K291" s="40"/>
      <c r="L291" s="27"/>
    </row>
  </sheetData>
  <autoFilter ref="C131:K290" xr:uid="{00000000-0009-0000-0000-000002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hyperlinks>
    <hyperlink ref="F137" r:id="rId1" xr:uid="{00000000-0004-0000-0200-000000000000}"/>
    <hyperlink ref="F141" r:id="rId2" xr:uid="{00000000-0004-0000-0200-000001000000}"/>
    <hyperlink ref="F145" r:id="rId3" xr:uid="{00000000-0004-0000-0200-000002000000}"/>
    <hyperlink ref="F152" r:id="rId4" xr:uid="{00000000-0004-0000-0200-000003000000}"/>
    <hyperlink ref="F158" r:id="rId5" xr:uid="{00000000-0004-0000-0200-000004000000}"/>
    <hyperlink ref="F167" r:id="rId6" xr:uid="{00000000-0004-0000-0200-000005000000}"/>
    <hyperlink ref="F172" r:id="rId7" xr:uid="{00000000-0004-0000-0200-000006000000}"/>
    <hyperlink ref="F180" r:id="rId8" xr:uid="{00000000-0004-0000-0200-000007000000}"/>
    <hyperlink ref="F185" r:id="rId9" xr:uid="{00000000-0004-0000-0200-000008000000}"/>
    <hyperlink ref="F190" r:id="rId10" xr:uid="{00000000-0004-0000-0200-000009000000}"/>
    <hyperlink ref="F197" r:id="rId11" xr:uid="{00000000-0004-0000-0200-00000A000000}"/>
    <hyperlink ref="F201" r:id="rId12" xr:uid="{00000000-0004-0000-0200-00000B000000}"/>
    <hyperlink ref="F209" r:id="rId13" xr:uid="{00000000-0004-0000-0200-00000C000000}"/>
    <hyperlink ref="F214" r:id="rId14" xr:uid="{00000000-0004-0000-0200-00000D000000}"/>
    <hyperlink ref="F218" r:id="rId15" xr:uid="{00000000-0004-0000-0200-00000E000000}"/>
    <hyperlink ref="F225" r:id="rId16" xr:uid="{00000000-0004-0000-0200-00000F000000}"/>
    <hyperlink ref="F230" r:id="rId17" xr:uid="{00000000-0004-0000-0200-000010000000}"/>
    <hyperlink ref="F236" r:id="rId18" xr:uid="{00000000-0004-0000-0200-000011000000}"/>
    <hyperlink ref="F253" r:id="rId19" xr:uid="{00000000-0004-0000-0200-000012000000}"/>
    <hyperlink ref="F260" r:id="rId20" xr:uid="{00000000-0004-0000-0200-000013000000}"/>
    <hyperlink ref="F272" r:id="rId21" xr:uid="{00000000-0004-0000-0200-000014000000}"/>
    <hyperlink ref="F276" r:id="rId22" xr:uid="{00000000-0004-0000-0200-000015000000}"/>
    <hyperlink ref="F281" r:id="rId23" xr:uid="{00000000-0004-0000-0200-000016000000}"/>
    <hyperlink ref="F285" r:id="rId24" xr:uid="{00000000-0004-0000-0200-000017000000}"/>
    <hyperlink ref="F290" r:id="rId25" xr:uid="{00000000-0004-0000-0200-00001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88"/>
  <sheetViews>
    <sheetView showGridLines="0" topLeftCell="A48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5" t="s">
        <v>87</v>
      </c>
      <c r="AZ2" s="88" t="s">
        <v>109</v>
      </c>
      <c r="BA2" s="88" t="s">
        <v>1</v>
      </c>
      <c r="BB2" s="88" t="s">
        <v>1</v>
      </c>
      <c r="BC2" s="88" t="s">
        <v>562</v>
      </c>
      <c r="BD2" s="88" t="s">
        <v>77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pans="2:56" ht="24.95" customHeight="1">
      <c r="B4" s="18"/>
      <c r="D4" s="19" t="s">
        <v>108</v>
      </c>
      <c r="L4" s="18"/>
      <c r="M4" s="89" t="s">
        <v>10</v>
      </c>
      <c r="AT4" s="15" t="s">
        <v>3</v>
      </c>
    </row>
    <row r="5" spans="2:56" ht="6.95" customHeight="1">
      <c r="B5" s="18"/>
      <c r="L5" s="18"/>
    </row>
    <row r="6" spans="2:56" ht="12" customHeight="1">
      <c r="B6" s="18"/>
      <c r="D6" s="24" t="s">
        <v>14</v>
      </c>
      <c r="L6" s="18"/>
    </row>
    <row r="7" spans="2:56" ht="16.5" customHeight="1">
      <c r="B7" s="18"/>
      <c r="E7" s="233" t="str">
        <f>'Rekapitulace stavby'!K6</f>
        <v xml:space="preserve">OPRAVA MÍSTNÍCH KOMUNIKACÍ NA KOPCI V OBCI KRAVSKO – další etapa </v>
      </c>
      <c r="F7" s="234"/>
      <c r="G7" s="234"/>
      <c r="H7" s="234"/>
      <c r="L7" s="18"/>
    </row>
    <row r="8" spans="2:56" ht="12" customHeight="1">
      <c r="B8" s="18"/>
      <c r="D8" s="24" t="s">
        <v>113</v>
      </c>
      <c r="L8" s="18"/>
    </row>
    <row r="9" spans="2:56" s="1" customFormat="1" ht="16.5" customHeight="1">
      <c r="B9" s="27"/>
      <c r="E9" s="233" t="s">
        <v>114</v>
      </c>
      <c r="F9" s="232"/>
      <c r="G9" s="232"/>
      <c r="H9" s="232"/>
      <c r="L9" s="27"/>
    </row>
    <row r="10" spans="2:56" s="1" customFormat="1" ht="12" customHeight="1">
      <c r="B10" s="27"/>
      <c r="D10" s="24" t="s">
        <v>115</v>
      </c>
      <c r="L10" s="27"/>
    </row>
    <row r="11" spans="2:56" s="1" customFormat="1" ht="16.5" customHeight="1">
      <c r="B11" s="27"/>
      <c r="E11" s="227" t="s">
        <v>563</v>
      </c>
      <c r="F11" s="232"/>
      <c r="G11" s="232"/>
      <c r="H11" s="232"/>
      <c r="L11" s="27"/>
    </row>
    <row r="12" spans="2:56" s="1" customFormat="1">
      <c r="B12" s="27"/>
      <c r="L12" s="27"/>
    </row>
    <row r="13" spans="2:56" s="1" customFormat="1" ht="12" customHeight="1">
      <c r="B13" s="27"/>
      <c r="D13" s="24" t="s">
        <v>15</v>
      </c>
      <c r="F13" s="22" t="s">
        <v>1</v>
      </c>
      <c r="I13" s="24" t="s">
        <v>16</v>
      </c>
      <c r="J13" s="22" t="s">
        <v>1</v>
      </c>
      <c r="L13" s="27"/>
    </row>
    <row r="14" spans="2:56" s="1" customFormat="1" ht="12" customHeight="1">
      <c r="B14" s="27"/>
      <c r="D14" s="24" t="s">
        <v>17</v>
      </c>
      <c r="F14" s="22" t="s">
        <v>18</v>
      </c>
      <c r="I14" s="24" t="s">
        <v>19</v>
      </c>
      <c r="J14" s="47"/>
      <c r="L14" s="27"/>
    </row>
    <row r="15" spans="2:56" s="1" customFormat="1" ht="10.9" customHeight="1">
      <c r="B15" s="27"/>
      <c r="L15" s="27"/>
    </row>
    <row r="16" spans="2:56" s="1" customFormat="1" ht="12" customHeight="1">
      <c r="B16" s="27"/>
      <c r="D16" s="24" t="s">
        <v>20</v>
      </c>
      <c r="I16" s="24" t="s">
        <v>21</v>
      </c>
      <c r="J16" s="22" t="str">
        <f>IF('Rekapitulace stavby'!AN10="","",'Rekapitulace stavby'!AN10)</f>
        <v/>
      </c>
      <c r="L16" s="27"/>
    </row>
    <row r="17" spans="2:12" s="1" customFormat="1" ht="18" customHeight="1">
      <c r="B17" s="27"/>
      <c r="E17" s="22" t="str">
        <f>IF('Rekapitulace stavby'!E11="","",'Rekapitulace stavby'!E11)</f>
        <v xml:space="preserve"> </v>
      </c>
      <c r="I17" s="24" t="s">
        <v>22</v>
      </c>
      <c r="J17" s="22" t="str">
        <f>IF('Rekapitulace stavby'!AN11="","",'Rekapitulace stavby'!AN11)</f>
        <v/>
      </c>
      <c r="L17" s="27"/>
    </row>
    <row r="18" spans="2:12" s="1" customFormat="1" ht="6.95" customHeight="1">
      <c r="B18" s="27"/>
      <c r="L18" s="27"/>
    </row>
    <row r="19" spans="2:12" s="1" customFormat="1" ht="12" customHeight="1">
      <c r="B19" s="27"/>
      <c r="D19" s="24" t="s">
        <v>23</v>
      </c>
      <c r="I19" s="24" t="s">
        <v>21</v>
      </c>
      <c r="J19" s="22" t="str">
        <f>'Rekapitulace stavby'!AN13</f>
        <v/>
      </c>
      <c r="L19" s="27"/>
    </row>
    <row r="20" spans="2:12" s="1" customFormat="1" ht="18" customHeight="1">
      <c r="B20" s="27"/>
      <c r="E20" s="214" t="str">
        <f>'Rekapitulace stavby'!E14</f>
        <v xml:space="preserve"> </v>
      </c>
      <c r="F20" s="214"/>
      <c r="G20" s="214"/>
      <c r="H20" s="214"/>
      <c r="I20" s="24" t="s">
        <v>22</v>
      </c>
      <c r="J20" s="22" t="str">
        <f>'Rekapitulace stavby'!AN14</f>
        <v/>
      </c>
      <c r="L20" s="27"/>
    </row>
    <row r="21" spans="2:12" s="1" customFormat="1" ht="6.95" customHeight="1">
      <c r="B21" s="27"/>
      <c r="L21" s="27"/>
    </row>
    <row r="22" spans="2:12" s="1" customFormat="1" ht="12" customHeight="1">
      <c r="B22" s="27"/>
      <c r="D22" s="24" t="s">
        <v>24</v>
      </c>
      <c r="I22" s="24" t="s">
        <v>21</v>
      </c>
      <c r="J22" s="22" t="str">
        <f>IF('Rekapitulace stavby'!AN16="","",'Rekapitulace stavby'!AN16)</f>
        <v/>
      </c>
      <c r="L22" s="27"/>
    </row>
    <row r="23" spans="2:12" s="1" customFormat="1" ht="18" customHeight="1">
      <c r="B23" s="27"/>
      <c r="E23" s="22" t="str">
        <f>IF('Rekapitulace stavby'!E17="","",'Rekapitulace stavby'!E17)</f>
        <v xml:space="preserve"> </v>
      </c>
      <c r="I23" s="24" t="s">
        <v>22</v>
      </c>
      <c r="J23" s="22" t="str">
        <f>IF('Rekapitulace stavby'!AN17="","",'Rekapitulace stavby'!AN17)</f>
        <v/>
      </c>
      <c r="L23" s="27"/>
    </row>
    <row r="24" spans="2:12" s="1" customFormat="1" ht="6.95" customHeight="1">
      <c r="B24" s="27"/>
      <c r="L24" s="27"/>
    </row>
    <row r="25" spans="2:12" s="1" customFormat="1" ht="12" customHeight="1">
      <c r="B25" s="27"/>
      <c r="D25" s="24" t="s">
        <v>26</v>
      </c>
      <c r="I25" s="24" t="s">
        <v>21</v>
      </c>
      <c r="J25" s="22" t="str">
        <f>IF('Rekapitulace stavby'!AN19="","",'Rekapitulace stavby'!AN19)</f>
        <v/>
      </c>
      <c r="L25" s="27"/>
    </row>
    <row r="26" spans="2:12" s="1" customFormat="1" ht="18" customHeight="1">
      <c r="B26" s="27"/>
      <c r="E26" s="22" t="str">
        <f>IF('Rekapitulace stavby'!E20="","",'Rekapitulace stavby'!E20)</f>
        <v xml:space="preserve"> </v>
      </c>
      <c r="I26" s="24" t="s">
        <v>22</v>
      </c>
      <c r="J26" s="22" t="str">
        <f>IF('Rekapitulace stavby'!AN20="","",'Rekapitulace stavby'!AN20)</f>
        <v/>
      </c>
      <c r="L26" s="27"/>
    </row>
    <row r="27" spans="2:12" s="1" customFormat="1" ht="6.95" customHeight="1">
      <c r="B27" s="27"/>
      <c r="L27" s="27"/>
    </row>
    <row r="28" spans="2:12" s="1" customFormat="1" ht="12" customHeight="1">
      <c r="B28" s="27"/>
      <c r="D28" s="24" t="s">
        <v>27</v>
      </c>
      <c r="L28" s="27"/>
    </row>
    <row r="29" spans="2:12" s="7" customFormat="1" ht="16.5" customHeight="1">
      <c r="B29" s="90"/>
      <c r="E29" s="223" t="s">
        <v>1</v>
      </c>
      <c r="F29" s="223"/>
      <c r="G29" s="223"/>
      <c r="H29" s="223"/>
      <c r="L29" s="90"/>
    </row>
    <row r="30" spans="2:12" s="1" customFormat="1" ht="6.95" customHeight="1">
      <c r="B30" s="27"/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D32" s="22" t="s">
        <v>117</v>
      </c>
      <c r="J32" s="91">
        <f>J98</f>
        <v>0</v>
      </c>
      <c r="L32" s="27"/>
    </row>
    <row r="33" spans="2:12" s="1" customFormat="1" ht="14.45" customHeight="1">
      <c r="B33" s="27"/>
      <c r="D33" s="92" t="s">
        <v>118</v>
      </c>
      <c r="J33" s="91">
        <f>J112</f>
        <v>0</v>
      </c>
      <c r="L33" s="27"/>
    </row>
    <row r="34" spans="2:12" s="1" customFormat="1" ht="25.35" customHeight="1">
      <c r="B34" s="27"/>
      <c r="D34" s="93" t="s">
        <v>28</v>
      </c>
      <c r="J34" s="61">
        <f>ROUND(J32 + J33, 2)</f>
        <v>0</v>
      </c>
      <c r="L34" s="27"/>
    </row>
    <row r="35" spans="2:12" s="1" customFormat="1" ht="6.95" customHeight="1">
      <c r="B35" s="27"/>
      <c r="D35" s="48"/>
      <c r="E35" s="48"/>
      <c r="F35" s="48"/>
      <c r="G35" s="48"/>
      <c r="H35" s="48"/>
      <c r="I35" s="48"/>
      <c r="J35" s="48"/>
      <c r="K35" s="48"/>
      <c r="L35" s="27"/>
    </row>
    <row r="36" spans="2:12" s="1" customFormat="1" ht="14.45" customHeight="1">
      <c r="B36" s="27"/>
      <c r="F36" s="30" t="s">
        <v>30</v>
      </c>
      <c r="I36" s="30" t="s">
        <v>29</v>
      </c>
      <c r="J36" s="30" t="s">
        <v>31</v>
      </c>
      <c r="L36" s="27"/>
    </row>
    <row r="37" spans="2:12" s="1" customFormat="1" ht="14.45" customHeight="1">
      <c r="B37" s="27"/>
      <c r="D37" s="50" t="s">
        <v>32</v>
      </c>
      <c r="E37" s="24" t="s">
        <v>33</v>
      </c>
      <c r="F37" s="81">
        <f>ROUND((SUM(BE112:BE113) + SUM(BE135:BE287)),  2)</f>
        <v>0</v>
      </c>
      <c r="I37" s="94">
        <v>0.21</v>
      </c>
      <c r="J37" s="81">
        <f>ROUND(((SUM(BE112:BE113) + SUM(BE135:BE287))*I37),  2)</f>
        <v>0</v>
      </c>
      <c r="L37" s="27"/>
    </row>
    <row r="38" spans="2:12" s="1" customFormat="1" ht="14.45" customHeight="1">
      <c r="B38" s="27"/>
      <c r="E38" s="24" t="s">
        <v>34</v>
      </c>
      <c r="F38" s="81">
        <f>ROUND((SUM(BF112:BF113) + SUM(BF135:BF287)),  2)</f>
        <v>0</v>
      </c>
      <c r="I38" s="94">
        <v>0.15</v>
      </c>
      <c r="J38" s="81">
        <f>ROUND(((SUM(BF112:BF113) + SUM(BF135:BF287))*I38),  2)</f>
        <v>0</v>
      </c>
      <c r="L38" s="27"/>
    </row>
    <row r="39" spans="2:12" s="1" customFormat="1" ht="14.45" hidden="1" customHeight="1">
      <c r="B39" s="27"/>
      <c r="E39" s="24" t="s">
        <v>35</v>
      </c>
      <c r="F39" s="81">
        <f>ROUND((SUM(BG112:BG113) + SUM(BG135:BG287)),  2)</f>
        <v>0</v>
      </c>
      <c r="I39" s="94">
        <v>0.21</v>
      </c>
      <c r="J39" s="81">
        <f>0</f>
        <v>0</v>
      </c>
      <c r="L39" s="27"/>
    </row>
    <row r="40" spans="2:12" s="1" customFormat="1" ht="14.45" hidden="1" customHeight="1">
      <c r="B40" s="27"/>
      <c r="E40" s="24" t="s">
        <v>36</v>
      </c>
      <c r="F40" s="81">
        <f>ROUND((SUM(BH112:BH113) + SUM(BH135:BH287)),  2)</f>
        <v>0</v>
      </c>
      <c r="I40" s="94">
        <v>0.15</v>
      </c>
      <c r="J40" s="81">
        <f>0</f>
        <v>0</v>
      </c>
      <c r="L40" s="27"/>
    </row>
    <row r="41" spans="2:12" s="1" customFormat="1" ht="14.45" hidden="1" customHeight="1">
      <c r="B41" s="27"/>
      <c r="E41" s="24" t="s">
        <v>37</v>
      </c>
      <c r="F41" s="81">
        <f>ROUND((SUM(BI112:BI113) + SUM(BI135:BI287)),  2)</f>
        <v>0</v>
      </c>
      <c r="I41" s="94">
        <v>0</v>
      </c>
      <c r="J41" s="81">
        <f>0</f>
        <v>0</v>
      </c>
      <c r="L41" s="27"/>
    </row>
    <row r="42" spans="2:12" s="1" customFormat="1" ht="6.95" customHeight="1">
      <c r="B42" s="27"/>
      <c r="L42" s="27"/>
    </row>
    <row r="43" spans="2:12" s="1" customFormat="1" ht="25.35" customHeight="1">
      <c r="B43" s="27"/>
      <c r="C43" s="95"/>
      <c r="D43" s="96" t="s">
        <v>38</v>
      </c>
      <c r="E43" s="52"/>
      <c r="F43" s="52"/>
      <c r="G43" s="97" t="s">
        <v>39</v>
      </c>
      <c r="H43" s="98" t="s">
        <v>40</v>
      </c>
      <c r="I43" s="52"/>
      <c r="J43" s="99">
        <f>SUM(J34:J41)</f>
        <v>0</v>
      </c>
      <c r="K43" s="100"/>
      <c r="L43" s="27"/>
    </row>
    <row r="44" spans="2:12" s="1" customFormat="1" ht="14.45" customHeight="1">
      <c r="B44" s="27"/>
      <c r="L44" s="27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43</v>
      </c>
      <c r="E61" s="29"/>
      <c r="F61" s="101" t="s">
        <v>44</v>
      </c>
      <c r="G61" s="38" t="s">
        <v>43</v>
      </c>
      <c r="H61" s="29"/>
      <c r="I61" s="29"/>
      <c r="J61" s="102" t="s">
        <v>44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45</v>
      </c>
      <c r="E65" s="37"/>
      <c r="F65" s="37"/>
      <c r="G65" s="36" t="s">
        <v>46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43</v>
      </c>
      <c r="E76" s="29"/>
      <c r="F76" s="101" t="s">
        <v>44</v>
      </c>
      <c r="G76" s="38" t="s">
        <v>43</v>
      </c>
      <c r="H76" s="29"/>
      <c r="I76" s="29"/>
      <c r="J76" s="102" t="s">
        <v>44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119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33" t="str">
        <f>E7</f>
        <v xml:space="preserve">OPRAVA MÍSTNÍCH KOMUNIKACÍ NA KOPCI V OBCI KRAVSKO – další etapa </v>
      </c>
      <c r="F85" s="234"/>
      <c r="G85" s="234"/>
      <c r="H85" s="234"/>
      <c r="L85" s="27"/>
    </row>
    <row r="86" spans="2:12" ht="12" customHeight="1">
      <c r="B86" s="18"/>
      <c r="C86" s="24" t="s">
        <v>113</v>
      </c>
      <c r="L86" s="18"/>
    </row>
    <row r="87" spans="2:12" s="1" customFormat="1" ht="16.5" customHeight="1">
      <c r="B87" s="27"/>
      <c r="E87" s="233" t="s">
        <v>114</v>
      </c>
      <c r="F87" s="232"/>
      <c r="G87" s="232"/>
      <c r="H87" s="232"/>
      <c r="L87" s="27"/>
    </row>
    <row r="88" spans="2:12" s="1" customFormat="1" ht="12" customHeight="1">
      <c r="B88" s="27"/>
      <c r="C88" s="24" t="s">
        <v>115</v>
      </c>
      <c r="L88" s="27"/>
    </row>
    <row r="89" spans="2:12" s="1" customFormat="1" ht="16.5" customHeight="1">
      <c r="B89" s="27"/>
      <c r="E89" s="227" t="str">
        <f>E11</f>
        <v>003 - Dešťová kanalizace</v>
      </c>
      <c r="F89" s="232"/>
      <c r="G89" s="232"/>
      <c r="H89" s="232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17</v>
      </c>
      <c r="F91" s="22" t="str">
        <f>F14</f>
        <v xml:space="preserve"> </v>
      </c>
      <c r="I91" s="24" t="s">
        <v>19</v>
      </c>
      <c r="J91" s="47" t="str">
        <f>IF(J14="","",J14)</f>
        <v/>
      </c>
      <c r="L91" s="27"/>
    </row>
    <row r="92" spans="2:12" s="1" customFormat="1" ht="6.95" customHeight="1">
      <c r="B92" s="27"/>
      <c r="L92" s="27"/>
    </row>
    <row r="93" spans="2:12" s="1" customFormat="1" ht="15.2" customHeight="1">
      <c r="B93" s="27"/>
      <c r="C93" s="24" t="s">
        <v>20</v>
      </c>
      <c r="F93" s="22" t="str">
        <f>E17</f>
        <v xml:space="preserve"> </v>
      </c>
      <c r="I93" s="24" t="s">
        <v>24</v>
      </c>
      <c r="J93" s="25" t="str">
        <f>E23</f>
        <v xml:space="preserve"> </v>
      </c>
      <c r="L93" s="27"/>
    </row>
    <row r="94" spans="2:12" s="1" customFormat="1" ht="15.2" customHeight="1">
      <c r="B94" s="27"/>
      <c r="C94" s="24" t="s">
        <v>23</v>
      </c>
      <c r="F94" s="22" t="str">
        <f>IF(E20="","",E20)</f>
        <v xml:space="preserve"> </v>
      </c>
      <c r="I94" s="24" t="s">
        <v>26</v>
      </c>
      <c r="J94" s="25" t="str">
        <f>E26</f>
        <v xml:space="preserve"> </v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3" t="s">
        <v>120</v>
      </c>
      <c r="D96" s="95"/>
      <c r="E96" s="95"/>
      <c r="F96" s="95"/>
      <c r="G96" s="95"/>
      <c r="H96" s="95"/>
      <c r="I96" s="95"/>
      <c r="J96" s="104" t="s">
        <v>121</v>
      </c>
      <c r="K96" s="95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5" t="s">
        <v>122</v>
      </c>
      <c r="J98" s="61">
        <f>J135</f>
        <v>0</v>
      </c>
      <c r="L98" s="27"/>
      <c r="AU98" s="15" t="s">
        <v>123</v>
      </c>
    </row>
    <row r="99" spans="2:47" s="8" customFormat="1" ht="24.95" customHeight="1">
      <c r="B99" s="106"/>
      <c r="D99" s="107" t="s">
        <v>124</v>
      </c>
      <c r="E99" s="108"/>
      <c r="F99" s="108"/>
      <c r="G99" s="108"/>
      <c r="H99" s="108"/>
      <c r="I99" s="108"/>
      <c r="J99" s="109">
        <f>J136</f>
        <v>0</v>
      </c>
      <c r="L99" s="106"/>
    </row>
    <row r="100" spans="2:47" s="9" customFormat="1" ht="19.899999999999999" customHeight="1">
      <c r="B100" s="110"/>
      <c r="D100" s="111" t="s">
        <v>125</v>
      </c>
      <c r="E100" s="112"/>
      <c r="F100" s="112"/>
      <c r="G100" s="112"/>
      <c r="H100" s="112"/>
      <c r="I100" s="112"/>
      <c r="J100" s="113">
        <f>J137</f>
        <v>0</v>
      </c>
      <c r="L100" s="110"/>
    </row>
    <row r="101" spans="2:47" s="9" customFormat="1" ht="19.899999999999999" customHeight="1">
      <c r="B101" s="110"/>
      <c r="D101" s="111" t="s">
        <v>564</v>
      </c>
      <c r="E101" s="112"/>
      <c r="F101" s="112"/>
      <c r="G101" s="112"/>
      <c r="H101" s="112"/>
      <c r="I101" s="112"/>
      <c r="J101" s="113">
        <f>J195</f>
        <v>0</v>
      </c>
      <c r="L101" s="110"/>
    </row>
    <row r="102" spans="2:47" s="9" customFormat="1" ht="19.899999999999999" customHeight="1">
      <c r="B102" s="110"/>
      <c r="D102" s="111" t="s">
        <v>436</v>
      </c>
      <c r="E102" s="112"/>
      <c r="F102" s="112"/>
      <c r="G102" s="112"/>
      <c r="H102" s="112"/>
      <c r="I102" s="112"/>
      <c r="J102" s="113">
        <f>J201</f>
        <v>0</v>
      </c>
      <c r="L102" s="110"/>
    </row>
    <row r="103" spans="2:47" s="9" customFormat="1" ht="19.899999999999999" customHeight="1">
      <c r="B103" s="110"/>
      <c r="D103" s="111" t="s">
        <v>126</v>
      </c>
      <c r="E103" s="112"/>
      <c r="F103" s="112"/>
      <c r="G103" s="112"/>
      <c r="H103" s="112"/>
      <c r="I103" s="112"/>
      <c r="J103" s="113">
        <f>J207</f>
        <v>0</v>
      </c>
      <c r="L103" s="110"/>
    </row>
    <row r="104" spans="2:47" s="9" customFormat="1" ht="19.899999999999999" customHeight="1">
      <c r="B104" s="110"/>
      <c r="D104" s="111" t="s">
        <v>127</v>
      </c>
      <c r="E104" s="112"/>
      <c r="F104" s="112"/>
      <c r="G104" s="112"/>
      <c r="H104" s="112"/>
      <c r="I104" s="112"/>
      <c r="J104" s="113">
        <f>J235</f>
        <v>0</v>
      </c>
      <c r="L104" s="110"/>
    </row>
    <row r="105" spans="2:47" s="9" customFormat="1" ht="19.899999999999999" customHeight="1">
      <c r="B105" s="110"/>
      <c r="D105" s="111" t="s">
        <v>129</v>
      </c>
      <c r="E105" s="112"/>
      <c r="F105" s="112"/>
      <c r="G105" s="112"/>
      <c r="H105" s="112"/>
      <c r="I105" s="112"/>
      <c r="J105" s="113">
        <f>J249</f>
        <v>0</v>
      </c>
      <c r="L105" s="110"/>
    </row>
    <row r="106" spans="2:47" s="9" customFormat="1" ht="19.899999999999999" customHeight="1">
      <c r="B106" s="110"/>
      <c r="D106" s="111" t="s">
        <v>130</v>
      </c>
      <c r="E106" s="112"/>
      <c r="F106" s="112"/>
      <c r="G106" s="112"/>
      <c r="H106" s="112"/>
      <c r="I106" s="112"/>
      <c r="J106" s="113">
        <f>J270</f>
        <v>0</v>
      </c>
      <c r="L106" s="110"/>
    </row>
    <row r="107" spans="2:47" s="8" customFormat="1" ht="24.95" customHeight="1">
      <c r="B107" s="106"/>
      <c r="D107" s="107" t="s">
        <v>565</v>
      </c>
      <c r="E107" s="108"/>
      <c r="F107" s="108"/>
      <c r="G107" s="108"/>
      <c r="H107" s="108"/>
      <c r="I107" s="108"/>
      <c r="J107" s="109">
        <f>J275</f>
        <v>0</v>
      </c>
      <c r="L107" s="106"/>
    </row>
    <row r="108" spans="2:47" s="9" customFormat="1" ht="19.899999999999999" customHeight="1">
      <c r="B108" s="110"/>
      <c r="D108" s="111" t="s">
        <v>566</v>
      </c>
      <c r="E108" s="112"/>
      <c r="F108" s="112"/>
      <c r="G108" s="112"/>
      <c r="H108" s="112"/>
      <c r="I108" s="112"/>
      <c r="J108" s="113">
        <f>J276</f>
        <v>0</v>
      </c>
      <c r="L108" s="110"/>
    </row>
    <row r="109" spans="2:47" s="9" customFormat="1" ht="19.899999999999999" customHeight="1">
      <c r="B109" s="110"/>
      <c r="D109" s="111" t="s">
        <v>567</v>
      </c>
      <c r="E109" s="112"/>
      <c r="F109" s="112"/>
      <c r="G109" s="112"/>
      <c r="H109" s="112"/>
      <c r="I109" s="112"/>
      <c r="J109" s="113">
        <f>J281</f>
        <v>0</v>
      </c>
      <c r="L109" s="110"/>
    </row>
    <row r="110" spans="2:47" s="1" customFormat="1" ht="21.75" customHeight="1">
      <c r="B110" s="27"/>
      <c r="L110" s="27"/>
    </row>
    <row r="111" spans="2:47" s="1" customFormat="1" ht="6.95" customHeight="1">
      <c r="B111" s="27"/>
      <c r="L111" s="27"/>
    </row>
    <row r="112" spans="2:47" s="1" customFormat="1" ht="29.25" customHeight="1">
      <c r="B112" s="27"/>
      <c r="C112" s="105" t="s">
        <v>131</v>
      </c>
      <c r="J112" s="114">
        <v>0</v>
      </c>
      <c r="L112" s="27"/>
      <c r="N112" s="115" t="s">
        <v>32</v>
      </c>
    </row>
    <row r="113" spans="2:12" s="1" customFormat="1" ht="18" customHeight="1">
      <c r="B113" s="27"/>
      <c r="L113" s="27"/>
    </row>
    <row r="114" spans="2:12" s="1" customFormat="1" ht="29.25" customHeight="1">
      <c r="B114" s="27"/>
      <c r="C114" s="116" t="s">
        <v>132</v>
      </c>
      <c r="D114" s="95"/>
      <c r="E114" s="95"/>
      <c r="F114" s="95"/>
      <c r="G114" s="95"/>
      <c r="H114" s="95"/>
      <c r="I114" s="95"/>
      <c r="J114" s="117">
        <f>ROUND(J98+J112,2)</f>
        <v>0</v>
      </c>
      <c r="K114" s="95"/>
      <c r="L114" s="27"/>
    </row>
    <row r="115" spans="2:12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27"/>
    </row>
    <row r="119" spans="2:12" s="1" customFormat="1" ht="6.95" customHeight="1"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27"/>
    </row>
    <row r="120" spans="2:12" s="1" customFormat="1" ht="24.95" customHeight="1">
      <c r="B120" s="27"/>
      <c r="C120" s="19" t="s">
        <v>133</v>
      </c>
      <c r="L120" s="27"/>
    </row>
    <row r="121" spans="2:12" s="1" customFormat="1" ht="6.95" customHeight="1">
      <c r="B121" s="27"/>
      <c r="L121" s="27"/>
    </row>
    <row r="122" spans="2:12" s="1" customFormat="1" ht="12" customHeight="1">
      <c r="B122" s="27"/>
      <c r="C122" s="24" t="s">
        <v>14</v>
      </c>
      <c r="L122" s="27"/>
    </row>
    <row r="123" spans="2:12" s="1" customFormat="1" ht="16.5" customHeight="1">
      <c r="B123" s="27"/>
      <c r="E123" s="233" t="str">
        <f>E7</f>
        <v xml:space="preserve">OPRAVA MÍSTNÍCH KOMUNIKACÍ NA KOPCI V OBCI KRAVSKO – další etapa </v>
      </c>
      <c r="F123" s="234"/>
      <c r="G123" s="234"/>
      <c r="H123" s="234"/>
      <c r="L123" s="27"/>
    </row>
    <row r="124" spans="2:12" ht="12" customHeight="1">
      <c r="B124" s="18"/>
      <c r="C124" s="24" t="s">
        <v>113</v>
      </c>
      <c r="L124" s="18"/>
    </row>
    <row r="125" spans="2:12" s="1" customFormat="1" ht="16.5" customHeight="1">
      <c r="B125" s="27"/>
      <c r="E125" s="233" t="s">
        <v>114</v>
      </c>
      <c r="F125" s="232"/>
      <c r="G125" s="232"/>
      <c r="H125" s="232"/>
      <c r="L125" s="27"/>
    </row>
    <row r="126" spans="2:12" s="1" customFormat="1" ht="12" customHeight="1">
      <c r="B126" s="27"/>
      <c r="C126" s="24" t="s">
        <v>115</v>
      </c>
      <c r="L126" s="27"/>
    </row>
    <row r="127" spans="2:12" s="1" customFormat="1" ht="16.5" customHeight="1">
      <c r="B127" s="27"/>
      <c r="E127" s="227" t="str">
        <f>E11</f>
        <v>003 - Dešťová kanalizace</v>
      </c>
      <c r="F127" s="232"/>
      <c r="G127" s="232"/>
      <c r="H127" s="232"/>
      <c r="L127" s="27"/>
    </row>
    <row r="128" spans="2:12" s="1" customFormat="1" ht="6.95" customHeight="1">
      <c r="B128" s="27"/>
      <c r="L128" s="27"/>
    </row>
    <row r="129" spans="2:65" s="1" customFormat="1" ht="12" customHeight="1">
      <c r="B129" s="27"/>
      <c r="C129" s="24" t="s">
        <v>17</v>
      </c>
      <c r="F129" s="22" t="str">
        <f>F14</f>
        <v xml:space="preserve"> </v>
      </c>
      <c r="I129" s="24" t="s">
        <v>19</v>
      </c>
      <c r="J129" s="47" t="str">
        <f>IF(J14="","",J14)</f>
        <v/>
      </c>
      <c r="L129" s="27"/>
    </row>
    <row r="130" spans="2:65" s="1" customFormat="1" ht="6.95" customHeight="1">
      <c r="B130" s="27"/>
      <c r="L130" s="27"/>
    </row>
    <row r="131" spans="2:65" s="1" customFormat="1" ht="15.2" customHeight="1">
      <c r="B131" s="27"/>
      <c r="C131" s="24" t="s">
        <v>20</v>
      </c>
      <c r="F131" s="22" t="str">
        <f>E17</f>
        <v xml:space="preserve"> </v>
      </c>
      <c r="I131" s="24" t="s">
        <v>24</v>
      </c>
      <c r="J131" s="25" t="str">
        <f>E23</f>
        <v xml:space="preserve"> </v>
      </c>
      <c r="L131" s="27"/>
    </row>
    <row r="132" spans="2:65" s="1" customFormat="1" ht="15.2" customHeight="1">
      <c r="B132" s="27"/>
      <c r="C132" s="24" t="s">
        <v>23</v>
      </c>
      <c r="F132" s="22" t="str">
        <f>IF(E20="","",E20)</f>
        <v xml:space="preserve"> </v>
      </c>
      <c r="I132" s="24" t="s">
        <v>26</v>
      </c>
      <c r="J132" s="25" t="str">
        <f>E26</f>
        <v xml:space="preserve"> </v>
      </c>
      <c r="L132" s="27"/>
    </row>
    <row r="133" spans="2:65" s="1" customFormat="1" ht="10.35" customHeight="1">
      <c r="B133" s="27"/>
      <c r="L133" s="27"/>
    </row>
    <row r="134" spans="2:65" s="10" customFormat="1" ht="29.25" customHeight="1">
      <c r="B134" s="118"/>
      <c r="C134" s="119" t="s">
        <v>134</v>
      </c>
      <c r="D134" s="120" t="s">
        <v>53</v>
      </c>
      <c r="E134" s="120" t="s">
        <v>49</v>
      </c>
      <c r="F134" s="120" t="s">
        <v>50</v>
      </c>
      <c r="G134" s="120" t="s">
        <v>135</v>
      </c>
      <c r="H134" s="120" t="s">
        <v>136</v>
      </c>
      <c r="I134" s="120" t="s">
        <v>137</v>
      </c>
      <c r="J134" s="120" t="s">
        <v>121</v>
      </c>
      <c r="K134" s="121" t="s">
        <v>138</v>
      </c>
      <c r="L134" s="118"/>
      <c r="M134" s="54" t="s">
        <v>1</v>
      </c>
      <c r="N134" s="55" t="s">
        <v>32</v>
      </c>
      <c r="O134" s="55" t="s">
        <v>139</v>
      </c>
      <c r="P134" s="55" t="s">
        <v>140</v>
      </c>
      <c r="Q134" s="55" t="s">
        <v>141</v>
      </c>
      <c r="R134" s="55" t="s">
        <v>142</v>
      </c>
      <c r="S134" s="55" t="s">
        <v>143</v>
      </c>
      <c r="T134" s="56" t="s">
        <v>144</v>
      </c>
    </row>
    <row r="135" spans="2:65" s="1" customFormat="1" ht="22.9" customHeight="1">
      <c r="B135" s="27"/>
      <c r="C135" s="59" t="s">
        <v>145</v>
      </c>
      <c r="J135" s="122">
        <v>0</v>
      </c>
      <c r="L135" s="27"/>
      <c r="M135" s="57"/>
      <c r="N135" s="48"/>
      <c r="O135" s="48"/>
      <c r="P135" s="123">
        <f>P136+P275</f>
        <v>804.1563900000001</v>
      </c>
      <c r="Q135" s="48"/>
      <c r="R135" s="123">
        <f>R136+R275</f>
        <v>107.73546400000001</v>
      </c>
      <c r="S135" s="48"/>
      <c r="T135" s="124">
        <f>T136+T275</f>
        <v>15.12</v>
      </c>
      <c r="AT135" s="15" t="s">
        <v>67</v>
      </c>
      <c r="AU135" s="15" t="s">
        <v>123</v>
      </c>
      <c r="BK135" s="125">
        <f>BK136+BK275</f>
        <v>0</v>
      </c>
    </row>
    <row r="136" spans="2:65" s="11" customFormat="1" ht="25.9" customHeight="1">
      <c r="B136" s="126"/>
      <c r="D136" s="127" t="s">
        <v>67</v>
      </c>
      <c r="E136" s="128" t="s">
        <v>146</v>
      </c>
      <c r="F136" s="128" t="s">
        <v>147</v>
      </c>
      <c r="J136" s="129">
        <v>0</v>
      </c>
      <c r="L136" s="126"/>
      <c r="M136" s="130"/>
      <c r="P136" s="131">
        <f>P137+P195+P201+P207+P235+P249+P270</f>
        <v>775.54939000000013</v>
      </c>
      <c r="R136" s="131">
        <f>R137+R195+R201+R207+R235+R249+R270</f>
        <v>107.73546400000001</v>
      </c>
      <c r="T136" s="132">
        <f>T137+T195+T201+T207+T235+T249+T270</f>
        <v>15.12</v>
      </c>
      <c r="AR136" s="127" t="s">
        <v>75</v>
      </c>
      <c r="AT136" s="133" t="s">
        <v>67</v>
      </c>
      <c r="AU136" s="133" t="s">
        <v>68</v>
      </c>
      <c r="AY136" s="127" t="s">
        <v>148</v>
      </c>
      <c r="BK136" s="134">
        <f>BK137+BK195+BK201+BK207+BK235+BK249+BK270</f>
        <v>0</v>
      </c>
    </row>
    <row r="137" spans="2:65" s="11" customFormat="1" ht="22.9" customHeight="1">
      <c r="B137" s="126"/>
      <c r="D137" s="127" t="s">
        <v>67</v>
      </c>
      <c r="E137" s="135" t="s">
        <v>75</v>
      </c>
      <c r="F137" s="135" t="s">
        <v>149</v>
      </c>
      <c r="J137" s="136">
        <f>BK137</f>
        <v>0</v>
      </c>
      <c r="L137" s="126"/>
      <c r="M137" s="130"/>
      <c r="P137" s="131">
        <f>SUM(P138:P194)</f>
        <v>553.09130000000005</v>
      </c>
      <c r="R137" s="131">
        <f>SUM(R138:R194)</f>
        <v>107.390224</v>
      </c>
      <c r="T137" s="132">
        <f>SUM(T138:T194)</f>
        <v>0</v>
      </c>
      <c r="AR137" s="127" t="s">
        <v>75</v>
      </c>
      <c r="AT137" s="133" t="s">
        <v>67</v>
      </c>
      <c r="AU137" s="133" t="s">
        <v>75</v>
      </c>
      <c r="AY137" s="127" t="s">
        <v>148</v>
      </c>
      <c r="BK137" s="134">
        <f>SUM(BK138:BK194)</f>
        <v>0</v>
      </c>
    </row>
    <row r="138" spans="2:65" s="1" customFormat="1" ht="24.2" customHeight="1">
      <c r="B138" s="137"/>
      <c r="C138" s="138" t="s">
        <v>75</v>
      </c>
      <c r="D138" s="138" t="s">
        <v>150</v>
      </c>
      <c r="E138" s="139" t="s">
        <v>568</v>
      </c>
      <c r="F138" s="140" t="s">
        <v>569</v>
      </c>
      <c r="G138" s="141" t="s">
        <v>570</v>
      </c>
      <c r="H138" s="142">
        <v>16</v>
      </c>
      <c r="I138" s="143">
        <v>0</v>
      </c>
      <c r="J138" s="143">
        <f>ROUND(I138*H138,2)</f>
        <v>0</v>
      </c>
      <c r="K138" s="140" t="s">
        <v>571</v>
      </c>
      <c r="L138" s="27"/>
      <c r="M138" s="144" t="s">
        <v>1</v>
      </c>
      <c r="N138" s="115" t="s">
        <v>33</v>
      </c>
      <c r="O138" s="145">
        <v>0.184</v>
      </c>
      <c r="P138" s="145">
        <f>O138*H138</f>
        <v>2.944</v>
      </c>
      <c r="Q138" s="145">
        <v>3.0000000000000001E-5</v>
      </c>
      <c r="R138" s="145">
        <f>Q138*H138</f>
        <v>4.8000000000000001E-4</v>
      </c>
      <c r="S138" s="145">
        <v>0</v>
      </c>
      <c r="T138" s="146">
        <f>S138*H138</f>
        <v>0</v>
      </c>
      <c r="AR138" s="147" t="s">
        <v>155</v>
      </c>
      <c r="AT138" s="147" t="s">
        <v>150</v>
      </c>
      <c r="AU138" s="147" t="s">
        <v>77</v>
      </c>
      <c r="AY138" s="15" t="s">
        <v>148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5" t="s">
        <v>75</v>
      </c>
      <c r="BK138" s="148">
        <f>ROUND(I138*H138,2)</f>
        <v>0</v>
      </c>
      <c r="BL138" s="15" t="s">
        <v>155</v>
      </c>
      <c r="BM138" s="147" t="s">
        <v>572</v>
      </c>
    </row>
    <row r="139" spans="2:65" s="1" customFormat="1" ht="19.5">
      <c r="B139" s="27"/>
      <c r="D139" s="149" t="s">
        <v>157</v>
      </c>
      <c r="F139" s="150" t="s">
        <v>573</v>
      </c>
      <c r="L139" s="27"/>
      <c r="M139" s="151"/>
      <c r="T139" s="51"/>
      <c r="AT139" s="15" t="s">
        <v>157</v>
      </c>
      <c r="AU139" s="15" t="s">
        <v>77</v>
      </c>
    </row>
    <row r="140" spans="2:65" s="1" customFormat="1">
      <c r="B140" s="27"/>
      <c r="D140" s="152" t="s">
        <v>159</v>
      </c>
      <c r="F140" s="153" t="s">
        <v>574</v>
      </c>
      <c r="L140" s="27"/>
      <c r="M140" s="151"/>
      <c r="T140" s="51"/>
      <c r="AT140" s="15" t="s">
        <v>159</v>
      </c>
      <c r="AU140" s="15" t="s">
        <v>77</v>
      </c>
    </row>
    <row r="141" spans="2:65" s="1" customFormat="1" ht="24.2" customHeight="1">
      <c r="B141" s="137"/>
      <c r="C141" s="138" t="s">
        <v>77</v>
      </c>
      <c r="D141" s="138" t="s">
        <v>150</v>
      </c>
      <c r="E141" s="139" t="s">
        <v>575</v>
      </c>
      <c r="F141" s="140" t="s">
        <v>576</v>
      </c>
      <c r="G141" s="141" t="s">
        <v>577</v>
      </c>
      <c r="H141" s="142">
        <v>9</v>
      </c>
      <c r="I141" s="143">
        <v>0</v>
      </c>
      <c r="J141" s="143">
        <f>ROUND(I141*H141,2)</f>
        <v>0</v>
      </c>
      <c r="K141" s="140" t="s">
        <v>571</v>
      </c>
      <c r="L141" s="27"/>
      <c r="M141" s="144" t="s">
        <v>1</v>
      </c>
      <c r="N141" s="115" t="s">
        <v>33</v>
      </c>
      <c r="O141" s="145">
        <v>0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155</v>
      </c>
      <c r="AT141" s="147" t="s">
        <v>150</v>
      </c>
      <c r="AU141" s="147" t="s">
        <v>77</v>
      </c>
      <c r="AY141" s="15" t="s">
        <v>148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5" t="s">
        <v>75</v>
      </c>
      <c r="BK141" s="148">
        <f>ROUND(I141*H141,2)</f>
        <v>0</v>
      </c>
      <c r="BL141" s="15" t="s">
        <v>155</v>
      </c>
      <c r="BM141" s="147" t="s">
        <v>578</v>
      </c>
    </row>
    <row r="142" spans="2:65" s="1" customFormat="1" ht="19.5">
      <c r="B142" s="27"/>
      <c r="D142" s="149" t="s">
        <v>157</v>
      </c>
      <c r="F142" s="150" t="s">
        <v>579</v>
      </c>
      <c r="L142" s="27"/>
      <c r="M142" s="151"/>
      <c r="T142" s="51"/>
      <c r="AT142" s="15" t="s">
        <v>157</v>
      </c>
      <c r="AU142" s="15" t="s">
        <v>77</v>
      </c>
    </row>
    <row r="143" spans="2:65" s="1" customFormat="1">
      <c r="B143" s="27"/>
      <c r="D143" s="152" t="s">
        <v>159</v>
      </c>
      <c r="F143" s="153" t="s">
        <v>580</v>
      </c>
      <c r="L143" s="27"/>
      <c r="M143" s="151"/>
      <c r="T143" s="51"/>
      <c r="AT143" s="15" t="s">
        <v>159</v>
      </c>
      <c r="AU143" s="15" t="s">
        <v>77</v>
      </c>
    </row>
    <row r="144" spans="2:65" s="1" customFormat="1" ht="24.2" customHeight="1">
      <c r="B144" s="137"/>
      <c r="C144" s="138" t="s">
        <v>169</v>
      </c>
      <c r="D144" s="138" t="s">
        <v>150</v>
      </c>
      <c r="E144" s="139" t="s">
        <v>581</v>
      </c>
      <c r="F144" s="140" t="s">
        <v>582</v>
      </c>
      <c r="G144" s="141" t="s">
        <v>272</v>
      </c>
      <c r="H144" s="142">
        <v>22</v>
      </c>
      <c r="I144" s="143">
        <v>0</v>
      </c>
      <c r="J144" s="143">
        <f>ROUND(I144*H144,2)</f>
        <v>0</v>
      </c>
      <c r="K144" s="140" t="s">
        <v>571</v>
      </c>
      <c r="L144" s="27"/>
      <c r="M144" s="144" t="s">
        <v>1</v>
      </c>
      <c r="N144" s="115" t="s">
        <v>33</v>
      </c>
      <c r="O144" s="145">
        <v>0.70299999999999996</v>
      </c>
      <c r="P144" s="145">
        <f>O144*H144</f>
        <v>15.465999999999999</v>
      </c>
      <c r="Q144" s="145">
        <v>8.6800000000000002E-3</v>
      </c>
      <c r="R144" s="145">
        <f>Q144*H144</f>
        <v>0.19096000000000002</v>
      </c>
      <c r="S144" s="145">
        <v>0</v>
      </c>
      <c r="T144" s="146">
        <f>S144*H144</f>
        <v>0</v>
      </c>
      <c r="AR144" s="147" t="s">
        <v>155</v>
      </c>
      <c r="AT144" s="147" t="s">
        <v>150</v>
      </c>
      <c r="AU144" s="147" t="s">
        <v>77</v>
      </c>
      <c r="AY144" s="15" t="s">
        <v>148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5" t="s">
        <v>75</v>
      </c>
      <c r="BK144" s="148">
        <f>ROUND(I144*H144,2)</f>
        <v>0</v>
      </c>
      <c r="BL144" s="15" t="s">
        <v>155</v>
      </c>
      <c r="BM144" s="147" t="s">
        <v>583</v>
      </c>
    </row>
    <row r="145" spans="2:65" s="1" customFormat="1" ht="58.5">
      <c r="B145" s="27"/>
      <c r="D145" s="149" t="s">
        <v>157</v>
      </c>
      <c r="F145" s="150" t="s">
        <v>584</v>
      </c>
      <c r="L145" s="27"/>
      <c r="M145" s="151"/>
      <c r="T145" s="51"/>
      <c r="AT145" s="15" t="s">
        <v>157</v>
      </c>
      <c r="AU145" s="15" t="s">
        <v>77</v>
      </c>
    </row>
    <row r="146" spans="2:65" s="1" customFormat="1">
      <c r="B146" s="27"/>
      <c r="D146" s="152" t="s">
        <v>159</v>
      </c>
      <c r="F146" s="153" t="s">
        <v>585</v>
      </c>
      <c r="L146" s="27"/>
      <c r="M146" s="151"/>
      <c r="T146" s="51"/>
      <c r="AT146" s="15" t="s">
        <v>159</v>
      </c>
      <c r="AU146" s="15" t="s">
        <v>77</v>
      </c>
    </row>
    <row r="147" spans="2:65" s="1" customFormat="1" ht="24.2" customHeight="1">
      <c r="B147" s="137"/>
      <c r="C147" s="138" t="s">
        <v>155</v>
      </c>
      <c r="D147" s="138" t="s">
        <v>150</v>
      </c>
      <c r="E147" s="139" t="s">
        <v>586</v>
      </c>
      <c r="F147" s="140" t="s">
        <v>587</v>
      </c>
      <c r="G147" s="141" t="s">
        <v>172</v>
      </c>
      <c r="H147" s="142">
        <v>22</v>
      </c>
      <c r="I147" s="143">
        <v>0</v>
      </c>
      <c r="J147" s="143">
        <f>ROUND(I147*H147,2)</f>
        <v>0</v>
      </c>
      <c r="K147" s="140" t="s">
        <v>571</v>
      </c>
      <c r="L147" s="27"/>
      <c r="M147" s="144" t="s">
        <v>1</v>
      </c>
      <c r="N147" s="115" t="s">
        <v>33</v>
      </c>
      <c r="O147" s="145">
        <v>1.548</v>
      </c>
      <c r="P147" s="145">
        <f>O147*H147</f>
        <v>34.055999999999997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155</v>
      </c>
      <c r="AT147" s="147" t="s">
        <v>150</v>
      </c>
      <c r="AU147" s="147" t="s">
        <v>77</v>
      </c>
      <c r="AY147" s="15" t="s">
        <v>148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5" t="s">
        <v>75</v>
      </c>
      <c r="BK147" s="148">
        <f>ROUND(I147*H147,2)</f>
        <v>0</v>
      </c>
      <c r="BL147" s="15" t="s">
        <v>155</v>
      </c>
      <c r="BM147" s="147" t="s">
        <v>588</v>
      </c>
    </row>
    <row r="148" spans="2:65" s="1" customFormat="1" ht="19.5">
      <c r="B148" s="27"/>
      <c r="D148" s="149" t="s">
        <v>157</v>
      </c>
      <c r="F148" s="150" t="s">
        <v>589</v>
      </c>
      <c r="L148" s="27"/>
      <c r="M148" s="151"/>
      <c r="T148" s="51"/>
      <c r="AT148" s="15" t="s">
        <v>157</v>
      </c>
      <c r="AU148" s="15" t="s">
        <v>77</v>
      </c>
    </row>
    <row r="149" spans="2:65" s="1" customFormat="1">
      <c r="B149" s="27"/>
      <c r="D149" s="152" t="s">
        <v>159</v>
      </c>
      <c r="F149" s="153" t="s">
        <v>590</v>
      </c>
      <c r="L149" s="27"/>
      <c r="M149" s="151"/>
      <c r="T149" s="51"/>
      <c r="AT149" s="15" t="s">
        <v>159</v>
      </c>
      <c r="AU149" s="15" t="s">
        <v>77</v>
      </c>
    </row>
    <row r="150" spans="2:65" s="1" customFormat="1" ht="33" customHeight="1">
      <c r="B150" s="137"/>
      <c r="C150" s="138" t="s">
        <v>186</v>
      </c>
      <c r="D150" s="138" t="s">
        <v>150</v>
      </c>
      <c r="E150" s="139" t="s">
        <v>591</v>
      </c>
      <c r="F150" s="140" t="s">
        <v>592</v>
      </c>
      <c r="G150" s="141" t="s">
        <v>172</v>
      </c>
      <c r="H150" s="142">
        <v>63</v>
      </c>
      <c r="I150" s="143">
        <v>0</v>
      </c>
      <c r="J150" s="143">
        <f>ROUND(I150*H150,2)</f>
        <v>0</v>
      </c>
      <c r="K150" s="140" t="s">
        <v>571</v>
      </c>
      <c r="L150" s="27"/>
      <c r="M150" s="144" t="s">
        <v>1</v>
      </c>
      <c r="N150" s="115" t="s">
        <v>33</v>
      </c>
      <c r="O150" s="145">
        <v>4.7039999999999997</v>
      </c>
      <c r="P150" s="145">
        <f>O150*H150</f>
        <v>296.35199999999998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155</v>
      </c>
      <c r="AT150" s="147" t="s">
        <v>150</v>
      </c>
      <c r="AU150" s="147" t="s">
        <v>77</v>
      </c>
      <c r="AY150" s="15" t="s">
        <v>148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5" t="s">
        <v>75</v>
      </c>
      <c r="BK150" s="148">
        <f>ROUND(I150*H150,2)</f>
        <v>0</v>
      </c>
      <c r="BL150" s="15" t="s">
        <v>155</v>
      </c>
      <c r="BM150" s="147" t="s">
        <v>593</v>
      </c>
    </row>
    <row r="151" spans="2:65" s="1" customFormat="1" ht="29.25">
      <c r="B151" s="27"/>
      <c r="D151" s="149" t="s">
        <v>157</v>
      </c>
      <c r="F151" s="150" t="s">
        <v>594</v>
      </c>
      <c r="L151" s="27"/>
      <c r="M151" s="151"/>
      <c r="T151" s="51"/>
      <c r="AT151" s="15" t="s">
        <v>157</v>
      </c>
      <c r="AU151" s="15" t="s">
        <v>77</v>
      </c>
    </row>
    <row r="152" spans="2:65" s="1" customFormat="1">
      <c r="B152" s="27"/>
      <c r="D152" s="152" t="s">
        <v>159</v>
      </c>
      <c r="F152" s="153" t="s">
        <v>595</v>
      </c>
      <c r="L152" s="27"/>
      <c r="M152" s="151"/>
      <c r="T152" s="51"/>
      <c r="AT152" s="15" t="s">
        <v>159</v>
      </c>
      <c r="AU152" s="15" t="s">
        <v>77</v>
      </c>
    </row>
    <row r="153" spans="2:65" s="12" customFormat="1">
      <c r="B153" s="154"/>
      <c r="D153" s="149" t="s">
        <v>161</v>
      </c>
      <c r="E153" s="155" t="s">
        <v>109</v>
      </c>
      <c r="F153" s="156" t="s">
        <v>596</v>
      </c>
      <c r="H153" s="157">
        <v>63</v>
      </c>
      <c r="L153" s="154"/>
      <c r="M153" s="158"/>
      <c r="T153" s="159"/>
      <c r="AT153" s="155" t="s">
        <v>161</v>
      </c>
      <c r="AU153" s="155" t="s">
        <v>77</v>
      </c>
      <c r="AV153" s="12" t="s">
        <v>77</v>
      </c>
      <c r="AW153" s="12" t="s">
        <v>25</v>
      </c>
      <c r="AX153" s="12" t="s">
        <v>75</v>
      </c>
      <c r="AY153" s="155" t="s">
        <v>148</v>
      </c>
    </row>
    <row r="154" spans="2:65" s="1" customFormat="1" ht="21.75" customHeight="1">
      <c r="B154" s="137"/>
      <c r="C154" s="138" t="s">
        <v>193</v>
      </c>
      <c r="D154" s="138" t="s">
        <v>150</v>
      </c>
      <c r="E154" s="139" t="s">
        <v>597</v>
      </c>
      <c r="F154" s="140" t="s">
        <v>598</v>
      </c>
      <c r="G154" s="141" t="s">
        <v>153</v>
      </c>
      <c r="H154" s="142">
        <v>117.6</v>
      </c>
      <c r="I154" s="143">
        <v>0</v>
      </c>
      <c r="J154" s="143">
        <f>ROUND(I154*H154,2)</f>
        <v>0</v>
      </c>
      <c r="K154" s="140" t="s">
        <v>571</v>
      </c>
      <c r="L154" s="27"/>
      <c r="M154" s="144" t="s">
        <v>1</v>
      </c>
      <c r="N154" s="115" t="s">
        <v>33</v>
      </c>
      <c r="O154" s="145">
        <v>0.23599999999999999</v>
      </c>
      <c r="P154" s="145">
        <f>O154*H154</f>
        <v>27.753599999999999</v>
      </c>
      <c r="Q154" s="145">
        <v>8.4000000000000003E-4</v>
      </c>
      <c r="R154" s="145">
        <f>Q154*H154</f>
        <v>9.8783999999999997E-2</v>
      </c>
      <c r="S154" s="145">
        <v>0</v>
      </c>
      <c r="T154" s="146">
        <f>S154*H154</f>
        <v>0</v>
      </c>
      <c r="AR154" s="147" t="s">
        <v>155</v>
      </c>
      <c r="AT154" s="147" t="s">
        <v>150</v>
      </c>
      <c r="AU154" s="147" t="s">
        <v>77</v>
      </c>
      <c r="AY154" s="15" t="s">
        <v>148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5" t="s">
        <v>75</v>
      </c>
      <c r="BK154" s="148">
        <f>ROUND(I154*H154,2)</f>
        <v>0</v>
      </c>
      <c r="BL154" s="15" t="s">
        <v>155</v>
      </c>
      <c r="BM154" s="147" t="s">
        <v>599</v>
      </c>
    </row>
    <row r="155" spans="2:65" s="1" customFormat="1" ht="19.5">
      <c r="B155" s="27"/>
      <c r="D155" s="149" t="s">
        <v>157</v>
      </c>
      <c r="F155" s="150" t="s">
        <v>600</v>
      </c>
      <c r="L155" s="27"/>
      <c r="M155" s="151"/>
      <c r="T155" s="51"/>
      <c r="AT155" s="15" t="s">
        <v>157</v>
      </c>
      <c r="AU155" s="15" t="s">
        <v>77</v>
      </c>
    </row>
    <row r="156" spans="2:65" s="1" customFormat="1">
      <c r="B156" s="27"/>
      <c r="D156" s="152" t="s">
        <v>159</v>
      </c>
      <c r="F156" s="153" t="s">
        <v>601</v>
      </c>
      <c r="L156" s="27"/>
      <c r="M156" s="151"/>
      <c r="T156" s="51"/>
      <c r="AT156" s="15" t="s">
        <v>159</v>
      </c>
      <c r="AU156" s="15" t="s">
        <v>77</v>
      </c>
    </row>
    <row r="157" spans="2:65" s="12" customFormat="1">
      <c r="B157" s="154"/>
      <c r="D157" s="149" t="s">
        <v>161</v>
      </c>
      <c r="E157" s="155" t="s">
        <v>1</v>
      </c>
      <c r="F157" s="156" t="s">
        <v>602</v>
      </c>
      <c r="H157" s="157">
        <v>117.6</v>
      </c>
      <c r="L157" s="154"/>
      <c r="M157" s="158"/>
      <c r="T157" s="159"/>
      <c r="AT157" s="155" t="s">
        <v>161</v>
      </c>
      <c r="AU157" s="155" t="s">
        <v>77</v>
      </c>
      <c r="AV157" s="12" t="s">
        <v>77</v>
      </c>
      <c r="AW157" s="12" t="s">
        <v>25</v>
      </c>
      <c r="AX157" s="12" t="s">
        <v>75</v>
      </c>
      <c r="AY157" s="155" t="s">
        <v>148</v>
      </c>
    </row>
    <row r="158" spans="2:65" s="1" customFormat="1" ht="24.2" customHeight="1">
      <c r="B158" s="137"/>
      <c r="C158" s="138" t="s">
        <v>200</v>
      </c>
      <c r="D158" s="138" t="s">
        <v>150</v>
      </c>
      <c r="E158" s="139" t="s">
        <v>603</v>
      </c>
      <c r="F158" s="140" t="s">
        <v>604</v>
      </c>
      <c r="G158" s="141" t="s">
        <v>153</v>
      </c>
      <c r="H158" s="142">
        <v>117.6</v>
      </c>
      <c r="I158" s="143">
        <v>0</v>
      </c>
      <c r="J158" s="143">
        <f>ROUND(I158*H158,2)</f>
        <v>0</v>
      </c>
      <c r="K158" s="140" t="s">
        <v>571</v>
      </c>
      <c r="L158" s="27"/>
      <c r="M158" s="144" t="s">
        <v>1</v>
      </c>
      <c r="N158" s="115" t="s">
        <v>33</v>
      </c>
      <c r="O158" s="145">
        <v>0.216</v>
      </c>
      <c r="P158" s="145">
        <f>O158*H158</f>
        <v>25.401599999999998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155</v>
      </c>
      <c r="AT158" s="147" t="s">
        <v>150</v>
      </c>
      <c r="AU158" s="147" t="s">
        <v>77</v>
      </c>
      <c r="AY158" s="15" t="s">
        <v>148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5" t="s">
        <v>75</v>
      </c>
      <c r="BK158" s="148">
        <f>ROUND(I158*H158,2)</f>
        <v>0</v>
      </c>
      <c r="BL158" s="15" t="s">
        <v>155</v>
      </c>
      <c r="BM158" s="147" t="s">
        <v>605</v>
      </c>
    </row>
    <row r="159" spans="2:65" s="1" customFormat="1" ht="29.25">
      <c r="B159" s="27"/>
      <c r="D159" s="149" t="s">
        <v>157</v>
      </c>
      <c r="F159" s="150" t="s">
        <v>606</v>
      </c>
      <c r="L159" s="27"/>
      <c r="M159" s="151"/>
      <c r="T159" s="51"/>
      <c r="AT159" s="15" t="s">
        <v>157</v>
      </c>
      <c r="AU159" s="15" t="s">
        <v>77</v>
      </c>
    </row>
    <row r="160" spans="2:65" s="1" customFormat="1">
      <c r="B160" s="27"/>
      <c r="D160" s="152" t="s">
        <v>159</v>
      </c>
      <c r="F160" s="153" t="s">
        <v>607</v>
      </c>
      <c r="L160" s="27"/>
      <c r="M160" s="151"/>
      <c r="T160" s="51"/>
      <c r="AT160" s="15" t="s">
        <v>159</v>
      </c>
      <c r="AU160" s="15" t="s">
        <v>77</v>
      </c>
    </row>
    <row r="161" spans="2:65" s="1" customFormat="1" ht="37.9" customHeight="1">
      <c r="B161" s="137"/>
      <c r="C161" s="138" t="s">
        <v>214</v>
      </c>
      <c r="D161" s="138" t="s">
        <v>150</v>
      </c>
      <c r="E161" s="139" t="s">
        <v>179</v>
      </c>
      <c r="F161" s="140" t="s">
        <v>180</v>
      </c>
      <c r="G161" s="141" t="s">
        <v>172</v>
      </c>
      <c r="H161" s="142">
        <v>63</v>
      </c>
      <c r="I161" s="143">
        <v>0</v>
      </c>
      <c r="J161" s="143">
        <f>ROUND(I161*H161,2)</f>
        <v>0</v>
      </c>
      <c r="K161" s="140" t="s">
        <v>571</v>
      </c>
      <c r="L161" s="27"/>
      <c r="M161" s="144" t="s">
        <v>1</v>
      </c>
      <c r="N161" s="115" t="s">
        <v>33</v>
      </c>
      <c r="O161" s="145">
        <v>8.6999999999999994E-2</v>
      </c>
      <c r="P161" s="145">
        <f>O161*H161</f>
        <v>5.4809999999999999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155</v>
      </c>
      <c r="AT161" s="147" t="s">
        <v>150</v>
      </c>
      <c r="AU161" s="147" t="s">
        <v>77</v>
      </c>
      <c r="AY161" s="15" t="s">
        <v>148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5" t="s">
        <v>75</v>
      </c>
      <c r="BK161" s="148">
        <f>ROUND(I161*H161,2)</f>
        <v>0</v>
      </c>
      <c r="BL161" s="15" t="s">
        <v>155</v>
      </c>
      <c r="BM161" s="147" t="s">
        <v>608</v>
      </c>
    </row>
    <row r="162" spans="2:65" s="1" customFormat="1" ht="39">
      <c r="B162" s="27"/>
      <c r="D162" s="149" t="s">
        <v>157</v>
      </c>
      <c r="F162" s="150" t="s">
        <v>182</v>
      </c>
      <c r="L162" s="27"/>
      <c r="M162" s="151"/>
      <c r="T162" s="51"/>
      <c r="AT162" s="15" t="s">
        <v>157</v>
      </c>
      <c r="AU162" s="15" t="s">
        <v>77</v>
      </c>
    </row>
    <row r="163" spans="2:65" s="1" customFormat="1">
      <c r="B163" s="27"/>
      <c r="D163" s="152" t="s">
        <v>159</v>
      </c>
      <c r="F163" s="153" t="s">
        <v>609</v>
      </c>
      <c r="L163" s="27"/>
      <c r="M163" s="151"/>
      <c r="T163" s="51"/>
      <c r="AT163" s="15" t="s">
        <v>159</v>
      </c>
      <c r="AU163" s="15" t="s">
        <v>77</v>
      </c>
    </row>
    <row r="164" spans="2:65" s="12" customFormat="1">
      <c r="B164" s="154"/>
      <c r="D164" s="149" t="s">
        <v>161</v>
      </c>
      <c r="E164" s="155" t="s">
        <v>1</v>
      </c>
      <c r="F164" s="156" t="s">
        <v>109</v>
      </c>
      <c r="H164" s="157">
        <v>63</v>
      </c>
      <c r="L164" s="154"/>
      <c r="M164" s="158"/>
      <c r="T164" s="159"/>
      <c r="AT164" s="155" t="s">
        <v>161</v>
      </c>
      <c r="AU164" s="155" t="s">
        <v>77</v>
      </c>
      <c r="AV164" s="12" t="s">
        <v>77</v>
      </c>
      <c r="AW164" s="12" t="s">
        <v>25</v>
      </c>
      <c r="AX164" s="12" t="s">
        <v>75</v>
      </c>
      <c r="AY164" s="155" t="s">
        <v>148</v>
      </c>
    </row>
    <row r="165" spans="2:65" s="1" customFormat="1" ht="37.9" customHeight="1">
      <c r="B165" s="137"/>
      <c r="C165" s="138" t="s">
        <v>221</v>
      </c>
      <c r="D165" s="138" t="s">
        <v>150</v>
      </c>
      <c r="E165" s="139" t="s">
        <v>187</v>
      </c>
      <c r="F165" s="140" t="s">
        <v>188</v>
      </c>
      <c r="G165" s="141" t="s">
        <v>172</v>
      </c>
      <c r="H165" s="142">
        <v>630</v>
      </c>
      <c r="I165" s="143">
        <v>0</v>
      </c>
      <c r="J165" s="143">
        <f>ROUND(I165*H165,2)</f>
        <v>0</v>
      </c>
      <c r="K165" s="140" t="s">
        <v>571</v>
      </c>
      <c r="L165" s="27"/>
      <c r="M165" s="144" t="s">
        <v>1</v>
      </c>
      <c r="N165" s="115" t="s">
        <v>33</v>
      </c>
      <c r="O165" s="145">
        <v>5.0000000000000001E-3</v>
      </c>
      <c r="P165" s="145">
        <f>O165*H165</f>
        <v>3.15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155</v>
      </c>
      <c r="AT165" s="147" t="s">
        <v>150</v>
      </c>
      <c r="AU165" s="147" t="s">
        <v>77</v>
      </c>
      <c r="AY165" s="15" t="s">
        <v>148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5" t="s">
        <v>75</v>
      </c>
      <c r="BK165" s="148">
        <f>ROUND(I165*H165,2)</f>
        <v>0</v>
      </c>
      <c r="BL165" s="15" t="s">
        <v>155</v>
      </c>
      <c r="BM165" s="147" t="s">
        <v>610</v>
      </c>
    </row>
    <row r="166" spans="2:65" s="1" customFormat="1" ht="48.75">
      <c r="B166" s="27"/>
      <c r="D166" s="149" t="s">
        <v>157</v>
      </c>
      <c r="F166" s="150" t="s">
        <v>190</v>
      </c>
      <c r="L166" s="27"/>
      <c r="M166" s="151"/>
      <c r="T166" s="51"/>
      <c r="AT166" s="15" t="s">
        <v>157</v>
      </c>
      <c r="AU166" s="15" t="s">
        <v>77</v>
      </c>
    </row>
    <row r="167" spans="2:65" s="1" customFormat="1">
      <c r="B167" s="27"/>
      <c r="D167" s="152" t="s">
        <v>159</v>
      </c>
      <c r="F167" s="153" t="s">
        <v>611</v>
      </c>
      <c r="L167" s="27"/>
      <c r="M167" s="151"/>
      <c r="T167" s="51"/>
      <c r="AT167" s="15" t="s">
        <v>159</v>
      </c>
      <c r="AU167" s="15" t="s">
        <v>77</v>
      </c>
    </row>
    <row r="168" spans="2:65" s="12" customFormat="1">
      <c r="B168" s="154"/>
      <c r="D168" s="149" t="s">
        <v>161</v>
      </c>
      <c r="E168" s="155" t="s">
        <v>1</v>
      </c>
      <c r="F168" s="156" t="s">
        <v>612</v>
      </c>
      <c r="H168" s="157">
        <v>630</v>
      </c>
      <c r="L168" s="154"/>
      <c r="M168" s="158"/>
      <c r="T168" s="159"/>
      <c r="AT168" s="155" t="s">
        <v>161</v>
      </c>
      <c r="AU168" s="155" t="s">
        <v>77</v>
      </c>
      <c r="AV168" s="12" t="s">
        <v>77</v>
      </c>
      <c r="AW168" s="12" t="s">
        <v>25</v>
      </c>
      <c r="AX168" s="12" t="s">
        <v>75</v>
      </c>
      <c r="AY168" s="155" t="s">
        <v>148</v>
      </c>
    </row>
    <row r="169" spans="2:65" s="1" customFormat="1" ht="24.2" customHeight="1">
      <c r="B169" s="137"/>
      <c r="C169" s="138" t="s">
        <v>204</v>
      </c>
      <c r="D169" s="138" t="s">
        <v>150</v>
      </c>
      <c r="E169" s="139" t="s">
        <v>613</v>
      </c>
      <c r="F169" s="140" t="s">
        <v>614</v>
      </c>
      <c r="G169" s="141" t="s">
        <v>172</v>
      </c>
      <c r="H169" s="142">
        <v>63</v>
      </c>
      <c r="I169" s="143">
        <v>0</v>
      </c>
      <c r="J169" s="143">
        <f>ROUND(I169*H169,2)</f>
        <v>0</v>
      </c>
      <c r="K169" s="140" t="s">
        <v>571</v>
      </c>
      <c r="L169" s="27"/>
      <c r="M169" s="144" t="s">
        <v>1</v>
      </c>
      <c r="N169" s="115" t="s">
        <v>33</v>
      </c>
      <c r="O169" s="145">
        <v>1.137</v>
      </c>
      <c r="P169" s="145">
        <f>O169*H169</f>
        <v>71.631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155</v>
      </c>
      <c r="AT169" s="147" t="s">
        <v>150</v>
      </c>
      <c r="AU169" s="147" t="s">
        <v>77</v>
      </c>
      <c r="AY169" s="15" t="s">
        <v>148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5" t="s">
        <v>75</v>
      </c>
      <c r="BK169" s="148">
        <f>ROUND(I169*H169,2)</f>
        <v>0</v>
      </c>
      <c r="BL169" s="15" t="s">
        <v>155</v>
      </c>
      <c r="BM169" s="147" t="s">
        <v>615</v>
      </c>
    </row>
    <row r="170" spans="2:65" s="1" customFormat="1" ht="19.5">
      <c r="B170" s="27"/>
      <c r="D170" s="149" t="s">
        <v>157</v>
      </c>
      <c r="F170" s="150" t="s">
        <v>616</v>
      </c>
      <c r="L170" s="27"/>
      <c r="M170" s="151"/>
      <c r="T170" s="51"/>
      <c r="AT170" s="15" t="s">
        <v>157</v>
      </c>
      <c r="AU170" s="15" t="s">
        <v>77</v>
      </c>
    </row>
    <row r="171" spans="2:65" s="1" customFormat="1">
      <c r="B171" s="27"/>
      <c r="D171" s="152" t="s">
        <v>159</v>
      </c>
      <c r="F171" s="153" t="s">
        <v>617</v>
      </c>
      <c r="L171" s="27"/>
      <c r="M171" s="151"/>
      <c r="T171" s="51"/>
      <c r="AT171" s="15" t="s">
        <v>159</v>
      </c>
      <c r="AU171" s="15" t="s">
        <v>77</v>
      </c>
    </row>
    <row r="172" spans="2:65" s="12" customFormat="1">
      <c r="B172" s="154"/>
      <c r="D172" s="149" t="s">
        <v>161</v>
      </c>
      <c r="E172" s="155" t="s">
        <v>1</v>
      </c>
      <c r="F172" s="156" t="s">
        <v>109</v>
      </c>
      <c r="H172" s="157">
        <v>63</v>
      </c>
      <c r="L172" s="154"/>
      <c r="M172" s="158"/>
      <c r="T172" s="159"/>
      <c r="AT172" s="155" t="s">
        <v>161</v>
      </c>
      <c r="AU172" s="155" t="s">
        <v>77</v>
      </c>
      <c r="AV172" s="12" t="s">
        <v>77</v>
      </c>
      <c r="AW172" s="12" t="s">
        <v>25</v>
      </c>
      <c r="AX172" s="12" t="s">
        <v>75</v>
      </c>
      <c r="AY172" s="155" t="s">
        <v>148</v>
      </c>
    </row>
    <row r="173" spans="2:65" s="1" customFormat="1" ht="24.2" customHeight="1">
      <c r="B173" s="137"/>
      <c r="C173" s="138" t="s">
        <v>235</v>
      </c>
      <c r="D173" s="138" t="s">
        <v>150</v>
      </c>
      <c r="E173" s="139" t="s">
        <v>207</v>
      </c>
      <c r="F173" s="140" t="s">
        <v>208</v>
      </c>
      <c r="G173" s="141" t="s">
        <v>209</v>
      </c>
      <c r="H173" s="142">
        <v>119.7</v>
      </c>
      <c r="I173" s="143">
        <v>0</v>
      </c>
      <c r="J173" s="143">
        <f>ROUND(I173*H173,2)</f>
        <v>0</v>
      </c>
      <c r="K173" s="140" t="s">
        <v>571</v>
      </c>
      <c r="L173" s="27"/>
      <c r="M173" s="144" t="s">
        <v>1</v>
      </c>
      <c r="N173" s="115" t="s">
        <v>33</v>
      </c>
      <c r="O173" s="145">
        <v>0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155</v>
      </c>
      <c r="AT173" s="147" t="s">
        <v>150</v>
      </c>
      <c r="AU173" s="147" t="s">
        <v>77</v>
      </c>
      <c r="AY173" s="15" t="s">
        <v>148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5" t="s">
        <v>75</v>
      </c>
      <c r="BK173" s="148">
        <f>ROUND(I173*H173,2)</f>
        <v>0</v>
      </c>
      <c r="BL173" s="15" t="s">
        <v>155</v>
      </c>
      <c r="BM173" s="147" t="s">
        <v>618</v>
      </c>
    </row>
    <row r="174" spans="2:65" s="1" customFormat="1" ht="29.25">
      <c r="B174" s="27"/>
      <c r="D174" s="149" t="s">
        <v>157</v>
      </c>
      <c r="F174" s="150" t="s">
        <v>211</v>
      </c>
      <c r="L174" s="27"/>
      <c r="M174" s="151"/>
      <c r="T174" s="51"/>
      <c r="AT174" s="15" t="s">
        <v>157</v>
      </c>
      <c r="AU174" s="15" t="s">
        <v>77</v>
      </c>
    </row>
    <row r="175" spans="2:65" s="1" customFormat="1">
      <c r="B175" s="27"/>
      <c r="D175" s="152" t="s">
        <v>159</v>
      </c>
      <c r="F175" s="153" t="s">
        <v>619</v>
      </c>
      <c r="L175" s="27"/>
      <c r="M175" s="151"/>
      <c r="T175" s="51"/>
      <c r="AT175" s="15" t="s">
        <v>159</v>
      </c>
      <c r="AU175" s="15" t="s">
        <v>77</v>
      </c>
    </row>
    <row r="176" spans="2:65" s="12" customFormat="1">
      <c r="B176" s="154"/>
      <c r="D176" s="149" t="s">
        <v>161</v>
      </c>
      <c r="E176" s="155" t="s">
        <v>1</v>
      </c>
      <c r="F176" s="156" t="s">
        <v>620</v>
      </c>
      <c r="H176" s="157">
        <v>119.7</v>
      </c>
      <c r="L176" s="154"/>
      <c r="M176" s="158"/>
      <c r="T176" s="159"/>
      <c r="AT176" s="155" t="s">
        <v>161</v>
      </c>
      <c r="AU176" s="155" t="s">
        <v>77</v>
      </c>
      <c r="AV176" s="12" t="s">
        <v>77</v>
      </c>
      <c r="AW176" s="12" t="s">
        <v>25</v>
      </c>
      <c r="AX176" s="12" t="s">
        <v>75</v>
      </c>
      <c r="AY176" s="155" t="s">
        <v>148</v>
      </c>
    </row>
    <row r="177" spans="2:65" s="1" customFormat="1" ht="16.5" customHeight="1">
      <c r="B177" s="137"/>
      <c r="C177" s="138" t="s">
        <v>228</v>
      </c>
      <c r="D177" s="138" t="s">
        <v>150</v>
      </c>
      <c r="E177" s="139" t="s">
        <v>215</v>
      </c>
      <c r="F177" s="140" t="s">
        <v>216</v>
      </c>
      <c r="G177" s="141" t="s">
        <v>172</v>
      </c>
      <c r="H177" s="142">
        <v>63</v>
      </c>
      <c r="I177" s="143">
        <v>0</v>
      </c>
      <c r="J177" s="143">
        <f>ROUND(I177*H177,2)</f>
        <v>0</v>
      </c>
      <c r="K177" s="140" t="s">
        <v>571</v>
      </c>
      <c r="L177" s="27"/>
      <c r="M177" s="144" t="s">
        <v>1</v>
      </c>
      <c r="N177" s="115" t="s">
        <v>33</v>
      </c>
      <c r="O177" s="145">
        <v>8.9999999999999993E-3</v>
      </c>
      <c r="P177" s="145">
        <f>O177*H177</f>
        <v>0.56699999999999995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155</v>
      </c>
      <c r="AT177" s="147" t="s">
        <v>150</v>
      </c>
      <c r="AU177" s="147" t="s">
        <v>77</v>
      </c>
      <c r="AY177" s="15" t="s">
        <v>148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5" t="s">
        <v>75</v>
      </c>
      <c r="BK177" s="148">
        <f>ROUND(I177*H177,2)</f>
        <v>0</v>
      </c>
      <c r="BL177" s="15" t="s">
        <v>155</v>
      </c>
      <c r="BM177" s="147" t="s">
        <v>621</v>
      </c>
    </row>
    <row r="178" spans="2:65" s="1" customFormat="1" ht="19.5">
      <c r="B178" s="27"/>
      <c r="D178" s="149" t="s">
        <v>157</v>
      </c>
      <c r="F178" s="150" t="s">
        <v>218</v>
      </c>
      <c r="L178" s="27"/>
      <c r="M178" s="151"/>
      <c r="T178" s="51"/>
      <c r="AT178" s="15" t="s">
        <v>157</v>
      </c>
      <c r="AU178" s="15" t="s">
        <v>77</v>
      </c>
    </row>
    <row r="179" spans="2:65" s="1" customFormat="1">
      <c r="B179" s="27"/>
      <c r="D179" s="152" t="s">
        <v>159</v>
      </c>
      <c r="F179" s="153" t="s">
        <v>622</v>
      </c>
      <c r="L179" s="27"/>
      <c r="M179" s="151"/>
      <c r="T179" s="51"/>
      <c r="AT179" s="15" t="s">
        <v>159</v>
      </c>
      <c r="AU179" s="15" t="s">
        <v>77</v>
      </c>
    </row>
    <row r="180" spans="2:65" s="12" customFormat="1">
      <c r="B180" s="154"/>
      <c r="D180" s="149" t="s">
        <v>161</v>
      </c>
      <c r="E180" s="155" t="s">
        <v>1</v>
      </c>
      <c r="F180" s="156" t="s">
        <v>109</v>
      </c>
      <c r="H180" s="157">
        <v>63</v>
      </c>
      <c r="L180" s="154"/>
      <c r="M180" s="158"/>
      <c r="T180" s="159"/>
      <c r="AT180" s="155" t="s">
        <v>161</v>
      </c>
      <c r="AU180" s="155" t="s">
        <v>77</v>
      </c>
      <c r="AV180" s="12" t="s">
        <v>77</v>
      </c>
      <c r="AW180" s="12" t="s">
        <v>25</v>
      </c>
      <c r="AX180" s="12" t="s">
        <v>75</v>
      </c>
      <c r="AY180" s="155" t="s">
        <v>148</v>
      </c>
    </row>
    <row r="181" spans="2:65" s="1" customFormat="1" ht="24.2" customHeight="1">
      <c r="B181" s="137"/>
      <c r="C181" s="138" t="s">
        <v>242</v>
      </c>
      <c r="D181" s="138" t="s">
        <v>150</v>
      </c>
      <c r="E181" s="139" t="s">
        <v>623</v>
      </c>
      <c r="F181" s="140" t="s">
        <v>624</v>
      </c>
      <c r="G181" s="141" t="s">
        <v>172</v>
      </c>
      <c r="H181" s="142">
        <v>22.05</v>
      </c>
      <c r="I181" s="143">
        <v>0</v>
      </c>
      <c r="J181" s="143">
        <f>ROUND(I181*H181,2)</f>
        <v>0</v>
      </c>
      <c r="K181" s="140" t="s">
        <v>571</v>
      </c>
      <c r="L181" s="27"/>
      <c r="M181" s="144" t="s">
        <v>1</v>
      </c>
      <c r="N181" s="115" t="s">
        <v>33</v>
      </c>
      <c r="O181" s="145">
        <v>0.63200000000000001</v>
      </c>
      <c r="P181" s="145">
        <f>O181*H181</f>
        <v>13.935600000000001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155</v>
      </c>
      <c r="AT181" s="147" t="s">
        <v>150</v>
      </c>
      <c r="AU181" s="147" t="s">
        <v>77</v>
      </c>
      <c r="AY181" s="15" t="s">
        <v>148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5" t="s">
        <v>75</v>
      </c>
      <c r="BK181" s="148">
        <f>ROUND(I181*H181,2)</f>
        <v>0</v>
      </c>
      <c r="BL181" s="15" t="s">
        <v>155</v>
      </c>
      <c r="BM181" s="147" t="s">
        <v>625</v>
      </c>
    </row>
    <row r="182" spans="2:65" s="1" customFormat="1" ht="29.25">
      <c r="B182" s="27"/>
      <c r="D182" s="149" t="s">
        <v>157</v>
      </c>
      <c r="F182" s="150" t="s">
        <v>626</v>
      </c>
      <c r="L182" s="27"/>
      <c r="M182" s="151"/>
      <c r="T182" s="51"/>
      <c r="AT182" s="15" t="s">
        <v>157</v>
      </c>
      <c r="AU182" s="15" t="s">
        <v>77</v>
      </c>
    </row>
    <row r="183" spans="2:65" s="1" customFormat="1">
      <c r="B183" s="27"/>
      <c r="D183" s="152" t="s">
        <v>159</v>
      </c>
      <c r="F183" s="153" t="s">
        <v>627</v>
      </c>
      <c r="L183" s="27"/>
      <c r="M183" s="151"/>
      <c r="T183" s="51"/>
      <c r="AT183" s="15" t="s">
        <v>159</v>
      </c>
      <c r="AU183" s="15" t="s">
        <v>77</v>
      </c>
    </row>
    <row r="184" spans="2:65" s="12" customFormat="1">
      <c r="B184" s="154"/>
      <c r="D184" s="149" t="s">
        <v>161</v>
      </c>
      <c r="E184" s="155" t="s">
        <v>1</v>
      </c>
      <c r="F184" s="156" t="s">
        <v>628</v>
      </c>
      <c r="H184" s="157">
        <v>22.05</v>
      </c>
      <c r="L184" s="154"/>
      <c r="M184" s="158"/>
      <c r="T184" s="159"/>
      <c r="AT184" s="155" t="s">
        <v>161</v>
      </c>
      <c r="AU184" s="155" t="s">
        <v>77</v>
      </c>
      <c r="AV184" s="12" t="s">
        <v>77</v>
      </c>
      <c r="AW184" s="12" t="s">
        <v>25</v>
      </c>
      <c r="AX184" s="12" t="s">
        <v>75</v>
      </c>
      <c r="AY184" s="155" t="s">
        <v>148</v>
      </c>
    </row>
    <row r="185" spans="2:65" s="1" customFormat="1" ht="16.5" customHeight="1">
      <c r="B185" s="137"/>
      <c r="C185" s="161" t="s">
        <v>249</v>
      </c>
      <c r="D185" s="161" t="s">
        <v>201</v>
      </c>
      <c r="E185" s="162" t="s">
        <v>629</v>
      </c>
      <c r="F185" s="163" t="s">
        <v>630</v>
      </c>
      <c r="G185" s="164" t="s">
        <v>209</v>
      </c>
      <c r="H185" s="165">
        <v>44.1</v>
      </c>
      <c r="I185" s="166">
        <v>0</v>
      </c>
      <c r="J185" s="166">
        <f>ROUND(I185*H185,2)</f>
        <v>0</v>
      </c>
      <c r="K185" s="163" t="s">
        <v>571</v>
      </c>
      <c r="L185" s="167"/>
      <c r="M185" s="168" t="s">
        <v>1</v>
      </c>
      <c r="N185" s="169" t="s">
        <v>33</v>
      </c>
      <c r="O185" s="145">
        <v>0</v>
      </c>
      <c r="P185" s="145">
        <f>O185*H185</f>
        <v>0</v>
      </c>
      <c r="Q185" s="145">
        <v>1</v>
      </c>
      <c r="R185" s="145">
        <f>Q185*H185</f>
        <v>44.1</v>
      </c>
      <c r="S185" s="145">
        <v>0</v>
      </c>
      <c r="T185" s="146">
        <f>S185*H185</f>
        <v>0</v>
      </c>
      <c r="AR185" s="147" t="s">
        <v>204</v>
      </c>
      <c r="AT185" s="147" t="s">
        <v>201</v>
      </c>
      <c r="AU185" s="147" t="s">
        <v>77</v>
      </c>
      <c r="AY185" s="15" t="s">
        <v>148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5" t="s">
        <v>75</v>
      </c>
      <c r="BK185" s="148">
        <f>ROUND(I185*H185,2)</f>
        <v>0</v>
      </c>
      <c r="BL185" s="15" t="s">
        <v>155</v>
      </c>
      <c r="BM185" s="147" t="s">
        <v>631</v>
      </c>
    </row>
    <row r="186" spans="2:65" s="1" customFormat="1">
      <c r="B186" s="27"/>
      <c r="D186" s="149" t="s">
        <v>157</v>
      </c>
      <c r="F186" s="150" t="s">
        <v>630</v>
      </c>
      <c r="L186" s="27"/>
      <c r="M186" s="151"/>
      <c r="T186" s="51"/>
      <c r="AT186" s="15" t="s">
        <v>157</v>
      </c>
      <c r="AU186" s="15" t="s">
        <v>77</v>
      </c>
    </row>
    <row r="187" spans="2:65" s="12" customFormat="1">
      <c r="B187" s="154"/>
      <c r="D187" s="149" t="s">
        <v>161</v>
      </c>
      <c r="E187" s="155" t="s">
        <v>1</v>
      </c>
      <c r="F187" s="156" t="s">
        <v>632</v>
      </c>
      <c r="H187" s="157">
        <v>44.1</v>
      </c>
      <c r="L187" s="154"/>
      <c r="M187" s="158"/>
      <c r="T187" s="159"/>
      <c r="AT187" s="155" t="s">
        <v>161</v>
      </c>
      <c r="AU187" s="155" t="s">
        <v>77</v>
      </c>
      <c r="AV187" s="12" t="s">
        <v>77</v>
      </c>
      <c r="AW187" s="12" t="s">
        <v>25</v>
      </c>
      <c r="AX187" s="12" t="s">
        <v>75</v>
      </c>
      <c r="AY187" s="155" t="s">
        <v>148</v>
      </c>
    </row>
    <row r="188" spans="2:65" s="1" customFormat="1" ht="24.2" customHeight="1">
      <c r="B188" s="137"/>
      <c r="C188" s="138" t="s">
        <v>8</v>
      </c>
      <c r="D188" s="138" t="s">
        <v>150</v>
      </c>
      <c r="E188" s="139" t="s">
        <v>454</v>
      </c>
      <c r="F188" s="140" t="s">
        <v>455</v>
      </c>
      <c r="G188" s="141" t="s">
        <v>172</v>
      </c>
      <c r="H188" s="142">
        <v>31.5</v>
      </c>
      <c r="I188" s="143">
        <v>0</v>
      </c>
      <c r="J188" s="143">
        <f>ROUND(I188*H188,2)</f>
        <v>0</v>
      </c>
      <c r="K188" s="140" t="s">
        <v>571</v>
      </c>
      <c r="L188" s="27"/>
      <c r="M188" s="144" t="s">
        <v>1</v>
      </c>
      <c r="N188" s="115" t="s">
        <v>33</v>
      </c>
      <c r="O188" s="145">
        <v>1.7889999999999999</v>
      </c>
      <c r="P188" s="145">
        <f>O188*H188</f>
        <v>56.353499999999997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155</v>
      </c>
      <c r="AT188" s="147" t="s">
        <v>150</v>
      </c>
      <c r="AU188" s="147" t="s">
        <v>77</v>
      </c>
      <c r="AY188" s="15" t="s">
        <v>148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5" t="s">
        <v>75</v>
      </c>
      <c r="BK188" s="148">
        <f>ROUND(I188*H188,2)</f>
        <v>0</v>
      </c>
      <c r="BL188" s="15" t="s">
        <v>155</v>
      </c>
      <c r="BM188" s="147" t="s">
        <v>633</v>
      </c>
    </row>
    <row r="189" spans="2:65" s="1" customFormat="1" ht="39">
      <c r="B189" s="27"/>
      <c r="D189" s="149" t="s">
        <v>157</v>
      </c>
      <c r="F189" s="150" t="s">
        <v>457</v>
      </c>
      <c r="L189" s="27"/>
      <c r="M189" s="151"/>
      <c r="T189" s="51"/>
      <c r="AT189" s="15" t="s">
        <v>157</v>
      </c>
      <c r="AU189" s="15" t="s">
        <v>77</v>
      </c>
    </row>
    <row r="190" spans="2:65" s="1" customFormat="1">
      <c r="B190" s="27"/>
      <c r="D190" s="152" t="s">
        <v>159</v>
      </c>
      <c r="F190" s="153" t="s">
        <v>634</v>
      </c>
      <c r="L190" s="27"/>
      <c r="M190" s="151"/>
      <c r="T190" s="51"/>
      <c r="AT190" s="15" t="s">
        <v>159</v>
      </c>
      <c r="AU190" s="15" t="s">
        <v>77</v>
      </c>
    </row>
    <row r="191" spans="2:65" s="12" customFormat="1">
      <c r="B191" s="154"/>
      <c r="D191" s="149" t="s">
        <v>161</v>
      </c>
      <c r="E191" s="155" t="s">
        <v>1</v>
      </c>
      <c r="F191" s="156" t="s">
        <v>635</v>
      </c>
      <c r="H191" s="157">
        <v>31.5</v>
      </c>
      <c r="L191" s="154"/>
      <c r="M191" s="158"/>
      <c r="T191" s="159"/>
      <c r="AT191" s="155" t="s">
        <v>161</v>
      </c>
      <c r="AU191" s="155" t="s">
        <v>77</v>
      </c>
      <c r="AV191" s="12" t="s">
        <v>77</v>
      </c>
      <c r="AW191" s="12" t="s">
        <v>25</v>
      </c>
      <c r="AX191" s="12" t="s">
        <v>75</v>
      </c>
      <c r="AY191" s="155" t="s">
        <v>148</v>
      </c>
    </row>
    <row r="192" spans="2:65" s="1" customFormat="1" ht="16.5" customHeight="1">
      <c r="B192" s="137"/>
      <c r="C192" s="161" t="s">
        <v>262</v>
      </c>
      <c r="D192" s="161" t="s">
        <v>201</v>
      </c>
      <c r="E192" s="162" t="s">
        <v>636</v>
      </c>
      <c r="F192" s="163" t="s">
        <v>637</v>
      </c>
      <c r="G192" s="164" t="s">
        <v>209</v>
      </c>
      <c r="H192" s="165">
        <v>63</v>
      </c>
      <c r="I192" s="166">
        <v>0</v>
      </c>
      <c r="J192" s="166">
        <f>ROUND(I192*H192,2)</f>
        <v>0</v>
      </c>
      <c r="K192" s="163" t="s">
        <v>638</v>
      </c>
      <c r="L192" s="167"/>
      <c r="M192" s="168" t="s">
        <v>1</v>
      </c>
      <c r="N192" s="169" t="s">
        <v>33</v>
      </c>
      <c r="O192" s="145">
        <v>0</v>
      </c>
      <c r="P192" s="145">
        <f>O192*H192</f>
        <v>0</v>
      </c>
      <c r="Q192" s="145">
        <v>1</v>
      </c>
      <c r="R192" s="145">
        <f>Q192*H192</f>
        <v>63</v>
      </c>
      <c r="S192" s="145">
        <v>0</v>
      </c>
      <c r="T192" s="146">
        <f>S192*H192</f>
        <v>0</v>
      </c>
      <c r="AR192" s="147" t="s">
        <v>204</v>
      </c>
      <c r="AT192" s="147" t="s">
        <v>201</v>
      </c>
      <c r="AU192" s="147" t="s">
        <v>77</v>
      </c>
      <c r="AY192" s="15" t="s">
        <v>148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5" t="s">
        <v>75</v>
      </c>
      <c r="BK192" s="148">
        <f>ROUND(I192*H192,2)</f>
        <v>0</v>
      </c>
      <c r="BL192" s="15" t="s">
        <v>155</v>
      </c>
      <c r="BM192" s="147" t="s">
        <v>639</v>
      </c>
    </row>
    <row r="193" spans="2:65" s="1" customFormat="1">
      <c r="B193" s="27"/>
      <c r="D193" s="149" t="s">
        <v>157</v>
      </c>
      <c r="F193" s="150" t="s">
        <v>637</v>
      </c>
      <c r="L193" s="27"/>
      <c r="M193" s="151"/>
      <c r="T193" s="51"/>
      <c r="AT193" s="15" t="s">
        <v>157</v>
      </c>
      <c r="AU193" s="15" t="s">
        <v>77</v>
      </c>
    </row>
    <row r="194" spans="2:65" s="12" customFormat="1">
      <c r="B194" s="154"/>
      <c r="D194" s="149" t="s">
        <v>161</v>
      </c>
      <c r="E194" s="155" t="s">
        <v>1</v>
      </c>
      <c r="F194" s="156" t="s">
        <v>640</v>
      </c>
      <c r="H194" s="157">
        <v>63</v>
      </c>
      <c r="L194" s="154"/>
      <c r="M194" s="158"/>
      <c r="T194" s="159"/>
      <c r="AT194" s="155" t="s">
        <v>161</v>
      </c>
      <c r="AU194" s="155" t="s">
        <v>77</v>
      </c>
      <c r="AV194" s="12" t="s">
        <v>77</v>
      </c>
      <c r="AW194" s="12" t="s">
        <v>25</v>
      </c>
      <c r="AX194" s="12" t="s">
        <v>75</v>
      </c>
      <c r="AY194" s="155" t="s">
        <v>148</v>
      </c>
    </row>
    <row r="195" spans="2:65" s="11" customFormat="1" ht="22.9" customHeight="1">
      <c r="B195" s="126"/>
      <c r="D195" s="127" t="s">
        <v>67</v>
      </c>
      <c r="E195" s="135" t="s">
        <v>169</v>
      </c>
      <c r="F195" s="135" t="s">
        <v>641</v>
      </c>
      <c r="J195" s="136">
        <f>BK195</f>
        <v>0</v>
      </c>
      <c r="L195" s="126"/>
      <c r="M195" s="130"/>
      <c r="P195" s="131">
        <f>SUM(P196:P200)</f>
        <v>3.5700000000000003</v>
      </c>
      <c r="R195" s="131">
        <f>SUM(R196:R200)</f>
        <v>0</v>
      </c>
      <c r="T195" s="132">
        <f>SUM(T196:T200)</f>
        <v>0</v>
      </c>
      <c r="AR195" s="127" t="s">
        <v>75</v>
      </c>
      <c r="AT195" s="133" t="s">
        <v>67</v>
      </c>
      <c r="AU195" s="133" t="s">
        <v>75</v>
      </c>
      <c r="AY195" s="127" t="s">
        <v>148</v>
      </c>
      <c r="BK195" s="134">
        <f>SUM(BK196:BK200)</f>
        <v>0</v>
      </c>
    </row>
    <row r="196" spans="2:65" s="1" customFormat="1" ht="21.75" customHeight="1">
      <c r="B196" s="137"/>
      <c r="C196" s="138" t="s">
        <v>338</v>
      </c>
      <c r="D196" s="138" t="s">
        <v>150</v>
      </c>
      <c r="E196" s="139" t="s">
        <v>642</v>
      </c>
      <c r="F196" s="140" t="s">
        <v>643</v>
      </c>
      <c r="G196" s="141" t="s">
        <v>272</v>
      </c>
      <c r="H196" s="142">
        <v>42</v>
      </c>
      <c r="I196" s="143">
        <v>0</v>
      </c>
      <c r="J196" s="143">
        <f>ROUND(I196*H196,2)</f>
        <v>0</v>
      </c>
      <c r="K196" s="140" t="s">
        <v>638</v>
      </c>
      <c r="L196" s="27"/>
      <c r="M196" s="144" t="s">
        <v>1</v>
      </c>
      <c r="N196" s="115" t="s">
        <v>33</v>
      </c>
      <c r="O196" s="145">
        <v>8.5000000000000006E-2</v>
      </c>
      <c r="P196" s="145">
        <f>O196*H196</f>
        <v>3.5700000000000003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155</v>
      </c>
      <c r="AT196" s="147" t="s">
        <v>150</v>
      </c>
      <c r="AU196" s="147" t="s">
        <v>77</v>
      </c>
      <c r="AY196" s="15" t="s">
        <v>148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5" t="s">
        <v>75</v>
      </c>
      <c r="BK196" s="148">
        <f>ROUND(I196*H196,2)</f>
        <v>0</v>
      </c>
      <c r="BL196" s="15" t="s">
        <v>155</v>
      </c>
      <c r="BM196" s="147" t="s">
        <v>644</v>
      </c>
    </row>
    <row r="197" spans="2:65" s="1" customFormat="1">
      <c r="B197" s="27"/>
      <c r="D197" s="149" t="s">
        <v>157</v>
      </c>
      <c r="F197" s="150" t="s">
        <v>645</v>
      </c>
      <c r="L197" s="27"/>
      <c r="M197" s="151"/>
      <c r="T197" s="51"/>
      <c r="AT197" s="15" t="s">
        <v>157</v>
      </c>
      <c r="AU197" s="15" t="s">
        <v>77</v>
      </c>
    </row>
    <row r="198" spans="2:65" s="1" customFormat="1">
      <c r="B198" s="27"/>
      <c r="D198" s="152" t="s">
        <v>159</v>
      </c>
      <c r="F198" s="153" t="s">
        <v>646</v>
      </c>
      <c r="L198" s="27"/>
      <c r="M198" s="151"/>
      <c r="T198" s="51"/>
      <c r="AT198" s="15" t="s">
        <v>159</v>
      </c>
      <c r="AU198" s="15" t="s">
        <v>77</v>
      </c>
    </row>
    <row r="199" spans="2:65" s="1" customFormat="1" ht="29.25">
      <c r="B199" s="27"/>
      <c r="D199" s="149" t="s">
        <v>647</v>
      </c>
      <c r="F199" s="160" t="s">
        <v>648</v>
      </c>
      <c r="L199" s="27"/>
      <c r="M199" s="151"/>
      <c r="T199" s="51"/>
      <c r="AT199" s="15" t="s">
        <v>647</v>
      </c>
      <c r="AU199" s="15" t="s">
        <v>77</v>
      </c>
    </row>
    <row r="200" spans="2:65" s="12" customFormat="1">
      <c r="B200" s="154"/>
      <c r="D200" s="149" t="s">
        <v>161</v>
      </c>
      <c r="E200" s="155" t="s">
        <v>1</v>
      </c>
      <c r="F200" s="156" t="s">
        <v>649</v>
      </c>
      <c r="H200" s="157">
        <v>42</v>
      </c>
      <c r="L200" s="154"/>
      <c r="M200" s="158"/>
      <c r="T200" s="159"/>
      <c r="AT200" s="155" t="s">
        <v>161</v>
      </c>
      <c r="AU200" s="155" t="s">
        <v>77</v>
      </c>
      <c r="AV200" s="12" t="s">
        <v>77</v>
      </c>
      <c r="AW200" s="12" t="s">
        <v>25</v>
      </c>
      <c r="AX200" s="12" t="s">
        <v>75</v>
      </c>
      <c r="AY200" s="155" t="s">
        <v>148</v>
      </c>
    </row>
    <row r="201" spans="2:65" s="11" customFormat="1" ht="22.9" customHeight="1">
      <c r="B201" s="126"/>
      <c r="D201" s="127" t="s">
        <v>67</v>
      </c>
      <c r="E201" s="135" t="s">
        <v>155</v>
      </c>
      <c r="F201" s="135" t="s">
        <v>480</v>
      </c>
      <c r="J201" s="136">
        <f>BK201</f>
        <v>0</v>
      </c>
      <c r="L201" s="126"/>
      <c r="M201" s="130"/>
      <c r="P201" s="131">
        <f>SUM(P202:P206)</f>
        <v>12.445649999999999</v>
      </c>
      <c r="R201" s="131">
        <f>SUM(R202:R206)</f>
        <v>0</v>
      </c>
      <c r="T201" s="132">
        <f>SUM(T202:T206)</f>
        <v>0</v>
      </c>
      <c r="AR201" s="127" t="s">
        <v>75</v>
      </c>
      <c r="AT201" s="133" t="s">
        <v>67</v>
      </c>
      <c r="AU201" s="133" t="s">
        <v>75</v>
      </c>
      <c r="AY201" s="127" t="s">
        <v>148</v>
      </c>
      <c r="BK201" s="134">
        <f>SUM(BK202:BK206)</f>
        <v>0</v>
      </c>
    </row>
    <row r="202" spans="2:65" s="1" customFormat="1" ht="16.5" customHeight="1">
      <c r="B202" s="137"/>
      <c r="C202" s="138" t="s">
        <v>269</v>
      </c>
      <c r="D202" s="138" t="s">
        <v>150</v>
      </c>
      <c r="E202" s="139" t="s">
        <v>481</v>
      </c>
      <c r="F202" s="140" t="s">
        <v>482</v>
      </c>
      <c r="G202" s="141" t="s">
        <v>172</v>
      </c>
      <c r="H202" s="142">
        <v>9.4499999999999993</v>
      </c>
      <c r="I202" s="143">
        <v>0</v>
      </c>
      <c r="J202" s="143">
        <f>ROUND(I202*H202,2)</f>
        <v>0</v>
      </c>
      <c r="K202" s="140" t="s">
        <v>638</v>
      </c>
      <c r="L202" s="27"/>
      <c r="M202" s="144" t="s">
        <v>1</v>
      </c>
      <c r="N202" s="115" t="s">
        <v>33</v>
      </c>
      <c r="O202" s="145">
        <v>1.3169999999999999</v>
      </c>
      <c r="P202" s="145">
        <f>O202*H202</f>
        <v>12.445649999999999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155</v>
      </c>
      <c r="AT202" s="147" t="s">
        <v>150</v>
      </c>
      <c r="AU202" s="147" t="s">
        <v>77</v>
      </c>
      <c r="AY202" s="15" t="s">
        <v>148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5" t="s">
        <v>75</v>
      </c>
      <c r="BK202" s="148">
        <f>ROUND(I202*H202,2)</f>
        <v>0</v>
      </c>
      <c r="BL202" s="15" t="s">
        <v>155</v>
      </c>
      <c r="BM202" s="147" t="s">
        <v>650</v>
      </c>
    </row>
    <row r="203" spans="2:65" s="1" customFormat="1" ht="19.5">
      <c r="B203" s="27"/>
      <c r="D203" s="149" t="s">
        <v>157</v>
      </c>
      <c r="F203" s="150" t="s">
        <v>484</v>
      </c>
      <c r="L203" s="27"/>
      <c r="M203" s="151"/>
      <c r="T203" s="51"/>
      <c r="AT203" s="15" t="s">
        <v>157</v>
      </c>
      <c r="AU203" s="15" t="s">
        <v>77</v>
      </c>
    </row>
    <row r="204" spans="2:65" s="1" customFormat="1">
      <c r="B204" s="27"/>
      <c r="D204" s="152" t="s">
        <v>159</v>
      </c>
      <c r="F204" s="153" t="s">
        <v>651</v>
      </c>
      <c r="L204" s="27"/>
      <c r="M204" s="151"/>
      <c r="T204" s="51"/>
      <c r="AT204" s="15" t="s">
        <v>159</v>
      </c>
      <c r="AU204" s="15" t="s">
        <v>77</v>
      </c>
    </row>
    <row r="205" spans="2:65" s="1" customFormat="1" ht="39">
      <c r="B205" s="27"/>
      <c r="D205" s="149" t="s">
        <v>647</v>
      </c>
      <c r="F205" s="160" t="s">
        <v>652</v>
      </c>
      <c r="L205" s="27"/>
      <c r="M205" s="151"/>
      <c r="T205" s="51"/>
      <c r="AT205" s="15" t="s">
        <v>647</v>
      </c>
      <c r="AU205" s="15" t="s">
        <v>77</v>
      </c>
    </row>
    <row r="206" spans="2:65" s="12" customFormat="1">
      <c r="B206" s="154"/>
      <c r="D206" s="149" t="s">
        <v>161</v>
      </c>
      <c r="E206" s="155" t="s">
        <v>1</v>
      </c>
      <c r="F206" s="156" t="s">
        <v>653</v>
      </c>
      <c r="H206" s="157">
        <v>9.4499999999999993</v>
      </c>
      <c r="L206" s="154"/>
      <c r="M206" s="158"/>
      <c r="T206" s="159"/>
      <c r="AT206" s="155" t="s">
        <v>161</v>
      </c>
      <c r="AU206" s="155" t="s">
        <v>77</v>
      </c>
      <c r="AV206" s="12" t="s">
        <v>77</v>
      </c>
      <c r="AW206" s="12" t="s">
        <v>25</v>
      </c>
      <c r="AX206" s="12" t="s">
        <v>75</v>
      </c>
      <c r="AY206" s="155" t="s">
        <v>148</v>
      </c>
    </row>
    <row r="207" spans="2:65" s="11" customFormat="1" ht="22.9" customHeight="1">
      <c r="B207" s="126"/>
      <c r="D207" s="127" t="s">
        <v>67</v>
      </c>
      <c r="E207" s="135" t="s">
        <v>186</v>
      </c>
      <c r="F207" s="135" t="s">
        <v>220</v>
      </c>
      <c r="J207" s="136">
        <f>BK207</f>
        <v>0</v>
      </c>
      <c r="L207" s="126"/>
      <c r="M207" s="130"/>
      <c r="P207" s="131">
        <f>SUM(P208:P234)</f>
        <v>6.3000000000000007</v>
      </c>
      <c r="R207" s="131">
        <f>SUM(R208:R234)</f>
        <v>0</v>
      </c>
      <c r="T207" s="132">
        <f>SUM(T208:T234)</f>
        <v>0</v>
      </c>
      <c r="AR207" s="127" t="s">
        <v>75</v>
      </c>
      <c r="AT207" s="133" t="s">
        <v>67</v>
      </c>
      <c r="AU207" s="133" t="s">
        <v>75</v>
      </c>
      <c r="AY207" s="127" t="s">
        <v>148</v>
      </c>
      <c r="BK207" s="134">
        <f>SUM(BK208:BK234)</f>
        <v>0</v>
      </c>
    </row>
    <row r="208" spans="2:65" s="1" customFormat="1" ht="16.5" customHeight="1">
      <c r="B208" s="137"/>
      <c r="C208" s="138" t="s">
        <v>360</v>
      </c>
      <c r="D208" s="138" t="s">
        <v>150</v>
      </c>
      <c r="E208" s="139" t="s">
        <v>222</v>
      </c>
      <c r="F208" s="140" t="s">
        <v>223</v>
      </c>
      <c r="G208" s="141" t="s">
        <v>153</v>
      </c>
      <c r="H208" s="142">
        <v>63</v>
      </c>
      <c r="I208" s="143">
        <v>0</v>
      </c>
      <c r="J208" s="143">
        <f>ROUND(I208*H208,2)</f>
        <v>0</v>
      </c>
      <c r="K208" s="140" t="s">
        <v>638</v>
      </c>
      <c r="L208" s="27"/>
      <c r="M208" s="144" t="s">
        <v>1</v>
      </c>
      <c r="N208" s="115" t="s">
        <v>33</v>
      </c>
      <c r="O208" s="145">
        <v>2.5999999999999999E-2</v>
      </c>
      <c r="P208" s="145">
        <f>O208*H208</f>
        <v>1.6379999999999999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155</v>
      </c>
      <c r="AT208" s="147" t="s">
        <v>150</v>
      </c>
      <c r="AU208" s="147" t="s">
        <v>77</v>
      </c>
      <c r="AY208" s="15" t="s">
        <v>148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5" t="s">
        <v>75</v>
      </c>
      <c r="BK208" s="148">
        <f>ROUND(I208*H208,2)</f>
        <v>0</v>
      </c>
      <c r="BL208" s="15" t="s">
        <v>155</v>
      </c>
      <c r="BM208" s="147" t="s">
        <v>654</v>
      </c>
    </row>
    <row r="209" spans="2:65" s="1" customFormat="1" ht="19.5">
      <c r="B209" s="27"/>
      <c r="D209" s="149" t="s">
        <v>157</v>
      </c>
      <c r="F209" s="150" t="s">
        <v>655</v>
      </c>
      <c r="L209" s="27"/>
      <c r="M209" s="151"/>
      <c r="T209" s="51"/>
      <c r="AT209" s="15" t="s">
        <v>157</v>
      </c>
      <c r="AU209" s="15" t="s">
        <v>77</v>
      </c>
    </row>
    <row r="210" spans="2:65" s="1" customFormat="1">
      <c r="B210" s="27"/>
      <c r="D210" s="152" t="s">
        <v>159</v>
      </c>
      <c r="F210" s="153" t="s">
        <v>656</v>
      </c>
      <c r="L210" s="27"/>
      <c r="M210" s="151"/>
      <c r="T210" s="51"/>
      <c r="AT210" s="15" t="s">
        <v>159</v>
      </c>
      <c r="AU210" s="15" t="s">
        <v>77</v>
      </c>
    </row>
    <row r="211" spans="2:65" s="12" customFormat="1">
      <c r="B211" s="154"/>
      <c r="D211" s="149" t="s">
        <v>161</v>
      </c>
      <c r="E211" s="155" t="s">
        <v>1</v>
      </c>
      <c r="F211" s="156" t="s">
        <v>657</v>
      </c>
      <c r="H211" s="157">
        <v>63</v>
      </c>
      <c r="L211" s="154"/>
      <c r="M211" s="158"/>
      <c r="T211" s="159"/>
      <c r="AT211" s="155" t="s">
        <v>161</v>
      </c>
      <c r="AU211" s="155" t="s">
        <v>77</v>
      </c>
      <c r="AV211" s="12" t="s">
        <v>77</v>
      </c>
      <c r="AW211" s="12" t="s">
        <v>25</v>
      </c>
      <c r="AX211" s="12" t="s">
        <v>75</v>
      </c>
      <c r="AY211" s="155" t="s">
        <v>148</v>
      </c>
    </row>
    <row r="212" spans="2:65" s="1" customFormat="1" ht="16.5" customHeight="1">
      <c r="B212" s="137"/>
      <c r="C212" s="138" t="s">
        <v>366</v>
      </c>
      <c r="D212" s="138" t="s">
        <v>150</v>
      </c>
      <c r="E212" s="139" t="s">
        <v>229</v>
      </c>
      <c r="F212" s="140" t="s">
        <v>230</v>
      </c>
      <c r="G212" s="141" t="s">
        <v>153</v>
      </c>
      <c r="H212" s="142">
        <v>63</v>
      </c>
      <c r="I212" s="143">
        <v>0</v>
      </c>
      <c r="J212" s="143">
        <f>ROUND(I212*H212,2)</f>
        <v>0</v>
      </c>
      <c r="K212" s="140" t="s">
        <v>638</v>
      </c>
      <c r="L212" s="27"/>
      <c r="M212" s="144" t="s">
        <v>1</v>
      </c>
      <c r="N212" s="115" t="s">
        <v>33</v>
      </c>
      <c r="O212" s="145">
        <v>2.5999999999999999E-2</v>
      </c>
      <c r="P212" s="145">
        <f>O212*H212</f>
        <v>1.6379999999999999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155</v>
      </c>
      <c r="AT212" s="147" t="s">
        <v>150</v>
      </c>
      <c r="AU212" s="147" t="s">
        <v>77</v>
      </c>
      <c r="AY212" s="15" t="s">
        <v>148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5" t="s">
        <v>75</v>
      </c>
      <c r="BK212" s="148">
        <f>ROUND(I212*H212,2)</f>
        <v>0</v>
      </c>
      <c r="BL212" s="15" t="s">
        <v>155</v>
      </c>
      <c r="BM212" s="147" t="s">
        <v>658</v>
      </c>
    </row>
    <row r="213" spans="2:65" s="1" customFormat="1" ht="19.5">
      <c r="B213" s="27"/>
      <c r="D213" s="149" t="s">
        <v>157</v>
      </c>
      <c r="F213" s="150" t="s">
        <v>659</v>
      </c>
      <c r="L213" s="27"/>
      <c r="M213" s="151"/>
      <c r="T213" s="51"/>
      <c r="AT213" s="15" t="s">
        <v>157</v>
      </c>
      <c r="AU213" s="15" t="s">
        <v>77</v>
      </c>
    </row>
    <row r="214" spans="2:65" s="1" customFormat="1">
      <c r="B214" s="27"/>
      <c r="D214" s="152" t="s">
        <v>159</v>
      </c>
      <c r="F214" s="153" t="s">
        <v>660</v>
      </c>
      <c r="L214" s="27"/>
      <c r="M214" s="151"/>
      <c r="T214" s="51"/>
      <c r="AT214" s="15" t="s">
        <v>159</v>
      </c>
      <c r="AU214" s="15" t="s">
        <v>77</v>
      </c>
    </row>
    <row r="215" spans="2:65" s="12" customFormat="1">
      <c r="B215" s="154"/>
      <c r="D215" s="149" t="s">
        <v>161</v>
      </c>
      <c r="E215" s="155" t="s">
        <v>1</v>
      </c>
      <c r="F215" s="156" t="s">
        <v>661</v>
      </c>
      <c r="H215" s="157">
        <v>63</v>
      </c>
      <c r="L215" s="154"/>
      <c r="M215" s="158"/>
      <c r="T215" s="159"/>
      <c r="AT215" s="155" t="s">
        <v>161</v>
      </c>
      <c r="AU215" s="155" t="s">
        <v>77</v>
      </c>
      <c r="AV215" s="12" t="s">
        <v>77</v>
      </c>
      <c r="AW215" s="12" t="s">
        <v>25</v>
      </c>
      <c r="AX215" s="12" t="s">
        <v>75</v>
      </c>
      <c r="AY215" s="155" t="s">
        <v>148</v>
      </c>
    </row>
    <row r="216" spans="2:65" s="1" customFormat="1" ht="33" customHeight="1">
      <c r="B216" s="137"/>
      <c r="C216" s="138" t="s">
        <v>373</v>
      </c>
      <c r="D216" s="138" t="s">
        <v>150</v>
      </c>
      <c r="E216" s="139" t="s">
        <v>236</v>
      </c>
      <c r="F216" s="140" t="s">
        <v>237</v>
      </c>
      <c r="G216" s="141" t="s">
        <v>153</v>
      </c>
      <c r="H216" s="142">
        <v>63</v>
      </c>
      <c r="I216" s="143">
        <v>0</v>
      </c>
      <c r="J216" s="143">
        <f>ROUND(I216*H216,2)</f>
        <v>0</v>
      </c>
      <c r="K216" s="140" t="s">
        <v>638</v>
      </c>
      <c r="L216" s="27"/>
      <c r="M216" s="144" t="s">
        <v>1</v>
      </c>
      <c r="N216" s="115" t="s">
        <v>33</v>
      </c>
      <c r="O216" s="145">
        <v>2.5000000000000001E-2</v>
      </c>
      <c r="P216" s="145">
        <f>O216*H216</f>
        <v>1.5750000000000002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155</v>
      </c>
      <c r="AT216" s="147" t="s">
        <v>150</v>
      </c>
      <c r="AU216" s="147" t="s">
        <v>77</v>
      </c>
      <c r="AY216" s="15" t="s">
        <v>148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5" t="s">
        <v>75</v>
      </c>
      <c r="BK216" s="148">
        <f>ROUND(I216*H216,2)</f>
        <v>0</v>
      </c>
      <c r="BL216" s="15" t="s">
        <v>155</v>
      </c>
      <c r="BM216" s="147" t="s">
        <v>662</v>
      </c>
    </row>
    <row r="217" spans="2:65" s="1" customFormat="1" ht="29.25">
      <c r="B217" s="27"/>
      <c r="D217" s="149" t="s">
        <v>157</v>
      </c>
      <c r="F217" s="150" t="s">
        <v>663</v>
      </c>
      <c r="L217" s="27"/>
      <c r="M217" s="151"/>
      <c r="T217" s="51"/>
      <c r="AT217" s="15" t="s">
        <v>157</v>
      </c>
      <c r="AU217" s="15" t="s">
        <v>77</v>
      </c>
    </row>
    <row r="218" spans="2:65" s="1" customFormat="1">
      <c r="B218" s="27"/>
      <c r="D218" s="152" t="s">
        <v>159</v>
      </c>
      <c r="F218" s="153" t="s">
        <v>664</v>
      </c>
      <c r="L218" s="27"/>
      <c r="M218" s="151"/>
      <c r="T218" s="51"/>
      <c r="AT218" s="15" t="s">
        <v>159</v>
      </c>
      <c r="AU218" s="15" t="s">
        <v>77</v>
      </c>
    </row>
    <row r="219" spans="2:65" s="1" customFormat="1" ht="48.75">
      <c r="B219" s="27"/>
      <c r="D219" s="149" t="s">
        <v>647</v>
      </c>
      <c r="F219" s="160" t="s">
        <v>665</v>
      </c>
      <c r="L219" s="27"/>
      <c r="M219" s="151"/>
      <c r="T219" s="51"/>
      <c r="AT219" s="15" t="s">
        <v>647</v>
      </c>
      <c r="AU219" s="15" t="s">
        <v>77</v>
      </c>
    </row>
    <row r="220" spans="2:65" s="12" customFormat="1">
      <c r="B220" s="154"/>
      <c r="D220" s="149" t="s">
        <v>161</v>
      </c>
      <c r="E220" s="155" t="s">
        <v>1</v>
      </c>
      <c r="F220" s="156" t="s">
        <v>666</v>
      </c>
      <c r="H220" s="157">
        <v>63</v>
      </c>
      <c r="L220" s="154"/>
      <c r="M220" s="158"/>
      <c r="T220" s="159"/>
      <c r="AT220" s="155" t="s">
        <v>161</v>
      </c>
      <c r="AU220" s="155" t="s">
        <v>77</v>
      </c>
      <c r="AV220" s="12" t="s">
        <v>77</v>
      </c>
      <c r="AW220" s="12" t="s">
        <v>25</v>
      </c>
      <c r="AX220" s="12" t="s">
        <v>75</v>
      </c>
      <c r="AY220" s="155" t="s">
        <v>148</v>
      </c>
    </row>
    <row r="221" spans="2:65" s="1" customFormat="1" ht="24.2" customHeight="1">
      <c r="B221" s="137"/>
      <c r="C221" s="138" t="s">
        <v>380</v>
      </c>
      <c r="D221" s="138" t="s">
        <v>150</v>
      </c>
      <c r="E221" s="139" t="s">
        <v>243</v>
      </c>
      <c r="F221" s="140" t="s">
        <v>244</v>
      </c>
      <c r="G221" s="141" t="s">
        <v>153</v>
      </c>
      <c r="H221" s="142">
        <v>63</v>
      </c>
      <c r="I221" s="143">
        <v>0</v>
      </c>
      <c r="J221" s="143">
        <f>ROUND(I221*H221,2)</f>
        <v>0</v>
      </c>
      <c r="K221" s="140" t="s">
        <v>638</v>
      </c>
      <c r="L221" s="27"/>
      <c r="M221" s="144" t="s">
        <v>1</v>
      </c>
      <c r="N221" s="115" t="s">
        <v>33</v>
      </c>
      <c r="O221" s="145">
        <v>8.0000000000000002E-3</v>
      </c>
      <c r="P221" s="145">
        <f>O221*H221</f>
        <v>0.504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155</v>
      </c>
      <c r="AT221" s="147" t="s">
        <v>150</v>
      </c>
      <c r="AU221" s="147" t="s">
        <v>77</v>
      </c>
      <c r="AY221" s="15" t="s">
        <v>148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5" t="s">
        <v>75</v>
      </c>
      <c r="BK221" s="148">
        <f>ROUND(I221*H221,2)</f>
        <v>0</v>
      </c>
      <c r="BL221" s="15" t="s">
        <v>155</v>
      </c>
      <c r="BM221" s="147" t="s">
        <v>667</v>
      </c>
    </row>
    <row r="222" spans="2:65" s="1" customFormat="1">
      <c r="B222" s="27"/>
      <c r="D222" s="149" t="s">
        <v>157</v>
      </c>
      <c r="F222" s="150" t="s">
        <v>246</v>
      </c>
      <c r="L222" s="27"/>
      <c r="M222" s="151"/>
      <c r="T222" s="51"/>
      <c r="AT222" s="15" t="s">
        <v>157</v>
      </c>
      <c r="AU222" s="15" t="s">
        <v>77</v>
      </c>
    </row>
    <row r="223" spans="2:65" s="1" customFormat="1">
      <c r="B223" s="27"/>
      <c r="D223" s="152" t="s">
        <v>159</v>
      </c>
      <c r="F223" s="153" t="s">
        <v>668</v>
      </c>
      <c r="L223" s="27"/>
      <c r="M223" s="151"/>
      <c r="T223" s="51"/>
      <c r="AT223" s="15" t="s">
        <v>159</v>
      </c>
      <c r="AU223" s="15" t="s">
        <v>77</v>
      </c>
    </row>
    <row r="224" spans="2:65" s="1" customFormat="1" ht="39">
      <c r="B224" s="27"/>
      <c r="D224" s="149" t="s">
        <v>647</v>
      </c>
      <c r="F224" s="160" t="s">
        <v>669</v>
      </c>
      <c r="L224" s="27"/>
      <c r="M224" s="151"/>
      <c r="T224" s="51"/>
      <c r="AT224" s="15" t="s">
        <v>647</v>
      </c>
      <c r="AU224" s="15" t="s">
        <v>77</v>
      </c>
    </row>
    <row r="225" spans="2:65" s="12" customFormat="1">
      <c r="B225" s="154"/>
      <c r="D225" s="149" t="s">
        <v>161</v>
      </c>
      <c r="E225" s="155" t="s">
        <v>1</v>
      </c>
      <c r="F225" s="156" t="s">
        <v>670</v>
      </c>
      <c r="H225" s="157">
        <v>63</v>
      </c>
      <c r="L225" s="154"/>
      <c r="M225" s="158"/>
      <c r="T225" s="159"/>
      <c r="AT225" s="155" t="s">
        <v>161</v>
      </c>
      <c r="AU225" s="155" t="s">
        <v>77</v>
      </c>
      <c r="AV225" s="12" t="s">
        <v>77</v>
      </c>
      <c r="AW225" s="12" t="s">
        <v>25</v>
      </c>
      <c r="AX225" s="12" t="s">
        <v>75</v>
      </c>
      <c r="AY225" s="155" t="s">
        <v>148</v>
      </c>
    </row>
    <row r="226" spans="2:65" s="1" customFormat="1" ht="21.75" customHeight="1">
      <c r="B226" s="137"/>
      <c r="C226" s="138" t="s">
        <v>386</v>
      </c>
      <c r="D226" s="138" t="s">
        <v>150</v>
      </c>
      <c r="E226" s="139" t="s">
        <v>250</v>
      </c>
      <c r="F226" s="140" t="s">
        <v>251</v>
      </c>
      <c r="G226" s="141" t="s">
        <v>153</v>
      </c>
      <c r="H226" s="142">
        <v>63</v>
      </c>
      <c r="I226" s="143">
        <v>0</v>
      </c>
      <c r="J226" s="143">
        <f>ROUND(I226*H226,2)</f>
        <v>0</v>
      </c>
      <c r="K226" s="140" t="s">
        <v>638</v>
      </c>
      <c r="L226" s="27"/>
      <c r="M226" s="144" t="s">
        <v>1</v>
      </c>
      <c r="N226" s="115" t="s">
        <v>33</v>
      </c>
      <c r="O226" s="145">
        <v>2E-3</v>
      </c>
      <c r="P226" s="145">
        <f>O226*H226</f>
        <v>0.126</v>
      </c>
      <c r="Q226" s="145">
        <v>0</v>
      </c>
      <c r="R226" s="145">
        <f>Q226*H226</f>
        <v>0</v>
      </c>
      <c r="S226" s="145">
        <v>0</v>
      </c>
      <c r="T226" s="146">
        <f>S226*H226</f>
        <v>0</v>
      </c>
      <c r="AR226" s="147" t="s">
        <v>155</v>
      </c>
      <c r="AT226" s="147" t="s">
        <v>150</v>
      </c>
      <c r="AU226" s="147" t="s">
        <v>77</v>
      </c>
      <c r="AY226" s="15" t="s">
        <v>148</v>
      </c>
      <c r="BE226" s="148">
        <f>IF(N226="základní",J226,0)</f>
        <v>0</v>
      </c>
      <c r="BF226" s="148">
        <f>IF(N226="snížená",J226,0)</f>
        <v>0</v>
      </c>
      <c r="BG226" s="148">
        <f>IF(N226="zákl. přenesená",J226,0)</f>
        <v>0</v>
      </c>
      <c r="BH226" s="148">
        <f>IF(N226="sníž. přenesená",J226,0)</f>
        <v>0</v>
      </c>
      <c r="BI226" s="148">
        <f>IF(N226="nulová",J226,0)</f>
        <v>0</v>
      </c>
      <c r="BJ226" s="15" t="s">
        <v>75</v>
      </c>
      <c r="BK226" s="148">
        <f>ROUND(I226*H226,2)</f>
        <v>0</v>
      </c>
      <c r="BL226" s="15" t="s">
        <v>155</v>
      </c>
      <c r="BM226" s="147" t="s">
        <v>671</v>
      </c>
    </row>
    <row r="227" spans="2:65" s="1" customFormat="1" ht="19.5">
      <c r="B227" s="27"/>
      <c r="D227" s="149" t="s">
        <v>157</v>
      </c>
      <c r="F227" s="150" t="s">
        <v>253</v>
      </c>
      <c r="L227" s="27"/>
      <c r="M227" s="151"/>
      <c r="T227" s="51"/>
      <c r="AT227" s="15" t="s">
        <v>157</v>
      </c>
      <c r="AU227" s="15" t="s">
        <v>77</v>
      </c>
    </row>
    <row r="228" spans="2:65" s="1" customFormat="1">
      <c r="B228" s="27"/>
      <c r="D228" s="152" t="s">
        <v>159</v>
      </c>
      <c r="F228" s="153" t="s">
        <v>672</v>
      </c>
      <c r="L228" s="27"/>
      <c r="M228" s="151"/>
      <c r="T228" s="51"/>
      <c r="AT228" s="15" t="s">
        <v>159</v>
      </c>
      <c r="AU228" s="15" t="s">
        <v>77</v>
      </c>
    </row>
    <row r="229" spans="2:65" s="12" customFormat="1">
      <c r="B229" s="154"/>
      <c r="D229" s="149" t="s">
        <v>161</v>
      </c>
      <c r="E229" s="155" t="s">
        <v>1</v>
      </c>
      <c r="F229" s="156" t="s">
        <v>673</v>
      </c>
      <c r="H229" s="157">
        <v>63</v>
      </c>
      <c r="L229" s="154"/>
      <c r="M229" s="158"/>
      <c r="T229" s="159"/>
      <c r="AT229" s="155" t="s">
        <v>161</v>
      </c>
      <c r="AU229" s="155" t="s">
        <v>77</v>
      </c>
      <c r="AV229" s="12" t="s">
        <v>77</v>
      </c>
      <c r="AW229" s="12" t="s">
        <v>25</v>
      </c>
      <c r="AX229" s="12" t="s">
        <v>75</v>
      </c>
      <c r="AY229" s="155" t="s">
        <v>148</v>
      </c>
    </row>
    <row r="230" spans="2:65" s="1" customFormat="1" ht="33" customHeight="1">
      <c r="B230" s="137"/>
      <c r="C230" s="138" t="s">
        <v>393</v>
      </c>
      <c r="D230" s="138" t="s">
        <v>150</v>
      </c>
      <c r="E230" s="139" t="s">
        <v>263</v>
      </c>
      <c r="F230" s="140" t="s">
        <v>264</v>
      </c>
      <c r="G230" s="141" t="s">
        <v>153</v>
      </c>
      <c r="H230" s="142">
        <v>63</v>
      </c>
      <c r="I230" s="143">
        <v>0</v>
      </c>
      <c r="J230" s="143">
        <f>ROUND(I230*H230,2)</f>
        <v>0</v>
      </c>
      <c r="K230" s="140" t="s">
        <v>638</v>
      </c>
      <c r="L230" s="27"/>
      <c r="M230" s="144" t="s">
        <v>1</v>
      </c>
      <c r="N230" s="115" t="s">
        <v>33</v>
      </c>
      <c r="O230" s="145">
        <v>1.2999999999999999E-2</v>
      </c>
      <c r="P230" s="145">
        <f>O230*H230</f>
        <v>0.81899999999999995</v>
      </c>
      <c r="Q230" s="145">
        <v>0</v>
      </c>
      <c r="R230" s="145">
        <f>Q230*H230</f>
        <v>0</v>
      </c>
      <c r="S230" s="145">
        <v>0</v>
      </c>
      <c r="T230" s="146">
        <f>S230*H230</f>
        <v>0</v>
      </c>
      <c r="AR230" s="147" t="s">
        <v>155</v>
      </c>
      <c r="AT230" s="147" t="s">
        <v>150</v>
      </c>
      <c r="AU230" s="147" t="s">
        <v>77</v>
      </c>
      <c r="AY230" s="15" t="s">
        <v>148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5" t="s">
        <v>75</v>
      </c>
      <c r="BK230" s="148">
        <f>ROUND(I230*H230,2)</f>
        <v>0</v>
      </c>
      <c r="BL230" s="15" t="s">
        <v>155</v>
      </c>
      <c r="BM230" s="147" t="s">
        <v>674</v>
      </c>
    </row>
    <row r="231" spans="2:65" s="1" customFormat="1" ht="29.25">
      <c r="B231" s="27"/>
      <c r="D231" s="149" t="s">
        <v>157</v>
      </c>
      <c r="F231" s="150" t="s">
        <v>675</v>
      </c>
      <c r="L231" s="27"/>
      <c r="M231" s="151"/>
      <c r="T231" s="51"/>
      <c r="AT231" s="15" t="s">
        <v>157</v>
      </c>
      <c r="AU231" s="15" t="s">
        <v>77</v>
      </c>
    </row>
    <row r="232" spans="2:65" s="1" customFormat="1">
      <c r="B232" s="27"/>
      <c r="D232" s="152" t="s">
        <v>159</v>
      </c>
      <c r="F232" s="153" t="s">
        <v>676</v>
      </c>
      <c r="L232" s="27"/>
      <c r="M232" s="151"/>
      <c r="T232" s="51"/>
      <c r="AT232" s="15" t="s">
        <v>159</v>
      </c>
      <c r="AU232" s="15" t="s">
        <v>77</v>
      </c>
    </row>
    <row r="233" spans="2:65" s="1" customFormat="1" ht="48.75">
      <c r="B233" s="27"/>
      <c r="D233" s="149" t="s">
        <v>647</v>
      </c>
      <c r="F233" s="160" t="s">
        <v>677</v>
      </c>
      <c r="L233" s="27"/>
      <c r="M233" s="151"/>
      <c r="T233" s="51"/>
      <c r="AT233" s="15" t="s">
        <v>647</v>
      </c>
      <c r="AU233" s="15" t="s">
        <v>77</v>
      </c>
    </row>
    <row r="234" spans="2:65" s="12" customFormat="1">
      <c r="B234" s="154"/>
      <c r="D234" s="149" t="s">
        <v>161</v>
      </c>
      <c r="E234" s="155" t="s">
        <v>1</v>
      </c>
      <c r="F234" s="156" t="s">
        <v>678</v>
      </c>
      <c r="H234" s="157">
        <v>63</v>
      </c>
      <c r="L234" s="154"/>
      <c r="M234" s="158"/>
      <c r="T234" s="159"/>
      <c r="AT234" s="155" t="s">
        <v>161</v>
      </c>
      <c r="AU234" s="155" t="s">
        <v>77</v>
      </c>
      <c r="AV234" s="12" t="s">
        <v>77</v>
      </c>
      <c r="AW234" s="12" t="s">
        <v>25</v>
      </c>
      <c r="AX234" s="12" t="s">
        <v>75</v>
      </c>
      <c r="AY234" s="155" t="s">
        <v>148</v>
      </c>
    </row>
    <row r="235" spans="2:65" s="11" customFormat="1" ht="22.9" customHeight="1">
      <c r="B235" s="126"/>
      <c r="D235" s="127" t="s">
        <v>67</v>
      </c>
      <c r="E235" s="135" t="s">
        <v>204</v>
      </c>
      <c r="F235" s="135" t="s">
        <v>277</v>
      </c>
      <c r="J235" s="136">
        <f>BK235</f>
        <v>0</v>
      </c>
      <c r="L235" s="126"/>
      <c r="M235" s="130"/>
      <c r="P235" s="131">
        <f>SUM(P236:P248)</f>
        <v>35.07</v>
      </c>
      <c r="R235" s="131">
        <f>SUM(R236:R248)</f>
        <v>0.34523999999999994</v>
      </c>
      <c r="T235" s="132">
        <f>SUM(T236:T248)</f>
        <v>15.12</v>
      </c>
      <c r="AR235" s="127" t="s">
        <v>75</v>
      </c>
      <c r="AT235" s="133" t="s">
        <v>67</v>
      </c>
      <c r="AU235" s="133" t="s">
        <v>75</v>
      </c>
      <c r="AY235" s="127" t="s">
        <v>148</v>
      </c>
      <c r="BK235" s="134">
        <f>SUM(BK236:BK248)</f>
        <v>0</v>
      </c>
    </row>
    <row r="236" spans="2:65" s="1" customFormat="1" ht="21.75" customHeight="1">
      <c r="B236" s="137"/>
      <c r="C236" s="138" t="s">
        <v>7</v>
      </c>
      <c r="D236" s="138" t="s">
        <v>150</v>
      </c>
      <c r="E236" s="139" t="s">
        <v>679</v>
      </c>
      <c r="F236" s="140" t="s">
        <v>680</v>
      </c>
      <c r="G236" s="141" t="s">
        <v>272</v>
      </c>
      <c r="H236" s="142">
        <v>42</v>
      </c>
      <c r="I236" s="143">
        <v>0</v>
      </c>
      <c r="J236" s="143">
        <f>ROUND(I236*H236,2)</f>
        <v>0</v>
      </c>
      <c r="K236" s="140" t="s">
        <v>638</v>
      </c>
      <c r="L236" s="27"/>
      <c r="M236" s="144" t="s">
        <v>1</v>
      </c>
      <c r="N236" s="115" t="s">
        <v>33</v>
      </c>
      <c r="O236" s="145">
        <v>0.22500000000000001</v>
      </c>
      <c r="P236" s="145">
        <f>O236*H236</f>
        <v>9.4500000000000011</v>
      </c>
      <c r="Q236" s="145">
        <v>0</v>
      </c>
      <c r="R236" s="145">
        <f>Q236*H236</f>
        <v>0</v>
      </c>
      <c r="S236" s="145">
        <v>0.36</v>
      </c>
      <c r="T236" s="146">
        <f>S236*H236</f>
        <v>15.12</v>
      </c>
      <c r="AR236" s="147" t="s">
        <v>155</v>
      </c>
      <c r="AT236" s="147" t="s">
        <v>150</v>
      </c>
      <c r="AU236" s="147" t="s">
        <v>77</v>
      </c>
      <c r="AY236" s="15" t="s">
        <v>148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5" t="s">
        <v>75</v>
      </c>
      <c r="BK236" s="148">
        <f>ROUND(I236*H236,2)</f>
        <v>0</v>
      </c>
      <c r="BL236" s="15" t="s">
        <v>155</v>
      </c>
      <c r="BM236" s="147" t="s">
        <v>681</v>
      </c>
    </row>
    <row r="237" spans="2:65" s="1" customFormat="1" ht="19.5">
      <c r="B237" s="27"/>
      <c r="D237" s="149" t="s">
        <v>157</v>
      </c>
      <c r="F237" s="150" t="s">
        <v>682</v>
      </c>
      <c r="L237" s="27"/>
      <c r="M237" s="151"/>
      <c r="T237" s="51"/>
      <c r="AT237" s="15" t="s">
        <v>157</v>
      </c>
      <c r="AU237" s="15" t="s">
        <v>77</v>
      </c>
    </row>
    <row r="238" spans="2:65" s="1" customFormat="1">
      <c r="B238" s="27"/>
      <c r="D238" s="152" t="s">
        <v>159</v>
      </c>
      <c r="F238" s="153" t="s">
        <v>683</v>
      </c>
      <c r="L238" s="27"/>
      <c r="M238" s="151"/>
      <c r="T238" s="51"/>
      <c r="AT238" s="15" t="s">
        <v>159</v>
      </c>
      <c r="AU238" s="15" t="s">
        <v>77</v>
      </c>
    </row>
    <row r="239" spans="2:65" s="1" customFormat="1" ht="39">
      <c r="B239" s="27"/>
      <c r="D239" s="149" t="s">
        <v>647</v>
      </c>
      <c r="F239" s="160" t="s">
        <v>684</v>
      </c>
      <c r="L239" s="27"/>
      <c r="M239" s="151"/>
      <c r="T239" s="51"/>
      <c r="AT239" s="15" t="s">
        <v>647</v>
      </c>
      <c r="AU239" s="15" t="s">
        <v>77</v>
      </c>
    </row>
    <row r="240" spans="2:65" s="12" customFormat="1">
      <c r="B240" s="154"/>
      <c r="D240" s="149" t="s">
        <v>161</v>
      </c>
      <c r="E240" s="155" t="s">
        <v>1</v>
      </c>
      <c r="F240" s="156" t="s">
        <v>649</v>
      </c>
      <c r="H240" s="157">
        <v>42</v>
      </c>
      <c r="L240" s="154"/>
      <c r="M240" s="158"/>
      <c r="T240" s="159"/>
      <c r="AT240" s="155" t="s">
        <v>161</v>
      </c>
      <c r="AU240" s="155" t="s">
        <v>77</v>
      </c>
      <c r="AV240" s="12" t="s">
        <v>77</v>
      </c>
      <c r="AW240" s="12" t="s">
        <v>25</v>
      </c>
      <c r="AX240" s="12" t="s">
        <v>75</v>
      </c>
      <c r="AY240" s="155" t="s">
        <v>148</v>
      </c>
    </row>
    <row r="241" spans="2:65" s="1" customFormat="1" ht="24.2" customHeight="1">
      <c r="B241" s="137"/>
      <c r="C241" s="138" t="s">
        <v>278</v>
      </c>
      <c r="D241" s="138" t="s">
        <v>150</v>
      </c>
      <c r="E241" s="139" t="s">
        <v>685</v>
      </c>
      <c r="F241" s="140" t="s">
        <v>686</v>
      </c>
      <c r="G241" s="141" t="s">
        <v>272</v>
      </c>
      <c r="H241" s="142">
        <v>42</v>
      </c>
      <c r="I241" s="143">
        <v>0</v>
      </c>
      <c r="J241" s="143">
        <f>ROUND(I241*H241,2)</f>
        <v>0</v>
      </c>
      <c r="K241" s="140" t="s">
        <v>638</v>
      </c>
      <c r="L241" s="27"/>
      <c r="M241" s="144" t="s">
        <v>1</v>
      </c>
      <c r="N241" s="115" t="s">
        <v>33</v>
      </c>
      <c r="O241" s="145">
        <v>0.61</v>
      </c>
      <c r="P241" s="145">
        <f>O241*H241</f>
        <v>25.62</v>
      </c>
      <c r="Q241" s="145">
        <v>3.0000000000000001E-5</v>
      </c>
      <c r="R241" s="145">
        <f>Q241*H241</f>
        <v>1.2600000000000001E-3</v>
      </c>
      <c r="S241" s="145">
        <v>0</v>
      </c>
      <c r="T241" s="146">
        <f>S241*H241</f>
        <v>0</v>
      </c>
      <c r="AR241" s="147" t="s">
        <v>155</v>
      </c>
      <c r="AT241" s="147" t="s">
        <v>150</v>
      </c>
      <c r="AU241" s="147" t="s">
        <v>77</v>
      </c>
      <c r="AY241" s="15" t="s">
        <v>148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5" t="s">
        <v>75</v>
      </c>
      <c r="BK241" s="148">
        <f>ROUND(I241*H241,2)</f>
        <v>0</v>
      </c>
      <c r="BL241" s="15" t="s">
        <v>155</v>
      </c>
      <c r="BM241" s="147" t="s">
        <v>687</v>
      </c>
    </row>
    <row r="242" spans="2:65" s="1" customFormat="1" ht="19.5">
      <c r="B242" s="27"/>
      <c r="D242" s="149" t="s">
        <v>157</v>
      </c>
      <c r="F242" s="150" t="s">
        <v>688</v>
      </c>
      <c r="L242" s="27"/>
      <c r="M242" s="151"/>
      <c r="T242" s="51"/>
      <c r="AT242" s="15" t="s">
        <v>157</v>
      </c>
      <c r="AU242" s="15" t="s">
        <v>77</v>
      </c>
    </row>
    <row r="243" spans="2:65" s="1" customFormat="1">
      <c r="B243" s="27"/>
      <c r="D243" s="152" t="s">
        <v>159</v>
      </c>
      <c r="F243" s="153" t="s">
        <v>689</v>
      </c>
      <c r="L243" s="27"/>
      <c r="M243" s="151"/>
      <c r="T243" s="51"/>
      <c r="AT243" s="15" t="s">
        <v>159</v>
      </c>
      <c r="AU243" s="15" t="s">
        <v>77</v>
      </c>
    </row>
    <row r="244" spans="2:65" s="1" customFormat="1" ht="97.5">
      <c r="B244" s="27"/>
      <c r="D244" s="149" t="s">
        <v>647</v>
      </c>
      <c r="F244" s="160" t="s">
        <v>690</v>
      </c>
      <c r="L244" s="27"/>
      <c r="M244" s="151"/>
      <c r="T244" s="51"/>
      <c r="AT244" s="15" t="s">
        <v>647</v>
      </c>
      <c r="AU244" s="15" t="s">
        <v>77</v>
      </c>
    </row>
    <row r="245" spans="2:65" s="12" customFormat="1">
      <c r="B245" s="154"/>
      <c r="D245" s="149" t="s">
        <v>161</v>
      </c>
      <c r="E245" s="155" t="s">
        <v>1</v>
      </c>
      <c r="F245" s="156" t="s">
        <v>649</v>
      </c>
      <c r="H245" s="157">
        <v>42</v>
      </c>
      <c r="L245" s="154"/>
      <c r="M245" s="158"/>
      <c r="T245" s="159"/>
      <c r="AT245" s="155" t="s">
        <v>161</v>
      </c>
      <c r="AU245" s="155" t="s">
        <v>77</v>
      </c>
      <c r="AV245" s="12" t="s">
        <v>77</v>
      </c>
      <c r="AW245" s="12" t="s">
        <v>25</v>
      </c>
      <c r="AX245" s="12" t="s">
        <v>75</v>
      </c>
      <c r="AY245" s="155" t="s">
        <v>148</v>
      </c>
    </row>
    <row r="246" spans="2:65" s="1" customFormat="1" ht="24.2" customHeight="1">
      <c r="B246" s="137"/>
      <c r="C246" s="161" t="s">
        <v>285</v>
      </c>
      <c r="D246" s="161" t="s">
        <v>201</v>
      </c>
      <c r="E246" s="162" t="s">
        <v>691</v>
      </c>
      <c r="F246" s="163" t="s">
        <v>692</v>
      </c>
      <c r="G246" s="164" t="s">
        <v>272</v>
      </c>
      <c r="H246" s="165">
        <v>42</v>
      </c>
      <c r="I246" s="166">
        <v>0</v>
      </c>
      <c r="J246" s="166">
        <f>ROUND(I246*H246,2)</f>
        <v>0</v>
      </c>
      <c r="K246" s="163" t="s">
        <v>638</v>
      </c>
      <c r="L246" s="167"/>
      <c r="M246" s="168" t="s">
        <v>1</v>
      </c>
      <c r="N246" s="169" t="s">
        <v>33</v>
      </c>
      <c r="O246" s="145">
        <v>0</v>
      </c>
      <c r="P246" s="145">
        <f>O246*H246</f>
        <v>0</v>
      </c>
      <c r="Q246" s="145">
        <v>8.1899999999999994E-3</v>
      </c>
      <c r="R246" s="145">
        <f>Q246*H246</f>
        <v>0.34397999999999995</v>
      </c>
      <c r="S246" s="145">
        <v>0</v>
      </c>
      <c r="T246" s="146">
        <f>S246*H246</f>
        <v>0</v>
      </c>
      <c r="AR246" s="147" t="s">
        <v>204</v>
      </c>
      <c r="AT246" s="147" t="s">
        <v>201</v>
      </c>
      <c r="AU246" s="147" t="s">
        <v>77</v>
      </c>
      <c r="AY246" s="15" t="s">
        <v>148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5" t="s">
        <v>75</v>
      </c>
      <c r="BK246" s="148">
        <f>ROUND(I246*H246,2)</f>
        <v>0</v>
      </c>
      <c r="BL246" s="15" t="s">
        <v>155</v>
      </c>
      <c r="BM246" s="147" t="s">
        <v>693</v>
      </c>
    </row>
    <row r="247" spans="2:65" s="1" customFormat="1">
      <c r="B247" s="27"/>
      <c r="D247" s="149" t="s">
        <v>157</v>
      </c>
      <c r="F247" s="150" t="s">
        <v>692</v>
      </c>
      <c r="L247" s="27"/>
      <c r="M247" s="151"/>
      <c r="T247" s="51"/>
      <c r="AT247" s="15" t="s">
        <v>157</v>
      </c>
      <c r="AU247" s="15" t="s">
        <v>77</v>
      </c>
    </row>
    <row r="248" spans="2:65" s="12" customFormat="1">
      <c r="B248" s="154"/>
      <c r="D248" s="149" t="s">
        <v>161</v>
      </c>
      <c r="E248" s="155" t="s">
        <v>1</v>
      </c>
      <c r="F248" s="156" t="s">
        <v>649</v>
      </c>
      <c r="H248" s="157">
        <v>42</v>
      </c>
      <c r="L248" s="154"/>
      <c r="M248" s="158"/>
      <c r="T248" s="159"/>
      <c r="AT248" s="155" t="s">
        <v>161</v>
      </c>
      <c r="AU248" s="155" t="s">
        <v>77</v>
      </c>
      <c r="AV248" s="12" t="s">
        <v>77</v>
      </c>
      <c r="AW248" s="12" t="s">
        <v>25</v>
      </c>
      <c r="AX248" s="12" t="s">
        <v>75</v>
      </c>
      <c r="AY248" s="155" t="s">
        <v>148</v>
      </c>
    </row>
    <row r="249" spans="2:65" s="11" customFormat="1" ht="22.9" customHeight="1">
      <c r="B249" s="126"/>
      <c r="D249" s="127" t="s">
        <v>67</v>
      </c>
      <c r="E249" s="135" t="s">
        <v>346</v>
      </c>
      <c r="F249" s="135" t="s">
        <v>347</v>
      </c>
      <c r="J249" s="136">
        <v>0</v>
      </c>
      <c r="L249" s="126"/>
      <c r="M249" s="130"/>
      <c r="P249" s="131">
        <f>SUM(P250:P269)</f>
        <v>5.6246400000000003</v>
      </c>
      <c r="R249" s="131">
        <f>SUM(R250:R269)</f>
        <v>0</v>
      </c>
      <c r="T249" s="132">
        <f>SUM(T250:T269)</f>
        <v>0</v>
      </c>
      <c r="AR249" s="127" t="s">
        <v>75</v>
      </c>
      <c r="AT249" s="133" t="s">
        <v>67</v>
      </c>
      <c r="AU249" s="133" t="s">
        <v>75</v>
      </c>
      <c r="AY249" s="127" t="s">
        <v>148</v>
      </c>
      <c r="BK249" s="134">
        <f>SUM(BK250:BK269)</f>
        <v>0</v>
      </c>
    </row>
    <row r="250" spans="2:65" s="1" customFormat="1" ht="21.75" customHeight="1">
      <c r="B250" s="137"/>
      <c r="C250" s="138" t="s">
        <v>304</v>
      </c>
      <c r="D250" s="138" t="s">
        <v>150</v>
      </c>
      <c r="E250" s="139" t="s">
        <v>374</v>
      </c>
      <c r="F250" s="140" t="s">
        <v>375</v>
      </c>
      <c r="G250" s="141" t="s">
        <v>209</v>
      </c>
      <c r="H250" s="142">
        <v>12.096</v>
      </c>
      <c r="I250" s="143">
        <v>0</v>
      </c>
      <c r="J250" s="143">
        <f>ROUND(I250*H250,2)</f>
        <v>0</v>
      </c>
      <c r="K250" s="140" t="s">
        <v>638</v>
      </c>
      <c r="L250" s="27"/>
      <c r="M250" s="144" t="s">
        <v>1</v>
      </c>
      <c r="N250" s="115" t="s">
        <v>33</v>
      </c>
      <c r="O250" s="145">
        <v>3.2000000000000001E-2</v>
      </c>
      <c r="P250" s="145">
        <f>O250*H250</f>
        <v>0.38707200000000003</v>
      </c>
      <c r="Q250" s="145">
        <v>0</v>
      </c>
      <c r="R250" s="145">
        <f>Q250*H250</f>
        <v>0</v>
      </c>
      <c r="S250" s="145">
        <v>0</v>
      </c>
      <c r="T250" s="146">
        <f>S250*H250</f>
        <v>0</v>
      </c>
      <c r="AR250" s="147" t="s">
        <v>155</v>
      </c>
      <c r="AT250" s="147" t="s">
        <v>150</v>
      </c>
      <c r="AU250" s="147" t="s">
        <v>77</v>
      </c>
      <c r="AY250" s="15" t="s">
        <v>148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5" t="s">
        <v>75</v>
      </c>
      <c r="BK250" s="148">
        <f>ROUND(I250*H250,2)</f>
        <v>0</v>
      </c>
      <c r="BL250" s="15" t="s">
        <v>155</v>
      </c>
      <c r="BM250" s="147" t="s">
        <v>694</v>
      </c>
    </row>
    <row r="251" spans="2:65" s="1" customFormat="1" ht="19.5">
      <c r="B251" s="27"/>
      <c r="D251" s="149" t="s">
        <v>157</v>
      </c>
      <c r="F251" s="150" t="s">
        <v>695</v>
      </c>
      <c r="L251" s="27"/>
      <c r="M251" s="151"/>
      <c r="T251" s="51"/>
      <c r="AT251" s="15" t="s">
        <v>157</v>
      </c>
      <c r="AU251" s="15" t="s">
        <v>77</v>
      </c>
    </row>
    <row r="252" spans="2:65" s="1" customFormat="1">
      <c r="B252" s="27"/>
      <c r="D252" s="152" t="s">
        <v>159</v>
      </c>
      <c r="F252" s="153" t="s">
        <v>696</v>
      </c>
      <c r="L252" s="27"/>
      <c r="M252" s="151"/>
      <c r="T252" s="51"/>
      <c r="AT252" s="15" t="s">
        <v>159</v>
      </c>
      <c r="AU252" s="15" t="s">
        <v>77</v>
      </c>
    </row>
    <row r="253" spans="2:65" s="1" customFormat="1" ht="97.5">
      <c r="B253" s="27"/>
      <c r="D253" s="149" t="s">
        <v>647</v>
      </c>
      <c r="F253" s="160" t="s">
        <v>697</v>
      </c>
      <c r="L253" s="27"/>
      <c r="M253" s="151"/>
      <c r="T253" s="51"/>
      <c r="AT253" s="15" t="s">
        <v>647</v>
      </c>
      <c r="AU253" s="15" t="s">
        <v>77</v>
      </c>
    </row>
    <row r="254" spans="2:65" s="12" customFormat="1">
      <c r="B254" s="154"/>
      <c r="D254" s="149" t="s">
        <v>161</v>
      </c>
      <c r="E254" s="155" t="s">
        <v>1</v>
      </c>
      <c r="F254" s="156" t="s">
        <v>698</v>
      </c>
      <c r="H254" s="157">
        <v>12.096</v>
      </c>
      <c r="L254" s="154"/>
      <c r="M254" s="158"/>
      <c r="T254" s="159"/>
      <c r="AT254" s="155" t="s">
        <v>161</v>
      </c>
      <c r="AU254" s="155" t="s">
        <v>77</v>
      </c>
      <c r="AV254" s="12" t="s">
        <v>77</v>
      </c>
      <c r="AW254" s="12" t="s">
        <v>25</v>
      </c>
      <c r="AX254" s="12" t="s">
        <v>75</v>
      </c>
      <c r="AY254" s="155" t="s">
        <v>148</v>
      </c>
    </row>
    <row r="255" spans="2:65" s="1" customFormat="1" ht="24.2" customHeight="1">
      <c r="B255" s="137"/>
      <c r="C255" s="138" t="s">
        <v>311</v>
      </c>
      <c r="D255" s="138" t="s">
        <v>150</v>
      </c>
      <c r="E255" s="139" t="s">
        <v>381</v>
      </c>
      <c r="F255" s="140" t="s">
        <v>382</v>
      </c>
      <c r="G255" s="141" t="s">
        <v>209</v>
      </c>
      <c r="H255" s="142">
        <v>229.82400000000001</v>
      </c>
      <c r="I255" s="143">
        <v>0</v>
      </c>
      <c r="J255" s="143">
        <f>ROUND(I255*H255,2)</f>
        <v>0</v>
      </c>
      <c r="K255" s="140" t="s">
        <v>638</v>
      </c>
      <c r="L255" s="27"/>
      <c r="M255" s="144" t="s">
        <v>1</v>
      </c>
      <c r="N255" s="115" t="s">
        <v>33</v>
      </c>
      <c r="O255" s="145">
        <v>3.0000000000000001E-3</v>
      </c>
      <c r="P255" s="145">
        <f>O255*H255</f>
        <v>0.68947200000000008</v>
      </c>
      <c r="Q255" s="145">
        <v>0</v>
      </c>
      <c r="R255" s="145">
        <f>Q255*H255</f>
        <v>0</v>
      </c>
      <c r="S255" s="145">
        <v>0</v>
      </c>
      <c r="T255" s="146">
        <f>S255*H255</f>
        <v>0</v>
      </c>
      <c r="AR255" s="147" t="s">
        <v>155</v>
      </c>
      <c r="AT255" s="147" t="s">
        <v>150</v>
      </c>
      <c r="AU255" s="147" t="s">
        <v>77</v>
      </c>
      <c r="AY255" s="15" t="s">
        <v>148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5" t="s">
        <v>75</v>
      </c>
      <c r="BK255" s="148">
        <f>ROUND(I255*H255,2)</f>
        <v>0</v>
      </c>
      <c r="BL255" s="15" t="s">
        <v>155</v>
      </c>
      <c r="BM255" s="147" t="s">
        <v>699</v>
      </c>
    </row>
    <row r="256" spans="2:65" s="1" customFormat="1" ht="29.25">
      <c r="B256" s="27"/>
      <c r="D256" s="149" t="s">
        <v>157</v>
      </c>
      <c r="F256" s="150" t="s">
        <v>700</v>
      </c>
      <c r="L256" s="27"/>
      <c r="M256" s="151"/>
      <c r="T256" s="51"/>
      <c r="AT256" s="15" t="s">
        <v>157</v>
      </c>
      <c r="AU256" s="15" t="s">
        <v>77</v>
      </c>
    </row>
    <row r="257" spans="2:65" s="1" customFormat="1">
      <c r="B257" s="27"/>
      <c r="D257" s="152" t="s">
        <v>159</v>
      </c>
      <c r="F257" s="153" t="s">
        <v>701</v>
      </c>
      <c r="L257" s="27"/>
      <c r="M257" s="151"/>
      <c r="T257" s="51"/>
      <c r="AT257" s="15" t="s">
        <v>159</v>
      </c>
      <c r="AU257" s="15" t="s">
        <v>77</v>
      </c>
    </row>
    <row r="258" spans="2:65" s="1" customFormat="1" ht="97.5">
      <c r="B258" s="27"/>
      <c r="D258" s="149" t="s">
        <v>647</v>
      </c>
      <c r="F258" s="160" t="s">
        <v>697</v>
      </c>
      <c r="L258" s="27"/>
      <c r="M258" s="151"/>
      <c r="T258" s="51"/>
      <c r="AT258" s="15" t="s">
        <v>647</v>
      </c>
      <c r="AU258" s="15" t="s">
        <v>77</v>
      </c>
    </row>
    <row r="259" spans="2:65" s="12" customFormat="1">
      <c r="B259" s="154"/>
      <c r="D259" s="149" t="s">
        <v>161</v>
      </c>
      <c r="E259" s="155" t="s">
        <v>1</v>
      </c>
      <c r="F259" s="156" t="s">
        <v>702</v>
      </c>
      <c r="H259" s="157">
        <v>229.82400000000001</v>
      </c>
      <c r="L259" s="154"/>
      <c r="M259" s="158"/>
      <c r="T259" s="159"/>
      <c r="AT259" s="155" t="s">
        <v>161</v>
      </c>
      <c r="AU259" s="155" t="s">
        <v>77</v>
      </c>
      <c r="AV259" s="12" t="s">
        <v>77</v>
      </c>
      <c r="AW259" s="12" t="s">
        <v>25</v>
      </c>
      <c r="AX259" s="12" t="s">
        <v>75</v>
      </c>
      <c r="AY259" s="155" t="s">
        <v>148</v>
      </c>
    </row>
    <row r="260" spans="2:65" s="1" customFormat="1" ht="24.2" customHeight="1">
      <c r="B260" s="137"/>
      <c r="C260" s="138" t="s">
        <v>318</v>
      </c>
      <c r="D260" s="138" t="s">
        <v>150</v>
      </c>
      <c r="E260" s="139" t="s">
        <v>407</v>
      </c>
      <c r="F260" s="140" t="s">
        <v>408</v>
      </c>
      <c r="G260" s="141" t="s">
        <v>209</v>
      </c>
      <c r="H260" s="142">
        <v>12.096</v>
      </c>
      <c r="I260" s="143">
        <v>0</v>
      </c>
      <c r="J260" s="143">
        <f>ROUND(I260*H260,2)</f>
        <v>0</v>
      </c>
      <c r="K260" s="140" t="s">
        <v>638</v>
      </c>
      <c r="L260" s="27"/>
      <c r="M260" s="144" t="s">
        <v>1</v>
      </c>
      <c r="N260" s="115" t="s">
        <v>33</v>
      </c>
      <c r="O260" s="145">
        <v>0.376</v>
      </c>
      <c r="P260" s="145">
        <f>O260*H260</f>
        <v>4.5480960000000001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155</v>
      </c>
      <c r="AT260" s="147" t="s">
        <v>150</v>
      </c>
      <c r="AU260" s="147" t="s">
        <v>77</v>
      </c>
      <c r="AY260" s="15" t="s">
        <v>148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5" t="s">
        <v>75</v>
      </c>
      <c r="BK260" s="148">
        <f>ROUND(I260*H260,2)</f>
        <v>0</v>
      </c>
      <c r="BL260" s="15" t="s">
        <v>155</v>
      </c>
      <c r="BM260" s="147" t="s">
        <v>703</v>
      </c>
    </row>
    <row r="261" spans="2:65" s="1" customFormat="1" ht="19.5">
      <c r="B261" s="27"/>
      <c r="D261" s="149" t="s">
        <v>157</v>
      </c>
      <c r="F261" s="150" t="s">
        <v>704</v>
      </c>
      <c r="L261" s="27"/>
      <c r="M261" s="151"/>
      <c r="T261" s="51"/>
      <c r="AT261" s="15" t="s">
        <v>157</v>
      </c>
      <c r="AU261" s="15" t="s">
        <v>77</v>
      </c>
    </row>
    <row r="262" spans="2:65" s="1" customFormat="1">
      <c r="B262" s="27"/>
      <c r="D262" s="152" t="s">
        <v>159</v>
      </c>
      <c r="F262" s="153" t="s">
        <v>705</v>
      </c>
      <c r="L262" s="27"/>
      <c r="M262" s="151"/>
      <c r="T262" s="51"/>
      <c r="AT262" s="15" t="s">
        <v>159</v>
      </c>
      <c r="AU262" s="15" t="s">
        <v>77</v>
      </c>
    </row>
    <row r="263" spans="2:65" s="1" customFormat="1" ht="39">
      <c r="B263" s="27"/>
      <c r="D263" s="149" t="s">
        <v>647</v>
      </c>
      <c r="F263" s="160" t="s">
        <v>706</v>
      </c>
      <c r="L263" s="27"/>
      <c r="M263" s="151"/>
      <c r="T263" s="51"/>
      <c r="AT263" s="15" t="s">
        <v>647</v>
      </c>
      <c r="AU263" s="15" t="s">
        <v>77</v>
      </c>
    </row>
    <row r="264" spans="2:65" s="12" customFormat="1">
      <c r="B264" s="154"/>
      <c r="D264" s="149" t="s">
        <v>161</v>
      </c>
      <c r="E264" s="155" t="s">
        <v>1</v>
      </c>
      <c r="F264" s="156" t="s">
        <v>698</v>
      </c>
      <c r="H264" s="157">
        <v>12.096</v>
      </c>
      <c r="L264" s="154"/>
      <c r="M264" s="158"/>
      <c r="T264" s="159"/>
      <c r="AT264" s="155" t="s">
        <v>161</v>
      </c>
      <c r="AU264" s="155" t="s">
        <v>77</v>
      </c>
      <c r="AV264" s="12" t="s">
        <v>77</v>
      </c>
      <c r="AW264" s="12" t="s">
        <v>25</v>
      </c>
      <c r="AX264" s="12" t="s">
        <v>75</v>
      </c>
      <c r="AY264" s="155" t="s">
        <v>148</v>
      </c>
    </row>
    <row r="265" spans="2:65" s="1" customFormat="1" ht="37.9" customHeight="1">
      <c r="B265" s="137"/>
      <c r="C265" s="138" t="s">
        <v>323</v>
      </c>
      <c r="D265" s="138" t="s">
        <v>150</v>
      </c>
      <c r="E265" s="139" t="s">
        <v>707</v>
      </c>
      <c r="F265" s="140" t="s">
        <v>708</v>
      </c>
      <c r="G265" s="141" t="s">
        <v>209</v>
      </c>
      <c r="H265" s="142">
        <v>12.096</v>
      </c>
      <c r="I265" s="143">
        <v>0</v>
      </c>
      <c r="J265" s="143">
        <f>I2650</f>
        <v>0</v>
      </c>
      <c r="K265" s="140" t="s">
        <v>638</v>
      </c>
      <c r="L265" s="27"/>
      <c r="M265" s="144" t="s">
        <v>1</v>
      </c>
      <c r="N265" s="115" t="s">
        <v>33</v>
      </c>
      <c r="O265" s="145">
        <v>0</v>
      </c>
      <c r="P265" s="145">
        <f>O265*H265</f>
        <v>0</v>
      </c>
      <c r="Q265" s="145">
        <v>0</v>
      </c>
      <c r="R265" s="145">
        <f>Q265*H265</f>
        <v>0</v>
      </c>
      <c r="S265" s="145">
        <v>0</v>
      </c>
      <c r="T265" s="146">
        <f>S265*H265</f>
        <v>0</v>
      </c>
      <c r="AR265" s="147" t="s">
        <v>155</v>
      </c>
      <c r="AT265" s="147" t="s">
        <v>150</v>
      </c>
      <c r="AU265" s="147" t="s">
        <v>77</v>
      </c>
      <c r="AY265" s="15" t="s">
        <v>148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5" t="s">
        <v>75</v>
      </c>
      <c r="BK265" s="148">
        <f>ROUND(I265*H265,2)</f>
        <v>0</v>
      </c>
      <c r="BL265" s="15" t="s">
        <v>155</v>
      </c>
      <c r="BM265" s="147" t="s">
        <v>709</v>
      </c>
    </row>
    <row r="266" spans="2:65" s="1" customFormat="1" ht="29.25">
      <c r="B266" s="27"/>
      <c r="D266" s="149" t="s">
        <v>157</v>
      </c>
      <c r="F266" s="150" t="s">
        <v>710</v>
      </c>
      <c r="L266" s="27"/>
      <c r="M266" s="151"/>
      <c r="T266" s="51"/>
      <c r="AT266" s="15" t="s">
        <v>157</v>
      </c>
      <c r="AU266" s="15" t="s">
        <v>77</v>
      </c>
    </row>
    <row r="267" spans="2:65" s="1" customFormat="1">
      <c r="B267" s="27"/>
      <c r="D267" s="152" t="s">
        <v>159</v>
      </c>
      <c r="F267" s="153" t="s">
        <v>711</v>
      </c>
      <c r="L267" s="27"/>
      <c r="M267" s="151"/>
      <c r="T267" s="51"/>
      <c r="AT267" s="15" t="s">
        <v>159</v>
      </c>
      <c r="AU267" s="15" t="s">
        <v>77</v>
      </c>
    </row>
    <row r="268" spans="2:65" s="1" customFormat="1" ht="78">
      <c r="B268" s="27"/>
      <c r="D268" s="149" t="s">
        <v>647</v>
      </c>
      <c r="F268" s="160" t="s">
        <v>712</v>
      </c>
      <c r="L268" s="27"/>
      <c r="M268" s="151"/>
      <c r="T268" s="51"/>
      <c r="AT268" s="15" t="s">
        <v>647</v>
      </c>
      <c r="AU268" s="15" t="s">
        <v>77</v>
      </c>
    </row>
    <row r="269" spans="2:65" s="12" customFormat="1">
      <c r="B269" s="154"/>
      <c r="D269" s="149" t="s">
        <v>161</v>
      </c>
      <c r="E269" s="155" t="s">
        <v>1</v>
      </c>
      <c r="F269" s="156" t="s">
        <v>698</v>
      </c>
      <c r="H269" s="157">
        <v>12.096</v>
      </c>
      <c r="L269" s="154"/>
      <c r="M269" s="158"/>
      <c r="T269" s="159"/>
      <c r="AT269" s="155" t="s">
        <v>161</v>
      </c>
      <c r="AU269" s="155" t="s">
        <v>77</v>
      </c>
      <c r="AV269" s="12" t="s">
        <v>77</v>
      </c>
      <c r="AW269" s="12" t="s">
        <v>25</v>
      </c>
      <c r="AX269" s="12" t="s">
        <v>75</v>
      </c>
      <c r="AY269" s="155" t="s">
        <v>148</v>
      </c>
    </row>
    <row r="270" spans="2:65" s="11" customFormat="1" ht="22.9" customHeight="1">
      <c r="B270" s="126"/>
      <c r="D270" s="127" t="s">
        <v>67</v>
      </c>
      <c r="E270" s="135" t="s">
        <v>418</v>
      </c>
      <c r="F270" s="135" t="s">
        <v>419</v>
      </c>
      <c r="J270" s="136">
        <f>BK270</f>
        <v>0</v>
      </c>
      <c r="L270" s="126"/>
      <c r="M270" s="130"/>
      <c r="P270" s="131">
        <f>SUM(P271:P274)</f>
        <v>159.4478</v>
      </c>
      <c r="R270" s="131">
        <f>SUM(R271:R274)</f>
        <v>0</v>
      </c>
      <c r="T270" s="132">
        <f>SUM(T271:T274)</f>
        <v>0</v>
      </c>
      <c r="AR270" s="127" t="s">
        <v>75</v>
      </c>
      <c r="AT270" s="133" t="s">
        <v>67</v>
      </c>
      <c r="AU270" s="133" t="s">
        <v>75</v>
      </c>
      <c r="AY270" s="127" t="s">
        <v>148</v>
      </c>
      <c r="BK270" s="134">
        <f>SUM(BK271:BK274)</f>
        <v>0</v>
      </c>
    </row>
    <row r="271" spans="2:65" s="1" customFormat="1" ht="24.2" customHeight="1">
      <c r="B271" s="137"/>
      <c r="C271" s="138" t="s">
        <v>327</v>
      </c>
      <c r="D271" s="138" t="s">
        <v>150</v>
      </c>
      <c r="E271" s="139" t="s">
        <v>713</v>
      </c>
      <c r="F271" s="140" t="s">
        <v>714</v>
      </c>
      <c r="G271" s="141" t="s">
        <v>209</v>
      </c>
      <c r="H271" s="142">
        <v>107.735</v>
      </c>
      <c r="I271" s="143">
        <v>0</v>
      </c>
      <c r="J271" s="143">
        <f>ROUND(I271*H271,2)</f>
        <v>0</v>
      </c>
      <c r="K271" s="140" t="s">
        <v>638</v>
      </c>
      <c r="L271" s="27"/>
      <c r="M271" s="144" t="s">
        <v>1</v>
      </c>
      <c r="N271" s="115" t="s">
        <v>33</v>
      </c>
      <c r="O271" s="145">
        <v>1.48</v>
      </c>
      <c r="P271" s="145">
        <f>O271*H271</f>
        <v>159.4478</v>
      </c>
      <c r="Q271" s="145">
        <v>0</v>
      </c>
      <c r="R271" s="145">
        <f>Q271*H271</f>
        <v>0</v>
      </c>
      <c r="S271" s="145">
        <v>0</v>
      </c>
      <c r="T271" s="146">
        <f>S271*H271</f>
        <v>0</v>
      </c>
      <c r="AR271" s="147" t="s">
        <v>155</v>
      </c>
      <c r="AT271" s="147" t="s">
        <v>150</v>
      </c>
      <c r="AU271" s="147" t="s">
        <v>77</v>
      </c>
      <c r="AY271" s="15" t="s">
        <v>148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5" t="s">
        <v>75</v>
      </c>
      <c r="BK271" s="148">
        <f>ROUND(I271*H271,2)</f>
        <v>0</v>
      </c>
      <c r="BL271" s="15" t="s">
        <v>155</v>
      </c>
      <c r="BM271" s="147" t="s">
        <v>715</v>
      </c>
    </row>
    <row r="272" spans="2:65" s="1" customFormat="1" ht="29.25">
      <c r="B272" s="27"/>
      <c r="D272" s="149" t="s">
        <v>157</v>
      </c>
      <c r="F272" s="150" t="s">
        <v>716</v>
      </c>
      <c r="L272" s="27"/>
      <c r="M272" s="151"/>
      <c r="T272" s="51"/>
      <c r="AT272" s="15" t="s">
        <v>157</v>
      </c>
      <c r="AU272" s="15" t="s">
        <v>77</v>
      </c>
    </row>
    <row r="273" spans="2:65" s="1" customFormat="1">
      <c r="B273" s="27"/>
      <c r="D273" s="152" t="s">
        <v>159</v>
      </c>
      <c r="F273" s="153" t="s">
        <v>717</v>
      </c>
      <c r="L273" s="27"/>
      <c r="M273" s="151"/>
      <c r="T273" s="51"/>
      <c r="AT273" s="15" t="s">
        <v>159</v>
      </c>
      <c r="AU273" s="15" t="s">
        <v>77</v>
      </c>
    </row>
    <row r="274" spans="2:65" s="1" customFormat="1" ht="48.75">
      <c r="B274" s="27"/>
      <c r="D274" s="149" t="s">
        <v>647</v>
      </c>
      <c r="F274" s="160" t="s">
        <v>718</v>
      </c>
      <c r="L274" s="27"/>
      <c r="M274" s="151"/>
      <c r="T274" s="51"/>
      <c r="AT274" s="15" t="s">
        <v>647</v>
      </c>
      <c r="AU274" s="15" t="s">
        <v>77</v>
      </c>
    </row>
    <row r="275" spans="2:65" s="11" customFormat="1" ht="25.9" customHeight="1">
      <c r="B275" s="126"/>
      <c r="D275" s="127" t="s">
        <v>67</v>
      </c>
      <c r="E275" s="128" t="s">
        <v>201</v>
      </c>
      <c r="F275" s="128" t="s">
        <v>719</v>
      </c>
      <c r="J275" s="129">
        <f>BK275</f>
        <v>0</v>
      </c>
      <c r="L275" s="126"/>
      <c r="M275" s="130"/>
      <c r="P275" s="131">
        <f>P276+P281</f>
        <v>28.606999999999999</v>
      </c>
      <c r="R275" s="131">
        <f>R276+R281</f>
        <v>0</v>
      </c>
      <c r="T275" s="132">
        <f>T276+T281</f>
        <v>0</v>
      </c>
      <c r="AR275" s="127" t="s">
        <v>169</v>
      </c>
      <c r="AT275" s="133" t="s">
        <v>67</v>
      </c>
      <c r="AU275" s="133" t="s">
        <v>68</v>
      </c>
      <c r="AY275" s="127" t="s">
        <v>148</v>
      </c>
      <c r="BK275" s="134">
        <f>BK276+BK281</f>
        <v>0</v>
      </c>
    </row>
    <row r="276" spans="2:65" s="11" customFormat="1" ht="22.9" customHeight="1">
      <c r="B276" s="126"/>
      <c r="D276" s="127" t="s">
        <v>67</v>
      </c>
      <c r="E276" s="135" t="s">
        <v>720</v>
      </c>
      <c r="F276" s="135" t="s">
        <v>721</v>
      </c>
      <c r="J276" s="136">
        <f>BK276</f>
        <v>0</v>
      </c>
      <c r="L276" s="126"/>
      <c r="M276" s="130"/>
      <c r="P276" s="131">
        <f>SUM(P277:P280)</f>
        <v>5.2</v>
      </c>
      <c r="R276" s="131">
        <f>SUM(R277:R280)</f>
        <v>0</v>
      </c>
      <c r="T276" s="132">
        <f>SUM(T277:T280)</f>
        <v>0</v>
      </c>
      <c r="AR276" s="127" t="s">
        <v>169</v>
      </c>
      <c r="AT276" s="133" t="s">
        <v>67</v>
      </c>
      <c r="AU276" s="133" t="s">
        <v>75</v>
      </c>
      <c r="AY276" s="127" t="s">
        <v>148</v>
      </c>
      <c r="BK276" s="134">
        <f>SUM(BK277:BK280)</f>
        <v>0</v>
      </c>
    </row>
    <row r="277" spans="2:65" s="1" customFormat="1" ht="16.5" customHeight="1">
      <c r="B277" s="137"/>
      <c r="C277" s="138" t="s">
        <v>332</v>
      </c>
      <c r="D277" s="138" t="s">
        <v>150</v>
      </c>
      <c r="E277" s="139" t="s">
        <v>722</v>
      </c>
      <c r="F277" s="140" t="s">
        <v>723</v>
      </c>
      <c r="G277" s="141" t="s">
        <v>281</v>
      </c>
      <c r="H277" s="142">
        <v>1</v>
      </c>
      <c r="I277" s="143">
        <v>0</v>
      </c>
      <c r="J277" s="143">
        <f>ROUND(I277*H277,2)</f>
        <v>0</v>
      </c>
      <c r="K277" s="140" t="s">
        <v>638</v>
      </c>
      <c r="L277" s="27"/>
      <c r="M277" s="144" t="s">
        <v>1</v>
      </c>
      <c r="N277" s="115" t="s">
        <v>33</v>
      </c>
      <c r="O277" s="145">
        <v>5.2</v>
      </c>
      <c r="P277" s="145">
        <f>O277*H277</f>
        <v>5.2</v>
      </c>
      <c r="Q277" s="145">
        <v>0</v>
      </c>
      <c r="R277" s="145">
        <f>Q277*H277</f>
        <v>0</v>
      </c>
      <c r="S277" s="145">
        <v>0</v>
      </c>
      <c r="T277" s="146">
        <f>S277*H277</f>
        <v>0</v>
      </c>
      <c r="AR277" s="147" t="s">
        <v>724</v>
      </c>
      <c r="AT277" s="147" t="s">
        <v>150</v>
      </c>
      <c r="AU277" s="147" t="s">
        <v>77</v>
      </c>
      <c r="AY277" s="15" t="s">
        <v>148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5" t="s">
        <v>75</v>
      </c>
      <c r="BK277" s="148">
        <f>ROUND(I277*H277,2)</f>
        <v>0</v>
      </c>
      <c r="BL277" s="15" t="s">
        <v>724</v>
      </c>
      <c r="BM277" s="147" t="s">
        <v>725</v>
      </c>
    </row>
    <row r="278" spans="2:65" s="1" customFormat="1">
      <c r="B278" s="27"/>
      <c r="D278" s="149" t="s">
        <v>157</v>
      </c>
      <c r="F278" s="150" t="s">
        <v>726</v>
      </c>
      <c r="L278" s="27"/>
      <c r="M278" s="151"/>
      <c r="T278" s="51"/>
      <c r="AT278" s="15" t="s">
        <v>157</v>
      </c>
      <c r="AU278" s="15" t="s">
        <v>77</v>
      </c>
    </row>
    <row r="279" spans="2:65" s="1" customFormat="1">
      <c r="B279" s="27"/>
      <c r="D279" s="152" t="s">
        <v>159</v>
      </c>
      <c r="F279" s="153" t="s">
        <v>727</v>
      </c>
      <c r="L279" s="27"/>
      <c r="M279" s="151"/>
      <c r="T279" s="51"/>
      <c r="AT279" s="15" t="s">
        <v>159</v>
      </c>
      <c r="AU279" s="15" t="s">
        <v>77</v>
      </c>
    </row>
    <row r="280" spans="2:65" s="12" customFormat="1">
      <c r="B280" s="154"/>
      <c r="D280" s="149" t="s">
        <v>161</v>
      </c>
      <c r="E280" s="155" t="s">
        <v>1</v>
      </c>
      <c r="F280" s="156" t="s">
        <v>75</v>
      </c>
      <c r="H280" s="157">
        <v>1</v>
      </c>
      <c r="L280" s="154"/>
      <c r="M280" s="158"/>
      <c r="T280" s="159"/>
      <c r="AT280" s="155" t="s">
        <v>161</v>
      </c>
      <c r="AU280" s="155" t="s">
        <v>77</v>
      </c>
      <c r="AV280" s="12" t="s">
        <v>77</v>
      </c>
      <c r="AW280" s="12" t="s">
        <v>25</v>
      </c>
      <c r="AX280" s="12" t="s">
        <v>75</v>
      </c>
      <c r="AY280" s="155" t="s">
        <v>148</v>
      </c>
    </row>
    <row r="281" spans="2:65" s="11" customFormat="1" ht="22.9" customHeight="1">
      <c r="B281" s="126"/>
      <c r="D281" s="127" t="s">
        <v>67</v>
      </c>
      <c r="E281" s="135" t="s">
        <v>728</v>
      </c>
      <c r="F281" s="135" t="s">
        <v>729</v>
      </c>
      <c r="J281" s="136">
        <f>BK281</f>
        <v>0</v>
      </c>
      <c r="L281" s="126"/>
      <c r="M281" s="130"/>
      <c r="P281" s="131">
        <f>SUM(P282:P287)</f>
        <v>23.407</v>
      </c>
      <c r="R281" s="131">
        <f>SUM(R282:R287)</f>
        <v>0</v>
      </c>
      <c r="T281" s="132">
        <f>SUM(T282:T287)</f>
        <v>0</v>
      </c>
      <c r="AR281" s="127" t="s">
        <v>169</v>
      </c>
      <c r="AT281" s="133" t="s">
        <v>67</v>
      </c>
      <c r="AU281" s="133" t="s">
        <v>75</v>
      </c>
      <c r="AY281" s="127" t="s">
        <v>148</v>
      </c>
      <c r="BK281" s="134">
        <f>SUM(BK282:BK287)</f>
        <v>0</v>
      </c>
    </row>
    <row r="282" spans="2:65" s="1" customFormat="1" ht="21.75" customHeight="1">
      <c r="B282" s="137"/>
      <c r="C282" s="138" t="s">
        <v>348</v>
      </c>
      <c r="D282" s="138" t="s">
        <v>150</v>
      </c>
      <c r="E282" s="139" t="s">
        <v>730</v>
      </c>
      <c r="F282" s="140" t="s">
        <v>731</v>
      </c>
      <c r="G282" s="141" t="s">
        <v>732</v>
      </c>
      <c r="H282" s="142">
        <v>1</v>
      </c>
      <c r="I282" s="143">
        <v>0</v>
      </c>
      <c r="J282" s="143">
        <f>ROUND(I282*H282,2)</f>
        <v>0</v>
      </c>
      <c r="K282" s="140" t="s">
        <v>638</v>
      </c>
      <c r="L282" s="27"/>
      <c r="M282" s="144" t="s">
        <v>1</v>
      </c>
      <c r="N282" s="115" t="s">
        <v>33</v>
      </c>
      <c r="O282" s="145">
        <v>16.266999999999999</v>
      </c>
      <c r="P282" s="145">
        <f>O282*H282</f>
        <v>16.266999999999999</v>
      </c>
      <c r="Q282" s="145">
        <v>0</v>
      </c>
      <c r="R282" s="145">
        <f>Q282*H282</f>
        <v>0</v>
      </c>
      <c r="S282" s="145">
        <v>0</v>
      </c>
      <c r="T282" s="146">
        <f>S282*H282</f>
        <v>0</v>
      </c>
      <c r="AR282" s="147" t="s">
        <v>724</v>
      </c>
      <c r="AT282" s="147" t="s">
        <v>150</v>
      </c>
      <c r="AU282" s="147" t="s">
        <v>77</v>
      </c>
      <c r="AY282" s="15" t="s">
        <v>148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5" t="s">
        <v>75</v>
      </c>
      <c r="BK282" s="148">
        <f>ROUND(I282*H282,2)</f>
        <v>0</v>
      </c>
      <c r="BL282" s="15" t="s">
        <v>724</v>
      </c>
      <c r="BM282" s="147" t="s">
        <v>733</v>
      </c>
    </row>
    <row r="283" spans="2:65" s="1" customFormat="1">
      <c r="B283" s="27"/>
      <c r="D283" s="149" t="s">
        <v>157</v>
      </c>
      <c r="F283" s="150" t="s">
        <v>734</v>
      </c>
      <c r="L283" s="27"/>
      <c r="M283" s="151"/>
      <c r="T283" s="51"/>
      <c r="AT283" s="15" t="s">
        <v>157</v>
      </c>
      <c r="AU283" s="15" t="s">
        <v>77</v>
      </c>
    </row>
    <row r="284" spans="2:65" s="1" customFormat="1">
      <c r="B284" s="27"/>
      <c r="D284" s="152" t="s">
        <v>159</v>
      </c>
      <c r="F284" s="153" t="s">
        <v>735</v>
      </c>
      <c r="L284" s="27"/>
      <c r="M284" s="151"/>
      <c r="T284" s="51"/>
      <c r="AT284" s="15" t="s">
        <v>159</v>
      </c>
      <c r="AU284" s="15" t="s">
        <v>77</v>
      </c>
    </row>
    <row r="285" spans="2:65" s="1" customFormat="1" ht="21.75" customHeight="1">
      <c r="B285" s="137"/>
      <c r="C285" s="138" t="s">
        <v>355</v>
      </c>
      <c r="D285" s="138" t="s">
        <v>150</v>
      </c>
      <c r="E285" s="139" t="s">
        <v>736</v>
      </c>
      <c r="F285" s="140" t="s">
        <v>737</v>
      </c>
      <c r="G285" s="141" t="s">
        <v>272</v>
      </c>
      <c r="H285" s="142">
        <v>42</v>
      </c>
      <c r="I285" s="143">
        <v>0</v>
      </c>
      <c r="J285" s="143">
        <f>ROUND(I285*H285,2)</f>
        <v>0</v>
      </c>
      <c r="K285" s="140" t="s">
        <v>638</v>
      </c>
      <c r="L285" s="27"/>
      <c r="M285" s="144" t="s">
        <v>1</v>
      </c>
      <c r="N285" s="115" t="s">
        <v>33</v>
      </c>
      <c r="O285" s="145">
        <v>0.17</v>
      </c>
      <c r="P285" s="145">
        <f>O285*H285</f>
        <v>7.1400000000000006</v>
      </c>
      <c r="Q285" s="145">
        <v>0</v>
      </c>
      <c r="R285" s="145">
        <f>Q285*H285</f>
        <v>0</v>
      </c>
      <c r="S285" s="145">
        <v>0</v>
      </c>
      <c r="T285" s="146">
        <f>S285*H285</f>
        <v>0</v>
      </c>
      <c r="AR285" s="147" t="s">
        <v>724</v>
      </c>
      <c r="AT285" s="147" t="s">
        <v>150</v>
      </c>
      <c r="AU285" s="147" t="s">
        <v>77</v>
      </c>
      <c r="AY285" s="15" t="s">
        <v>148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5" t="s">
        <v>75</v>
      </c>
      <c r="BK285" s="148">
        <f>ROUND(I285*H285,2)</f>
        <v>0</v>
      </c>
      <c r="BL285" s="15" t="s">
        <v>724</v>
      </c>
      <c r="BM285" s="147" t="s">
        <v>738</v>
      </c>
    </row>
    <row r="286" spans="2:65" s="1" customFormat="1">
      <c r="B286" s="27"/>
      <c r="D286" s="149" t="s">
        <v>157</v>
      </c>
      <c r="F286" s="150" t="s">
        <v>739</v>
      </c>
      <c r="L286" s="27"/>
      <c r="M286" s="151"/>
      <c r="T286" s="51"/>
      <c r="AT286" s="15" t="s">
        <v>157</v>
      </c>
      <c r="AU286" s="15" t="s">
        <v>77</v>
      </c>
    </row>
    <row r="287" spans="2:65" s="1" customFormat="1">
      <c r="B287" s="27"/>
      <c r="D287" s="152" t="s">
        <v>159</v>
      </c>
      <c r="F287" s="153" t="s">
        <v>740</v>
      </c>
      <c r="L287" s="27"/>
      <c r="M287" s="176"/>
      <c r="N287" s="177"/>
      <c r="O287" s="177"/>
      <c r="P287" s="177"/>
      <c r="Q287" s="177"/>
      <c r="R287" s="177"/>
      <c r="S287" s="177"/>
      <c r="T287" s="178"/>
      <c r="AT287" s="15" t="s">
        <v>159</v>
      </c>
      <c r="AU287" s="15" t="s">
        <v>77</v>
      </c>
    </row>
    <row r="288" spans="2:65" s="1" customFormat="1" ht="6.95" customHeight="1">
      <c r="B288" s="39"/>
      <c r="C288" s="40"/>
      <c r="D288" s="40"/>
      <c r="E288" s="40"/>
      <c r="F288" s="40"/>
      <c r="G288" s="40"/>
      <c r="H288" s="40"/>
      <c r="I288" s="40"/>
      <c r="J288" s="40"/>
      <c r="K288" s="40"/>
      <c r="L288" s="27"/>
    </row>
  </sheetData>
  <autoFilter ref="C134:K287" xr:uid="{00000000-0009-0000-0000-000003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hyperlinks>
    <hyperlink ref="F140" r:id="rId1" xr:uid="{00000000-0004-0000-0300-000000000000}"/>
    <hyperlink ref="F143" r:id="rId2" xr:uid="{00000000-0004-0000-0300-000001000000}"/>
    <hyperlink ref="F146" r:id="rId3" xr:uid="{00000000-0004-0000-0300-000002000000}"/>
    <hyperlink ref="F149" r:id="rId4" xr:uid="{00000000-0004-0000-0300-000003000000}"/>
    <hyperlink ref="F152" r:id="rId5" xr:uid="{00000000-0004-0000-0300-000004000000}"/>
    <hyperlink ref="F156" r:id="rId6" xr:uid="{00000000-0004-0000-0300-000005000000}"/>
    <hyperlink ref="F160" r:id="rId7" xr:uid="{00000000-0004-0000-0300-000006000000}"/>
    <hyperlink ref="F163" r:id="rId8" xr:uid="{00000000-0004-0000-0300-000007000000}"/>
    <hyperlink ref="F167" r:id="rId9" xr:uid="{00000000-0004-0000-0300-000008000000}"/>
    <hyperlink ref="F171" r:id="rId10" xr:uid="{00000000-0004-0000-0300-000009000000}"/>
    <hyperlink ref="F175" r:id="rId11" xr:uid="{00000000-0004-0000-0300-00000A000000}"/>
    <hyperlink ref="F179" r:id="rId12" xr:uid="{00000000-0004-0000-0300-00000B000000}"/>
    <hyperlink ref="F183" r:id="rId13" xr:uid="{00000000-0004-0000-0300-00000C000000}"/>
    <hyperlink ref="F190" r:id="rId14" xr:uid="{00000000-0004-0000-0300-00000D000000}"/>
    <hyperlink ref="F198" r:id="rId15" xr:uid="{00000000-0004-0000-0300-00000E000000}"/>
    <hyperlink ref="F204" r:id="rId16" xr:uid="{00000000-0004-0000-0300-00000F000000}"/>
    <hyperlink ref="F210" r:id="rId17" xr:uid="{00000000-0004-0000-0300-000010000000}"/>
    <hyperlink ref="F214" r:id="rId18" xr:uid="{00000000-0004-0000-0300-000011000000}"/>
    <hyperlink ref="F218" r:id="rId19" xr:uid="{00000000-0004-0000-0300-000012000000}"/>
    <hyperlink ref="F223" r:id="rId20" xr:uid="{00000000-0004-0000-0300-000013000000}"/>
    <hyperlink ref="F228" r:id="rId21" xr:uid="{00000000-0004-0000-0300-000014000000}"/>
    <hyperlink ref="F232" r:id="rId22" xr:uid="{00000000-0004-0000-0300-000015000000}"/>
    <hyperlink ref="F238" r:id="rId23" xr:uid="{00000000-0004-0000-0300-000016000000}"/>
    <hyperlink ref="F243" r:id="rId24" xr:uid="{00000000-0004-0000-0300-000017000000}"/>
    <hyperlink ref="F252" r:id="rId25" xr:uid="{00000000-0004-0000-0300-000018000000}"/>
    <hyperlink ref="F257" r:id="rId26" xr:uid="{00000000-0004-0000-0300-000019000000}"/>
    <hyperlink ref="F262" r:id="rId27" xr:uid="{00000000-0004-0000-0300-00001A000000}"/>
    <hyperlink ref="F267" r:id="rId28" xr:uid="{00000000-0004-0000-0300-00001B000000}"/>
    <hyperlink ref="F273" r:id="rId29" xr:uid="{00000000-0004-0000-0300-00001C000000}"/>
    <hyperlink ref="F279" r:id="rId30" xr:uid="{00000000-0004-0000-0300-00001D000000}"/>
    <hyperlink ref="F284" r:id="rId31" xr:uid="{00000000-0004-0000-0300-00001E000000}"/>
    <hyperlink ref="F287" r:id="rId32" xr:uid="{00000000-0004-0000-03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12"/>
  <sheetViews>
    <sheetView showGridLines="0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5" t="s">
        <v>91</v>
      </c>
      <c r="AZ2" s="88" t="s">
        <v>426</v>
      </c>
      <c r="BA2" s="88" t="s">
        <v>1</v>
      </c>
      <c r="BB2" s="88" t="s">
        <v>1</v>
      </c>
      <c r="BC2" s="88" t="s">
        <v>327</v>
      </c>
      <c r="BD2" s="88" t="s">
        <v>77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  <c r="AZ3" s="88" t="s">
        <v>104</v>
      </c>
      <c r="BA3" s="88" t="s">
        <v>1</v>
      </c>
      <c r="BB3" s="88" t="s">
        <v>1</v>
      </c>
      <c r="BC3" s="88" t="s">
        <v>741</v>
      </c>
      <c r="BD3" s="88" t="s">
        <v>77</v>
      </c>
    </row>
    <row r="4" spans="2:56" ht="24.95" customHeight="1">
      <c r="B4" s="18"/>
      <c r="D4" s="19" t="s">
        <v>108</v>
      </c>
      <c r="L4" s="18"/>
      <c r="M4" s="89" t="s">
        <v>10</v>
      </c>
      <c r="AT4" s="15" t="s">
        <v>3</v>
      </c>
      <c r="AZ4" s="88" t="s">
        <v>106</v>
      </c>
      <c r="BA4" s="88" t="s">
        <v>1</v>
      </c>
      <c r="BB4" s="88" t="s">
        <v>1</v>
      </c>
      <c r="BC4" s="88" t="s">
        <v>742</v>
      </c>
      <c r="BD4" s="88" t="s">
        <v>77</v>
      </c>
    </row>
    <row r="5" spans="2:56" ht="6.95" customHeight="1">
      <c r="B5" s="18"/>
      <c r="L5" s="18"/>
      <c r="AZ5" s="88" t="s">
        <v>109</v>
      </c>
      <c r="BA5" s="88" t="s">
        <v>1</v>
      </c>
      <c r="BB5" s="88" t="s">
        <v>1</v>
      </c>
      <c r="BC5" s="88" t="s">
        <v>743</v>
      </c>
      <c r="BD5" s="88" t="s">
        <v>77</v>
      </c>
    </row>
    <row r="6" spans="2:56" ht="12" customHeight="1">
      <c r="B6" s="18"/>
      <c r="D6" s="24" t="s">
        <v>14</v>
      </c>
      <c r="L6" s="18"/>
      <c r="AZ6" s="88" t="s">
        <v>111</v>
      </c>
      <c r="BA6" s="88" t="s">
        <v>1</v>
      </c>
      <c r="BB6" s="88" t="s">
        <v>1</v>
      </c>
      <c r="BC6" s="88" t="s">
        <v>744</v>
      </c>
      <c r="BD6" s="88" t="s">
        <v>77</v>
      </c>
    </row>
    <row r="7" spans="2:56" ht="16.5" customHeight="1">
      <c r="B7" s="18"/>
      <c r="E7" s="233" t="str">
        <f>'Rekapitulace stavby'!K6</f>
        <v xml:space="preserve">OPRAVA MÍSTNÍCH KOMUNIKACÍ NA KOPCI V OBCI KRAVSKO – další etapa </v>
      </c>
      <c r="F7" s="234"/>
      <c r="G7" s="234"/>
      <c r="H7" s="234"/>
      <c r="L7" s="18"/>
    </row>
    <row r="8" spans="2:56" ht="12" customHeight="1">
      <c r="B8" s="18"/>
      <c r="D8" s="24" t="s">
        <v>113</v>
      </c>
      <c r="L8" s="18"/>
    </row>
    <row r="9" spans="2:56" s="1" customFormat="1" ht="16.5" customHeight="1">
      <c r="B9" s="27"/>
      <c r="E9" s="233" t="s">
        <v>745</v>
      </c>
      <c r="F9" s="232"/>
      <c r="G9" s="232"/>
      <c r="H9" s="232"/>
      <c r="L9" s="27"/>
    </row>
    <row r="10" spans="2:56" s="1" customFormat="1" ht="12" customHeight="1">
      <c r="B10" s="27"/>
      <c r="D10" s="24" t="s">
        <v>115</v>
      </c>
      <c r="L10" s="27"/>
    </row>
    <row r="11" spans="2:56" s="1" customFormat="1" ht="16.5" customHeight="1">
      <c r="B11" s="27"/>
      <c r="E11" s="227" t="s">
        <v>746</v>
      </c>
      <c r="F11" s="232"/>
      <c r="G11" s="232"/>
      <c r="H11" s="232"/>
      <c r="L11" s="27"/>
    </row>
    <row r="12" spans="2:56" s="1" customFormat="1">
      <c r="B12" s="27"/>
      <c r="L12" s="27"/>
    </row>
    <row r="13" spans="2:56" s="1" customFormat="1" ht="12" customHeight="1">
      <c r="B13" s="27"/>
      <c r="D13" s="24" t="s">
        <v>15</v>
      </c>
      <c r="F13" s="22" t="s">
        <v>1</v>
      </c>
      <c r="I13" s="24" t="s">
        <v>16</v>
      </c>
      <c r="J13" s="22" t="s">
        <v>1</v>
      </c>
      <c r="L13" s="27"/>
    </row>
    <row r="14" spans="2:56" s="1" customFormat="1" ht="12" customHeight="1">
      <c r="B14" s="27"/>
      <c r="D14" s="24" t="s">
        <v>17</v>
      </c>
      <c r="F14" s="22" t="s">
        <v>18</v>
      </c>
      <c r="I14" s="24" t="s">
        <v>19</v>
      </c>
      <c r="J14" s="47"/>
      <c r="L14" s="27"/>
    </row>
    <row r="15" spans="2:56" s="1" customFormat="1" ht="10.9" customHeight="1">
      <c r="B15" s="27"/>
      <c r="L15" s="27"/>
    </row>
    <row r="16" spans="2:56" s="1" customFormat="1" ht="12" customHeight="1">
      <c r="B16" s="27"/>
      <c r="D16" s="24" t="s">
        <v>20</v>
      </c>
      <c r="I16" s="24" t="s">
        <v>21</v>
      </c>
      <c r="J16" s="22" t="str">
        <f>IF('Rekapitulace stavby'!AN10="","",'Rekapitulace stavby'!AN10)</f>
        <v/>
      </c>
      <c r="L16" s="27"/>
    </row>
    <row r="17" spans="2:12" s="1" customFormat="1" ht="18" customHeight="1">
      <c r="B17" s="27"/>
      <c r="E17" s="22" t="str">
        <f>IF('Rekapitulace stavby'!E11="","",'Rekapitulace stavby'!E11)</f>
        <v xml:space="preserve"> </v>
      </c>
      <c r="I17" s="24" t="s">
        <v>22</v>
      </c>
      <c r="J17" s="22" t="str">
        <f>IF('Rekapitulace stavby'!AN11="","",'Rekapitulace stavby'!AN11)</f>
        <v/>
      </c>
      <c r="L17" s="27"/>
    </row>
    <row r="18" spans="2:12" s="1" customFormat="1" ht="6.95" customHeight="1">
      <c r="B18" s="27"/>
      <c r="L18" s="27"/>
    </row>
    <row r="19" spans="2:12" s="1" customFormat="1" ht="12" customHeight="1">
      <c r="B19" s="27"/>
      <c r="D19" s="24" t="s">
        <v>23</v>
      </c>
      <c r="I19" s="24" t="s">
        <v>21</v>
      </c>
      <c r="J19" s="22" t="str">
        <f>'Rekapitulace stavby'!AN13</f>
        <v/>
      </c>
      <c r="L19" s="27"/>
    </row>
    <row r="20" spans="2:12" s="1" customFormat="1" ht="18" customHeight="1">
      <c r="B20" s="27"/>
      <c r="E20" s="214" t="str">
        <f>'Rekapitulace stavby'!E14</f>
        <v xml:space="preserve"> </v>
      </c>
      <c r="F20" s="214"/>
      <c r="G20" s="214"/>
      <c r="H20" s="214"/>
      <c r="I20" s="24" t="s">
        <v>22</v>
      </c>
      <c r="J20" s="22" t="str">
        <f>'Rekapitulace stavby'!AN14</f>
        <v/>
      </c>
      <c r="L20" s="27"/>
    </row>
    <row r="21" spans="2:12" s="1" customFormat="1" ht="6.95" customHeight="1">
      <c r="B21" s="27"/>
      <c r="L21" s="27"/>
    </row>
    <row r="22" spans="2:12" s="1" customFormat="1" ht="12" customHeight="1">
      <c r="B22" s="27"/>
      <c r="D22" s="24" t="s">
        <v>24</v>
      </c>
      <c r="I22" s="24" t="s">
        <v>21</v>
      </c>
      <c r="J22" s="22" t="str">
        <f>IF('Rekapitulace stavby'!AN16="","",'Rekapitulace stavby'!AN16)</f>
        <v/>
      </c>
      <c r="L22" s="27"/>
    </row>
    <row r="23" spans="2:12" s="1" customFormat="1" ht="18" customHeight="1">
      <c r="B23" s="27"/>
      <c r="E23" s="22" t="str">
        <f>IF('Rekapitulace stavby'!E17="","",'Rekapitulace stavby'!E17)</f>
        <v xml:space="preserve"> </v>
      </c>
      <c r="I23" s="24" t="s">
        <v>22</v>
      </c>
      <c r="J23" s="22" t="str">
        <f>IF('Rekapitulace stavby'!AN17="","",'Rekapitulace stavby'!AN17)</f>
        <v/>
      </c>
      <c r="L23" s="27"/>
    </row>
    <row r="24" spans="2:12" s="1" customFormat="1" ht="6.95" customHeight="1">
      <c r="B24" s="27"/>
      <c r="L24" s="27"/>
    </row>
    <row r="25" spans="2:12" s="1" customFormat="1" ht="12" customHeight="1">
      <c r="B25" s="27"/>
      <c r="D25" s="24" t="s">
        <v>26</v>
      </c>
      <c r="I25" s="24" t="s">
        <v>21</v>
      </c>
      <c r="J25" s="22" t="str">
        <f>IF('Rekapitulace stavby'!AN19="","",'Rekapitulace stavby'!AN19)</f>
        <v/>
      </c>
      <c r="L25" s="27"/>
    </row>
    <row r="26" spans="2:12" s="1" customFormat="1" ht="18" customHeight="1">
      <c r="B26" s="27"/>
      <c r="E26" s="22" t="str">
        <f>IF('Rekapitulace stavby'!E20="","",'Rekapitulace stavby'!E20)</f>
        <v xml:space="preserve"> </v>
      </c>
      <c r="I26" s="24" t="s">
        <v>22</v>
      </c>
      <c r="J26" s="22" t="str">
        <f>IF('Rekapitulace stavby'!AN20="","",'Rekapitulace stavby'!AN20)</f>
        <v/>
      </c>
      <c r="L26" s="27"/>
    </row>
    <row r="27" spans="2:12" s="1" customFormat="1" ht="6.95" customHeight="1">
      <c r="B27" s="27"/>
      <c r="L27" s="27"/>
    </row>
    <row r="28" spans="2:12" s="1" customFormat="1" ht="12" customHeight="1">
      <c r="B28" s="27"/>
      <c r="D28" s="24" t="s">
        <v>27</v>
      </c>
      <c r="L28" s="27"/>
    </row>
    <row r="29" spans="2:12" s="7" customFormat="1" ht="16.5" customHeight="1">
      <c r="B29" s="90"/>
      <c r="E29" s="223" t="s">
        <v>1</v>
      </c>
      <c r="F29" s="223"/>
      <c r="G29" s="223"/>
      <c r="H29" s="223"/>
      <c r="L29" s="90"/>
    </row>
    <row r="30" spans="2:12" s="1" customFormat="1" ht="6.95" customHeight="1">
      <c r="B30" s="27"/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D32" s="22" t="s">
        <v>117</v>
      </c>
      <c r="J32" s="91">
        <f>J98</f>
        <v>0</v>
      </c>
      <c r="L32" s="27"/>
    </row>
    <row r="33" spans="2:12" s="1" customFormat="1" ht="14.45" customHeight="1">
      <c r="B33" s="27"/>
      <c r="D33" s="92" t="s">
        <v>118</v>
      </c>
      <c r="J33" s="91">
        <f>J108</f>
        <v>0</v>
      </c>
      <c r="L33" s="27"/>
    </row>
    <row r="34" spans="2:12" s="1" customFormat="1" ht="25.35" customHeight="1">
      <c r="B34" s="27"/>
      <c r="D34" s="93" t="s">
        <v>28</v>
      </c>
      <c r="J34" s="61">
        <f>ROUND(J32 + J33, 2)</f>
        <v>0</v>
      </c>
      <c r="L34" s="27"/>
    </row>
    <row r="35" spans="2:12" s="1" customFormat="1" ht="6.95" customHeight="1">
      <c r="B35" s="27"/>
      <c r="D35" s="48"/>
      <c r="E35" s="48"/>
      <c r="F35" s="48"/>
      <c r="G35" s="48"/>
      <c r="H35" s="48"/>
      <c r="I35" s="48"/>
      <c r="J35" s="48"/>
      <c r="K35" s="48"/>
      <c r="L35" s="27"/>
    </row>
    <row r="36" spans="2:12" s="1" customFormat="1" ht="14.45" customHeight="1">
      <c r="B36" s="27"/>
      <c r="F36" s="30" t="s">
        <v>30</v>
      </c>
      <c r="I36" s="30" t="s">
        <v>29</v>
      </c>
      <c r="J36" s="30" t="s">
        <v>31</v>
      </c>
      <c r="L36" s="27"/>
    </row>
    <row r="37" spans="2:12" s="1" customFormat="1" ht="14.45" customHeight="1">
      <c r="B37" s="27"/>
      <c r="D37" s="50" t="s">
        <v>32</v>
      </c>
      <c r="E37" s="24" t="s">
        <v>33</v>
      </c>
      <c r="F37" s="81">
        <f>ROUND((SUM(BE108:BE109) + SUM(BE131:BE311)),  2)</f>
        <v>0</v>
      </c>
      <c r="I37" s="94">
        <v>0.21</v>
      </c>
      <c r="J37" s="81">
        <f>ROUND(((SUM(BE108:BE109) + SUM(BE131:BE311))*I37),  2)</f>
        <v>0</v>
      </c>
      <c r="L37" s="27"/>
    </row>
    <row r="38" spans="2:12" s="1" customFormat="1" ht="14.45" customHeight="1">
      <c r="B38" s="27"/>
      <c r="E38" s="24" t="s">
        <v>34</v>
      </c>
      <c r="F38" s="81">
        <f>ROUND((SUM(BF108:BF109) + SUM(BF131:BF311)),  2)</f>
        <v>0</v>
      </c>
      <c r="I38" s="94">
        <v>0.15</v>
      </c>
      <c r="J38" s="81">
        <f>ROUND(((SUM(BF108:BF109) + SUM(BF131:BF311))*I38),  2)</f>
        <v>0</v>
      </c>
      <c r="L38" s="27"/>
    </row>
    <row r="39" spans="2:12" s="1" customFormat="1" ht="14.45" hidden="1" customHeight="1">
      <c r="B39" s="27"/>
      <c r="E39" s="24" t="s">
        <v>35</v>
      </c>
      <c r="F39" s="81">
        <f>ROUND((SUM(BG108:BG109) + SUM(BG131:BG311)),  2)</f>
        <v>0</v>
      </c>
      <c r="I39" s="94">
        <v>0.21</v>
      </c>
      <c r="J39" s="81">
        <f>0</f>
        <v>0</v>
      </c>
      <c r="L39" s="27"/>
    </row>
    <row r="40" spans="2:12" s="1" customFormat="1" ht="14.45" hidden="1" customHeight="1">
      <c r="B40" s="27"/>
      <c r="E40" s="24" t="s">
        <v>36</v>
      </c>
      <c r="F40" s="81">
        <f>ROUND((SUM(BH108:BH109) + SUM(BH131:BH311)),  2)</f>
        <v>0</v>
      </c>
      <c r="I40" s="94">
        <v>0.15</v>
      </c>
      <c r="J40" s="81">
        <f>0</f>
        <v>0</v>
      </c>
      <c r="L40" s="27"/>
    </row>
    <row r="41" spans="2:12" s="1" customFormat="1" ht="14.45" hidden="1" customHeight="1">
      <c r="B41" s="27"/>
      <c r="E41" s="24" t="s">
        <v>37</v>
      </c>
      <c r="F41" s="81">
        <f>ROUND((SUM(BI108:BI109) + SUM(BI131:BI311)),  2)</f>
        <v>0</v>
      </c>
      <c r="I41" s="94">
        <v>0</v>
      </c>
      <c r="J41" s="81">
        <f>0</f>
        <v>0</v>
      </c>
      <c r="L41" s="27"/>
    </row>
    <row r="42" spans="2:12" s="1" customFormat="1" ht="6.95" customHeight="1">
      <c r="B42" s="27"/>
      <c r="L42" s="27"/>
    </row>
    <row r="43" spans="2:12" s="1" customFormat="1" ht="25.35" customHeight="1">
      <c r="B43" s="27"/>
      <c r="C43" s="95"/>
      <c r="D43" s="96" t="s">
        <v>38</v>
      </c>
      <c r="E43" s="52"/>
      <c r="F43" s="52"/>
      <c r="G43" s="97" t="s">
        <v>39</v>
      </c>
      <c r="H43" s="98" t="s">
        <v>40</v>
      </c>
      <c r="I43" s="52"/>
      <c r="J43" s="99">
        <f>SUM(J34:J41)</f>
        <v>0</v>
      </c>
      <c r="K43" s="100"/>
      <c r="L43" s="27"/>
    </row>
    <row r="44" spans="2:12" s="1" customFormat="1" ht="14.45" customHeight="1">
      <c r="B44" s="27"/>
      <c r="L44" s="27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43</v>
      </c>
      <c r="E61" s="29"/>
      <c r="F61" s="101" t="s">
        <v>44</v>
      </c>
      <c r="G61" s="38" t="s">
        <v>43</v>
      </c>
      <c r="H61" s="29"/>
      <c r="I61" s="29"/>
      <c r="J61" s="102" t="s">
        <v>44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45</v>
      </c>
      <c r="E65" s="37"/>
      <c r="F65" s="37"/>
      <c r="G65" s="36" t="s">
        <v>46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43</v>
      </c>
      <c r="E76" s="29"/>
      <c r="F76" s="101" t="s">
        <v>44</v>
      </c>
      <c r="G76" s="38" t="s">
        <v>43</v>
      </c>
      <c r="H76" s="29"/>
      <c r="I76" s="29"/>
      <c r="J76" s="102" t="s">
        <v>44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119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33" t="str">
        <f>E7</f>
        <v xml:space="preserve">OPRAVA MÍSTNÍCH KOMUNIKACÍ NA KOPCI V OBCI KRAVSKO – další etapa </v>
      </c>
      <c r="F85" s="234"/>
      <c r="G85" s="234"/>
      <c r="H85" s="234"/>
      <c r="L85" s="27"/>
    </row>
    <row r="86" spans="2:12" ht="12" customHeight="1">
      <c r="B86" s="18"/>
      <c r="C86" s="24" t="s">
        <v>113</v>
      </c>
      <c r="L86" s="18"/>
    </row>
    <row r="87" spans="2:12" s="1" customFormat="1" ht="16.5" customHeight="1">
      <c r="B87" s="27"/>
      <c r="E87" s="233" t="s">
        <v>745</v>
      </c>
      <c r="F87" s="232"/>
      <c r="G87" s="232"/>
      <c r="H87" s="232"/>
      <c r="L87" s="27"/>
    </row>
    <row r="88" spans="2:12" s="1" customFormat="1" ht="12" customHeight="1">
      <c r="B88" s="27"/>
      <c r="C88" s="24" t="s">
        <v>115</v>
      </c>
      <c r="L88" s="27"/>
    </row>
    <row r="89" spans="2:12" s="1" customFormat="1" ht="16.5" customHeight="1">
      <c r="B89" s="27"/>
      <c r="E89" s="227" t="str">
        <f>E11</f>
        <v>001 - Místní komunikace 2</v>
      </c>
      <c r="F89" s="232"/>
      <c r="G89" s="232"/>
      <c r="H89" s="232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17</v>
      </c>
      <c r="F91" s="22" t="str">
        <f>F14</f>
        <v xml:space="preserve"> </v>
      </c>
      <c r="I91" s="24" t="s">
        <v>19</v>
      </c>
      <c r="J91" s="47" t="str">
        <f>IF(J14="","",J14)</f>
        <v/>
      </c>
      <c r="L91" s="27"/>
    </row>
    <row r="92" spans="2:12" s="1" customFormat="1" ht="6.95" customHeight="1">
      <c r="B92" s="27"/>
      <c r="L92" s="27"/>
    </row>
    <row r="93" spans="2:12" s="1" customFormat="1" ht="15.2" customHeight="1">
      <c r="B93" s="27"/>
      <c r="C93" s="24" t="s">
        <v>20</v>
      </c>
      <c r="F93" s="22" t="str">
        <f>E17</f>
        <v xml:space="preserve"> </v>
      </c>
      <c r="I93" s="24" t="s">
        <v>24</v>
      </c>
      <c r="J93" s="25" t="str">
        <f>E23</f>
        <v xml:space="preserve"> </v>
      </c>
      <c r="L93" s="27"/>
    </row>
    <row r="94" spans="2:12" s="1" customFormat="1" ht="15.2" customHeight="1">
      <c r="B94" s="27"/>
      <c r="C94" s="24" t="s">
        <v>23</v>
      </c>
      <c r="F94" s="22" t="str">
        <f>IF(E20="","",E20)</f>
        <v xml:space="preserve"> </v>
      </c>
      <c r="I94" s="24" t="s">
        <v>26</v>
      </c>
      <c r="J94" s="25" t="str">
        <f>E26</f>
        <v xml:space="preserve"> </v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3" t="s">
        <v>120</v>
      </c>
      <c r="D96" s="95"/>
      <c r="E96" s="95"/>
      <c r="F96" s="95"/>
      <c r="G96" s="95"/>
      <c r="H96" s="95"/>
      <c r="I96" s="95"/>
      <c r="J96" s="104" t="s">
        <v>121</v>
      </c>
      <c r="K96" s="95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5" t="s">
        <v>122</v>
      </c>
      <c r="J98" s="61">
        <f>J131</f>
        <v>0</v>
      </c>
      <c r="L98" s="27"/>
      <c r="AU98" s="15" t="s">
        <v>123</v>
      </c>
    </row>
    <row r="99" spans="2:47" s="8" customFormat="1" ht="24.95" customHeight="1">
      <c r="B99" s="106"/>
      <c r="D99" s="107" t="s">
        <v>124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2:47" s="9" customFormat="1" ht="19.899999999999999" customHeight="1">
      <c r="B100" s="110"/>
      <c r="D100" s="111" t="s">
        <v>125</v>
      </c>
      <c r="E100" s="112"/>
      <c r="F100" s="112"/>
      <c r="G100" s="112"/>
      <c r="H100" s="112"/>
      <c r="I100" s="112"/>
      <c r="J100" s="113">
        <f>J133</f>
        <v>0</v>
      </c>
      <c r="L100" s="110"/>
    </row>
    <row r="101" spans="2:47" s="9" customFormat="1" ht="19.899999999999999" customHeight="1">
      <c r="B101" s="110"/>
      <c r="D101" s="111" t="s">
        <v>126</v>
      </c>
      <c r="E101" s="112"/>
      <c r="F101" s="112"/>
      <c r="G101" s="112"/>
      <c r="H101" s="112"/>
      <c r="I101" s="112"/>
      <c r="J101" s="113">
        <f>J195</f>
        <v>0</v>
      </c>
      <c r="L101" s="110"/>
    </row>
    <row r="102" spans="2:47" s="9" customFormat="1" ht="19.899999999999999" customHeight="1">
      <c r="B102" s="110"/>
      <c r="D102" s="111" t="s">
        <v>127</v>
      </c>
      <c r="E102" s="112"/>
      <c r="F102" s="112"/>
      <c r="G102" s="112"/>
      <c r="H102" s="112"/>
      <c r="I102" s="112"/>
      <c r="J102" s="113">
        <f>J234</f>
        <v>0</v>
      </c>
      <c r="L102" s="110"/>
    </row>
    <row r="103" spans="2:47" s="9" customFormat="1" ht="19.899999999999999" customHeight="1">
      <c r="B103" s="110"/>
      <c r="D103" s="111" t="s">
        <v>128</v>
      </c>
      <c r="E103" s="112"/>
      <c r="F103" s="112"/>
      <c r="G103" s="112"/>
      <c r="H103" s="112"/>
      <c r="I103" s="112"/>
      <c r="J103" s="113">
        <f>J249</f>
        <v>0</v>
      </c>
      <c r="L103" s="110"/>
    </row>
    <row r="104" spans="2:47" s="9" customFormat="1" ht="19.899999999999999" customHeight="1">
      <c r="B104" s="110"/>
      <c r="D104" s="111" t="s">
        <v>129</v>
      </c>
      <c r="E104" s="112"/>
      <c r="F104" s="112"/>
      <c r="G104" s="112"/>
      <c r="H104" s="112"/>
      <c r="I104" s="112"/>
      <c r="J104" s="113">
        <f>J267</f>
        <v>0</v>
      </c>
      <c r="L104" s="110"/>
    </row>
    <row r="105" spans="2:47" s="9" customFormat="1" ht="19.899999999999999" customHeight="1">
      <c r="B105" s="110"/>
      <c r="D105" s="111" t="s">
        <v>130</v>
      </c>
      <c r="E105" s="112"/>
      <c r="F105" s="112"/>
      <c r="G105" s="112"/>
      <c r="H105" s="112"/>
      <c r="I105" s="112"/>
      <c r="J105" s="113">
        <f>J308</f>
        <v>0</v>
      </c>
      <c r="L105" s="110"/>
    </row>
    <row r="106" spans="2:47" s="1" customFormat="1" ht="21.75" customHeight="1">
      <c r="B106" s="27"/>
      <c r="L106" s="27"/>
    </row>
    <row r="107" spans="2:47" s="1" customFormat="1" ht="6.95" customHeight="1">
      <c r="B107" s="27"/>
      <c r="L107" s="27"/>
    </row>
    <row r="108" spans="2:47" s="1" customFormat="1" ht="29.25" customHeight="1">
      <c r="B108" s="27"/>
      <c r="C108" s="105" t="s">
        <v>131</v>
      </c>
      <c r="J108" s="114">
        <v>0</v>
      </c>
      <c r="L108" s="27"/>
      <c r="N108" s="115" t="s">
        <v>32</v>
      </c>
    </row>
    <row r="109" spans="2:47" s="1" customFormat="1" ht="18" customHeight="1">
      <c r="B109" s="27"/>
      <c r="L109" s="27"/>
    </row>
    <row r="110" spans="2:47" s="1" customFormat="1" ht="29.25" customHeight="1">
      <c r="B110" s="27"/>
      <c r="C110" s="116" t="s">
        <v>132</v>
      </c>
      <c r="D110" s="95"/>
      <c r="E110" s="95"/>
      <c r="F110" s="95"/>
      <c r="G110" s="95"/>
      <c r="H110" s="95"/>
      <c r="I110" s="95"/>
      <c r="J110" s="117">
        <f>ROUND(J98+J108,2)</f>
        <v>0</v>
      </c>
      <c r="K110" s="95"/>
      <c r="L110" s="27"/>
    </row>
    <row r="111" spans="2:47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7"/>
    </row>
    <row r="115" spans="2:12" s="1" customFormat="1" ht="6.95" customHeight="1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7"/>
    </row>
    <row r="116" spans="2:12" s="1" customFormat="1" ht="24.95" customHeight="1">
      <c r="B116" s="27"/>
      <c r="C116" s="19" t="s">
        <v>133</v>
      </c>
      <c r="L116" s="27"/>
    </row>
    <row r="117" spans="2:12" s="1" customFormat="1" ht="6.95" customHeight="1">
      <c r="B117" s="27"/>
      <c r="L117" s="27"/>
    </row>
    <row r="118" spans="2:12" s="1" customFormat="1" ht="12" customHeight="1">
      <c r="B118" s="27"/>
      <c r="C118" s="24" t="s">
        <v>14</v>
      </c>
      <c r="L118" s="27"/>
    </row>
    <row r="119" spans="2:12" s="1" customFormat="1" ht="16.5" customHeight="1">
      <c r="B119" s="27"/>
      <c r="E119" s="233" t="str">
        <f>E7</f>
        <v xml:space="preserve">OPRAVA MÍSTNÍCH KOMUNIKACÍ NA KOPCI V OBCI KRAVSKO – další etapa </v>
      </c>
      <c r="F119" s="234"/>
      <c r="G119" s="234"/>
      <c r="H119" s="234"/>
      <c r="L119" s="27"/>
    </row>
    <row r="120" spans="2:12" ht="12" customHeight="1">
      <c r="B120" s="18"/>
      <c r="C120" s="24" t="s">
        <v>113</v>
      </c>
      <c r="L120" s="18"/>
    </row>
    <row r="121" spans="2:12" s="1" customFormat="1" ht="16.5" customHeight="1">
      <c r="B121" s="27"/>
      <c r="E121" s="233" t="s">
        <v>745</v>
      </c>
      <c r="F121" s="232"/>
      <c r="G121" s="232"/>
      <c r="H121" s="232"/>
      <c r="L121" s="27"/>
    </row>
    <row r="122" spans="2:12" s="1" customFormat="1" ht="12" customHeight="1">
      <c r="B122" s="27"/>
      <c r="C122" s="24" t="s">
        <v>115</v>
      </c>
      <c r="L122" s="27"/>
    </row>
    <row r="123" spans="2:12" s="1" customFormat="1" ht="16.5" customHeight="1">
      <c r="B123" s="27"/>
      <c r="E123" s="227" t="str">
        <f>E11</f>
        <v>001 - Místní komunikace 2</v>
      </c>
      <c r="F123" s="232"/>
      <c r="G123" s="232"/>
      <c r="H123" s="232"/>
      <c r="L123" s="27"/>
    </row>
    <row r="124" spans="2:12" s="1" customFormat="1" ht="6.95" customHeight="1">
      <c r="B124" s="27"/>
      <c r="L124" s="27"/>
    </row>
    <row r="125" spans="2:12" s="1" customFormat="1" ht="12" customHeight="1">
      <c r="B125" s="27"/>
      <c r="C125" s="24" t="s">
        <v>17</v>
      </c>
      <c r="F125" s="22" t="str">
        <f>F14</f>
        <v xml:space="preserve"> </v>
      </c>
      <c r="I125" s="24" t="s">
        <v>19</v>
      </c>
      <c r="J125" s="47" t="str">
        <f>IF(J14="","",J14)</f>
        <v/>
      </c>
      <c r="L125" s="27"/>
    </row>
    <row r="126" spans="2:12" s="1" customFormat="1" ht="6.95" customHeight="1">
      <c r="B126" s="27"/>
      <c r="L126" s="27"/>
    </row>
    <row r="127" spans="2:12" s="1" customFormat="1" ht="15.2" customHeight="1">
      <c r="B127" s="27"/>
      <c r="C127" s="24" t="s">
        <v>20</v>
      </c>
      <c r="F127" s="22" t="str">
        <f>E17</f>
        <v xml:space="preserve"> </v>
      </c>
      <c r="I127" s="24" t="s">
        <v>24</v>
      </c>
      <c r="J127" s="25" t="str">
        <f>E23</f>
        <v xml:space="preserve"> </v>
      </c>
      <c r="L127" s="27"/>
    </row>
    <row r="128" spans="2:12" s="1" customFormat="1" ht="15.2" customHeight="1">
      <c r="B128" s="27"/>
      <c r="C128" s="24" t="s">
        <v>23</v>
      </c>
      <c r="F128" s="22" t="str">
        <f>IF(E20="","",E20)</f>
        <v xml:space="preserve"> </v>
      </c>
      <c r="I128" s="24" t="s">
        <v>26</v>
      </c>
      <c r="J128" s="25" t="str">
        <f>E26</f>
        <v xml:space="preserve"> </v>
      </c>
      <c r="L128" s="27"/>
    </row>
    <row r="129" spans="2:65" s="1" customFormat="1" ht="10.35" customHeight="1">
      <c r="B129" s="27"/>
      <c r="L129" s="27"/>
    </row>
    <row r="130" spans="2:65" s="10" customFormat="1" ht="29.25" customHeight="1">
      <c r="B130" s="118"/>
      <c r="C130" s="119" t="s">
        <v>134</v>
      </c>
      <c r="D130" s="120" t="s">
        <v>53</v>
      </c>
      <c r="E130" s="120" t="s">
        <v>49</v>
      </c>
      <c r="F130" s="120" t="s">
        <v>50</v>
      </c>
      <c r="G130" s="120" t="s">
        <v>135</v>
      </c>
      <c r="H130" s="120" t="s">
        <v>136</v>
      </c>
      <c r="I130" s="120" t="s">
        <v>137</v>
      </c>
      <c r="J130" s="120" t="s">
        <v>121</v>
      </c>
      <c r="K130" s="121" t="s">
        <v>138</v>
      </c>
      <c r="L130" s="118"/>
      <c r="M130" s="54" t="s">
        <v>1</v>
      </c>
      <c r="N130" s="55" t="s">
        <v>32</v>
      </c>
      <c r="O130" s="55" t="s">
        <v>139</v>
      </c>
      <c r="P130" s="55" t="s">
        <v>140</v>
      </c>
      <c r="Q130" s="55" t="s">
        <v>141</v>
      </c>
      <c r="R130" s="55" t="s">
        <v>142</v>
      </c>
      <c r="S130" s="55" t="s">
        <v>143</v>
      </c>
      <c r="T130" s="56" t="s">
        <v>144</v>
      </c>
    </row>
    <row r="131" spans="2:65" s="1" customFormat="1" ht="22.9" customHeight="1">
      <c r="B131" s="27"/>
      <c r="C131" s="59" t="s">
        <v>145</v>
      </c>
      <c r="J131" s="122">
        <f>BK131</f>
        <v>0</v>
      </c>
      <c r="L131" s="27"/>
      <c r="M131" s="57"/>
      <c r="N131" s="48"/>
      <c r="O131" s="48"/>
      <c r="P131" s="123">
        <f>P132</f>
        <v>370.52837199999999</v>
      </c>
      <c r="Q131" s="48"/>
      <c r="R131" s="123">
        <f>R132</f>
        <v>102.21092</v>
      </c>
      <c r="S131" s="48"/>
      <c r="T131" s="124">
        <f>T132</f>
        <v>166.88</v>
      </c>
      <c r="AT131" s="15" t="s">
        <v>67</v>
      </c>
      <c r="AU131" s="15" t="s">
        <v>123</v>
      </c>
      <c r="BK131" s="125">
        <f>BK132</f>
        <v>0</v>
      </c>
    </row>
    <row r="132" spans="2:65" s="11" customFormat="1" ht="25.9" customHeight="1">
      <c r="B132" s="126"/>
      <c r="D132" s="127" t="s">
        <v>67</v>
      </c>
      <c r="E132" s="128" t="s">
        <v>146</v>
      </c>
      <c r="F132" s="128" t="s">
        <v>147</v>
      </c>
      <c r="J132" s="129">
        <f>BK132</f>
        <v>0</v>
      </c>
      <c r="L132" s="126"/>
      <c r="M132" s="130"/>
      <c r="P132" s="131">
        <f>P133+P195+P234+P249+P267+P308</f>
        <v>370.52837199999999</v>
      </c>
      <c r="R132" s="131">
        <f>R133+R195+R234+R249+R267+R308</f>
        <v>102.21092</v>
      </c>
      <c r="T132" s="132">
        <f>T133+T195+T234+T249+T267+T308</f>
        <v>166.88</v>
      </c>
      <c r="AR132" s="127" t="s">
        <v>75</v>
      </c>
      <c r="AT132" s="133" t="s">
        <v>67</v>
      </c>
      <c r="AU132" s="133" t="s">
        <v>68</v>
      </c>
      <c r="AY132" s="127" t="s">
        <v>148</v>
      </c>
      <c r="BK132" s="134">
        <f>BK133+BK195+BK234+BK249+BK267+BK308</f>
        <v>0</v>
      </c>
    </row>
    <row r="133" spans="2:65" s="11" customFormat="1" ht="22.9" customHeight="1">
      <c r="B133" s="126"/>
      <c r="D133" s="127" t="s">
        <v>67</v>
      </c>
      <c r="E133" s="135" t="s">
        <v>75</v>
      </c>
      <c r="F133" s="135" t="s">
        <v>149</v>
      </c>
      <c r="J133" s="136">
        <f>BK133</f>
        <v>0</v>
      </c>
      <c r="L133" s="126"/>
      <c r="M133" s="130"/>
      <c r="P133" s="131">
        <f>SUM(P134:P194)</f>
        <v>87.642699999999991</v>
      </c>
      <c r="R133" s="131">
        <f>SUM(R134:R194)</f>
        <v>30.5002</v>
      </c>
      <c r="T133" s="132">
        <f>SUM(T134:T194)</f>
        <v>166.88</v>
      </c>
      <c r="AR133" s="127" t="s">
        <v>75</v>
      </c>
      <c r="AT133" s="133" t="s">
        <v>67</v>
      </c>
      <c r="AU133" s="133" t="s">
        <v>75</v>
      </c>
      <c r="AY133" s="127" t="s">
        <v>148</v>
      </c>
      <c r="BK133" s="134">
        <f>SUM(BK134:BK194)</f>
        <v>0</v>
      </c>
    </row>
    <row r="134" spans="2:65" s="1" customFormat="1" ht="24.2" customHeight="1">
      <c r="B134" s="137"/>
      <c r="C134" s="138" t="s">
        <v>75</v>
      </c>
      <c r="D134" s="138" t="s">
        <v>150</v>
      </c>
      <c r="E134" s="139" t="s">
        <v>437</v>
      </c>
      <c r="F134" s="140" t="s">
        <v>438</v>
      </c>
      <c r="G134" s="141" t="s">
        <v>153</v>
      </c>
      <c r="H134" s="142">
        <v>26</v>
      </c>
      <c r="I134" s="143">
        <v>0</v>
      </c>
      <c r="J134" s="143">
        <f>ROUND(I134*H134,2)</f>
        <v>0</v>
      </c>
      <c r="K134" s="140" t="s">
        <v>154</v>
      </c>
      <c r="L134" s="27"/>
      <c r="M134" s="144" t="s">
        <v>1</v>
      </c>
      <c r="N134" s="115" t="s">
        <v>33</v>
      </c>
      <c r="O134" s="145">
        <v>0.20899999999999999</v>
      </c>
      <c r="P134" s="145">
        <f>O134*H134</f>
        <v>5.4340000000000002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155</v>
      </c>
      <c r="AT134" s="147" t="s">
        <v>150</v>
      </c>
      <c r="AU134" s="147" t="s">
        <v>77</v>
      </c>
      <c r="AY134" s="15" t="s">
        <v>148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5" t="s">
        <v>75</v>
      </c>
      <c r="BK134" s="148">
        <f>ROUND(I134*H134,2)</f>
        <v>0</v>
      </c>
      <c r="BL134" s="15" t="s">
        <v>155</v>
      </c>
      <c r="BM134" s="147" t="s">
        <v>747</v>
      </c>
    </row>
    <row r="135" spans="2:65" s="1" customFormat="1">
      <c r="B135" s="27"/>
      <c r="D135" s="149" t="s">
        <v>157</v>
      </c>
      <c r="F135" s="150" t="s">
        <v>440</v>
      </c>
      <c r="L135" s="27"/>
      <c r="M135" s="151"/>
      <c r="T135" s="51"/>
      <c r="AT135" s="15" t="s">
        <v>157</v>
      </c>
      <c r="AU135" s="15" t="s">
        <v>77</v>
      </c>
    </row>
    <row r="136" spans="2:65" s="1" customFormat="1">
      <c r="B136" s="27"/>
      <c r="D136" s="152" t="s">
        <v>159</v>
      </c>
      <c r="F136" s="153" t="s">
        <v>441</v>
      </c>
      <c r="L136" s="27"/>
      <c r="M136" s="151"/>
      <c r="T136" s="51"/>
      <c r="AT136" s="15" t="s">
        <v>159</v>
      </c>
      <c r="AU136" s="15" t="s">
        <v>77</v>
      </c>
    </row>
    <row r="137" spans="2:65" s="12" customFormat="1">
      <c r="B137" s="154"/>
      <c r="D137" s="149" t="s">
        <v>161</v>
      </c>
      <c r="E137" s="155" t="s">
        <v>426</v>
      </c>
      <c r="F137" s="156" t="s">
        <v>327</v>
      </c>
      <c r="H137" s="157">
        <v>26</v>
      </c>
      <c r="L137" s="154"/>
      <c r="M137" s="158"/>
      <c r="T137" s="159"/>
      <c r="AT137" s="155" t="s">
        <v>161</v>
      </c>
      <c r="AU137" s="155" t="s">
        <v>77</v>
      </c>
      <c r="AV137" s="12" t="s">
        <v>77</v>
      </c>
      <c r="AW137" s="12" t="s">
        <v>25</v>
      </c>
      <c r="AX137" s="12" t="s">
        <v>75</v>
      </c>
      <c r="AY137" s="155" t="s">
        <v>148</v>
      </c>
    </row>
    <row r="138" spans="2:65" s="1" customFormat="1" ht="33" customHeight="1">
      <c r="B138" s="137"/>
      <c r="C138" s="138" t="s">
        <v>77</v>
      </c>
      <c r="D138" s="138" t="s">
        <v>150</v>
      </c>
      <c r="E138" s="139" t="s">
        <v>151</v>
      </c>
      <c r="F138" s="140" t="s">
        <v>152</v>
      </c>
      <c r="G138" s="141" t="s">
        <v>153</v>
      </c>
      <c r="H138" s="142">
        <v>81</v>
      </c>
      <c r="I138" s="143">
        <v>0</v>
      </c>
      <c r="J138" s="143">
        <f>ROUND(I138*H138,2)</f>
        <v>0</v>
      </c>
      <c r="K138" s="140" t="s">
        <v>154</v>
      </c>
      <c r="L138" s="27"/>
      <c r="M138" s="144" t="s">
        <v>1</v>
      </c>
      <c r="N138" s="115" t="s">
        <v>33</v>
      </c>
      <c r="O138" s="145">
        <v>0.20100000000000001</v>
      </c>
      <c r="P138" s="145">
        <f>O138*H138</f>
        <v>16.281000000000002</v>
      </c>
      <c r="Q138" s="145">
        <v>0</v>
      </c>
      <c r="R138" s="145">
        <f>Q138*H138</f>
        <v>0</v>
      </c>
      <c r="S138" s="145">
        <v>0.57999999999999996</v>
      </c>
      <c r="T138" s="146">
        <f>S138*H138</f>
        <v>46.98</v>
      </c>
      <c r="AR138" s="147" t="s">
        <v>155</v>
      </c>
      <c r="AT138" s="147" t="s">
        <v>150</v>
      </c>
      <c r="AU138" s="147" t="s">
        <v>77</v>
      </c>
      <c r="AY138" s="15" t="s">
        <v>148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5" t="s">
        <v>75</v>
      </c>
      <c r="BK138" s="148">
        <f>ROUND(I138*H138,2)</f>
        <v>0</v>
      </c>
      <c r="BL138" s="15" t="s">
        <v>155</v>
      </c>
      <c r="BM138" s="147" t="s">
        <v>156</v>
      </c>
    </row>
    <row r="139" spans="2:65" s="1" customFormat="1" ht="39">
      <c r="B139" s="27"/>
      <c r="D139" s="149" t="s">
        <v>157</v>
      </c>
      <c r="F139" s="150" t="s">
        <v>158</v>
      </c>
      <c r="L139" s="27"/>
      <c r="M139" s="151"/>
      <c r="T139" s="51"/>
      <c r="AT139" s="15" t="s">
        <v>157</v>
      </c>
      <c r="AU139" s="15" t="s">
        <v>77</v>
      </c>
    </row>
    <row r="140" spans="2:65" s="1" customFormat="1">
      <c r="B140" s="27"/>
      <c r="D140" s="152" t="s">
        <v>159</v>
      </c>
      <c r="F140" s="153" t="s">
        <v>160</v>
      </c>
      <c r="L140" s="27"/>
      <c r="M140" s="151"/>
      <c r="T140" s="51"/>
      <c r="AT140" s="15" t="s">
        <v>159</v>
      </c>
      <c r="AU140" s="15" t="s">
        <v>77</v>
      </c>
    </row>
    <row r="141" spans="2:65" s="12" customFormat="1">
      <c r="B141" s="154"/>
      <c r="D141" s="149" t="s">
        <v>161</v>
      </c>
      <c r="E141" s="155" t="s">
        <v>104</v>
      </c>
      <c r="F141" s="156" t="s">
        <v>748</v>
      </c>
      <c r="H141" s="157">
        <v>81</v>
      </c>
      <c r="L141" s="154"/>
      <c r="M141" s="158"/>
      <c r="T141" s="159"/>
      <c r="AT141" s="155" t="s">
        <v>161</v>
      </c>
      <c r="AU141" s="155" t="s">
        <v>77</v>
      </c>
      <c r="AV141" s="12" t="s">
        <v>77</v>
      </c>
      <c r="AW141" s="12" t="s">
        <v>25</v>
      </c>
      <c r="AX141" s="12" t="s">
        <v>75</v>
      </c>
      <c r="AY141" s="155" t="s">
        <v>148</v>
      </c>
    </row>
    <row r="142" spans="2:65" s="1" customFormat="1" ht="24.2" customHeight="1">
      <c r="B142" s="137"/>
      <c r="C142" s="138" t="s">
        <v>169</v>
      </c>
      <c r="D142" s="138" t="s">
        <v>150</v>
      </c>
      <c r="E142" s="139" t="s">
        <v>163</v>
      </c>
      <c r="F142" s="140" t="s">
        <v>164</v>
      </c>
      <c r="G142" s="141" t="s">
        <v>153</v>
      </c>
      <c r="H142" s="142">
        <v>545</v>
      </c>
      <c r="I142" s="143">
        <v>0</v>
      </c>
      <c r="J142" s="143">
        <f>ROUND(I142*H142,2)</f>
        <v>0</v>
      </c>
      <c r="K142" s="140" t="s">
        <v>154</v>
      </c>
      <c r="L142" s="27"/>
      <c r="M142" s="144" t="s">
        <v>1</v>
      </c>
      <c r="N142" s="115" t="s">
        <v>33</v>
      </c>
      <c r="O142" s="145">
        <v>7.8E-2</v>
      </c>
      <c r="P142" s="145">
        <f>O142*H142</f>
        <v>42.51</v>
      </c>
      <c r="Q142" s="145">
        <v>0</v>
      </c>
      <c r="R142" s="145">
        <f>Q142*H142</f>
        <v>0</v>
      </c>
      <c r="S142" s="145">
        <v>0.22</v>
      </c>
      <c r="T142" s="146">
        <f>S142*H142</f>
        <v>119.9</v>
      </c>
      <c r="AR142" s="147" t="s">
        <v>155</v>
      </c>
      <c r="AT142" s="147" t="s">
        <v>150</v>
      </c>
      <c r="AU142" s="147" t="s">
        <v>77</v>
      </c>
      <c r="AY142" s="15" t="s">
        <v>148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5" t="s">
        <v>75</v>
      </c>
      <c r="BK142" s="148">
        <f>ROUND(I142*H142,2)</f>
        <v>0</v>
      </c>
      <c r="BL142" s="15" t="s">
        <v>155</v>
      </c>
      <c r="BM142" s="147" t="s">
        <v>165</v>
      </c>
    </row>
    <row r="143" spans="2:65" s="1" customFormat="1" ht="39">
      <c r="B143" s="27"/>
      <c r="D143" s="149" t="s">
        <v>157</v>
      </c>
      <c r="F143" s="150" t="s">
        <v>166</v>
      </c>
      <c r="L143" s="27"/>
      <c r="M143" s="151"/>
      <c r="T143" s="51"/>
      <c r="AT143" s="15" t="s">
        <v>157</v>
      </c>
      <c r="AU143" s="15" t="s">
        <v>77</v>
      </c>
    </row>
    <row r="144" spans="2:65" s="1" customFormat="1">
      <c r="B144" s="27"/>
      <c r="D144" s="152" t="s">
        <v>159</v>
      </c>
      <c r="F144" s="153" t="s">
        <v>167</v>
      </c>
      <c r="L144" s="27"/>
      <c r="M144" s="151"/>
      <c r="T144" s="51"/>
      <c r="AT144" s="15" t="s">
        <v>159</v>
      </c>
      <c r="AU144" s="15" t="s">
        <v>77</v>
      </c>
    </row>
    <row r="145" spans="2:65" s="12" customFormat="1">
      <c r="B145" s="154"/>
      <c r="D145" s="149" t="s">
        <v>161</v>
      </c>
      <c r="E145" s="155" t="s">
        <v>111</v>
      </c>
      <c r="F145" s="156" t="s">
        <v>749</v>
      </c>
      <c r="H145" s="157">
        <v>545</v>
      </c>
      <c r="L145" s="154"/>
      <c r="M145" s="158"/>
      <c r="T145" s="159"/>
      <c r="AT145" s="155" t="s">
        <v>161</v>
      </c>
      <c r="AU145" s="155" t="s">
        <v>77</v>
      </c>
      <c r="AV145" s="12" t="s">
        <v>77</v>
      </c>
      <c r="AW145" s="12" t="s">
        <v>25</v>
      </c>
      <c r="AX145" s="12" t="s">
        <v>75</v>
      </c>
      <c r="AY145" s="155" t="s">
        <v>148</v>
      </c>
    </row>
    <row r="146" spans="2:65" s="1" customFormat="1" ht="37.9" customHeight="1">
      <c r="B146" s="137"/>
      <c r="C146" s="138" t="s">
        <v>155</v>
      </c>
      <c r="D146" s="138" t="s">
        <v>150</v>
      </c>
      <c r="E146" s="139" t="s">
        <v>170</v>
      </c>
      <c r="F146" s="140" t="s">
        <v>171</v>
      </c>
      <c r="G146" s="141" t="s">
        <v>172</v>
      </c>
      <c r="H146" s="142">
        <v>31.6</v>
      </c>
      <c r="I146" s="143">
        <v>0</v>
      </c>
      <c r="J146" s="143">
        <f>ROUND(I146*H146,2)</f>
        <v>0</v>
      </c>
      <c r="K146" s="140" t="s">
        <v>154</v>
      </c>
      <c r="L146" s="27"/>
      <c r="M146" s="144" t="s">
        <v>1</v>
      </c>
      <c r="N146" s="115" t="s">
        <v>33</v>
      </c>
      <c r="O146" s="145">
        <v>0.215</v>
      </c>
      <c r="P146" s="145">
        <f>O146*H146</f>
        <v>6.7940000000000005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155</v>
      </c>
      <c r="AT146" s="147" t="s">
        <v>150</v>
      </c>
      <c r="AU146" s="147" t="s">
        <v>77</v>
      </c>
      <c r="AY146" s="15" t="s">
        <v>148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5" t="s">
        <v>75</v>
      </c>
      <c r="BK146" s="148">
        <f>ROUND(I146*H146,2)</f>
        <v>0</v>
      </c>
      <c r="BL146" s="15" t="s">
        <v>155</v>
      </c>
      <c r="BM146" s="147" t="s">
        <v>173</v>
      </c>
    </row>
    <row r="147" spans="2:65" s="1" customFormat="1" ht="19.5">
      <c r="B147" s="27"/>
      <c r="D147" s="149" t="s">
        <v>157</v>
      </c>
      <c r="F147" s="150" t="s">
        <v>174</v>
      </c>
      <c r="L147" s="27"/>
      <c r="M147" s="151"/>
      <c r="T147" s="51"/>
      <c r="AT147" s="15" t="s">
        <v>157</v>
      </c>
      <c r="AU147" s="15" t="s">
        <v>77</v>
      </c>
    </row>
    <row r="148" spans="2:65" s="1" customFormat="1">
      <c r="B148" s="27"/>
      <c r="D148" s="152" t="s">
        <v>159</v>
      </c>
      <c r="F148" s="153" t="s">
        <v>175</v>
      </c>
      <c r="L148" s="27"/>
      <c r="M148" s="151"/>
      <c r="T148" s="51"/>
      <c r="AT148" s="15" t="s">
        <v>159</v>
      </c>
      <c r="AU148" s="15" t="s">
        <v>77</v>
      </c>
    </row>
    <row r="149" spans="2:65" s="1" customFormat="1" ht="48.75">
      <c r="B149" s="27"/>
      <c r="D149" s="149" t="s">
        <v>176</v>
      </c>
      <c r="F149" s="160" t="s">
        <v>177</v>
      </c>
      <c r="L149" s="27"/>
      <c r="M149" s="151"/>
      <c r="T149" s="51"/>
      <c r="AT149" s="15" t="s">
        <v>176</v>
      </c>
      <c r="AU149" s="15" t="s">
        <v>77</v>
      </c>
    </row>
    <row r="150" spans="2:65" s="12" customFormat="1">
      <c r="B150" s="154"/>
      <c r="D150" s="149" t="s">
        <v>161</v>
      </c>
      <c r="E150" s="155" t="s">
        <v>1</v>
      </c>
      <c r="F150" s="156" t="s">
        <v>750</v>
      </c>
      <c r="H150" s="157">
        <v>1.1000000000000001</v>
      </c>
      <c r="L150" s="154"/>
      <c r="M150" s="158"/>
      <c r="T150" s="159"/>
      <c r="AT150" s="155" t="s">
        <v>161</v>
      </c>
      <c r="AU150" s="155" t="s">
        <v>77</v>
      </c>
      <c r="AV150" s="12" t="s">
        <v>77</v>
      </c>
      <c r="AW150" s="12" t="s">
        <v>25</v>
      </c>
      <c r="AX150" s="12" t="s">
        <v>68</v>
      </c>
      <c r="AY150" s="155" t="s">
        <v>148</v>
      </c>
    </row>
    <row r="151" spans="2:65" s="12" customFormat="1" ht="22.5">
      <c r="B151" s="154"/>
      <c r="D151" s="149" t="s">
        <v>161</v>
      </c>
      <c r="E151" s="155" t="s">
        <v>1</v>
      </c>
      <c r="F151" s="156" t="s">
        <v>751</v>
      </c>
      <c r="H151" s="157">
        <v>30.5</v>
      </c>
      <c r="L151" s="154"/>
      <c r="M151" s="158"/>
      <c r="T151" s="159"/>
      <c r="AT151" s="155" t="s">
        <v>161</v>
      </c>
      <c r="AU151" s="155" t="s">
        <v>77</v>
      </c>
      <c r="AV151" s="12" t="s">
        <v>77</v>
      </c>
      <c r="AW151" s="12" t="s">
        <v>25</v>
      </c>
      <c r="AX151" s="12" t="s">
        <v>68</v>
      </c>
      <c r="AY151" s="155" t="s">
        <v>148</v>
      </c>
    </row>
    <row r="152" spans="2:65" s="13" customFormat="1">
      <c r="B152" s="170"/>
      <c r="D152" s="149" t="s">
        <v>161</v>
      </c>
      <c r="E152" s="171" t="s">
        <v>1</v>
      </c>
      <c r="F152" s="172" t="s">
        <v>317</v>
      </c>
      <c r="H152" s="173">
        <v>31.6</v>
      </c>
      <c r="L152" s="170"/>
      <c r="M152" s="174"/>
      <c r="T152" s="175"/>
      <c r="AT152" s="171" t="s">
        <v>161</v>
      </c>
      <c r="AU152" s="171" t="s">
        <v>77</v>
      </c>
      <c r="AV152" s="13" t="s">
        <v>155</v>
      </c>
      <c r="AW152" s="13" t="s">
        <v>25</v>
      </c>
      <c r="AX152" s="13" t="s">
        <v>75</v>
      </c>
      <c r="AY152" s="171" t="s">
        <v>148</v>
      </c>
    </row>
    <row r="153" spans="2:65" s="1" customFormat="1" ht="37.9" customHeight="1">
      <c r="B153" s="137"/>
      <c r="C153" s="138" t="s">
        <v>186</v>
      </c>
      <c r="D153" s="138" t="s">
        <v>150</v>
      </c>
      <c r="E153" s="139" t="s">
        <v>179</v>
      </c>
      <c r="F153" s="140" t="s">
        <v>180</v>
      </c>
      <c r="G153" s="141" t="s">
        <v>172</v>
      </c>
      <c r="H153" s="142">
        <v>57.6</v>
      </c>
      <c r="I153" s="143">
        <v>0</v>
      </c>
      <c r="J153" s="143">
        <f>ROUND(I153*H153,2)</f>
        <v>0</v>
      </c>
      <c r="K153" s="140" t="s">
        <v>154</v>
      </c>
      <c r="L153" s="27"/>
      <c r="M153" s="144" t="s">
        <v>1</v>
      </c>
      <c r="N153" s="115" t="s">
        <v>33</v>
      </c>
      <c r="O153" s="145">
        <v>8.6999999999999994E-2</v>
      </c>
      <c r="P153" s="145">
        <f>O153*H153</f>
        <v>5.0111999999999997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155</v>
      </c>
      <c r="AT153" s="147" t="s">
        <v>150</v>
      </c>
      <c r="AU153" s="147" t="s">
        <v>77</v>
      </c>
      <c r="AY153" s="15" t="s">
        <v>148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5" t="s">
        <v>75</v>
      </c>
      <c r="BK153" s="148">
        <f>ROUND(I153*H153,2)</f>
        <v>0</v>
      </c>
      <c r="BL153" s="15" t="s">
        <v>155</v>
      </c>
      <c r="BM153" s="147" t="s">
        <v>181</v>
      </c>
    </row>
    <row r="154" spans="2:65" s="1" customFormat="1" ht="39">
      <c r="B154" s="27"/>
      <c r="D154" s="149" t="s">
        <v>157</v>
      </c>
      <c r="F154" s="150" t="s">
        <v>182</v>
      </c>
      <c r="L154" s="27"/>
      <c r="M154" s="151"/>
      <c r="T154" s="51"/>
      <c r="AT154" s="15" t="s">
        <v>157</v>
      </c>
      <c r="AU154" s="15" t="s">
        <v>77</v>
      </c>
    </row>
    <row r="155" spans="2:65" s="1" customFormat="1">
      <c r="B155" s="27"/>
      <c r="D155" s="152" t="s">
        <v>159</v>
      </c>
      <c r="F155" s="153" t="s">
        <v>183</v>
      </c>
      <c r="L155" s="27"/>
      <c r="M155" s="151"/>
      <c r="T155" s="51"/>
      <c r="AT155" s="15" t="s">
        <v>159</v>
      </c>
      <c r="AU155" s="15" t="s">
        <v>77</v>
      </c>
    </row>
    <row r="156" spans="2:65" s="1" customFormat="1" ht="48.75">
      <c r="B156" s="27"/>
      <c r="D156" s="149" t="s">
        <v>176</v>
      </c>
      <c r="F156" s="160" t="s">
        <v>184</v>
      </c>
      <c r="L156" s="27"/>
      <c r="M156" s="151"/>
      <c r="T156" s="51"/>
      <c r="AT156" s="15" t="s">
        <v>176</v>
      </c>
      <c r="AU156" s="15" t="s">
        <v>77</v>
      </c>
    </row>
    <row r="157" spans="2:65" s="12" customFormat="1" ht="22.5">
      <c r="B157" s="154"/>
      <c r="D157" s="149" t="s">
        <v>161</v>
      </c>
      <c r="E157" s="155" t="s">
        <v>1</v>
      </c>
      <c r="F157" s="156" t="s">
        <v>752</v>
      </c>
      <c r="H157" s="157">
        <v>30.5</v>
      </c>
      <c r="L157" s="154"/>
      <c r="M157" s="158"/>
      <c r="T157" s="159"/>
      <c r="AT157" s="155" t="s">
        <v>161</v>
      </c>
      <c r="AU157" s="155" t="s">
        <v>77</v>
      </c>
      <c r="AV157" s="12" t="s">
        <v>77</v>
      </c>
      <c r="AW157" s="12" t="s">
        <v>25</v>
      </c>
      <c r="AX157" s="12" t="s">
        <v>68</v>
      </c>
      <c r="AY157" s="155" t="s">
        <v>148</v>
      </c>
    </row>
    <row r="158" spans="2:65" s="12" customFormat="1">
      <c r="B158" s="154"/>
      <c r="D158" s="149" t="s">
        <v>161</v>
      </c>
      <c r="E158" s="155" t="s">
        <v>1</v>
      </c>
      <c r="F158" s="156" t="s">
        <v>750</v>
      </c>
      <c r="H158" s="157">
        <v>1.1000000000000001</v>
      </c>
      <c r="L158" s="154"/>
      <c r="M158" s="158"/>
      <c r="T158" s="159"/>
      <c r="AT158" s="155" t="s">
        <v>161</v>
      </c>
      <c r="AU158" s="155" t="s">
        <v>77</v>
      </c>
      <c r="AV158" s="12" t="s">
        <v>77</v>
      </c>
      <c r="AW158" s="12" t="s">
        <v>25</v>
      </c>
      <c r="AX158" s="12" t="s">
        <v>68</v>
      </c>
      <c r="AY158" s="155" t="s">
        <v>148</v>
      </c>
    </row>
    <row r="159" spans="2:65" s="12" customFormat="1">
      <c r="B159" s="154"/>
      <c r="D159" s="149" t="s">
        <v>161</v>
      </c>
      <c r="E159" s="155" t="s">
        <v>1</v>
      </c>
      <c r="F159" s="156" t="s">
        <v>426</v>
      </c>
      <c r="H159" s="157">
        <v>26</v>
      </c>
      <c r="L159" s="154"/>
      <c r="M159" s="158"/>
      <c r="T159" s="159"/>
      <c r="AT159" s="155" t="s">
        <v>161</v>
      </c>
      <c r="AU159" s="155" t="s">
        <v>77</v>
      </c>
      <c r="AV159" s="12" t="s">
        <v>77</v>
      </c>
      <c r="AW159" s="12" t="s">
        <v>25</v>
      </c>
      <c r="AX159" s="12" t="s">
        <v>68</v>
      </c>
      <c r="AY159" s="155" t="s">
        <v>148</v>
      </c>
    </row>
    <row r="160" spans="2:65" s="13" customFormat="1">
      <c r="B160" s="170"/>
      <c r="D160" s="149" t="s">
        <v>161</v>
      </c>
      <c r="E160" s="171" t="s">
        <v>109</v>
      </c>
      <c r="F160" s="172" t="s">
        <v>317</v>
      </c>
      <c r="H160" s="173">
        <v>57.6</v>
      </c>
      <c r="L160" s="170"/>
      <c r="M160" s="174"/>
      <c r="T160" s="175"/>
      <c r="AT160" s="171" t="s">
        <v>161</v>
      </c>
      <c r="AU160" s="171" t="s">
        <v>77</v>
      </c>
      <c r="AV160" s="13" t="s">
        <v>155</v>
      </c>
      <c r="AW160" s="13" t="s">
        <v>25</v>
      </c>
      <c r="AX160" s="13" t="s">
        <v>75</v>
      </c>
      <c r="AY160" s="171" t="s">
        <v>148</v>
      </c>
    </row>
    <row r="161" spans="2:65" s="1" customFormat="1" ht="37.9" customHeight="1">
      <c r="B161" s="137"/>
      <c r="C161" s="138" t="s">
        <v>193</v>
      </c>
      <c r="D161" s="138" t="s">
        <v>150</v>
      </c>
      <c r="E161" s="139" t="s">
        <v>187</v>
      </c>
      <c r="F161" s="140" t="s">
        <v>188</v>
      </c>
      <c r="G161" s="141" t="s">
        <v>172</v>
      </c>
      <c r="H161" s="142">
        <v>576</v>
      </c>
      <c r="I161" s="143">
        <v>0</v>
      </c>
      <c r="J161" s="143">
        <f>ROUND(I161*H161,2)</f>
        <v>0</v>
      </c>
      <c r="K161" s="140" t="s">
        <v>154</v>
      </c>
      <c r="L161" s="27"/>
      <c r="M161" s="144" t="s">
        <v>1</v>
      </c>
      <c r="N161" s="115" t="s">
        <v>33</v>
      </c>
      <c r="O161" s="145">
        <v>5.0000000000000001E-3</v>
      </c>
      <c r="P161" s="145">
        <f>O161*H161</f>
        <v>2.88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155</v>
      </c>
      <c r="AT161" s="147" t="s">
        <v>150</v>
      </c>
      <c r="AU161" s="147" t="s">
        <v>77</v>
      </c>
      <c r="AY161" s="15" t="s">
        <v>148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5" t="s">
        <v>75</v>
      </c>
      <c r="BK161" s="148">
        <f>ROUND(I161*H161,2)</f>
        <v>0</v>
      </c>
      <c r="BL161" s="15" t="s">
        <v>155</v>
      </c>
      <c r="BM161" s="147" t="s">
        <v>189</v>
      </c>
    </row>
    <row r="162" spans="2:65" s="1" customFormat="1" ht="48.75">
      <c r="B162" s="27"/>
      <c r="D162" s="149" t="s">
        <v>157</v>
      </c>
      <c r="F162" s="150" t="s">
        <v>190</v>
      </c>
      <c r="L162" s="27"/>
      <c r="M162" s="151"/>
      <c r="T162" s="51"/>
      <c r="AT162" s="15" t="s">
        <v>157</v>
      </c>
      <c r="AU162" s="15" t="s">
        <v>77</v>
      </c>
    </row>
    <row r="163" spans="2:65" s="1" customFormat="1">
      <c r="B163" s="27"/>
      <c r="D163" s="152" t="s">
        <v>159</v>
      </c>
      <c r="F163" s="153" t="s">
        <v>191</v>
      </c>
      <c r="L163" s="27"/>
      <c r="M163" s="151"/>
      <c r="T163" s="51"/>
      <c r="AT163" s="15" t="s">
        <v>159</v>
      </c>
      <c r="AU163" s="15" t="s">
        <v>77</v>
      </c>
    </row>
    <row r="164" spans="2:65" s="1" customFormat="1" ht="48.75">
      <c r="B164" s="27"/>
      <c r="D164" s="149" t="s">
        <v>176</v>
      </c>
      <c r="F164" s="160" t="s">
        <v>184</v>
      </c>
      <c r="L164" s="27"/>
      <c r="M164" s="151"/>
      <c r="T164" s="51"/>
      <c r="AT164" s="15" t="s">
        <v>176</v>
      </c>
      <c r="AU164" s="15" t="s">
        <v>77</v>
      </c>
    </row>
    <row r="165" spans="2:65" s="12" customFormat="1" ht="22.5">
      <c r="B165" s="154"/>
      <c r="D165" s="149" t="s">
        <v>161</v>
      </c>
      <c r="E165" s="155" t="s">
        <v>1</v>
      </c>
      <c r="F165" s="156" t="s">
        <v>192</v>
      </c>
      <c r="H165" s="157">
        <v>576</v>
      </c>
      <c r="L165" s="154"/>
      <c r="M165" s="158"/>
      <c r="T165" s="159"/>
      <c r="AT165" s="155" t="s">
        <v>161</v>
      </c>
      <c r="AU165" s="155" t="s">
        <v>77</v>
      </c>
      <c r="AV165" s="12" t="s">
        <v>77</v>
      </c>
      <c r="AW165" s="12" t="s">
        <v>25</v>
      </c>
      <c r="AX165" s="12" t="s">
        <v>75</v>
      </c>
      <c r="AY165" s="155" t="s">
        <v>148</v>
      </c>
    </row>
    <row r="166" spans="2:65" s="1" customFormat="1" ht="33" customHeight="1">
      <c r="B166" s="137"/>
      <c r="C166" s="138" t="s">
        <v>200</v>
      </c>
      <c r="D166" s="138" t="s">
        <v>150</v>
      </c>
      <c r="E166" s="139" t="s">
        <v>194</v>
      </c>
      <c r="F166" s="140" t="s">
        <v>195</v>
      </c>
      <c r="G166" s="141" t="s">
        <v>172</v>
      </c>
      <c r="H166" s="142">
        <v>30.5</v>
      </c>
      <c r="I166" s="143">
        <v>0</v>
      </c>
      <c r="J166" s="143">
        <f>ROUND(I166*H166,2)</f>
        <v>0</v>
      </c>
      <c r="K166" s="140" t="s">
        <v>154</v>
      </c>
      <c r="L166" s="27"/>
      <c r="M166" s="144" t="s">
        <v>1</v>
      </c>
      <c r="N166" s="115" t="s">
        <v>33</v>
      </c>
      <c r="O166" s="145">
        <v>5.6000000000000001E-2</v>
      </c>
      <c r="P166" s="145">
        <f>O166*H166</f>
        <v>1.708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155</v>
      </c>
      <c r="AT166" s="147" t="s">
        <v>150</v>
      </c>
      <c r="AU166" s="147" t="s">
        <v>77</v>
      </c>
      <c r="AY166" s="15" t="s">
        <v>148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5" t="s">
        <v>75</v>
      </c>
      <c r="BK166" s="148">
        <f>ROUND(I166*H166,2)</f>
        <v>0</v>
      </c>
      <c r="BL166" s="15" t="s">
        <v>155</v>
      </c>
      <c r="BM166" s="147" t="s">
        <v>196</v>
      </c>
    </row>
    <row r="167" spans="2:65" s="1" customFormat="1" ht="39">
      <c r="B167" s="27"/>
      <c r="D167" s="149" t="s">
        <v>157</v>
      </c>
      <c r="F167" s="150" t="s">
        <v>197</v>
      </c>
      <c r="L167" s="27"/>
      <c r="M167" s="151"/>
      <c r="T167" s="51"/>
      <c r="AT167" s="15" t="s">
        <v>157</v>
      </c>
      <c r="AU167" s="15" t="s">
        <v>77</v>
      </c>
    </row>
    <row r="168" spans="2:65" s="1" customFormat="1">
      <c r="B168" s="27"/>
      <c r="D168" s="152" t="s">
        <v>159</v>
      </c>
      <c r="F168" s="153" t="s">
        <v>198</v>
      </c>
      <c r="L168" s="27"/>
      <c r="M168" s="151"/>
      <c r="T168" s="51"/>
      <c r="AT168" s="15" t="s">
        <v>159</v>
      </c>
      <c r="AU168" s="15" t="s">
        <v>77</v>
      </c>
    </row>
    <row r="169" spans="2:65" s="1" customFormat="1" ht="48.75">
      <c r="B169" s="27"/>
      <c r="D169" s="149" t="s">
        <v>176</v>
      </c>
      <c r="F169" s="160" t="s">
        <v>184</v>
      </c>
      <c r="L169" s="27"/>
      <c r="M169" s="151"/>
      <c r="T169" s="51"/>
      <c r="AT169" s="15" t="s">
        <v>176</v>
      </c>
      <c r="AU169" s="15" t="s">
        <v>77</v>
      </c>
    </row>
    <row r="170" spans="2:65" s="12" customFormat="1" ht="22.5">
      <c r="B170" s="154"/>
      <c r="D170" s="149" t="s">
        <v>161</v>
      </c>
      <c r="E170" s="155" t="s">
        <v>1</v>
      </c>
      <c r="F170" s="156" t="s">
        <v>753</v>
      </c>
      <c r="H170" s="157">
        <v>30.5</v>
      </c>
      <c r="L170" s="154"/>
      <c r="M170" s="158"/>
      <c r="T170" s="159"/>
      <c r="AT170" s="155" t="s">
        <v>161</v>
      </c>
      <c r="AU170" s="155" t="s">
        <v>77</v>
      </c>
      <c r="AV170" s="12" t="s">
        <v>77</v>
      </c>
      <c r="AW170" s="12" t="s">
        <v>25</v>
      </c>
      <c r="AX170" s="12" t="s">
        <v>75</v>
      </c>
      <c r="AY170" s="155" t="s">
        <v>148</v>
      </c>
    </row>
    <row r="171" spans="2:65" s="1" customFormat="1" ht="16.5" customHeight="1">
      <c r="B171" s="137"/>
      <c r="C171" s="161" t="s">
        <v>204</v>
      </c>
      <c r="D171" s="161" t="s">
        <v>201</v>
      </c>
      <c r="E171" s="162" t="s">
        <v>202</v>
      </c>
      <c r="F171" s="163" t="s">
        <v>203</v>
      </c>
      <c r="G171" s="164" t="s">
        <v>172</v>
      </c>
      <c r="H171" s="165">
        <v>30.5</v>
      </c>
      <c r="I171" s="166">
        <v>0</v>
      </c>
      <c r="J171" s="166">
        <f>ROUND(I171*H171,2)</f>
        <v>0</v>
      </c>
      <c r="K171" s="163" t="s">
        <v>1</v>
      </c>
      <c r="L171" s="167"/>
      <c r="M171" s="168" t="s">
        <v>1</v>
      </c>
      <c r="N171" s="169" t="s">
        <v>33</v>
      </c>
      <c r="O171" s="145">
        <v>0</v>
      </c>
      <c r="P171" s="145">
        <f>O171*H171</f>
        <v>0</v>
      </c>
      <c r="Q171" s="145">
        <v>1</v>
      </c>
      <c r="R171" s="145">
        <f>Q171*H171</f>
        <v>30.5</v>
      </c>
      <c r="S171" s="145">
        <v>0</v>
      </c>
      <c r="T171" s="146">
        <f>S171*H171</f>
        <v>0</v>
      </c>
      <c r="AR171" s="147" t="s">
        <v>204</v>
      </c>
      <c r="AT171" s="147" t="s">
        <v>201</v>
      </c>
      <c r="AU171" s="147" t="s">
        <v>77</v>
      </c>
      <c r="AY171" s="15" t="s">
        <v>148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5" t="s">
        <v>75</v>
      </c>
      <c r="BK171" s="148">
        <f>ROUND(I171*H171,2)</f>
        <v>0</v>
      </c>
      <c r="BL171" s="15" t="s">
        <v>155</v>
      </c>
      <c r="BM171" s="147" t="s">
        <v>205</v>
      </c>
    </row>
    <row r="172" spans="2:65" s="1" customFormat="1">
      <c r="B172" s="27"/>
      <c r="D172" s="149" t="s">
        <v>157</v>
      </c>
      <c r="F172" s="150" t="s">
        <v>206</v>
      </c>
      <c r="L172" s="27"/>
      <c r="M172" s="151"/>
      <c r="T172" s="51"/>
      <c r="AT172" s="15" t="s">
        <v>157</v>
      </c>
      <c r="AU172" s="15" t="s">
        <v>77</v>
      </c>
    </row>
    <row r="173" spans="2:65" s="1" customFormat="1" ht="48.75">
      <c r="B173" s="27"/>
      <c r="D173" s="149" t="s">
        <v>176</v>
      </c>
      <c r="F173" s="160" t="s">
        <v>184</v>
      </c>
      <c r="L173" s="27"/>
      <c r="M173" s="151"/>
      <c r="T173" s="51"/>
      <c r="AT173" s="15" t="s">
        <v>176</v>
      </c>
      <c r="AU173" s="15" t="s">
        <v>77</v>
      </c>
    </row>
    <row r="174" spans="2:65" s="1" customFormat="1" ht="24.2" customHeight="1">
      <c r="B174" s="137"/>
      <c r="C174" s="138" t="s">
        <v>214</v>
      </c>
      <c r="D174" s="138" t="s">
        <v>150</v>
      </c>
      <c r="E174" s="139" t="s">
        <v>207</v>
      </c>
      <c r="F174" s="140" t="s">
        <v>208</v>
      </c>
      <c r="G174" s="141" t="s">
        <v>209</v>
      </c>
      <c r="H174" s="142">
        <v>103.68</v>
      </c>
      <c r="I174" s="143">
        <v>0</v>
      </c>
      <c r="J174" s="143">
        <f>ROUND(I174*H174,2)</f>
        <v>0</v>
      </c>
      <c r="K174" s="140" t="s">
        <v>154</v>
      </c>
      <c r="L174" s="27"/>
      <c r="M174" s="144" t="s">
        <v>1</v>
      </c>
      <c r="N174" s="115" t="s">
        <v>33</v>
      </c>
      <c r="O174" s="145">
        <v>0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155</v>
      </c>
      <c r="AT174" s="147" t="s">
        <v>150</v>
      </c>
      <c r="AU174" s="147" t="s">
        <v>77</v>
      </c>
      <c r="AY174" s="15" t="s">
        <v>148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5" t="s">
        <v>75</v>
      </c>
      <c r="BK174" s="148">
        <f>ROUND(I174*H174,2)</f>
        <v>0</v>
      </c>
      <c r="BL174" s="15" t="s">
        <v>155</v>
      </c>
      <c r="BM174" s="147" t="s">
        <v>210</v>
      </c>
    </row>
    <row r="175" spans="2:65" s="1" customFormat="1" ht="29.25">
      <c r="B175" s="27"/>
      <c r="D175" s="149" t="s">
        <v>157</v>
      </c>
      <c r="F175" s="150" t="s">
        <v>211</v>
      </c>
      <c r="L175" s="27"/>
      <c r="M175" s="151"/>
      <c r="T175" s="51"/>
      <c r="AT175" s="15" t="s">
        <v>157</v>
      </c>
      <c r="AU175" s="15" t="s">
        <v>77</v>
      </c>
    </row>
    <row r="176" spans="2:65" s="1" customFormat="1">
      <c r="B176" s="27"/>
      <c r="D176" s="152" t="s">
        <v>159</v>
      </c>
      <c r="F176" s="153" t="s">
        <v>212</v>
      </c>
      <c r="L176" s="27"/>
      <c r="M176" s="151"/>
      <c r="T176" s="51"/>
      <c r="AT176" s="15" t="s">
        <v>159</v>
      </c>
      <c r="AU176" s="15" t="s">
        <v>77</v>
      </c>
    </row>
    <row r="177" spans="2:65" s="1" customFormat="1" ht="48.75">
      <c r="B177" s="27"/>
      <c r="D177" s="149" t="s">
        <v>176</v>
      </c>
      <c r="F177" s="160" t="s">
        <v>177</v>
      </c>
      <c r="L177" s="27"/>
      <c r="M177" s="151"/>
      <c r="T177" s="51"/>
      <c r="AT177" s="15" t="s">
        <v>176</v>
      </c>
      <c r="AU177" s="15" t="s">
        <v>77</v>
      </c>
    </row>
    <row r="178" spans="2:65" s="12" customFormat="1" ht="22.5">
      <c r="B178" s="154"/>
      <c r="D178" s="149" t="s">
        <v>161</v>
      </c>
      <c r="E178" s="155" t="s">
        <v>1</v>
      </c>
      <c r="F178" s="156" t="s">
        <v>213</v>
      </c>
      <c r="H178" s="157">
        <v>103.68</v>
      </c>
      <c r="L178" s="154"/>
      <c r="M178" s="158"/>
      <c r="T178" s="159"/>
      <c r="AT178" s="155" t="s">
        <v>161</v>
      </c>
      <c r="AU178" s="155" t="s">
        <v>77</v>
      </c>
      <c r="AV178" s="12" t="s">
        <v>77</v>
      </c>
      <c r="AW178" s="12" t="s">
        <v>25</v>
      </c>
      <c r="AX178" s="12" t="s">
        <v>75</v>
      </c>
      <c r="AY178" s="155" t="s">
        <v>148</v>
      </c>
    </row>
    <row r="179" spans="2:65" s="1" customFormat="1" ht="16.5" customHeight="1">
      <c r="B179" s="137"/>
      <c r="C179" s="138" t="s">
        <v>221</v>
      </c>
      <c r="D179" s="138" t="s">
        <v>150</v>
      </c>
      <c r="E179" s="139" t="s">
        <v>215</v>
      </c>
      <c r="F179" s="140" t="s">
        <v>216</v>
      </c>
      <c r="G179" s="141" t="s">
        <v>172</v>
      </c>
      <c r="H179" s="142">
        <v>30.5</v>
      </c>
      <c r="I179" s="143">
        <v>0</v>
      </c>
      <c r="J179" s="143">
        <f>ROUND(I179*H179,2)</f>
        <v>0</v>
      </c>
      <c r="K179" s="140" t="s">
        <v>154</v>
      </c>
      <c r="L179" s="27"/>
      <c r="M179" s="144" t="s">
        <v>1</v>
      </c>
      <c r="N179" s="115" t="s">
        <v>33</v>
      </c>
      <c r="O179" s="145">
        <v>8.9999999999999993E-3</v>
      </c>
      <c r="P179" s="145">
        <f>O179*H179</f>
        <v>0.27449999999999997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155</v>
      </c>
      <c r="AT179" s="147" t="s">
        <v>150</v>
      </c>
      <c r="AU179" s="147" t="s">
        <v>77</v>
      </c>
      <c r="AY179" s="15" t="s">
        <v>148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5" t="s">
        <v>75</v>
      </c>
      <c r="BK179" s="148">
        <f>ROUND(I179*H179,2)</f>
        <v>0</v>
      </c>
      <c r="BL179" s="15" t="s">
        <v>155</v>
      </c>
      <c r="BM179" s="147" t="s">
        <v>217</v>
      </c>
    </row>
    <row r="180" spans="2:65" s="1" customFormat="1" ht="19.5">
      <c r="B180" s="27"/>
      <c r="D180" s="149" t="s">
        <v>157</v>
      </c>
      <c r="F180" s="150" t="s">
        <v>218</v>
      </c>
      <c r="L180" s="27"/>
      <c r="M180" s="151"/>
      <c r="T180" s="51"/>
      <c r="AT180" s="15" t="s">
        <v>157</v>
      </c>
      <c r="AU180" s="15" t="s">
        <v>77</v>
      </c>
    </row>
    <row r="181" spans="2:65" s="1" customFormat="1">
      <c r="B181" s="27"/>
      <c r="D181" s="152" t="s">
        <v>159</v>
      </c>
      <c r="F181" s="153" t="s">
        <v>219</v>
      </c>
      <c r="L181" s="27"/>
      <c r="M181" s="151"/>
      <c r="T181" s="51"/>
      <c r="AT181" s="15" t="s">
        <v>159</v>
      </c>
      <c r="AU181" s="15" t="s">
        <v>77</v>
      </c>
    </row>
    <row r="182" spans="2:65" s="1" customFormat="1" ht="48.75">
      <c r="B182" s="27"/>
      <c r="D182" s="149" t="s">
        <v>176</v>
      </c>
      <c r="F182" s="160" t="s">
        <v>177</v>
      </c>
      <c r="L182" s="27"/>
      <c r="M182" s="151"/>
      <c r="T182" s="51"/>
      <c r="AT182" s="15" t="s">
        <v>176</v>
      </c>
      <c r="AU182" s="15" t="s">
        <v>77</v>
      </c>
    </row>
    <row r="183" spans="2:65" s="12" customFormat="1" ht="22.5">
      <c r="B183" s="154"/>
      <c r="D183" s="149" t="s">
        <v>161</v>
      </c>
      <c r="E183" s="155" t="s">
        <v>1</v>
      </c>
      <c r="F183" s="156" t="s">
        <v>751</v>
      </c>
      <c r="H183" s="157">
        <v>30.5</v>
      </c>
      <c r="L183" s="154"/>
      <c r="M183" s="158"/>
      <c r="T183" s="159"/>
      <c r="AT183" s="155" t="s">
        <v>161</v>
      </c>
      <c r="AU183" s="155" t="s">
        <v>77</v>
      </c>
      <c r="AV183" s="12" t="s">
        <v>77</v>
      </c>
      <c r="AW183" s="12" t="s">
        <v>25</v>
      </c>
      <c r="AX183" s="12" t="s">
        <v>75</v>
      </c>
      <c r="AY183" s="155" t="s">
        <v>148</v>
      </c>
    </row>
    <row r="184" spans="2:65" s="1" customFormat="1" ht="24.2" customHeight="1">
      <c r="B184" s="137"/>
      <c r="C184" s="138" t="s">
        <v>228</v>
      </c>
      <c r="D184" s="138" t="s">
        <v>150</v>
      </c>
      <c r="E184" s="139" t="s">
        <v>464</v>
      </c>
      <c r="F184" s="140" t="s">
        <v>465</v>
      </c>
      <c r="G184" s="141" t="s">
        <v>153</v>
      </c>
      <c r="H184" s="142">
        <v>10</v>
      </c>
      <c r="I184" s="143">
        <v>0</v>
      </c>
      <c r="J184" s="143">
        <f>ROUND(I184*H184,2)</f>
        <v>0</v>
      </c>
      <c r="K184" s="140" t="s">
        <v>154</v>
      </c>
      <c r="L184" s="27"/>
      <c r="M184" s="144" t="s">
        <v>1</v>
      </c>
      <c r="N184" s="115" t="s">
        <v>33</v>
      </c>
      <c r="O184" s="145">
        <v>0.66800000000000004</v>
      </c>
      <c r="P184" s="145">
        <f>O184*H184</f>
        <v>6.6800000000000006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155</v>
      </c>
      <c r="AT184" s="147" t="s">
        <v>150</v>
      </c>
      <c r="AU184" s="147" t="s">
        <v>77</v>
      </c>
      <c r="AY184" s="15" t="s">
        <v>148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5" t="s">
        <v>75</v>
      </c>
      <c r="BK184" s="148">
        <f>ROUND(I184*H184,2)</f>
        <v>0</v>
      </c>
      <c r="BL184" s="15" t="s">
        <v>155</v>
      </c>
      <c r="BM184" s="147" t="s">
        <v>754</v>
      </c>
    </row>
    <row r="185" spans="2:65" s="1" customFormat="1" ht="19.5">
      <c r="B185" s="27"/>
      <c r="D185" s="149" t="s">
        <v>157</v>
      </c>
      <c r="F185" s="150" t="s">
        <v>467</v>
      </c>
      <c r="L185" s="27"/>
      <c r="M185" s="151"/>
      <c r="T185" s="51"/>
      <c r="AT185" s="15" t="s">
        <v>157</v>
      </c>
      <c r="AU185" s="15" t="s">
        <v>77</v>
      </c>
    </row>
    <row r="186" spans="2:65" s="1" customFormat="1">
      <c r="B186" s="27"/>
      <c r="D186" s="152" t="s">
        <v>159</v>
      </c>
      <c r="F186" s="153" t="s">
        <v>468</v>
      </c>
      <c r="L186" s="27"/>
      <c r="M186" s="151"/>
      <c r="T186" s="51"/>
      <c r="AT186" s="15" t="s">
        <v>159</v>
      </c>
      <c r="AU186" s="15" t="s">
        <v>77</v>
      </c>
    </row>
    <row r="187" spans="2:65" s="12" customFormat="1">
      <c r="B187" s="154"/>
      <c r="D187" s="149" t="s">
        <v>161</v>
      </c>
      <c r="E187" s="155" t="s">
        <v>1</v>
      </c>
      <c r="F187" s="156" t="s">
        <v>755</v>
      </c>
      <c r="H187" s="157">
        <v>10</v>
      </c>
      <c r="L187" s="154"/>
      <c r="M187" s="158"/>
      <c r="T187" s="159"/>
      <c r="AT187" s="155" t="s">
        <v>161</v>
      </c>
      <c r="AU187" s="155" t="s">
        <v>77</v>
      </c>
      <c r="AV187" s="12" t="s">
        <v>77</v>
      </c>
      <c r="AW187" s="12" t="s">
        <v>25</v>
      </c>
      <c r="AX187" s="12" t="s">
        <v>75</v>
      </c>
      <c r="AY187" s="155" t="s">
        <v>148</v>
      </c>
    </row>
    <row r="188" spans="2:65" s="1" customFormat="1" ht="24.2" customHeight="1">
      <c r="B188" s="137"/>
      <c r="C188" s="138" t="s">
        <v>235</v>
      </c>
      <c r="D188" s="138" t="s">
        <v>150</v>
      </c>
      <c r="E188" s="139" t="s">
        <v>470</v>
      </c>
      <c r="F188" s="140" t="s">
        <v>471</v>
      </c>
      <c r="G188" s="141" t="s">
        <v>153</v>
      </c>
      <c r="H188" s="142">
        <v>10</v>
      </c>
      <c r="I188" s="143">
        <v>0</v>
      </c>
      <c r="J188" s="143">
        <f>ROUND(I188*H188,2)</f>
        <v>0</v>
      </c>
      <c r="K188" s="140" t="s">
        <v>154</v>
      </c>
      <c r="L188" s="27"/>
      <c r="M188" s="144" t="s">
        <v>1</v>
      </c>
      <c r="N188" s="115" t="s">
        <v>33</v>
      </c>
      <c r="O188" s="145">
        <v>7.0000000000000001E-3</v>
      </c>
      <c r="P188" s="145">
        <f>O188*H188</f>
        <v>7.0000000000000007E-2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155</v>
      </c>
      <c r="AT188" s="147" t="s">
        <v>150</v>
      </c>
      <c r="AU188" s="147" t="s">
        <v>77</v>
      </c>
      <c r="AY188" s="15" t="s">
        <v>148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5" t="s">
        <v>75</v>
      </c>
      <c r="BK188" s="148">
        <f>ROUND(I188*H188,2)</f>
        <v>0</v>
      </c>
      <c r="BL188" s="15" t="s">
        <v>155</v>
      </c>
      <c r="BM188" s="147" t="s">
        <v>756</v>
      </c>
    </row>
    <row r="189" spans="2:65" s="1" customFormat="1" ht="19.5">
      <c r="B189" s="27"/>
      <c r="D189" s="149" t="s">
        <v>157</v>
      </c>
      <c r="F189" s="150" t="s">
        <v>473</v>
      </c>
      <c r="L189" s="27"/>
      <c r="M189" s="151"/>
      <c r="T189" s="51"/>
      <c r="AT189" s="15" t="s">
        <v>157</v>
      </c>
      <c r="AU189" s="15" t="s">
        <v>77</v>
      </c>
    </row>
    <row r="190" spans="2:65" s="1" customFormat="1">
      <c r="B190" s="27"/>
      <c r="D190" s="152" t="s">
        <v>159</v>
      </c>
      <c r="F190" s="153" t="s">
        <v>474</v>
      </c>
      <c r="L190" s="27"/>
      <c r="M190" s="151"/>
      <c r="T190" s="51"/>
      <c r="AT190" s="15" t="s">
        <v>159</v>
      </c>
      <c r="AU190" s="15" t="s">
        <v>77</v>
      </c>
    </row>
    <row r="191" spans="2:65" s="12" customFormat="1">
      <c r="B191" s="154"/>
      <c r="D191" s="149" t="s">
        <v>161</v>
      </c>
      <c r="E191" s="155" t="s">
        <v>1</v>
      </c>
      <c r="F191" s="156" t="s">
        <v>221</v>
      </c>
      <c r="H191" s="157">
        <v>10</v>
      </c>
      <c r="L191" s="154"/>
      <c r="M191" s="158"/>
      <c r="T191" s="159"/>
      <c r="AT191" s="155" t="s">
        <v>161</v>
      </c>
      <c r="AU191" s="155" t="s">
        <v>77</v>
      </c>
      <c r="AV191" s="12" t="s">
        <v>77</v>
      </c>
      <c r="AW191" s="12" t="s">
        <v>25</v>
      </c>
      <c r="AX191" s="12" t="s">
        <v>75</v>
      </c>
      <c r="AY191" s="155" t="s">
        <v>148</v>
      </c>
    </row>
    <row r="192" spans="2:65" s="1" customFormat="1" ht="16.5" customHeight="1">
      <c r="B192" s="137"/>
      <c r="C192" s="161" t="s">
        <v>242</v>
      </c>
      <c r="D192" s="161" t="s">
        <v>201</v>
      </c>
      <c r="E192" s="162" t="s">
        <v>475</v>
      </c>
      <c r="F192" s="163" t="s">
        <v>476</v>
      </c>
      <c r="G192" s="164" t="s">
        <v>477</v>
      </c>
      <c r="H192" s="165">
        <v>0.2</v>
      </c>
      <c r="I192" s="166">
        <v>0</v>
      </c>
      <c r="J192" s="166">
        <f>ROUND(I192*H192,2)</f>
        <v>0</v>
      </c>
      <c r="K192" s="163" t="s">
        <v>154</v>
      </c>
      <c r="L192" s="167"/>
      <c r="M192" s="168" t="s">
        <v>1</v>
      </c>
      <c r="N192" s="169" t="s">
        <v>33</v>
      </c>
      <c r="O192" s="145">
        <v>0</v>
      </c>
      <c r="P192" s="145">
        <f>O192*H192</f>
        <v>0</v>
      </c>
      <c r="Q192" s="145">
        <v>1E-3</v>
      </c>
      <c r="R192" s="145">
        <f>Q192*H192</f>
        <v>2.0000000000000001E-4</v>
      </c>
      <c r="S192" s="145">
        <v>0</v>
      </c>
      <c r="T192" s="146">
        <f>S192*H192</f>
        <v>0</v>
      </c>
      <c r="AR192" s="147" t="s">
        <v>204</v>
      </c>
      <c r="AT192" s="147" t="s">
        <v>201</v>
      </c>
      <c r="AU192" s="147" t="s">
        <v>77</v>
      </c>
      <c r="AY192" s="15" t="s">
        <v>148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5" t="s">
        <v>75</v>
      </c>
      <c r="BK192" s="148">
        <f>ROUND(I192*H192,2)</f>
        <v>0</v>
      </c>
      <c r="BL192" s="15" t="s">
        <v>155</v>
      </c>
      <c r="BM192" s="147" t="s">
        <v>757</v>
      </c>
    </row>
    <row r="193" spans="2:65" s="1" customFormat="1">
      <c r="B193" s="27"/>
      <c r="D193" s="149" t="s">
        <v>157</v>
      </c>
      <c r="F193" s="150" t="s">
        <v>476</v>
      </c>
      <c r="L193" s="27"/>
      <c r="M193" s="151"/>
      <c r="T193" s="51"/>
      <c r="AT193" s="15" t="s">
        <v>157</v>
      </c>
      <c r="AU193" s="15" t="s">
        <v>77</v>
      </c>
    </row>
    <row r="194" spans="2:65" s="12" customFormat="1">
      <c r="B194" s="154"/>
      <c r="D194" s="149" t="s">
        <v>161</v>
      </c>
      <c r="F194" s="156" t="s">
        <v>758</v>
      </c>
      <c r="H194" s="157">
        <v>0.2</v>
      </c>
      <c r="L194" s="154"/>
      <c r="M194" s="158"/>
      <c r="T194" s="159"/>
      <c r="AT194" s="155" t="s">
        <v>161</v>
      </c>
      <c r="AU194" s="155" t="s">
        <v>77</v>
      </c>
      <c r="AV194" s="12" t="s">
        <v>77</v>
      </c>
      <c r="AW194" s="12" t="s">
        <v>3</v>
      </c>
      <c r="AX194" s="12" t="s">
        <v>75</v>
      </c>
      <c r="AY194" s="155" t="s">
        <v>148</v>
      </c>
    </row>
    <row r="195" spans="2:65" s="11" customFormat="1" ht="22.9" customHeight="1">
      <c r="B195" s="126"/>
      <c r="D195" s="127" t="s">
        <v>67</v>
      </c>
      <c r="E195" s="135" t="s">
        <v>186</v>
      </c>
      <c r="F195" s="135" t="s">
        <v>220</v>
      </c>
      <c r="J195" s="136">
        <f>BK195</f>
        <v>0</v>
      </c>
      <c r="L195" s="126"/>
      <c r="M195" s="130"/>
      <c r="P195" s="131">
        <f>SUM(P196:P233)</f>
        <v>40.83</v>
      </c>
      <c r="R195" s="131">
        <f>SUM(R196:R233)</f>
        <v>2.0514999999999999</v>
      </c>
      <c r="T195" s="132">
        <f>SUM(T196:T233)</f>
        <v>0</v>
      </c>
      <c r="AR195" s="127" t="s">
        <v>75</v>
      </c>
      <c r="AT195" s="133" t="s">
        <v>67</v>
      </c>
      <c r="AU195" s="133" t="s">
        <v>75</v>
      </c>
      <c r="AY195" s="127" t="s">
        <v>148</v>
      </c>
      <c r="BK195" s="134">
        <f>SUM(BK196:BK233)</f>
        <v>0</v>
      </c>
    </row>
    <row r="196" spans="2:65" s="1" customFormat="1" ht="16.5" customHeight="1">
      <c r="B196" s="137"/>
      <c r="C196" s="138" t="s">
        <v>249</v>
      </c>
      <c r="D196" s="138" t="s">
        <v>150</v>
      </c>
      <c r="E196" s="139" t="s">
        <v>222</v>
      </c>
      <c r="F196" s="140" t="s">
        <v>223</v>
      </c>
      <c r="G196" s="141" t="s">
        <v>153</v>
      </c>
      <c r="H196" s="142">
        <v>74</v>
      </c>
      <c r="I196" s="143">
        <v>0</v>
      </c>
      <c r="J196" s="143">
        <f>ROUND(I196*H196,2)</f>
        <v>0</v>
      </c>
      <c r="K196" s="140" t="s">
        <v>154</v>
      </c>
      <c r="L196" s="27"/>
      <c r="M196" s="144" t="s">
        <v>1</v>
      </c>
      <c r="N196" s="115" t="s">
        <v>33</v>
      </c>
      <c r="O196" s="145">
        <v>2.5999999999999999E-2</v>
      </c>
      <c r="P196" s="145">
        <f>O196*H196</f>
        <v>1.9239999999999999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155</v>
      </c>
      <c r="AT196" s="147" t="s">
        <v>150</v>
      </c>
      <c r="AU196" s="147" t="s">
        <v>77</v>
      </c>
      <c r="AY196" s="15" t="s">
        <v>148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5" t="s">
        <v>75</v>
      </c>
      <c r="BK196" s="148">
        <f>ROUND(I196*H196,2)</f>
        <v>0</v>
      </c>
      <c r="BL196" s="15" t="s">
        <v>155</v>
      </c>
      <c r="BM196" s="147" t="s">
        <v>224</v>
      </c>
    </row>
    <row r="197" spans="2:65" s="1" customFormat="1" ht="19.5">
      <c r="B197" s="27"/>
      <c r="D197" s="149" t="s">
        <v>157</v>
      </c>
      <c r="F197" s="150" t="s">
        <v>225</v>
      </c>
      <c r="L197" s="27"/>
      <c r="M197" s="151"/>
      <c r="T197" s="51"/>
      <c r="AT197" s="15" t="s">
        <v>157</v>
      </c>
      <c r="AU197" s="15" t="s">
        <v>77</v>
      </c>
    </row>
    <row r="198" spans="2:65" s="1" customFormat="1">
      <c r="B198" s="27"/>
      <c r="D198" s="152" t="s">
        <v>159</v>
      </c>
      <c r="F198" s="153" t="s">
        <v>226</v>
      </c>
      <c r="L198" s="27"/>
      <c r="M198" s="151"/>
      <c r="T198" s="51"/>
      <c r="AT198" s="15" t="s">
        <v>159</v>
      </c>
      <c r="AU198" s="15" t="s">
        <v>77</v>
      </c>
    </row>
    <row r="199" spans="2:65" s="12" customFormat="1">
      <c r="B199" s="154"/>
      <c r="D199" s="149" t="s">
        <v>161</v>
      </c>
      <c r="E199" s="155" t="s">
        <v>1</v>
      </c>
      <c r="F199" s="156" t="s">
        <v>759</v>
      </c>
      <c r="H199" s="157">
        <v>74</v>
      </c>
      <c r="L199" s="154"/>
      <c r="M199" s="158"/>
      <c r="T199" s="159"/>
      <c r="AT199" s="155" t="s">
        <v>161</v>
      </c>
      <c r="AU199" s="155" t="s">
        <v>77</v>
      </c>
      <c r="AV199" s="12" t="s">
        <v>77</v>
      </c>
      <c r="AW199" s="12" t="s">
        <v>25</v>
      </c>
      <c r="AX199" s="12" t="s">
        <v>75</v>
      </c>
      <c r="AY199" s="155" t="s">
        <v>148</v>
      </c>
    </row>
    <row r="200" spans="2:65" s="1" customFormat="1" ht="16.5" customHeight="1">
      <c r="B200" s="137"/>
      <c r="C200" s="138" t="s">
        <v>8</v>
      </c>
      <c r="D200" s="138" t="s">
        <v>150</v>
      </c>
      <c r="E200" s="139" t="s">
        <v>229</v>
      </c>
      <c r="F200" s="140" t="s">
        <v>230</v>
      </c>
      <c r="G200" s="141" t="s">
        <v>153</v>
      </c>
      <c r="H200" s="142">
        <v>79</v>
      </c>
      <c r="I200" s="143">
        <v>0</v>
      </c>
      <c r="J200" s="143">
        <f>ROUND(I200*H200,2)</f>
        <v>0</v>
      </c>
      <c r="K200" s="140" t="s">
        <v>154</v>
      </c>
      <c r="L200" s="27"/>
      <c r="M200" s="144" t="s">
        <v>1</v>
      </c>
      <c r="N200" s="115" t="s">
        <v>33</v>
      </c>
      <c r="O200" s="145">
        <v>2.5999999999999999E-2</v>
      </c>
      <c r="P200" s="145">
        <f>O200*H200</f>
        <v>2.0539999999999998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155</v>
      </c>
      <c r="AT200" s="147" t="s">
        <v>150</v>
      </c>
      <c r="AU200" s="147" t="s">
        <v>77</v>
      </c>
      <c r="AY200" s="15" t="s">
        <v>148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5" t="s">
        <v>75</v>
      </c>
      <c r="BK200" s="148">
        <f>ROUND(I200*H200,2)</f>
        <v>0</v>
      </c>
      <c r="BL200" s="15" t="s">
        <v>155</v>
      </c>
      <c r="BM200" s="147" t="s">
        <v>231</v>
      </c>
    </row>
    <row r="201" spans="2:65" s="1" customFormat="1" ht="19.5">
      <c r="B201" s="27"/>
      <c r="D201" s="149" t="s">
        <v>157</v>
      </c>
      <c r="F201" s="150" t="s">
        <v>232</v>
      </c>
      <c r="L201" s="27"/>
      <c r="M201" s="151"/>
      <c r="T201" s="51"/>
      <c r="AT201" s="15" t="s">
        <v>157</v>
      </c>
      <c r="AU201" s="15" t="s">
        <v>77</v>
      </c>
    </row>
    <row r="202" spans="2:65" s="1" customFormat="1">
      <c r="B202" s="27"/>
      <c r="D202" s="152" t="s">
        <v>159</v>
      </c>
      <c r="F202" s="153" t="s">
        <v>233</v>
      </c>
      <c r="L202" s="27"/>
      <c r="M202" s="151"/>
      <c r="T202" s="51"/>
      <c r="AT202" s="15" t="s">
        <v>159</v>
      </c>
      <c r="AU202" s="15" t="s">
        <v>77</v>
      </c>
    </row>
    <row r="203" spans="2:65" s="12" customFormat="1">
      <c r="B203" s="154"/>
      <c r="D203" s="149" t="s">
        <v>161</v>
      </c>
      <c r="E203" s="155" t="s">
        <v>1</v>
      </c>
      <c r="F203" s="156" t="s">
        <v>760</v>
      </c>
      <c r="H203" s="157">
        <v>79</v>
      </c>
      <c r="L203" s="154"/>
      <c r="M203" s="158"/>
      <c r="T203" s="159"/>
      <c r="AT203" s="155" t="s">
        <v>161</v>
      </c>
      <c r="AU203" s="155" t="s">
        <v>77</v>
      </c>
      <c r="AV203" s="12" t="s">
        <v>77</v>
      </c>
      <c r="AW203" s="12" t="s">
        <v>25</v>
      </c>
      <c r="AX203" s="12" t="s">
        <v>75</v>
      </c>
      <c r="AY203" s="155" t="s">
        <v>148</v>
      </c>
    </row>
    <row r="204" spans="2:65" s="1" customFormat="1" ht="33" customHeight="1">
      <c r="B204" s="137"/>
      <c r="C204" s="138" t="s">
        <v>262</v>
      </c>
      <c r="D204" s="138" t="s">
        <v>150</v>
      </c>
      <c r="E204" s="139" t="s">
        <v>236</v>
      </c>
      <c r="F204" s="140" t="s">
        <v>237</v>
      </c>
      <c r="G204" s="141" t="s">
        <v>153</v>
      </c>
      <c r="H204" s="142">
        <v>492</v>
      </c>
      <c r="I204" s="143">
        <v>0</v>
      </c>
      <c r="J204" s="143">
        <f>ROUND(I204*H204,2)</f>
        <v>0</v>
      </c>
      <c r="K204" s="140" t="s">
        <v>154</v>
      </c>
      <c r="L204" s="27"/>
      <c r="M204" s="144" t="s">
        <v>1</v>
      </c>
      <c r="N204" s="115" t="s">
        <v>33</v>
      </c>
      <c r="O204" s="145">
        <v>2.5000000000000001E-2</v>
      </c>
      <c r="P204" s="145">
        <f>O204*H204</f>
        <v>12.3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155</v>
      </c>
      <c r="AT204" s="147" t="s">
        <v>150</v>
      </c>
      <c r="AU204" s="147" t="s">
        <v>77</v>
      </c>
      <c r="AY204" s="15" t="s">
        <v>148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5" t="s">
        <v>75</v>
      </c>
      <c r="BK204" s="148">
        <f>ROUND(I204*H204,2)</f>
        <v>0</v>
      </c>
      <c r="BL204" s="15" t="s">
        <v>155</v>
      </c>
      <c r="BM204" s="147" t="s">
        <v>238</v>
      </c>
    </row>
    <row r="205" spans="2:65" s="1" customFormat="1" ht="29.25">
      <c r="B205" s="27"/>
      <c r="D205" s="149" t="s">
        <v>157</v>
      </c>
      <c r="F205" s="150" t="s">
        <v>239</v>
      </c>
      <c r="L205" s="27"/>
      <c r="M205" s="151"/>
      <c r="T205" s="51"/>
      <c r="AT205" s="15" t="s">
        <v>157</v>
      </c>
      <c r="AU205" s="15" t="s">
        <v>77</v>
      </c>
    </row>
    <row r="206" spans="2:65" s="1" customFormat="1">
      <c r="B206" s="27"/>
      <c r="D206" s="152" t="s">
        <v>159</v>
      </c>
      <c r="F206" s="153" t="s">
        <v>240</v>
      </c>
      <c r="L206" s="27"/>
      <c r="M206" s="151"/>
      <c r="T206" s="51"/>
      <c r="AT206" s="15" t="s">
        <v>159</v>
      </c>
      <c r="AU206" s="15" t="s">
        <v>77</v>
      </c>
    </row>
    <row r="207" spans="2:65" s="12" customFormat="1">
      <c r="B207" s="154"/>
      <c r="D207" s="149" t="s">
        <v>161</v>
      </c>
      <c r="E207" s="155" t="s">
        <v>1</v>
      </c>
      <c r="F207" s="156" t="s">
        <v>761</v>
      </c>
      <c r="H207" s="157">
        <v>492</v>
      </c>
      <c r="L207" s="154"/>
      <c r="M207" s="158"/>
      <c r="T207" s="159"/>
      <c r="AT207" s="155" t="s">
        <v>161</v>
      </c>
      <c r="AU207" s="155" t="s">
        <v>77</v>
      </c>
      <c r="AV207" s="12" t="s">
        <v>77</v>
      </c>
      <c r="AW207" s="12" t="s">
        <v>25</v>
      </c>
      <c r="AX207" s="12" t="s">
        <v>75</v>
      </c>
      <c r="AY207" s="155" t="s">
        <v>148</v>
      </c>
    </row>
    <row r="208" spans="2:65" s="1" customFormat="1" ht="24.2" customHeight="1">
      <c r="B208" s="137"/>
      <c r="C208" s="138" t="s">
        <v>269</v>
      </c>
      <c r="D208" s="138" t="s">
        <v>150</v>
      </c>
      <c r="E208" s="139" t="s">
        <v>243</v>
      </c>
      <c r="F208" s="140" t="s">
        <v>244</v>
      </c>
      <c r="G208" s="141" t="s">
        <v>153</v>
      </c>
      <c r="H208" s="142">
        <v>74</v>
      </c>
      <c r="I208" s="143">
        <v>0</v>
      </c>
      <c r="J208" s="143">
        <f>ROUND(I208*H208,2)</f>
        <v>0</v>
      </c>
      <c r="K208" s="140" t="s">
        <v>154</v>
      </c>
      <c r="L208" s="27"/>
      <c r="M208" s="144" t="s">
        <v>1</v>
      </c>
      <c r="N208" s="115" t="s">
        <v>33</v>
      </c>
      <c r="O208" s="145">
        <v>8.0000000000000002E-3</v>
      </c>
      <c r="P208" s="145">
        <f>O208*H208</f>
        <v>0.59199999999999997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155</v>
      </c>
      <c r="AT208" s="147" t="s">
        <v>150</v>
      </c>
      <c r="AU208" s="147" t="s">
        <v>77</v>
      </c>
      <c r="AY208" s="15" t="s">
        <v>148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5" t="s">
        <v>75</v>
      </c>
      <c r="BK208" s="148">
        <f>ROUND(I208*H208,2)</f>
        <v>0</v>
      </c>
      <c r="BL208" s="15" t="s">
        <v>155</v>
      </c>
      <c r="BM208" s="147" t="s">
        <v>245</v>
      </c>
    </row>
    <row r="209" spans="2:65" s="1" customFormat="1">
      <c r="B209" s="27"/>
      <c r="D209" s="149" t="s">
        <v>157</v>
      </c>
      <c r="F209" s="150" t="s">
        <v>246</v>
      </c>
      <c r="L209" s="27"/>
      <c r="M209" s="151"/>
      <c r="T209" s="51"/>
      <c r="AT209" s="15" t="s">
        <v>157</v>
      </c>
      <c r="AU209" s="15" t="s">
        <v>77</v>
      </c>
    </row>
    <row r="210" spans="2:65" s="1" customFormat="1">
      <c r="B210" s="27"/>
      <c r="D210" s="152" t="s">
        <v>159</v>
      </c>
      <c r="F210" s="153" t="s">
        <v>247</v>
      </c>
      <c r="L210" s="27"/>
      <c r="M210" s="151"/>
      <c r="T210" s="51"/>
      <c r="AT210" s="15" t="s">
        <v>159</v>
      </c>
      <c r="AU210" s="15" t="s">
        <v>77</v>
      </c>
    </row>
    <row r="211" spans="2:65" s="12" customFormat="1">
      <c r="B211" s="154"/>
      <c r="D211" s="149" t="s">
        <v>161</v>
      </c>
      <c r="E211" s="155" t="s">
        <v>1</v>
      </c>
      <c r="F211" s="156" t="s">
        <v>762</v>
      </c>
      <c r="H211" s="157">
        <v>74</v>
      </c>
      <c r="L211" s="154"/>
      <c r="M211" s="158"/>
      <c r="T211" s="159"/>
      <c r="AT211" s="155" t="s">
        <v>161</v>
      </c>
      <c r="AU211" s="155" t="s">
        <v>77</v>
      </c>
      <c r="AV211" s="12" t="s">
        <v>77</v>
      </c>
      <c r="AW211" s="12" t="s">
        <v>25</v>
      </c>
      <c r="AX211" s="12" t="s">
        <v>75</v>
      </c>
      <c r="AY211" s="155" t="s">
        <v>148</v>
      </c>
    </row>
    <row r="212" spans="2:65" s="1" customFormat="1" ht="21.75" customHeight="1">
      <c r="B212" s="137"/>
      <c r="C212" s="138" t="s">
        <v>278</v>
      </c>
      <c r="D212" s="138" t="s">
        <v>150</v>
      </c>
      <c r="E212" s="139" t="s">
        <v>250</v>
      </c>
      <c r="F212" s="140" t="s">
        <v>251</v>
      </c>
      <c r="G212" s="141" t="s">
        <v>153</v>
      </c>
      <c r="H212" s="142">
        <v>492</v>
      </c>
      <c r="I212" s="143">
        <v>0</v>
      </c>
      <c r="J212" s="143">
        <f>ROUND(I212*H212,2)</f>
        <v>0</v>
      </c>
      <c r="K212" s="140" t="s">
        <v>154</v>
      </c>
      <c r="L212" s="27"/>
      <c r="M212" s="144" t="s">
        <v>1</v>
      </c>
      <c r="N212" s="115" t="s">
        <v>33</v>
      </c>
      <c r="O212" s="145">
        <v>2E-3</v>
      </c>
      <c r="P212" s="145">
        <f>O212*H212</f>
        <v>0.98399999999999999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155</v>
      </c>
      <c r="AT212" s="147" t="s">
        <v>150</v>
      </c>
      <c r="AU212" s="147" t="s">
        <v>77</v>
      </c>
      <c r="AY212" s="15" t="s">
        <v>148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5" t="s">
        <v>75</v>
      </c>
      <c r="BK212" s="148">
        <f>ROUND(I212*H212,2)</f>
        <v>0</v>
      </c>
      <c r="BL212" s="15" t="s">
        <v>155</v>
      </c>
      <c r="BM212" s="147" t="s">
        <v>252</v>
      </c>
    </row>
    <row r="213" spans="2:65" s="1" customFormat="1" ht="19.5">
      <c r="B213" s="27"/>
      <c r="D213" s="149" t="s">
        <v>157</v>
      </c>
      <c r="F213" s="150" t="s">
        <v>253</v>
      </c>
      <c r="L213" s="27"/>
      <c r="M213" s="151"/>
      <c r="T213" s="51"/>
      <c r="AT213" s="15" t="s">
        <v>157</v>
      </c>
      <c r="AU213" s="15" t="s">
        <v>77</v>
      </c>
    </row>
    <row r="214" spans="2:65" s="1" customFormat="1">
      <c r="B214" s="27"/>
      <c r="D214" s="152" t="s">
        <v>159</v>
      </c>
      <c r="F214" s="153" t="s">
        <v>254</v>
      </c>
      <c r="L214" s="27"/>
      <c r="M214" s="151"/>
      <c r="T214" s="51"/>
      <c r="AT214" s="15" t="s">
        <v>159</v>
      </c>
      <c r="AU214" s="15" t="s">
        <v>77</v>
      </c>
    </row>
    <row r="215" spans="2:65" s="12" customFormat="1">
      <c r="B215" s="154"/>
      <c r="D215" s="149" t="s">
        <v>161</v>
      </c>
      <c r="E215" s="155" t="s">
        <v>1</v>
      </c>
      <c r="F215" s="156" t="s">
        <v>763</v>
      </c>
      <c r="H215" s="157">
        <v>492</v>
      </c>
      <c r="L215" s="154"/>
      <c r="M215" s="158"/>
      <c r="T215" s="159"/>
      <c r="AT215" s="155" t="s">
        <v>161</v>
      </c>
      <c r="AU215" s="155" t="s">
        <v>77</v>
      </c>
      <c r="AV215" s="12" t="s">
        <v>77</v>
      </c>
      <c r="AW215" s="12" t="s">
        <v>25</v>
      </c>
      <c r="AX215" s="12" t="s">
        <v>75</v>
      </c>
      <c r="AY215" s="155" t="s">
        <v>148</v>
      </c>
    </row>
    <row r="216" spans="2:65" s="1" customFormat="1" ht="21.75" customHeight="1">
      <c r="B216" s="137"/>
      <c r="C216" s="138" t="s">
        <v>285</v>
      </c>
      <c r="D216" s="138" t="s">
        <v>150</v>
      </c>
      <c r="E216" s="139" t="s">
        <v>256</v>
      </c>
      <c r="F216" s="140" t="s">
        <v>257</v>
      </c>
      <c r="G216" s="141" t="s">
        <v>153</v>
      </c>
      <c r="H216" s="142">
        <v>418</v>
      </c>
      <c r="I216" s="143">
        <v>0</v>
      </c>
      <c r="J216" s="143">
        <f>ROUND(I216*H216,2)</f>
        <v>0</v>
      </c>
      <c r="K216" s="140" t="s">
        <v>154</v>
      </c>
      <c r="L216" s="27"/>
      <c r="M216" s="144" t="s">
        <v>1</v>
      </c>
      <c r="N216" s="115" t="s">
        <v>33</v>
      </c>
      <c r="O216" s="145">
        <v>2E-3</v>
      </c>
      <c r="P216" s="145">
        <f>O216*H216</f>
        <v>0.83599999999999997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155</v>
      </c>
      <c r="AT216" s="147" t="s">
        <v>150</v>
      </c>
      <c r="AU216" s="147" t="s">
        <v>77</v>
      </c>
      <c r="AY216" s="15" t="s">
        <v>148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5" t="s">
        <v>75</v>
      </c>
      <c r="BK216" s="148">
        <f>ROUND(I216*H216,2)</f>
        <v>0</v>
      </c>
      <c r="BL216" s="15" t="s">
        <v>155</v>
      </c>
      <c r="BM216" s="147" t="s">
        <v>258</v>
      </c>
    </row>
    <row r="217" spans="2:65" s="1" customFormat="1" ht="19.5">
      <c r="B217" s="27"/>
      <c r="D217" s="149" t="s">
        <v>157</v>
      </c>
      <c r="F217" s="150" t="s">
        <v>259</v>
      </c>
      <c r="L217" s="27"/>
      <c r="M217" s="151"/>
      <c r="T217" s="51"/>
      <c r="AT217" s="15" t="s">
        <v>157</v>
      </c>
      <c r="AU217" s="15" t="s">
        <v>77</v>
      </c>
    </row>
    <row r="218" spans="2:65" s="1" customFormat="1">
      <c r="B218" s="27"/>
      <c r="D218" s="152" t="s">
        <v>159</v>
      </c>
      <c r="F218" s="153" t="s">
        <v>260</v>
      </c>
      <c r="L218" s="27"/>
      <c r="M218" s="151"/>
      <c r="T218" s="51"/>
      <c r="AT218" s="15" t="s">
        <v>159</v>
      </c>
      <c r="AU218" s="15" t="s">
        <v>77</v>
      </c>
    </row>
    <row r="219" spans="2:65" s="12" customFormat="1" ht="22.5">
      <c r="B219" s="154"/>
      <c r="D219" s="149" t="s">
        <v>161</v>
      </c>
      <c r="E219" s="155" t="s">
        <v>1</v>
      </c>
      <c r="F219" s="156" t="s">
        <v>764</v>
      </c>
      <c r="H219" s="157">
        <v>418</v>
      </c>
      <c r="L219" s="154"/>
      <c r="M219" s="158"/>
      <c r="T219" s="159"/>
      <c r="AT219" s="155" t="s">
        <v>161</v>
      </c>
      <c r="AU219" s="155" t="s">
        <v>77</v>
      </c>
      <c r="AV219" s="12" t="s">
        <v>77</v>
      </c>
      <c r="AW219" s="12" t="s">
        <v>25</v>
      </c>
      <c r="AX219" s="12" t="s">
        <v>75</v>
      </c>
      <c r="AY219" s="155" t="s">
        <v>148</v>
      </c>
    </row>
    <row r="220" spans="2:65" s="1" customFormat="1" ht="33" customHeight="1">
      <c r="B220" s="137"/>
      <c r="C220" s="138" t="s">
        <v>291</v>
      </c>
      <c r="D220" s="138" t="s">
        <v>150</v>
      </c>
      <c r="E220" s="139" t="s">
        <v>263</v>
      </c>
      <c r="F220" s="140" t="s">
        <v>264</v>
      </c>
      <c r="G220" s="141" t="s">
        <v>153</v>
      </c>
      <c r="H220" s="142">
        <v>492</v>
      </c>
      <c r="I220" s="143">
        <v>0</v>
      </c>
      <c r="J220" s="143">
        <f>ROUND(I220*H220,2)</f>
        <v>0</v>
      </c>
      <c r="K220" s="140" t="s">
        <v>154</v>
      </c>
      <c r="L220" s="27"/>
      <c r="M220" s="144" t="s">
        <v>1</v>
      </c>
      <c r="N220" s="115" t="s">
        <v>33</v>
      </c>
      <c r="O220" s="145">
        <v>1.2999999999999999E-2</v>
      </c>
      <c r="P220" s="145">
        <f>O220*H220</f>
        <v>6.3959999999999999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155</v>
      </c>
      <c r="AT220" s="147" t="s">
        <v>150</v>
      </c>
      <c r="AU220" s="147" t="s">
        <v>77</v>
      </c>
      <c r="AY220" s="15" t="s">
        <v>148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5" t="s">
        <v>75</v>
      </c>
      <c r="BK220" s="148">
        <f>ROUND(I220*H220,2)</f>
        <v>0</v>
      </c>
      <c r="BL220" s="15" t="s">
        <v>155</v>
      </c>
      <c r="BM220" s="147" t="s">
        <v>265</v>
      </c>
    </row>
    <row r="221" spans="2:65" s="1" customFormat="1" ht="29.25">
      <c r="B221" s="27"/>
      <c r="D221" s="149" t="s">
        <v>157</v>
      </c>
      <c r="F221" s="150" t="s">
        <v>266</v>
      </c>
      <c r="L221" s="27"/>
      <c r="M221" s="151"/>
      <c r="T221" s="51"/>
      <c r="AT221" s="15" t="s">
        <v>157</v>
      </c>
      <c r="AU221" s="15" t="s">
        <v>77</v>
      </c>
    </row>
    <row r="222" spans="2:65" s="1" customFormat="1">
      <c r="B222" s="27"/>
      <c r="D222" s="152" t="s">
        <v>159</v>
      </c>
      <c r="F222" s="153" t="s">
        <v>267</v>
      </c>
      <c r="L222" s="27"/>
      <c r="M222" s="151"/>
      <c r="T222" s="51"/>
      <c r="AT222" s="15" t="s">
        <v>159</v>
      </c>
      <c r="AU222" s="15" t="s">
        <v>77</v>
      </c>
    </row>
    <row r="223" spans="2:65" s="12" customFormat="1">
      <c r="B223" s="154"/>
      <c r="D223" s="149" t="s">
        <v>161</v>
      </c>
      <c r="E223" s="155" t="s">
        <v>1</v>
      </c>
      <c r="F223" s="156" t="s">
        <v>765</v>
      </c>
      <c r="H223" s="157">
        <v>492</v>
      </c>
      <c r="L223" s="154"/>
      <c r="M223" s="158"/>
      <c r="T223" s="159"/>
      <c r="AT223" s="155" t="s">
        <v>161</v>
      </c>
      <c r="AU223" s="155" t="s">
        <v>77</v>
      </c>
      <c r="AV223" s="12" t="s">
        <v>77</v>
      </c>
      <c r="AW223" s="12" t="s">
        <v>25</v>
      </c>
      <c r="AX223" s="12" t="s">
        <v>75</v>
      </c>
      <c r="AY223" s="155" t="s">
        <v>148</v>
      </c>
    </row>
    <row r="224" spans="2:65" s="1" customFormat="1" ht="24.2" customHeight="1">
      <c r="B224" s="137"/>
      <c r="C224" s="138" t="s">
        <v>7</v>
      </c>
      <c r="D224" s="138" t="s">
        <v>150</v>
      </c>
      <c r="E224" s="139" t="s">
        <v>766</v>
      </c>
      <c r="F224" s="140" t="s">
        <v>767</v>
      </c>
      <c r="G224" s="141" t="s">
        <v>153</v>
      </c>
      <c r="H224" s="142">
        <v>5</v>
      </c>
      <c r="I224" s="143">
        <v>0</v>
      </c>
      <c r="J224" s="143">
        <f>ROUND(I224*H224,2)</f>
        <v>0</v>
      </c>
      <c r="K224" s="140" t="s">
        <v>154</v>
      </c>
      <c r="L224" s="27"/>
      <c r="M224" s="144" t="s">
        <v>1</v>
      </c>
      <c r="N224" s="115" t="s">
        <v>33</v>
      </c>
      <c r="O224" s="145">
        <v>0.72</v>
      </c>
      <c r="P224" s="145">
        <f>O224*H224</f>
        <v>3.5999999999999996</v>
      </c>
      <c r="Q224" s="145">
        <v>8.9219999999999994E-2</v>
      </c>
      <c r="R224" s="145">
        <f>Q224*H224</f>
        <v>0.44609999999999994</v>
      </c>
      <c r="S224" s="145">
        <v>0</v>
      </c>
      <c r="T224" s="146">
        <f>S224*H224</f>
        <v>0</v>
      </c>
      <c r="AR224" s="147" t="s">
        <v>155</v>
      </c>
      <c r="AT224" s="147" t="s">
        <v>150</v>
      </c>
      <c r="AU224" s="147" t="s">
        <v>77</v>
      </c>
      <c r="AY224" s="15" t="s">
        <v>148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5" t="s">
        <v>75</v>
      </c>
      <c r="BK224" s="148">
        <f>ROUND(I224*H224,2)</f>
        <v>0</v>
      </c>
      <c r="BL224" s="15" t="s">
        <v>155</v>
      </c>
      <c r="BM224" s="147" t="s">
        <v>768</v>
      </c>
    </row>
    <row r="225" spans="2:65" s="1" customFormat="1" ht="48.75">
      <c r="B225" s="27"/>
      <c r="D225" s="149" t="s">
        <v>157</v>
      </c>
      <c r="F225" s="150" t="s">
        <v>769</v>
      </c>
      <c r="L225" s="27"/>
      <c r="M225" s="151"/>
      <c r="T225" s="51"/>
      <c r="AT225" s="15" t="s">
        <v>157</v>
      </c>
      <c r="AU225" s="15" t="s">
        <v>77</v>
      </c>
    </row>
    <row r="226" spans="2:65" s="1" customFormat="1">
      <c r="B226" s="27"/>
      <c r="D226" s="152" t="s">
        <v>159</v>
      </c>
      <c r="F226" s="153" t="s">
        <v>770</v>
      </c>
      <c r="L226" s="27"/>
      <c r="M226" s="151"/>
      <c r="T226" s="51"/>
      <c r="AT226" s="15" t="s">
        <v>159</v>
      </c>
      <c r="AU226" s="15" t="s">
        <v>77</v>
      </c>
    </row>
    <row r="227" spans="2:65" s="12" customFormat="1">
      <c r="B227" s="154"/>
      <c r="D227" s="149" t="s">
        <v>161</v>
      </c>
      <c r="E227" s="155" t="s">
        <v>1</v>
      </c>
      <c r="F227" s="156" t="s">
        <v>186</v>
      </c>
      <c r="H227" s="157">
        <v>5</v>
      </c>
      <c r="L227" s="154"/>
      <c r="M227" s="158"/>
      <c r="T227" s="159"/>
      <c r="AT227" s="155" t="s">
        <v>161</v>
      </c>
      <c r="AU227" s="155" t="s">
        <v>77</v>
      </c>
      <c r="AV227" s="12" t="s">
        <v>77</v>
      </c>
      <c r="AW227" s="12" t="s">
        <v>25</v>
      </c>
      <c r="AX227" s="12" t="s">
        <v>75</v>
      </c>
      <c r="AY227" s="155" t="s">
        <v>148</v>
      </c>
    </row>
    <row r="228" spans="2:65" s="1" customFormat="1" ht="21.75" customHeight="1">
      <c r="B228" s="137"/>
      <c r="C228" s="161" t="s">
        <v>304</v>
      </c>
      <c r="D228" s="161" t="s">
        <v>201</v>
      </c>
      <c r="E228" s="162" t="s">
        <v>771</v>
      </c>
      <c r="F228" s="163" t="s">
        <v>772</v>
      </c>
      <c r="G228" s="164" t="s">
        <v>153</v>
      </c>
      <c r="H228" s="165">
        <v>5</v>
      </c>
      <c r="I228" s="166">
        <v>0</v>
      </c>
      <c r="J228" s="166">
        <f>ROUND(I228*H228,2)</f>
        <v>0</v>
      </c>
      <c r="K228" s="163" t="s">
        <v>154</v>
      </c>
      <c r="L228" s="167"/>
      <c r="M228" s="168" t="s">
        <v>1</v>
      </c>
      <c r="N228" s="169" t="s">
        <v>33</v>
      </c>
      <c r="O228" s="145">
        <v>0</v>
      </c>
      <c r="P228" s="145">
        <f>O228*H228</f>
        <v>0</v>
      </c>
      <c r="Q228" s="145">
        <v>0.13100000000000001</v>
      </c>
      <c r="R228" s="145">
        <f>Q228*H228</f>
        <v>0.65500000000000003</v>
      </c>
      <c r="S228" s="145">
        <v>0</v>
      </c>
      <c r="T228" s="146">
        <f>S228*H228</f>
        <v>0</v>
      </c>
      <c r="AR228" s="147" t="s">
        <v>204</v>
      </c>
      <c r="AT228" s="147" t="s">
        <v>201</v>
      </c>
      <c r="AU228" s="147" t="s">
        <v>77</v>
      </c>
      <c r="AY228" s="15" t="s">
        <v>148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5" t="s">
        <v>75</v>
      </c>
      <c r="BK228" s="148">
        <f>ROUND(I228*H228,2)</f>
        <v>0</v>
      </c>
      <c r="BL228" s="15" t="s">
        <v>155</v>
      </c>
      <c r="BM228" s="147" t="s">
        <v>773</v>
      </c>
    </row>
    <row r="229" spans="2:65" s="1" customFormat="1">
      <c r="B229" s="27"/>
      <c r="D229" s="149" t="s">
        <v>157</v>
      </c>
      <c r="F229" s="150" t="s">
        <v>772</v>
      </c>
      <c r="L229" s="27"/>
      <c r="M229" s="151"/>
      <c r="T229" s="51"/>
      <c r="AT229" s="15" t="s">
        <v>157</v>
      </c>
      <c r="AU229" s="15" t="s">
        <v>77</v>
      </c>
    </row>
    <row r="230" spans="2:65" s="1" customFormat="1" ht="21.75" customHeight="1">
      <c r="B230" s="137"/>
      <c r="C230" s="138" t="s">
        <v>311</v>
      </c>
      <c r="D230" s="138" t="s">
        <v>150</v>
      </c>
      <c r="E230" s="139" t="s">
        <v>270</v>
      </c>
      <c r="F230" s="140" t="s">
        <v>271</v>
      </c>
      <c r="G230" s="141" t="s">
        <v>272</v>
      </c>
      <c r="H230" s="142">
        <v>264</v>
      </c>
      <c r="I230" s="143">
        <v>0</v>
      </c>
      <c r="J230" s="143">
        <f>ROUND(I230*H230,2)</f>
        <v>0</v>
      </c>
      <c r="K230" s="140" t="s">
        <v>154</v>
      </c>
      <c r="L230" s="27"/>
      <c r="M230" s="144" t="s">
        <v>1</v>
      </c>
      <c r="N230" s="115" t="s">
        <v>33</v>
      </c>
      <c r="O230" s="145">
        <v>4.5999999999999999E-2</v>
      </c>
      <c r="P230" s="145">
        <f>O230*H230</f>
        <v>12.144</v>
      </c>
      <c r="Q230" s="145">
        <v>3.5999999999999999E-3</v>
      </c>
      <c r="R230" s="145">
        <f>Q230*H230</f>
        <v>0.95040000000000002</v>
      </c>
      <c r="S230" s="145">
        <v>0</v>
      </c>
      <c r="T230" s="146">
        <f>S230*H230</f>
        <v>0</v>
      </c>
      <c r="AR230" s="147" t="s">
        <v>155</v>
      </c>
      <c r="AT230" s="147" t="s">
        <v>150</v>
      </c>
      <c r="AU230" s="147" t="s">
        <v>77</v>
      </c>
      <c r="AY230" s="15" t="s">
        <v>148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5" t="s">
        <v>75</v>
      </c>
      <c r="BK230" s="148">
        <f>ROUND(I230*H230,2)</f>
        <v>0</v>
      </c>
      <c r="BL230" s="15" t="s">
        <v>155</v>
      </c>
      <c r="BM230" s="147" t="s">
        <v>273</v>
      </c>
    </row>
    <row r="231" spans="2:65" s="1" customFormat="1" ht="19.5">
      <c r="B231" s="27"/>
      <c r="D231" s="149" t="s">
        <v>157</v>
      </c>
      <c r="F231" s="150" t="s">
        <v>274</v>
      </c>
      <c r="L231" s="27"/>
      <c r="M231" s="151"/>
      <c r="T231" s="51"/>
      <c r="AT231" s="15" t="s">
        <v>157</v>
      </c>
      <c r="AU231" s="15" t="s">
        <v>77</v>
      </c>
    </row>
    <row r="232" spans="2:65" s="1" customFormat="1">
      <c r="B232" s="27"/>
      <c r="D232" s="152" t="s">
        <v>159</v>
      </c>
      <c r="F232" s="153" t="s">
        <v>275</v>
      </c>
      <c r="L232" s="27"/>
      <c r="M232" s="151"/>
      <c r="T232" s="51"/>
      <c r="AT232" s="15" t="s">
        <v>159</v>
      </c>
      <c r="AU232" s="15" t="s">
        <v>77</v>
      </c>
    </row>
    <row r="233" spans="2:65" s="12" customFormat="1">
      <c r="B233" s="154"/>
      <c r="D233" s="149" t="s">
        <v>161</v>
      </c>
      <c r="E233" s="155" t="s">
        <v>1</v>
      </c>
      <c r="F233" s="156" t="s">
        <v>774</v>
      </c>
      <c r="H233" s="157">
        <v>264</v>
      </c>
      <c r="L233" s="154"/>
      <c r="M233" s="158"/>
      <c r="T233" s="159"/>
      <c r="AT233" s="155" t="s">
        <v>161</v>
      </c>
      <c r="AU233" s="155" t="s">
        <v>77</v>
      </c>
      <c r="AV233" s="12" t="s">
        <v>77</v>
      </c>
      <c r="AW233" s="12" t="s">
        <v>25</v>
      </c>
      <c r="AX233" s="12" t="s">
        <v>75</v>
      </c>
      <c r="AY233" s="155" t="s">
        <v>148</v>
      </c>
    </row>
    <row r="234" spans="2:65" s="11" customFormat="1" ht="22.9" customHeight="1">
      <c r="B234" s="126"/>
      <c r="D234" s="127" t="s">
        <v>67</v>
      </c>
      <c r="E234" s="135" t="s">
        <v>204</v>
      </c>
      <c r="F234" s="135" t="s">
        <v>277</v>
      </c>
      <c r="J234" s="136">
        <f>BK234</f>
        <v>0</v>
      </c>
      <c r="L234" s="126"/>
      <c r="M234" s="130"/>
      <c r="P234" s="131">
        <f>SUM(P235:P248)</f>
        <v>91.415000000000006</v>
      </c>
      <c r="R234" s="131">
        <f>SUM(R235:R248)</f>
        <v>10.34534</v>
      </c>
      <c r="T234" s="132">
        <f>SUM(T235:T248)</f>
        <v>0</v>
      </c>
      <c r="AR234" s="127" t="s">
        <v>75</v>
      </c>
      <c r="AT234" s="133" t="s">
        <v>67</v>
      </c>
      <c r="AU234" s="133" t="s">
        <v>75</v>
      </c>
      <c r="AY234" s="127" t="s">
        <v>148</v>
      </c>
      <c r="BK234" s="134">
        <f>SUM(BK235:BK248)</f>
        <v>0</v>
      </c>
    </row>
    <row r="235" spans="2:65" s="1" customFormat="1" ht="21.75" customHeight="1">
      <c r="B235" s="137"/>
      <c r="C235" s="138" t="s">
        <v>318</v>
      </c>
      <c r="D235" s="138" t="s">
        <v>150</v>
      </c>
      <c r="E235" s="139" t="s">
        <v>279</v>
      </c>
      <c r="F235" s="140" t="s">
        <v>280</v>
      </c>
      <c r="G235" s="141" t="s">
        <v>281</v>
      </c>
      <c r="H235" s="142">
        <v>7</v>
      </c>
      <c r="I235" s="143">
        <v>0</v>
      </c>
      <c r="J235" s="143">
        <f>ROUND(I235*H235,2)</f>
        <v>0</v>
      </c>
      <c r="K235" s="140" t="s">
        <v>1</v>
      </c>
      <c r="L235" s="27"/>
      <c r="M235" s="144" t="s">
        <v>1</v>
      </c>
      <c r="N235" s="115" t="s">
        <v>33</v>
      </c>
      <c r="O235" s="145">
        <v>4.1980000000000004</v>
      </c>
      <c r="P235" s="145">
        <f>O235*H235</f>
        <v>29.386000000000003</v>
      </c>
      <c r="Q235" s="145">
        <v>0.34089999999999998</v>
      </c>
      <c r="R235" s="145">
        <f>Q235*H235</f>
        <v>2.3862999999999999</v>
      </c>
      <c r="S235" s="145">
        <v>0</v>
      </c>
      <c r="T235" s="146">
        <f>S235*H235</f>
        <v>0</v>
      </c>
      <c r="AR235" s="147" t="s">
        <v>155</v>
      </c>
      <c r="AT235" s="147" t="s">
        <v>150</v>
      </c>
      <c r="AU235" s="147" t="s">
        <v>77</v>
      </c>
      <c r="AY235" s="15" t="s">
        <v>148</v>
      </c>
      <c r="BE235" s="148">
        <f>IF(N235="základní",J235,0)</f>
        <v>0</v>
      </c>
      <c r="BF235" s="148">
        <f>IF(N235="snížená",J235,0)</f>
        <v>0</v>
      </c>
      <c r="BG235" s="148">
        <f>IF(N235="zákl. přenesená",J235,0)</f>
        <v>0</v>
      </c>
      <c r="BH235" s="148">
        <f>IF(N235="sníž. přenesená",J235,0)</f>
        <v>0</v>
      </c>
      <c r="BI235" s="148">
        <f>IF(N235="nulová",J235,0)</f>
        <v>0</v>
      </c>
      <c r="BJ235" s="15" t="s">
        <v>75</v>
      </c>
      <c r="BK235" s="148">
        <f>ROUND(I235*H235,2)</f>
        <v>0</v>
      </c>
      <c r="BL235" s="15" t="s">
        <v>155</v>
      </c>
      <c r="BM235" s="147" t="s">
        <v>282</v>
      </c>
    </row>
    <row r="236" spans="2:65" s="1" customFormat="1">
      <c r="B236" s="27"/>
      <c r="D236" s="149" t="s">
        <v>157</v>
      </c>
      <c r="F236" s="150" t="s">
        <v>283</v>
      </c>
      <c r="L236" s="27"/>
      <c r="M236" s="151"/>
      <c r="T236" s="51"/>
      <c r="AT236" s="15" t="s">
        <v>157</v>
      </c>
      <c r="AU236" s="15" t="s">
        <v>77</v>
      </c>
    </row>
    <row r="237" spans="2:65" s="12" customFormat="1" ht="22.5">
      <c r="B237" s="154"/>
      <c r="D237" s="149" t="s">
        <v>161</v>
      </c>
      <c r="E237" s="155" t="s">
        <v>1</v>
      </c>
      <c r="F237" s="156" t="s">
        <v>775</v>
      </c>
      <c r="H237" s="157">
        <v>7</v>
      </c>
      <c r="L237" s="154"/>
      <c r="M237" s="158"/>
      <c r="T237" s="159"/>
      <c r="AT237" s="155" t="s">
        <v>161</v>
      </c>
      <c r="AU237" s="155" t="s">
        <v>77</v>
      </c>
      <c r="AV237" s="12" t="s">
        <v>77</v>
      </c>
      <c r="AW237" s="12" t="s">
        <v>25</v>
      </c>
      <c r="AX237" s="12" t="s">
        <v>75</v>
      </c>
      <c r="AY237" s="155" t="s">
        <v>148</v>
      </c>
    </row>
    <row r="238" spans="2:65" s="1" customFormat="1" ht="24.2" customHeight="1">
      <c r="B238" s="137"/>
      <c r="C238" s="138" t="s">
        <v>323</v>
      </c>
      <c r="D238" s="138" t="s">
        <v>150</v>
      </c>
      <c r="E238" s="139" t="s">
        <v>292</v>
      </c>
      <c r="F238" s="140" t="s">
        <v>293</v>
      </c>
      <c r="G238" s="141" t="s">
        <v>281</v>
      </c>
      <c r="H238" s="142">
        <v>13</v>
      </c>
      <c r="I238" s="143">
        <v>0</v>
      </c>
      <c r="J238" s="143">
        <f>ROUND(I238*H238,2)</f>
        <v>0</v>
      </c>
      <c r="K238" s="140" t="s">
        <v>154</v>
      </c>
      <c r="L238" s="27"/>
      <c r="M238" s="144" t="s">
        <v>1</v>
      </c>
      <c r="N238" s="115" t="s">
        <v>33</v>
      </c>
      <c r="O238" s="145">
        <v>3.8170000000000002</v>
      </c>
      <c r="P238" s="145">
        <f>O238*H238</f>
        <v>49.621000000000002</v>
      </c>
      <c r="Q238" s="145">
        <v>0.42080000000000001</v>
      </c>
      <c r="R238" s="145">
        <f>Q238*H238</f>
        <v>5.4703999999999997</v>
      </c>
      <c r="S238" s="145">
        <v>0</v>
      </c>
      <c r="T238" s="146">
        <f>S238*H238</f>
        <v>0</v>
      </c>
      <c r="AR238" s="147" t="s">
        <v>155</v>
      </c>
      <c r="AT238" s="147" t="s">
        <v>150</v>
      </c>
      <c r="AU238" s="147" t="s">
        <v>77</v>
      </c>
      <c r="AY238" s="15" t="s">
        <v>148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5" t="s">
        <v>75</v>
      </c>
      <c r="BK238" s="148">
        <f>ROUND(I238*H238,2)</f>
        <v>0</v>
      </c>
      <c r="BL238" s="15" t="s">
        <v>155</v>
      </c>
      <c r="BM238" s="147" t="s">
        <v>294</v>
      </c>
    </row>
    <row r="239" spans="2:65" s="1" customFormat="1" ht="19.5">
      <c r="B239" s="27"/>
      <c r="D239" s="149" t="s">
        <v>157</v>
      </c>
      <c r="F239" s="150" t="s">
        <v>293</v>
      </c>
      <c r="L239" s="27"/>
      <c r="M239" s="151"/>
      <c r="T239" s="51"/>
      <c r="AT239" s="15" t="s">
        <v>157</v>
      </c>
      <c r="AU239" s="15" t="s">
        <v>77</v>
      </c>
    </row>
    <row r="240" spans="2:65" s="1" customFormat="1">
      <c r="B240" s="27"/>
      <c r="D240" s="152" t="s">
        <v>159</v>
      </c>
      <c r="F240" s="153" t="s">
        <v>295</v>
      </c>
      <c r="L240" s="27"/>
      <c r="M240" s="151"/>
      <c r="T240" s="51"/>
      <c r="AT240" s="15" t="s">
        <v>159</v>
      </c>
      <c r="AU240" s="15" t="s">
        <v>77</v>
      </c>
    </row>
    <row r="241" spans="2:65" s="12" customFormat="1">
      <c r="B241" s="154"/>
      <c r="D241" s="149" t="s">
        <v>161</v>
      </c>
      <c r="E241" s="155" t="s">
        <v>1</v>
      </c>
      <c r="F241" s="156" t="s">
        <v>776</v>
      </c>
      <c r="H241" s="157">
        <v>13</v>
      </c>
      <c r="L241" s="154"/>
      <c r="M241" s="158"/>
      <c r="T241" s="159"/>
      <c r="AT241" s="155" t="s">
        <v>161</v>
      </c>
      <c r="AU241" s="155" t="s">
        <v>77</v>
      </c>
      <c r="AV241" s="12" t="s">
        <v>77</v>
      </c>
      <c r="AW241" s="12" t="s">
        <v>25</v>
      </c>
      <c r="AX241" s="12" t="s">
        <v>75</v>
      </c>
      <c r="AY241" s="155" t="s">
        <v>148</v>
      </c>
    </row>
    <row r="242" spans="2:65" s="1" customFormat="1" ht="33" customHeight="1">
      <c r="B242" s="137"/>
      <c r="C242" s="138" t="s">
        <v>327</v>
      </c>
      <c r="D242" s="138" t="s">
        <v>150</v>
      </c>
      <c r="E242" s="139" t="s">
        <v>297</v>
      </c>
      <c r="F242" s="140" t="s">
        <v>298</v>
      </c>
      <c r="G242" s="141" t="s">
        <v>281</v>
      </c>
      <c r="H242" s="142">
        <v>6</v>
      </c>
      <c r="I242" s="143">
        <v>0</v>
      </c>
      <c r="J242" s="143">
        <f>ROUND(I242*H242,2)</f>
        <v>0</v>
      </c>
      <c r="K242" s="140" t="s">
        <v>154</v>
      </c>
      <c r="L242" s="27"/>
      <c r="M242" s="144" t="s">
        <v>1</v>
      </c>
      <c r="N242" s="115" t="s">
        <v>33</v>
      </c>
      <c r="O242" s="145">
        <v>1.5509999999999999</v>
      </c>
      <c r="P242" s="145">
        <f>O242*H242</f>
        <v>9.3059999999999992</v>
      </c>
      <c r="Q242" s="145">
        <v>0.31108000000000002</v>
      </c>
      <c r="R242" s="145">
        <f>Q242*H242</f>
        <v>1.8664800000000001</v>
      </c>
      <c r="S242" s="145">
        <v>0</v>
      </c>
      <c r="T242" s="146">
        <f>S242*H242</f>
        <v>0</v>
      </c>
      <c r="AR242" s="147" t="s">
        <v>155</v>
      </c>
      <c r="AT242" s="147" t="s">
        <v>150</v>
      </c>
      <c r="AU242" s="147" t="s">
        <v>77</v>
      </c>
      <c r="AY242" s="15" t="s">
        <v>148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5" t="s">
        <v>75</v>
      </c>
      <c r="BK242" s="148">
        <f>ROUND(I242*H242,2)</f>
        <v>0</v>
      </c>
      <c r="BL242" s="15" t="s">
        <v>155</v>
      </c>
      <c r="BM242" s="147" t="s">
        <v>299</v>
      </c>
    </row>
    <row r="243" spans="2:65" s="1" customFormat="1" ht="19.5">
      <c r="B243" s="27"/>
      <c r="D243" s="149" t="s">
        <v>157</v>
      </c>
      <c r="F243" s="150" t="s">
        <v>300</v>
      </c>
      <c r="L243" s="27"/>
      <c r="M243" s="151"/>
      <c r="T243" s="51"/>
      <c r="AT243" s="15" t="s">
        <v>157</v>
      </c>
      <c r="AU243" s="15" t="s">
        <v>77</v>
      </c>
    </row>
    <row r="244" spans="2:65" s="1" customFormat="1">
      <c r="B244" s="27"/>
      <c r="D244" s="152" t="s">
        <v>159</v>
      </c>
      <c r="F244" s="153" t="s">
        <v>301</v>
      </c>
      <c r="L244" s="27"/>
      <c r="M244" s="151"/>
      <c r="T244" s="51"/>
      <c r="AT244" s="15" t="s">
        <v>159</v>
      </c>
      <c r="AU244" s="15" t="s">
        <v>77</v>
      </c>
    </row>
    <row r="245" spans="2:65" s="12" customFormat="1">
      <c r="B245" s="154"/>
      <c r="D245" s="149" t="s">
        <v>161</v>
      </c>
      <c r="E245" s="155" t="s">
        <v>1</v>
      </c>
      <c r="F245" s="156" t="s">
        <v>777</v>
      </c>
      <c r="H245" s="157">
        <v>6</v>
      </c>
      <c r="L245" s="154"/>
      <c r="M245" s="158"/>
      <c r="T245" s="159"/>
      <c r="AT245" s="155" t="s">
        <v>161</v>
      </c>
      <c r="AU245" s="155" t="s">
        <v>77</v>
      </c>
      <c r="AV245" s="12" t="s">
        <v>77</v>
      </c>
      <c r="AW245" s="12" t="s">
        <v>25</v>
      </c>
      <c r="AX245" s="12" t="s">
        <v>75</v>
      </c>
      <c r="AY245" s="155" t="s">
        <v>148</v>
      </c>
    </row>
    <row r="246" spans="2:65" s="1" customFormat="1" ht="16.5" customHeight="1">
      <c r="B246" s="137"/>
      <c r="C246" s="138" t="s">
        <v>332</v>
      </c>
      <c r="D246" s="138" t="s">
        <v>150</v>
      </c>
      <c r="E246" s="139" t="s">
        <v>778</v>
      </c>
      <c r="F246" s="140" t="s">
        <v>779</v>
      </c>
      <c r="G246" s="141" t="s">
        <v>281</v>
      </c>
      <c r="H246" s="142">
        <v>2</v>
      </c>
      <c r="I246" s="143">
        <v>0</v>
      </c>
      <c r="J246" s="143">
        <f>ROUND(I246*H246,2)</f>
        <v>0</v>
      </c>
      <c r="K246" s="140" t="s">
        <v>1</v>
      </c>
      <c r="L246" s="27"/>
      <c r="M246" s="144" t="s">
        <v>1</v>
      </c>
      <c r="N246" s="115" t="s">
        <v>33</v>
      </c>
      <c r="O246" s="145">
        <v>1.5509999999999999</v>
      </c>
      <c r="P246" s="145">
        <f>O246*H246</f>
        <v>3.1019999999999999</v>
      </c>
      <c r="Q246" s="145">
        <v>0.31108000000000002</v>
      </c>
      <c r="R246" s="145">
        <f>Q246*H246</f>
        <v>0.62216000000000005</v>
      </c>
      <c r="S246" s="145">
        <v>0</v>
      </c>
      <c r="T246" s="146">
        <f>S246*H246</f>
        <v>0</v>
      </c>
      <c r="AR246" s="147" t="s">
        <v>155</v>
      </c>
      <c r="AT246" s="147" t="s">
        <v>150</v>
      </c>
      <c r="AU246" s="147" t="s">
        <v>77</v>
      </c>
      <c r="AY246" s="15" t="s">
        <v>148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5" t="s">
        <v>75</v>
      </c>
      <c r="BK246" s="148">
        <f>ROUND(I246*H246,2)</f>
        <v>0</v>
      </c>
      <c r="BL246" s="15" t="s">
        <v>155</v>
      </c>
      <c r="BM246" s="147" t="s">
        <v>780</v>
      </c>
    </row>
    <row r="247" spans="2:65" s="1" customFormat="1" ht="19.5">
      <c r="B247" s="27"/>
      <c r="D247" s="149" t="s">
        <v>157</v>
      </c>
      <c r="F247" s="150" t="s">
        <v>781</v>
      </c>
      <c r="L247" s="27"/>
      <c r="M247" s="151"/>
      <c r="T247" s="51"/>
      <c r="AT247" s="15" t="s">
        <v>157</v>
      </c>
      <c r="AU247" s="15" t="s">
        <v>77</v>
      </c>
    </row>
    <row r="248" spans="2:65" s="12" customFormat="1">
      <c r="B248" s="154"/>
      <c r="D248" s="149" t="s">
        <v>161</v>
      </c>
      <c r="E248" s="155" t="s">
        <v>1</v>
      </c>
      <c r="F248" s="156" t="s">
        <v>77</v>
      </c>
      <c r="H248" s="157">
        <v>2</v>
      </c>
      <c r="L248" s="154"/>
      <c r="M248" s="158"/>
      <c r="T248" s="159"/>
      <c r="AT248" s="155" t="s">
        <v>161</v>
      </c>
      <c r="AU248" s="155" t="s">
        <v>77</v>
      </c>
      <c r="AV248" s="12" t="s">
        <v>77</v>
      </c>
      <c r="AW248" s="12" t="s">
        <v>25</v>
      </c>
      <c r="AX248" s="12" t="s">
        <v>75</v>
      </c>
      <c r="AY248" s="155" t="s">
        <v>148</v>
      </c>
    </row>
    <row r="249" spans="2:65" s="11" customFormat="1" ht="22.9" customHeight="1">
      <c r="B249" s="126"/>
      <c r="D249" s="127" t="s">
        <v>67</v>
      </c>
      <c r="E249" s="135" t="s">
        <v>214</v>
      </c>
      <c r="F249" s="135" t="s">
        <v>303</v>
      </c>
      <c r="J249" s="136">
        <f>BK249</f>
        <v>0</v>
      </c>
      <c r="L249" s="126"/>
      <c r="M249" s="130"/>
      <c r="P249" s="131">
        <f>SUM(P250:P266)</f>
        <v>103.488</v>
      </c>
      <c r="R249" s="131">
        <f>SUM(R250:R266)</f>
        <v>59.313880000000005</v>
      </c>
      <c r="T249" s="132">
        <f>SUM(T250:T266)</f>
        <v>0</v>
      </c>
      <c r="AR249" s="127" t="s">
        <v>75</v>
      </c>
      <c r="AT249" s="133" t="s">
        <v>67</v>
      </c>
      <c r="AU249" s="133" t="s">
        <v>75</v>
      </c>
      <c r="AY249" s="127" t="s">
        <v>148</v>
      </c>
      <c r="BK249" s="134">
        <f>SUM(BK250:BK266)</f>
        <v>0</v>
      </c>
    </row>
    <row r="250" spans="2:65" s="1" customFormat="1" ht="33" customHeight="1">
      <c r="B250" s="137"/>
      <c r="C250" s="138" t="s">
        <v>338</v>
      </c>
      <c r="D250" s="138" t="s">
        <v>150</v>
      </c>
      <c r="E250" s="139" t="s">
        <v>305</v>
      </c>
      <c r="F250" s="140" t="s">
        <v>306</v>
      </c>
      <c r="G250" s="141" t="s">
        <v>272</v>
      </c>
      <c r="H250" s="142">
        <v>264</v>
      </c>
      <c r="I250" s="143">
        <v>0</v>
      </c>
      <c r="J250" s="143">
        <f>ROUND(I250*H250,2)</f>
        <v>0</v>
      </c>
      <c r="K250" s="140" t="s">
        <v>154</v>
      </c>
      <c r="L250" s="27"/>
      <c r="M250" s="144" t="s">
        <v>1</v>
      </c>
      <c r="N250" s="115" t="s">
        <v>33</v>
      </c>
      <c r="O250" s="145">
        <v>0.26800000000000002</v>
      </c>
      <c r="P250" s="145">
        <f>O250*H250</f>
        <v>70.75200000000001</v>
      </c>
      <c r="Q250" s="145">
        <v>0.15540000000000001</v>
      </c>
      <c r="R250" s="145">
        <f>Q250*H250</f>
        <v>41.025600000000004</v>
      </c>
      <c r="S250" s="145">
        <v>0</v>
      </c>
      <c r="T250" s="146">
        <f>S250*H250</f>
        <v>0</v>
      </c>
      <c r="AR250" s="147" t="s">
        <v>155</v>
      </c>
      <c r="AT250" s="147" t="s">
        <v>150</v>
      </c>
      <c r="AU250" s="147" t="s">
        <v>77</v>
      </c>
      <c r="AY250" s="15" t="s">
        <v>148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5" t="s">
        <v>75</v>
      </c>
      <c r="BK250" s="148">
        <f>ROUND(I250*H250,2)</f>
        <v>0</v>
      </c>
      <c r="BL250" s="15" t="s">
        <v>155</v>
      </c>
      <c r="BM250" s="147" t="s">
        <v>307</v>
      </c>
    </row>
    <row r="251" spans="2:65" s="1" customFormat="1" ht="29.25">
      <c r="B251" s="27"/>
      <c r="D251" s="149" t="s">
        <v>157</v>
      </c>
      <c r="F251" s="150" t="s">
        <v>308</v>
      </c>
      <c r="L251" s="27"/>
      <c r="M251" s="151"/>
      <c r="T251" s="51"/>
      <c r="AT251" s="15" t="s">
        <v>157</v>
      </c>
      <c r="AU251" s="15" t="s">
        <v>77</v>
      </c>
    </row>
    <row r="252" spans="2:65" s="1" customFormat="1">
      <c r="B252" s="27"/>
      <c r="D252" s="152" t="s">
        <v>159</v>
      </c>
      <c r="F252" s="153" t="s">
        <v>309</v>
      </c>
      <c r="L252" s="27"/>
      <c r="M252" s="151"/>
      <c r="T252" s="51"/>
      <c r="AT252" s="15" t="s">
        <v>159</v>
      </c>
      <c r="AU252" s="15" t="s">
        <v>77</v>
      </c>
    </row>
    <row r="253" spans="2:65" s="12" customFormat="1">
      <c r="B253" s="154"/>
      <c r="D253" s="149" t="s">
        <v>161</v>
      </c>
      <c r="E253" s="155" t="s">
        <v>1</v>
      </c>
      <c r="F253" s="156" t="s">
        <v>782</v>
      </c>
      <c r="H253" s="157">
        <v>264</v>
      </c>
      <c r="L253" s="154"/>
      <c r="M253" s="158"/>
      <c r="T253" s="159"/>
      <c r="AT253" s="155" t="s">
        <v>161</v>
      </c>
      <c r="AU253" s="155" t="s">
        <v>77</v>
      </c>
      <c r="AV253" s="12" t="s">
        <v>77</v>
      </c>
      <c r="AW253" s="12" t="s">
        <v>25</v>
      </c>
      <c r="AX253" s="12" t="s">
        <v>75</v>
      </c>
      <c r="AY253" s="155" t="s">
        <v>148</v>
      </c>
    </row>
    <row r="254" spans="2:65" s="1" customFormat="1" ht="16.5" customHeight="1">
      <c r="B254" s="137"/>
      <c r="C254" s="161" t="s">
        <v>348</v>
      </c>
      <c r="D254" s="161" t="s">
        <v>201</v>
      </c>
      <c r="E254" s="162" t="s">
        <v>312</v>
      </c>
      <c r="F254" s="163" t="s">
        <v>313</v>
      </c>
      <c r="G254" s="164" t="s">
        <v>272</v>
      </c>
      <c r="H254" s="165">
        <v>167</v>
      </c>
      <c r="I254" s="166">
        <v>0</v>
      </c>
      <c r="J254" s="166">
        <f>ROUND(I254*H254,2)</f>
        <v>0</v>
      </c>
      <c r="K254" s="163" t="s">
        <v>154</v>
      </c>
      <c r="L254" s="167"/>
      <c r="M254" s="168" t="s">
        <v>1</v>
      </c>
      <c r="N254" s="169" t="s">
        <v>33</v>
      </c>
      <c r="O254" s="145">
        <v>0</v>
      </c>
      <c r="P254" s="145">
        <f>O254*H254</f>
        <v>0</v>
      </c>
      <c r="Q254" s="145">
        <v>0.08</v>
      </c>
      <c r="R254" s="145">
        <f>Q254*H254</f>
        <v>13.36</v>
      </c>
      <c r="S254" s="145">
        <v>0</v>
      </c>
      <c r="T254" s="146">
        <f>S254*H254</f>
        <v>0</v>
      </c>
      <c r="AR254" s="147" t="s">
        <v>204</v>
      </c>
      <c r="AT254" s="147" t="s">
        <v>201</v>
      </c>
      <c r="AU254" s="147" t="s">
        <v>77</v>
      </c>
      <c r="AY254" s="15" t="s">
        <v>148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5" t="s">
        <v>75</v>
      </c>
      <c r="BK254" s="148">
        <f>ROUND(I254*H254,2)</f>
        <v>0</v>
      </c>
      <c r="BL254" s="15" t="s">
        <v>155</v>
      </c>
      <c r="BM254" s="147" t="s">
        <v>314</v>
      </c>
    </row>
    <row r="255" spans="2:65" s="1" customFormat="1">
      <c r="B255" s="27"/>
      <c r="D255" s="149" t="s">
        <v>157</v>
      </c>
      <c r="F255" s="150" t="s">
        <v>313</v>
      </c>
      <c r="L255" s="27"/>
      <c r="M255" s="151"/>
      <c r="T255" s="51"/>
      <c r="AT255" s="15" t="s">
        <v>157</v>
      </c>
      <c r="AU255" s="15" t="s">
        <v>77</v>
      </c>
    </row>
    <row r="256" spans="2:65" s="12" customFormat="1">
      <c r="B256" s="154"/>
      <c r="D256" s="149" t="s">
        <v>161</v>
      </c>
      <c r="E256" s="155" t="s">
        <v>1</v>
      </c>
      <c r="F256" s="156" t="s">
        <v>783</v>
      </c>
      <c r="H256" s="157">
        <v>167</v>
      </c>
      <c r="L256" s="154"/>
      <c r="M256" s="158"/>
      <c r="T256" s="159"/>
      <c r="AT256" s="155" t="s">
        <v>161</v>
      </c>
      <c r="AU256" s="155" t="s">
        <v>77</v>
      </c>
      <c r="AV256" s="12" t="s">
        <v>77</v>
      </c>
      <c r="AW256" s="12" t="s">
        <v>25</v>
      </c>
      <c r="AX256" s="12" t="s">
        <v>75</v>
      </c>
      <c r="AY256" s="155" t="s">
        <v>148</v>
      </c>
    </row>
    <row r="257" spans="2:65" s="1" customFormat="1" ht="24.2" customHeight="1">
      <c r="B257" s="137"/>
      <c r="C257" s="161" t="s">
        <v>355</v>
      </c>
      <c r="D257" s="161" t="s">
        <v>201</v>
      </c>
      <c r="E257" s="162" t="s">
        <v>319</v>
      </c>
      <c r="F257" s="163" t="s">
        <v>320</v>
      </c>
      <c r="G257" s="164" t="s">
        <v>272</v>
      </c>
      <c r="H257" s="165">
        <v>83</v>
      </c>
      <c r="I257" s="166">
        <v>0</v>
      </c>
      <c r="J257" s="166">
        <f>ROUND(I257*H257,2)</f>
        <v>0</v>
      </c>
      <c r="K257" s="163" t="s">
        <v>154</v>
      </c>
      <c r="L257" s="167"/>
      <c r="M257" s="168" t="s">
        <v>1</v>
      </c>
      <c r="N257" s="169" t="s">
        <v>33</v>
      </c>
      <c r="O257" s="145">
        <v>0</v>
      </c>
      <c r="P257" s="145">
        <f>O257*H257</f>
        <v>0</v>
      </c>
      <c r="Q257" s="145">
        <v>4.8300000000000003E-2</v>
      </c>
      <c r="R257" s="145">
        <f>Q257*H257</f>
        <v>4.0089000000000006</v>
      </c>
      <c r="S257" s="145">
        <v>0</v>
      </c>
      <c r="T257" s="146">
        <f>S257*H257</f>
        <v>0</v>
      </c>
      <c r="AR257" s="147" t="s">
        <v>204</v>
      </c>
      <c r="AT257" s="147" t="s">
        <v>201</v>
      </c>
      <c r="AU257" s="147" t="s">
        <v>77</v>
      </c>
      <c r="AY257" s="15" t="s">
        <v>148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5" t="s">
        <v>75</v>
      </c>
      <c r="BK257" s="148">
        <f>ROUND(I257*H257,2)</f>
        <v>0</v>
      </c>
      <c r="BL257" s="15" t="s">
        <v>155</v>
      </c>
      <c r="BM257" s="147" t="s">
        <v>321</v>
      </c>
    </row>
    <row r="258" spans="2:65" s="1" customFormat="1">
      <c r="B258" s="27"/>
      <c r="D258" s="149" t="s">
        <v>157</v>
      </c>
      <c r="F258" s="150" t="s">
        <v>320</v>
      </c>
      <c r="L258" s="27"/>
      <c r="M258" s="151"/>
      <c r="T258" s="51"/>
      <c r="AT258" s="15" t="s">
        <v>157</v>
      </c>
      <c r="AU258" s="15" t="s">
        <v>77</v>
      </c>
    </row>
    <row r="259" spans="2:65" s="12" customFormat="1">
      <c r="B259" s="154"/>
      <c r="D259" s="149" t="s">
        <v>161</v>
      </c>
      <c r="E259" s="155" t="s">
        <v>1</v>
      </c>
      <c r="F259" s="156" t="s">
        <v>105</v>
      </c>
      <c r="H259" s="157">
        <v>83</v>
      </c>
      <c r="L259" s="154"/>
      <c r="M259" s="158"/>
      <c r="T259" s="159"/>
      <c r="AT259" s="155" t="s">
        <v>161</v>
      </c>
      <c r="AU259" s="155" t="s">
        <v>77</v>
      </c>
      <c r="AV259" s="12" t="s">
        <v>77</v>
      </c>
      <c r="AW259" s="12" t="s">
        <v>25</v>
      </c>
      <c r="AX259" s="12" t="s">
        <v>75</v>
      </c>
      <c r="AY259" s="155" t="s">
        <v>148</v>
      </c>
    </row>
    <row r="260" spans="2:65" s="1" customFormat="1" ht="24.2" customHeight="1">
      <c r="B260" s="137"/>
      <c r="C260" s="161" t="s">
        <v>360</v>
      </c>
      <c r="D260" s="161" t="s">
        <v>201</v>
      </c>
      <c r="E260" s="162" t="s">
        <v>324</v>
      </c>
      <c r="F260" s="163" t="s">
        <v>325</v>
      </c>
      <c r="G260" s="164" t="s">
        <v>272</v>
      </c>
      <c r="H260" s="165">
        <v>14</v>
      </c>
      <c r="I260" s="166">
        <v>0</v>
      </c>
      <c r="J260" s="166">
        <f>ROUND(I260*H260,2)</f>
        <v>0</v>
      </c>
      <c r="K260" s="163" t="s">
        <v>154</v>
      </c>
      <c r="L260" s="167"/>
      <c r="M260" s="168" t="s">
        <v>1</v>
      </c>
      <c r="N260" s="169" t="s">
        <v>33</v>
      </c>
      <c r="O260" s="145">
        <v>0</v>
      </c>
      <c r="P260" s="145">
        <f>O260*H260</f>
        <v>0</v>
      </c>
      <c r="Q260" s="145">
        <v>6.5670000000000006E-2</v>
      </c>
      <c r="R260" s="145">
        <f>Q260*H260</f>
        <v>0.91938000000000009</v>
      </c>
      <c r="S260" s="145">
        <v>0</v>
      </c>
      <c r="T260" s="146">
        <f>S260*H260</f>
        <v>0</v>
      </c>
      <c r="AR260" s="147" t="s">
        <v>204</v>
      </c>
      <c r="AT260" s="147" t="s">
        <v>201</v>
      </c>
      <c r="AU260" s="147" t="s">
        <v>77</v>
      </c>
      <c r="AY260" s="15" t="s">
        <v>148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5" t="s">
        <v>75</v>
      </c>
      <c r="BK260" s="148">
        <f>ROUND(I260*H260,2)</f>
        <v>0</v>
      </c>
      <c r="BL260" s="15" t="s">
        <v>155</v>
      </c>
      <c r="BM260" s="147" t="s">
        <v>326</v>
      </c>
    </row>
    <row r="261" spans="2:65" s="1" customFormat="1">
      <c r="B261" s="27"/>
      <c r="D261" s="149" t="s">
        <v>157</v>
      </c>
      <c r="F261" s="150" t="s">
        <v>325</v>
      </c>
      <c r="L261" s="27"/>
      <c r="M261" s="151"/>
      <c r="T261" s="51"/>
      <c r="AT261" s="15" t="s">
        <v>157</v>
      </c>
      <c r="AU261" s="15" t="s">
        <v>77</v>
      </c>
    </row>
    <row r="262" spans="2:65" s="12" customFormat="1">
      <c r="B262" s="154"/>
      <c r="D262" s="149" t="s">
        <v>161</v>
      </c>
      <c r="E262" s="155" t="s">
        <v>1</v>
      </c>
      <c r="F262" s="156" t="s">
        <v>249</v>
      </c>
      <c r="H262" s="157">
        <v>14</v>
      </c>
      <c r="L262" s="154"/>
      <c r="M262" s="158"/>
      <c r="T262" s="159"/>
      <c r="AT262" s="155" t="s">
        <v>161</v>
      </c>
      <c r="AU262" s="155" t="s">
        <v>77</v>
      </c>
      <c r="AV262" s="12" t="s">
        <v>77</v>
      </c>
      <c r="AW262" s="12" t="s">
        <v>25</v>
      </c>
      <c r="AX262" s="12" t="s">
        <v>75</v>
      </c>
      <c r="AY262" s="155" t="s">
        <v>148</v>
      </c>
    </row>
    <row r="263" spans="2:65" s="1" customFormat="1" ht="24.2" customHeight="1">
      <c r="B263" s="137"/>
      <c r="C263" s="138" t="s">
        <v>366</v>
      </c>
      <c r="D263" s="138" t="s">
        <v>150</v>
      </c>
      <c r="E263" s="139" t="s">
        <v>333</v>
      </c>
      <c r="F263" s="140" t="s">
        <v>334</v>
      </c>
      <c r="G263" s="141" t="s">
        <v>272</v>
      </c>
      <c r="H263" s="142">
        <v>264</v>
      </c>
      <c r="I263" s="143">
        <v>0</v>
      </c>
      <c r="J263" s="143">
        <f>ROUND(I263*H263,2)</f>
        <v>0</v>
      </c>
      <c r="K263" s="140" t="s">
        <v>154</v>
      </c>
      <c r="L263" s="27"/>
      <c r="M263" s="144" t="s">
        <v>1</v>
      </c>
      <c r="N263" s="115" t="s">
        <v>33</v>
      </c>
      <c r="O263" s="145">
        <v>0.124</v>
      </c>
      <c r="P263" s="145">
        <f>O263*H263</f>
        <v>32.735999999999997</v>
      </c>
      <c r="Q263" s="145">
        <v>0</v>
      </c>
      <c r="R263" s="145">
        <f>Q263*H263</f>
        <v>0</v>
      </c>
      <c r="S263" s="145">
        <v>0</v>
      </c>
      <c r="T263" s="146">
        <f>S263*H263</f>
        <v>0</v>
      </c>
      <c r="AR263" s="147" t="s">
        <v>155</v>
      </c>
      <c r="AT263" s="147" t="s">
        <v>150</v>
      </c>
      <c r="AU263" s="147" t="s">
        <v>77</v>
      </c>
      <c r="AY263" s="15" t="s">
        <v>148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5" t="s">
        <v>75</v>
      </c>
      <c r="BK263" s="148">
        <f>ROUND(I263*H263,2)</f>
        <v>0</v>
      </c>
      <c r="BL263" s="15" t="s">
        <v>155</v>
      </c>
      <c r="BM263" s="147" t="s">
        <v>335</v>
      </c>
    </row>
    <row r="264" spans="2:65" s="1" customFormat="1" ht="19.5">
      <c r="B264" s="27"/>
      <c r="D264" s="149" t="s">
        <v>157</v>
      </c>
      <c r="F264" s="150" t="s">
        <v>336</v>
      </c>
      <c r="L264" s="27"/>
      <c r="M264" s="151"/>
      <c r="T264" s="51"/>
      <c r="AT264" s="15" t="s">
        <v>157</v>
      </c>
      <c r="AU264" s="15" t="s">
        <v>77</v>
      </c>
    </row>
    <row r="265" spans="2:65" s="1" customFormat="1">
      <c r="B265" s="27"/>
      <c r="D265" s="152" t="s">
        <v>159</v>
      </c>
      <c r="F265" s="153" t="s">
        <v>337</v>
      </c>
      <c r="L265" s="27"/>
      <c r="M265" s="151"/>
      <c r="T265" s="51"/>
      <c r="AT265" s="15" t="s">
        <v>159</v>
      </c>
      <c r="AU265" s="15" t="s">
        <v>77</v>
      </c>
    </row>
    <row r="266" spans="2:65" s="12" customFormat="1">
      <c r="B266" s="154"/>
      <c r="D266" s="149" t="s">
        <v>161</v>
      </c>
      <c r="E266" s="155" t="s">
        <v>1</v>
      </c>
      <c r="F266" s="156" t="s">
        <v>774</v>
      </c>
      <c r="H266" s="157">
        <v>264</v>
      </c>
      <c r="L266" s="154"/>
      <c r="M266" s="158"/>
      <c r="T266" s="159"/>
      <c r="AT266" s="155" t="s">
        <v>161</v>
      </c>
      <c r="AU266" s="155" t="s">
        <v>77</v>
      </c>
      <c r="AV266" s="12" t="s">
        <v>77</v>
      </c>
      <c r="AW266" s="12" t="s">
        <v>25</v>
      </c>
      <c r="AX266" s="12" t="s">
        <v>75</v>
      </c>
      <c r="AY266" s="155" t="s">
        <v>148</v>
      </c>
    </row>
    <row r="267" spans="2:65" s="11" customFormat="1" ht="22.9" customHeight="1">
      <c r="B267" s="126"/>
      <c r="D267" s="127" t="s">
        <v>67</v>
      </c>
      <c r="E267" s="135" t="s">
        <v>346</v>
      </c>
      <c r="F267" s="135" t="s">
        <v>347</v>
      </c>
      <c r="J267" s="136">
        <f>BK267</f>
        <v>0</v>
      </c>
      <c r="L267" s="126"/>
      <c r="M267" s="130"/>
      <c r="P267" s="131">
        <f>SUM(P268:P307)</f>
        <v>40.406745999999998</v>
      </c>
      <c r="R267" s="131">
        <f>SUM(R268:R307)</f>
        <v>0</v>
      </c>
      <c r="T267" s="132">
        <f>SUM(T268:T307)</f>
        <v>0</v>
      </c>
      <c r="AR267" s="127" t="s">
        <v>75</v>
      </c>
      <c r="AT267" s="133" t="s">
        <v>67</v>
      </c>
      <c r="AU267" s="133" t="s">
        <v>75</v>
      </c>
      <c r="AY267" s="127" t="s">
        <v>148</v>
      </c>
      <c r="BK267" s="134">
        <f>SUM(BK268:BK307)</f>
        <v>0</v>
      </c>
    </row>
    <row r="268" spans="2:65" s="1" customFormat="1" ht="33" customHeight="1">
      <c r="B268" s="137"/>
      <c r="C268" s="138" t="s">
        <v>373</v>
      </c>
      <c r="D268" s="138" t="s">
        <v>150</v>
      </c>
      <c r="E268" s="139" t="s">
        <v>349</v>
      </c>
      <c r="F268" s="140" t="s">
        <v>350</v>
      </c>
      <c r="G268" s="141" t="s">
        <v>209</v>
      </c>
      <c r="H268" s="142">
        <v>119.9</v>
      </c>
      <c r="I268" s="143">
        <v>0</v>
      </c>
      <c r="J268" s="143">
        <f>ROUND(I268*H268,2)</f>
        <v>0</v>
      </c>
      <c r="K268" s="140" t="s">
        <v>154</v>
      </c>
      <c r="L268" s="27"/>
      <c r="M268" s="144" t="s">
        <v>1</v>
      </c>
      <c r="N268" s="115" t="s">
        <v>33</v>
      </c>
      <c r="O268" s="145">
        <v>0</v>
      </c>
      <c r="P268" s="145">
        <f>O268*H268</f>
        <v>0</v>
      </c>
      <c r="Q268" s="145">
        <v>0</v>
      </c>
      <c r="R268" s="145">
        <f>Q268*H268</f>
        <v>0</v>
      </c>
      <c r="S268" s="145">
        <v>0</v>
      </c>
      <c r="T268" s="146">
        <f>S268*H268</f>
        <v>0</v>
      </c>
      <c r="AR268" s="147" t="s">
        <v>155</v>
      </c>
      <c r="AT268" s="147" t="s">
        <v>150</v>
      </c>
      <c r="AU268" s="147" t="s">
        <v>77</v>
      </c>
      <c r="AY268" s="15" t="s">
        <v>148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15" t="s">
        <v>75</v>
      </c>
      <c r="BK268" s="148">
        <f>ROUND(I268*H268,2)</f>
        <v>0</v>
      </c>
      <c r="BL268" s="15" t="s">
        <v>155</v>
      </c>
      <c r="BM268" s="147" t="s">
        <v>351</v>
      </c>
    </row>
    <row r="269" spans="2:65" s="1" customFormat="1" ht="29.25">
      <c r="B269" s="27"/>
      <c r="D269" s="149" t="s">
        <v>157</v>
      </c>
      <c r="F269" s="150" t="s">
        <v>352</v>
      </c>
      <c r="L269" s="27"/>
      <c r="M269" s="151"/>
      <c r="T269" s="51"/>
      <c r="AT269" s="15" t="s">
        <v>157</v>
      </c>
      <c r="AU269" s="15" t="s">
        <v>77</v>
      </c>
    </row>
    <row r="270" spans="2:65" s="1" customFormat="1">
      <c r="B270" s="27"/>
      <c r="D270" s="152" t="s">
        <v>159</v>
      </c>
      <c r="F270" s="153" t="s">
        <v>353</v>
      </c>
      <c r="L270" s="27"/>
      <c r="M270" s="151"/>
      <c r="T270" s="51"/>
      <c r="AT270" s="15" t="s">
        <v>159</v>
      </c>
      <c r="AU270" s="15" t="s">
        <v>77</v>
      </c>
    </row>
    <row r="271" spans="2:65" s="12" customFormat="1">
      <c r="B271" s="154"/>
      <c r="D271" s="149" t="s">
        <v>161</v>
      </c>
      <c r="E271" s="155" t="s">
        <v>1</v>
      </c>
      <c r="F271" s="156" t="s">
        <v>354</v>
      </c>
      <c r="H271" s="157">
        <v>119.9</v>
      </c>
      <c r="L271" s="154"/>
      <c r="M271" s="158"/>
      <c r="T271" s="159"/>
      <c r="AT271" s="155" t="s">
        <v>161</v>
      </c>
      <c r="AU271" s="155" t="s">
        <v>77</v>
      </c>
      <c r="AV271" s="12" t="s">
        <v>77</v>
      </c>
      <c r="AW271" s="12" t="s">
        <v>25</v>
      </c>
      <c r="AX271" s="12" t="s">
        <v>75</v>
      </c>
      <c r="AY271" s="155" t="s">
        <v>148</v>
      </c>
    </row>
    <row r="272" spans="2:65" s="1" customFormat="1" ht="24.2" customHeight="1">
      <c r="B272" s="137"/>
      <c r="C272" s="138" t="s">
        <v>380</v>
      </c>
      <c r="D272" s="138" t="s">
        <v>150</v>
      </c>
      <c r="E272" s="139" t="s">
        <v>356</v>
      </c>
      <c r="F272" s="140" t="s">
        <v>208</v>
      </c>
      <c r="G272" s="141" t="s">
        <v>209</v>
      </c>
      <c r="H272" s="142">
        <v>45.198</v>
      </c>
      <c r="I272" s="143">
        <v>0</v>
      </c>
      <c r="J272" s="143">
        <f>ROUND(I272*H272,2)</f>
        <v>0</v>
      </c>
      <c r="K272" s="140" t="s">
        <v>154</v>
      </c>
      <c r="L272" s="27"/>
      <c r="M272" s="144" t="s">
        <v>1</v>
      </c>
      <c r="N272" s="115" t="s">
        <v>33</v>
      </c>
      <c r="O272" s="145">
        <v>0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155</v>
      </c>
      <c r="AT272" s="147" t="s">
        <v>150</v>
      </c>
      <c r="AU272" s="147" t="s">
        <v>77</v>
      </c>
      <c r="AY272" s="15" t="s">
        <v>148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5" t="s">
        <v>75</v>
      </c>
      <c r="BK272" s="148">
        <f>ROUND(I272*H272,2)</f>
        <v>0</v>
      </c>
      <c r="BL272" s="15" t="s">
        <v>155</v>
      </c>
      <c r="BM272" s="147" t="s">
        <v>357</v>
      </c>
    </row>
    <row r="273" spans="2:65" s="1" customFormat="1" ht="29.25">
      <c r="B273" s="27"/>
      <c r="D273" s="149" t="s">
        <v>157</v>
      </c>
      <c r="F273" s="150" t="s">
        <v>211</v>
      </c>
      <c r="L273" s="27"/>
      <c r="M273" s="151"/>
      <c r="T273" s="51"/>
      <c r="AT273" s="15" t="s">
        <v>157</v>
      </c>
      <c r="AU273" s="15" t="s">
        <v>77</v>
      </c>
    </row>
    <row r="274" spans="2:65" s="1" customFormat="1">
      <c r="B274" s="27"/>
      <c r="D274" s="152" t="s">
        <v>159</v>
      </c>
      <c r="F274" s="153" t="s">
        <v>358</v>
      </c>
      <c r="L274" s="27"/>
      <c r="M274" s="151"/>
      <c r="T274" s="51"/>
      <c r="AT274" s="15" t="s">
        <v>159</v>
      </c>
      <c r="AU274" s="15" t="s">
        <v>77</v>
      </c>
    </row>
    <row r="275" spans="2:65" s="12" customFormat="1">
      <c r="B275" s="154"/>
      <c r="D275" s="149" t="s">
        <v>161</v>
      </c>
      <c r="E275" s="155" t="s">
        <v>1</v>
      </c>
      <c r="F275" s="156" t="s">
        <v>359</v>
      </c>
      <c r="H275" s="157">
        <v>45.198</v>
      </c>
      <c r="L275" s="154"/>
      <c r="M275" s="158"/>
      <c r="T275" s="159"/>
      <c r="AT275" s="155" t="s">
        <v>161</v>
      </c>
      <c r="AU275" s="155" t="s">
        <v>77</v>
      </c>
      <c r="AV275" s="12" t="s">
        <v>77</v>
      </c>
      <c r="AW275" s="12" t="s">
        <v>25</v>
      </c>
      <c r="AX275" s="12" t="s">
        <v>75</v>
      </c>
      <c r="AY275" s="155" t="s">
        <v>148</v>
      </c>
    </row>
    <row r="276" spans="2:65" s="1" customFormat="1" ht="21.75" customHeight="1">
      <c r="B276" s="137"/>
      <c r="C276" s="138" t="s">
        <v>386</v>
      </c>
      <c r="D276" s="138" t="s">
        <v>150</v>
      </c>
      <c r="E276" s="139" t="s">
        <v>361</v>
      </c>
      <c r="F276" s="140" t="s">
        <v>362</v>
      </c>
      <c r="G276" s="141" t="s">
        <v>209</v>
      </c>
      <c r="H276" s="142">
        <v>165.09800000000001</v>
      </c>
      <c r="I276" s="143">
        <v>0</v>
      </c>
      <c r="J276" s="143">
        <f>ROUND(I276*H276,2)</f>
        <v>0</v>
      </c>
      <c r="K276" s="140" t="s">
        <v>154</v>
      </c>
      <c r="L276" s="27"/>
      <c r="M276" s="144" t="s">
        <v>1</v>
      </c>
      <c r="N276" s="115" t="s">
        <v>33</v>
      </c>
      <c r="O276" s="145">
        <v>0.03</v>
      </c>
      <c r="P276" s="145">
        <f>O276*H276</f>
        <v>4.9529399999999999</v>
      </c>
      <c r="Q276" s="145">
        <v>0</v>
      </c>
      <c r="R276" s="145">
        <f>Q276*H276</f>
        <v>0</v>
      </c>
      <c r="S276" s="145">
        <v>0</v>
      </c>
      <c r="T276" s="146">
        <f>S276*H276</f>
        <v>0</v>
      </c>
      <c r="AR276" s="147" t="s">
        <v>155</v>
      </c>
      <c r="AT276" s="147" t="s">
        <v>150</v>
      </c>
      <c r="AU276" s="147" t="s">
        <v>77</v>
      </c>
      <c r="AY276" s="15" t="s">
        <v>148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5" t="s">
        <v>75</v>
      </c>
      <c r="BK276" s="148">
        <f>ROUND(I276*H276,2)</f>
        <v>0</v>
      </c>
      <c r="BL276" s="15" t="s">
        <v>155</v>
      </c>
      <c r="BM276" s="147" t="s">
        <v>363</v>
      </c>
    </row>
    <row r="277" spans="2:65" s="1" customFormat="1" ht="19.5">
      <c r="B277" s="27"/>
      <c r="D277" s="149" t="s">
        <v>157</v>
      </c>
      <c r="F277" s="150" t="s">
        <v>364</v>
      </c>
      <c r="L277" s="27"/>
      <c r="M277" s="151"/>
      <c r="T277" s="51"/>
      <c r="AT277" s="15" t="s">
        <v>157</v>
      </c>
      <c r="AU277" s="15" t="s">
        <v>77</v>
      </c>
    </row>
    <row r="278" spans="2:65" s="1" customFormat="1">
      <c r="B278" s="27"/>
      <c r="D278" s="152" t="s">
        <v>159</v>
      </c>
      <c r="F278" s="153" t="s">
        <v>365</v>
      </c>
      <c r="L278" s="27"/>
      <c r="M278" s="151"/>
      <c r="T278" s="51"/>
      <c r="AT278" s="15" t="s">
        <v>159</v>
      </c>
      <c r="AU278" s="15" t="s">
        <v>77</v>
      </c>
    </row>
    <row r="279" spans="2:65" s="12" customFormat="1">
      <c r="B279" s="154"/>
      <c r="D279" s="149" t="s">
        <v>161</v>
      </c>
      <c r="E279" s="155" t="s">
        <v>1</v>
      </c>
      <c r="F279" s="156" t="s">
        <v>359</v>
      </c>
      <c r="H279" s="157">
        <v>45.198</v>
      </c>
      <c r="L279" s="154"/>
      <c r="M279" s="158"/>
      <c r="T279" s="159"/>
      <c r="AT279" s="155" t="s">
        <v>161</v>
      </c>
      <c r="AU279" s="155" t="s">
        <v>77</v>
      </c>
      <c r="AV279" s="12" t="s">
        <v>77</v>
      </c>
      <c r="AW279" s="12" t="s">
        <v>25</v>
      </c>
      <c r="AX279" s="12" t="s">
        <v>68</v>
      </c>
      <c r="AY279" s="155" t="s">
        <v>148</v>
      </c>
    </row>
    <row r="280" spans="2:65" s="12" customFormat="1">
      <c r="B280" s="154"/>
      <c r="D280" s="149" t="s">
        <v>161</v>
      </c>
      <c r="E280" s="155" t="s">
        <v>1</v>
      </c>
      <c r="F280" s="156" t="s">
        <v>354</v>
      </c>
      <c r="H280" s="157">
        <v>119.9</v>
      </c>
      <c r="L280" s="154"/>
      <c r="M280" s="158"/>
      <c r="T280" s="159"/>
      <c r="AT280" s="155" t="s">
        <v>161</v>
      </c>
      <c r="AU280" s="155" t="s">
        <v>77</v>
      </c>
      <c r="AV280" s="12" t="s">
        <v>77</v>
      </c>
      <c r="AW280" s="12" t="s">
        <v>25</v>
      </c>
      <c r="AX280" s="12" t="s">
        <v>68</v>
      </c>
      <c r="AY280" s="155" t="s">
        <v>148</v>
      </c>
    </row>
    <row r="281" spans="2:65" s="13" customFormat="1">
      <c r="B281" s="170"/>
      <c r="D281" s="149" t="s">
        <v>161</v>
      </c>
      <c r="E281" s="171" t="s">
        <v>106</v>
      </c>
      <c r="F281" s="172" t="s">
        <v>317</v>
      </c>
      <c r="H281" s="173">
        <v>165.09800000000001</v>
      </c>
      <c r="L281" s="170"/>
      <c r="M281" s="174"/>
      <c r="T281" s="175"/>
      <c r="AT281" s="171" t="s">
        <v>161</v>
      </c>
      <c r="AU281" s="171" t="s">
        <v>77</v>
      </c>
      <c r="AV281" s="13" t="s">
        <v>155</v>
      </c>
      <c r="AW281" s="13" t="s">
        <v>25</v>
      </c>
      <c r="AX281" s="13" t="s">
        <v>75</v>
      </c>
      <c r="AY281" s="171" t="s">
        <v>148</v>
      </c>
    </row>
    <row r="282" spans="2:65" s="1" customFormat="1" ht="24.2" customHeight="1">
      <c r="B282" s="137"/>
      <c r="C282" s="138" t="s">
        <v>393</v>
      </c>
      <c r="D282" s="138" t="s">
        <v>150</v>
      </c>
      <c r="E282" s="139" t="s">
        <v>367</v>
      </c>
      <c r="F282" s="140" t="s">
        <v>368</v>
      </c>
      <c r="G282" s="141" t="s">
        <v>209</v>
      </c>
      <c r="H282" s="142">
        <v>3136.8620000000001</v>
      </c>
      <c r="I282" s="143">
        <v>0</v>
      </c>
      <c r="J282" s="143">
        <f>ROUND(I282*H282,2)</f>
        <v>0</v>
      </c>
      <c r="K282" s="140" t="s">
        <v>154</v>
      </c>
      <c r="L282" s="27"/>
      <c r="M282" s="144" t="s">
        <v>1</v>
      </c>
      <c r="N282" s="115" t="s">
        <v>33</v>
      </c>
      <c r="O282" s="145">
        <v>2E-3</v>
      </c>
      <c r="P282" s="145">
        <f>O282*H282</f>
        <v>6.2737240000000005</v>
      </c>
      <c r="Q282" s="145">
        <v>0</v>
      </c>
      <c r="R282" s="145">
        <f>Q282*H282</f>
        <v>0</v>
      </c>
      <c r="S282" s="145">
        <v>0</v>
      </c>
      <c r="T282" s="146">
        <f>S282*H282</f>
        <v>0</v>
      </c>
      <c r="AR282" s="147" t="s">
        <v>155</v>
      </c>
      <c r="AT282" s="147" t="s">
        <v>150</v>
      </c>
      <c r="AU282" s="147" t="s">
        <v>77</v>
      </c>
      <c r="AY282" s="15" t="s">
        <v>148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5" t="s">
        <v>75</v>
      </c>
      <c r="BK282" s="148">
        <f>ROUND(I282*H282,2)</f>
        <v>0</v>
      </c>
      <c r="BL282" s="15" t="s">
        <v>155</v>
      </c>
      <c r="BM282" s="147" t="s">
        <v>369</v>
      </c>
    </row>
    <row r="283" spans="2:65" s="1" customFormat="1" ht="29.25">
      <c r="B283" s="27"/>
      <c r="D283" s="149" t="s">
        <v>157</v>
      </c>
      <c r="F283" s="150" t="s">
        <v>370</v>
      </c>
      <c r="L283" s="27"/>
      <c r="M283" s="151"/>
      <c r="T283" s="51"/>
      <c r="AT283" s="15" t="s">
        <v>157</v>
      </c>
      <c r="AU283" s="15" t="s">
        <v>77</v>
      </c>
    </row>
    <row r="284" spans="2:65" s="1" customFormat="1">
      <c r="B284" s="27"/>
      <c r="D284" s="152" t="s">
        <v>159</v>
      </c>
      <c r="F284" s="153" t="s">
        <v>371</v>
      </c>
      <c r="L284" s="27"/>
      <c r="M284" s="151"/>
      <c r="T284" s="51"/>
      <c r="AT284" s="15" t="s">
        <v>159</v>
      </c>
      <c r="AU284" s="15" t="s">
        <v>77</v>
      </c>
    </row>
    <row r="285" spans="2:65" s="12" customFormat="1">
      <c r="B285" s="154"/>
      <c r="D285" s="149" t="s">
        <v>161</v>
      </c>
      <c r="E285" s="155" t="s">
        <v>1</v>
      </c>
      <c r="F285" s="156" t="s">
        <v>372</v>
      </c>
      <c r="H285" s="157">
        <v>3136.8620000000001</v>
      </c>
      <c r="L285" s="154"/>
      <c r="M285" s="158"/>
      <c r="T285" s="159"/>
      <c r="AT285" s="155" t="s">
        <v>161</v>
      </c>
      <c r="AU285" s="155" t="s">
        <v>77</v>
      </c>
      <c r="AV285" s="12" t="s">
        <v>77</v>
      </c>
      <c r="AW285" s="12" t="s">
        <v>25</v>
      </c>
      <c r="AX285" s="12" t="s">
        <v>75</v>
      </c>
      <c r="AY285" s="155" t="s">
        <v>148</v>
      </c>
    </row>
    <row r="286" spans="2:65" s="1" customFormat="1" ht="21.75" customHeight="1">
      <c r="B286" s="137"/>
      <c r="C286" s="138" t="s">
        <v>400</v>
      </c>
      <c r="D286" s="138" t="s">
        <v>150</v>
      </c>
      <c r="E286" s="139" t="s">
        <v>374</v>
      </c>
      <c r="F286" s="140" t="s">
        <v>375</v>
      </c>
      <c r="G286" s="141" t="s">
        <v>209</v>
      </c>
      <c r="H286" s="142">
        <v>6.3</v>
      </c>
      <c r="I286" s="143">
        <v>0</v>
      </c>
      <c r="J286" s="143">
        <f>ROUND(I286*H286,2)</f>
        <v>0</v>
      </c>
      <c r="K286" s="140" t="s">
        <v>154</v>
      </c>
      <c r="L286" s="27"/>
      <c r="M286" s="144" t="s">
        <v>1</v>
      </c>
      <c r="N286" s="115" t="s">
        <v>33</v>
      </c>
      <c r="O286" s="145">
        <v>3.2000000000000001E-2</v>
      </c>
      <c r="P286" s="145">
        <f>O286*H286</f>
        <v>0.2016</v>
      </c>
      <c r="Q286" s="145">
        <v>0</v>
      </c>
      <c r="R286" s="145">
        <f>Q286*H286</f>
        <v>0</v>
      </c>
      <c r="S286" s="145">
        <v>0</v>
      </c>
      <c r="T286" s="146">
        <f>S286*H286</f>
        <v>0</v>
      </c>
      <c r="AR286" s="147" t="s">
        <v>155</v>
      </c>
      <c r="AT286" s="147" t="s">
        <v>150</v>
      </c>
      <c r="AU286" s="147" t="s">
        <v>77</v>
      </c>
      <c r="AY286" s="15" t="s">
        <v>148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5" t="s">
        <v>75</v>
      </c>
      <c r="BK286" s="148">
        <f>ROUND(I286*H286,2)</f>
        <v>0</v>
      </c>
      <c r="BL286" s="15" t="s">
        <v>155</v>
      </c>
      <c r="BM286" s="147" t="s">
        <v>376</v>
      </c>
    </row>
    <row r="287" spans="2:65" s="1" customFormat="1" ht="19.5">
      <c r="B287" s="27"/>
      <c r="D287" s="149" t="s">
        <v>157</v>
      </c>
      <c r="F287" s="150" t="s">
        <v>377</v>
      </c>
      <c r="L287" s="27"/>
      <c r="M287" s="151"/>
      <c r="T287" s="51"/>
      <c r="AT287" s="15" t="s">
        <v>157</v>
      </c>
      <c r="AU287" s="15" t="s">
        <v>77</v>
      </c>
    </row>
    <row r="288" spans="2:65" s="1" customFormat="1">
      <c r="B288" s="27"/>
      <c r="D288" s="152" t="s">
        <v>159</v>
      </c>
      <c r="F288" s="153" t="s">
        <v>378</v>
      </c>
      <c r="L288" s="27"/>
      <c r="M288" s="151"/>
      <c r="T288" s="51"/>
      <c r="AT288" s="15" t="s">
        <v>159</v>
      </c>
      <c r="AU288" s="15" t="s">
        <v>77</v>
      </c>
    </row>
    <row r="289" spans="2:65" s="12" customFormat="1">
      <c r="B289" s="154"/>
      <c r="D289" s="149" t="s">
        <v>161</v>
      </c>
      <c r="E289" s="155" t="s">
        <v>1</v>
      </c>
      <c r="F289" s="156" t="s">
        <v>784</v>
      </c>
      <c r="H289" s="157">
        <v>6.3</v>
      </c>
      <c r="L289" s="154"/>
      <c r="M289" s="158"/>
      <c r="T289" s="159"/>
      <c r="AT289" s="155" t="s">
        <v>161</v>
      </c>
      <c r="AU289" s="155" t="s">
        <v>77</v>
      </c>
      <c r="AV289" s="12" t="s">
        <v>77</v>
      </c>
      <c r="AW289" s="12" t="s">
        <v>25</v>
      </c>
      <c r="AX289" s="12" t="s">
        <v>75</v>
      </c>
      <c r="AY289" s="155" t="s">
        <v>148</v>
      </c>
    </row>
    <row r="290" spans="2:65" s="1" customFormat="1" ht="24.2" customHeight="1">
      <c r="B290" s="137"/>
      <c r="C290" s="138" t="s">
        <v>406</v>
      </c>
      <c r="D290" s="138" t="s">
        <v>150</v>
      </c>
      <c r="E290" s="139" t="s">
        <v>381</v>
      </c>
      <c r="F290" s="140" t="s">
        <v>382</v>
      </c>
      <c r="G290" s="141" t="s">
        <v>209</v>
      </c>
      <c r="H290" s="142">
        <v>119.7</v>
      </c>
      <c r="I290" s="143">
        <v>0</v>
      </c>
      <c r="J290" s="143">
        <f>ROUND(I290*H290,2)</f>
        <v>0</v>
      </c>
      <c r="K290" s="140" t="s">
        <v>154</v>
      </c>
      <c r="L290" s="27"/>
      <c r="M290" s="144" t="s">
        <v>1</v>
      </c>
      <c r="N290" s="115" t="s">
        <v>33</v>
      </c>
      <c r="O290" s="145">
        <v>3.0000000000000001E-3</v>
      </c>
      <c r="P290" s="145">
        <f>O290*H290</f>
        <v>0.35910000000000003</v>
      </c>
      <c r="Q290" s="145">
        <v>0</v>
      </c>
      <c r="R290" s="145">
        <f>Q290*H290</f>
        <v>0</v>
      </c>
      <c r="S290" s="145">
        <v>0</v>
      </c>
      <c r="T290" s="146">
        <f>S290*H290</f>
        <v>0</v>
      </c>
      <c r="AR290" s="147" t="s">
        <v>155</v>
      </c>
      <c r="AT290" s="147" t="s">
        <v>150</v>
      </c>
      <c r="AU290" s="147" t="s">
        <v>77</v>
      </c>
      <c r="AY290" s="15" t="s">
        <v>148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5" t="s">
        <v>75</v>
      </c>
      <c r="BK290" s="148">
        <f>ROUND(I290*H290,2)</f>
        <v>0</v>
      </c>
      <c r="BL290" s="15" t="s">
        <v>155</v>
      </c>
      <c r="BM290" s="147" t="s">
        <v>383</v>
      </c>
    </row>
    <row r="291" spans="2:65" s="1" customFormat="1" ht="29.25">
      <c r="B291" s="27"/>
      <c r="D291" s="149" t="s">
        <v>157</v>
      </c>
      <c r="F291" s="150" t="s">
        <v>370</v>
      </c>
      <c r="L291" s="27"/>
      <c r="M291" s="151"/>
      <c r="T291" s="51"/>
      <c r="AT291" s="15" t="s">
        <v>157</v>
      </c>
      <c r="AU291" s="15" t="s">
        <v>77</v>
      </c>
    </row>
    <row r="292" spans="2:65" s="1" customFormat="1">
      <c r="B292" s="27"/>
      <c r="D292" s="152" t="s">
        <v>159</v>
      </c>
      <c r="F292" s="153" t="s">
        <v>384</v>
      </c>
      <c r="L292" s="27"/>
      <c r="M292" s="151"/>
      <c r="T292" s="51"/>
      <c r="AT292" s="15" t="s">
        <v>159</v>
      </c>
      <c r="AU292" s="15" t="s">
        <v>77</v>
      </c>
    </row>
    <row r="293" spans="2:65" s="12" customFormat="1">
      <c r="B293" s="154"/>
      <c r="D293" s="149" t="s">
        <v>161</v>
      </c>
      <c r="E293" s="155" t="s">
        <v>1</v>
      </c>
      <c r="F293" s="156" t="s">
        <v>785</v>
      </c>
      <c r="H293" s="157">
        <v>119.7</v>
      </c>
      <c r="L293" s="154"/>
      <c r="M293" s="158"/>
      <c r="T293" s="159"/>
      <c r="AT293" s="155" t="s">
        <v>161</v>
      </c>
      <c r="AU293" s="155" t="s">
        <v>77</v>
      </c>
      <c r="AV293" s="12" t="s">
        <v>77</v>
      </c>
      <c r="AW293" s="12" t="s">
        <v>25</v>
      </c>
      <c r="AX293" s="12" t="s">
        <v>75</v>
      </c>
      <c r="AY293" s="155" t="s">
        <v>148</v>
      </c>
    </row>
    <row r="294" spans="2:65" s="1" customFormat="1" ht="24.2" customHeight="1">
      <c r="B294" s="137"/>
      <c r="C294" s="138" t="s">
        <v>412</v>
      </c>
      <c r="D294" s="138" t="s">
        <v>150</v>
      </c>
      <c r="E294" s="139" t="s">
        <v>401</v>
      </c>
      <c r="F294" s="140" t="s">
        <v>402</v>
      </c>
      <c r="G294" s="141" t="s">
        <v>209</v>
      </c>
      <c r="H294" s="142">
        <v>165.09800000000001</v>
      </c>
      <c r="I294" s="143">
        <v>0</v>
      </c>
      <c r="J294" s="143">
        <f>ROUND(I294*H294,2)</f>
        <v>0</v>
      </c>
      <c r="K294" s="140" t="s">
        <v>154</v>
      </c>
      <c r="L294" s="27"/>
      <c r="M294" s="144" t="s">
        <v>1</v>
      </c>
      <c r="N294" s="115" t="s">
        <v>33</v>
      </c>
      <c r="O294" s="145">
        <v>0.159</v>
      </c>
      <c r="P294" s="145">
        <f>O294*H294</f>
        <v>26.250582000000001</v>
      </c>
      <c r="Q294" s="145">
        <v>0</v>
      </c>
      <c r="R294" s="145">
        <f>Q294*H294</f>
        <v>0</v>
      </c>
      <c r="S294" s="145">
        <v>0</v>
      </c>
      <c r="T294" s="146">
        <f>S294*H294</f>
        <v>0</v>
      </c>
      <c r="AR294" s="147" t="s">
        <v>155</v>
      </c>
      <c r="AT294" s="147" t="s">
        <v>150</v>
      </c>
      <c r="AU294" s="147" t="s">
        <v>77</v>
      </c>
      <c r="AY294" s="15" t="s">
        <v>148</v>
      </c>
      <c r="BE294" s="148">
        <f>IF(N294="základní",J294,0)</f>
        <v>0</v>
      </c>
      <c r="BF294" s="148">
        <f>IF(N294="snížená",J294,0)</f>
        <v>0</v>
      </c>
      <c r="BG294" s="148">
        <f>IF(N294="zákl. přenesená",J294,0)</f>
        <v>0</v>
      </c>
      <c r="BH294" s="148">
        <f>IF(N294="sníž. přenesená",J294,0)</f>
        <v>0</v>
      </c>
      <c r="BI294" s="148">
        <f>IF(N294="nulová",J294,0)</f>
        <v>0</v>
      </c>
      <c r="BJ294" s="15" t="s">
        <v>75</v>
      </c>
      <c r="BK294" s="148">
        <f>ROUND(I294*H294,2)</f>
        <v>0</v>
      </c>
      <c r="BL294" s="15" t="s">
        <v>155</v>
      </c>
      <c r="BM294" s="147" t="s">
        <v>403</v>
      </c>
    </row>
    <row r="295" spans="2:65" s="1" customFormat="1">
      <c r="B295" s="27"/>
      <c r="D295" s="149" t="s">
        <v>157</v>
      </c>
      <c r="F295" s="150" t="s">
        <v>404</v>
      </c>
      <c r="L295" s="27"/>
      <c r="M295" s="151"/>
      <c r="T295" s="51"/>
      <c r="AT295" s="15" t="s">
        <v>157</v>
      </c>
      <c r="AU295" s="15" t="s">
        <v>77</v>
      </c>
    </row>
    <row r="296" spans="2:65" s="1" customFormat="1">
      <c r="B296" s="27"/>
      <c r="D296" s="152" t="s">
        <v>159</v>
      </c>
      <c r="F296" s="153" t="s">
        <v>405</v>
      </c>
      <c r="L296" s="27"/>
      <c r="M296" s="151"/>
      <c r="T296" s="51"/>
      <c r="AT296" s="15" t="s">
        <v>159</v>
      </c>
      <c r="AU296" s="15" t="s">
        <v>77</v>
      </c>
    </row>
    <row r="297" spans="2:65" s="12" customFormat="1">
      <c r="B297" s="154"/>
      <c r="D297" s="149" t="s">
        <v>161</v>
      </c>
      <c r="E297" s="155" t="s">
        <v>1</v>
      </c>
      <c r="F297" s="156" t="s">
        <v>359</v>
      </c>
      <c r="H297" s="157">
        <v>45.198</v>
      </c>
      <c r="L297" s="154"/>
      <c r="M297" s="158"/>
      <c r="T297" s="159"/>
      <c r="AT297" s="155" t="s">
        <v>161</v>
      </c>
      <c r="AU297" s="155" t="s">
        <v>77</v>
      </c>
      <c r="AV297" s="12" t="s">
        <v>77</v>
      </c>
      <c r="AW297" s="12" t="s">
        <v>25</v>
      </c>
      <c r="AX297" s="12" t="s">
        <v>68</v>
      </c>
      <c r="AY297" s="155" t="s">
        <v>148</v>
      </c>
    </row>
    <row r="298" spans="2:65" s="12" customFormat="1">
      <c r="B298" s="154"/>
      <c r="D298" s="149" t="s">
        <v>161</v>
      </c>
      <c r="E298" s="155" t="s">
        <v>1</v>
      </c>
      <c r="F298" s="156" t="s">
        <v>354</v>
      </c>
      <c r="H298" s="157">
        <v>119.9</v>
      </c>
      <c r="L298" s="154"/>
      <c r="M298" s="158"/>
      <c r="T298" s="159"/>
      <c r="AT298" s="155" t="s">
        <v>161</v>
      </c>
      <c r="AU298" s="155" t="s">
        <v>77</v>
      </c>
      <c r="AV298" s="12" t="s">
        <v>77</v>
      </c>
      <c r="AW298" s="12" t="s">
        <v>25</v>
      </c>
      <c r="AX298" s="12" t="s">
        <v>68</v>
      </c>
      <c r="AY298" s="155" t="s">
        <v>148</v>
      </c>
    </row>
    <row r="299" spans="2:65" s="13" customFormat="1">
      <c r="B299" s="170"/>
      <c r="D299" s="149" t="s">
        <v>161</v>
      </c>
      <c r="E299" s="171" t="s">
        <v>1</v>
      </c>
      <c r="F299" s="172" t="s">
        <v>317</v>
      </c>
      <c r="H299" s="173">
        <v>165.09800000000001</v>
      </c>
      <c r="L299" s="170"/>
      <c r="M299" s="174"/>
      <c r="T299" s="175"/>
      <c r="AT299" s="171" t="s">
        <v>161</v>
      </c>
      <c r="AU299" s="171" t="s">
        <v>77</v>
      </c>
      <c r="AV299" s="13" t="s">
        <v>155</v>
      </c>
      <c r="AW299" s="13" t="s">
        <v>25</v>
      </c>
      <c r="AX299" s="13" t="s">
        <v>75</v>
      </c>
      <c r="AY299" s="171" t="s">
        <v>148</v>
      </c>
    </row>
    <row r="300" spans="2:65" s="1" customFormat="1" ht="24.2" customHeight="1">
      <c r="B300" s="137"/>
      <c r="C300" s="138" t="s">
        <v>420</v>
      </c>
      <c r="D300" s="138" t="s">
        <v>150</v>
      </c>
      <c r="E300" s="139" t="s">
        <v>407</v>
      </c>
      <c r="F300" s="140" t="s">
        <v>408</v>
      </c>
      <c r="G300" s="141" t="s">
        <v>209</v>
      </c>
      <c r="H300" s="142">
        <v>6.3</v>
      </c>
      <c r="I300" s="143">
        <v>0</v>
      </c>
      <c r="J300" s="143">
        <f>ROUND(I300*H300,2)</f>
        <v>0</v>
      </c>
      <c r="K300" s="140" t="s">
        <v>154</v>
      </c>
      <c r="L300" s="27"/>
      <c r="M300" s="144" t="s">
        <v>1</v>
      </c>
      <c r="N300" s="115" t="s">
        <v>33</v>
      </c>
      <c r="O300" s="145">
        <v>0.376</v>
      </c>
      <c r="P300" s="145">
        <f>O300*H300</f>
        <v>2.3687999999999998</v>
      </c>
      <c r="Q300" s="145">
        <v>0</v>
      </c>
      <c r="R300" s="145">
        <f>Q300*H300</f>
        <v>0</v>
      </c>
      <c r="S300" s="145">
        <v>0</v>
      </c>
      <c r="T300" s="146">
        <f>S300*H300</f>
        <v>0</v>
      </c>
      <c r="AR300" s="147" t="s">
        <v>155</v>
      </c>
      <c r="AT300" s="147" t="s">
        <v>150</v>
      </c>
      <c r="AU300" s="147" t="s">
        <v>77</v>
      </c>
      <c r="AY300" s="15" t="s">
        <v>148</v>
      </c>
      <c r="BE300" s="148">
        <f>IF(N300="základní",J300,0)</f>
        <v>0</v>
      </c>
      <c r="BF300" s="148">
        <f>IF(N300="snížená",J300,0)</f>
        <v>0</v>
      </c>
      <c r="BG300" s="148">
        <f>IF(N300="zákl. přenesená",J300,0)</f>
        <v>0</v>
      </c>
      <c r="BH300" s="148">
        <f>IF(N300="sníž. přenesená",J300,0)</f>
        <v>0</v>
      </c>
      <c r="BI300" s="148">
        <f>IF(N300="nulová",J300,0)</f>
        <v>0</v>
      </c>
      <c r="BJ300" s="15" t="s">
        <v>75</v>
      </c>
      <c r="BK300" s="148">
        <f>ROUND(I300*H300,2)</f>
        <v>0</v>
      </c>
      <c r="BL300" s="15" t="s">
        <v>155</v>
      </c>
      <c r="BM300" s="147" t="s">
        <v>409</v>
      </c>
    </row>
    <row r="301" spans="2:65" s="1" customFormat="1" ht="19.5">
      <c r="B301" s="27"/>
      <c r="D301" s="149" t="s">
        <v>157</v>
      </c>
      <c r="F301" s="150" t="s">
        <v>410</v>
      </c>
      <c r="L301" s="27"/>
      <c r="M301" s="151"/>
      <c r="T301" s="51"/>
      <c r="AT301" s="15" t="s">
        <v>157</v>
      </c>
      <c r="AU301" s="15" t="s">
        <v>77</v>
      </c>
    </row>
    <row r="302" spans="2:65" s="1" customFormat="1">
      <c r="B302" s="27"/>
      <c r="D302" s="152" t="s">
        <v>159</v>
      </c>
      <c r="F302" s="153" t="s">
        <v>411</v>
      </c>
      <c r="L302" s="27"/>
      <c r="M302" s="151"/>
      <c r="T302" s="51"/>
      <c r="AT302" s="15" t="s">
        <v>159</v>
      </c>
      <c r="AU302" s="15" t="s">
        <v>77</v>
      </c>
    </row>
    <row r="303" spans="2:65" s="12" customFormat="1">
      <c r="B303" s="154"/>
      <c r="D303" s="149" t="s">
        <v>161</v>
      </c>
      <c r="E303" s="155" t="s">
        <v>1</v>
      </c>
      <c r="F303" s="156" t="s">
        <v>784</v>
      </c>
      <c r="H303" s="157">
        <v>6.3</v>
      </c>
      <c r="L303" s="154"/>
      <c r="M303" s="158"/>
      <c r="T303" s="159"/>
      <c r="AT303" s="155" t="s">
        <v>161</v>
      </c>
      <c r="AU303" s="155" t="s">
        <v>77</v>
      </c>
      <c r="AV303" s="12" t="s">
        <v>77</v>
      </c>
      <c r="AW303" s="12" t="s">
        <v>25</v>
      </c>
      <c r="AX303" s="12" t="s">
        <v>75</v>
      </c>
      <c r="AY303" s="155" t="s">
        <v>148</v>
      </c>
    </row>
    <row r="304" spans="2:65" s="1" customFormat="1" ht="33" customHeight="1">
      <c r="B304" s="137"/>
      <c r="C304" s="138" t="s">
        <v>786</v>
      </c>
      <c r="D304" s="138" t="s">
        <v>150</v>
      </c>
      <c r="E304" s="139" t="s">
        <v>413</v>
      </c>
      <c r="F304" s="140" t="s">
        <v>414</v>
      </c>
      <c r="G304" s="141" t="s">
        <v>209</v>
      </c>
      <c r="H304" s="142">
        <v>6.3</v>
      </c>
      <c r="I304" s="143">
        <v>0</v>
      </c>
      <c r="J304" s="143">
        <f>ROUND(I304*H304,2)</f>
        <v>0</v>
      </c>
      <c r="K304" s="140" t="s">
        <v>154</v>
      </c>
      <c r="L304" s="27"/>
      <c r="M304" s="144" t="s">
        <v>1</v>
      </c>
      <c r="N304" s="115" t="s">
        <v>33</v>
      </c>
      <c r="O304" s="145">
        <v>0</v>
      </c>
      <c r="P304" s="145">
        <f>O304*H304</f>
        <v>0</v>
      </c>
      <c r="Q304" s="145">
        <v>0</v>
      </c>
      <c r="R304" s="145">
        <f>Q304*H304</f>
        <v>0</v>
      </c>
      <c r="S304" s="145">
        <v>0</v>
      </c>
      <c r="T304" s="146">
        <f>S304*H304</f>
        <v>0</v>
      </c>
      <c r="AR304" s="147" t="s">
        <v>155</v>
      </c>
      <c r="AT304" s="147" t="s">
        <v>150</v>
      </c>
      <c r="AU304" s="147" t="s">
        <v>77</v>
      </c>
      <c r="AY304" s="15" t="s">
        <v>148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5" t="s">
        <v>75</v>
      </c>
      <c r="BK304" s="148">
        <f>ROUND(I304*H304,2)</f>
        <v>0</v>
      </c>
      <c r="BL304" s="15" t="s">
        <v>155</v>
      </c>
      <c r="BM304" s="147" t="s">
        <v>415</v>
      </c>
    </row>
    <row r="305" spans="2:65" s="1" customFormat="1" ht="29.25">
      <c r="B305" s="27"/>
      <c r="D305" s="149" t="s">
        <v>157</v>
      </c>
      <c r="F305" s="150" t="s">
        <v>416</v>
      </c>
      <c r="L305" s="27"/>
      <c r="M305" s="151"/>
      <c r="T305" s="51"/>
      <c r="AT305" s="15" t="s">
        <v>157</v>
      </c>
      <c r="AU305" s="15" t="s">
        <v>77</v>
      </c>
    </row>
    <row r="306" spans="2:65" s="1" customFormat="1">
      <c r="B306" s="27"/>
      <c r="D306" s="152" t="s">
        <v>159</v>
      </c>
      <c r="F306" s="153" t="s">
        <v>417</v>
      </c>
      <c r="L306" s="27"/>
      <c r="M306" s="151"/>
      <c r="T306" s="51"/>
      <c r="AT306" s="15" t="s">
        <v>159</v>
      </c>
      <c r="AU306" s="15" t="s">
        <v>77</v>
      </c>
    </row>
    <row r="307" spans="2:65" s="12" customFormat="1">
      <c r="B307" s="154"/>
      <c r="D307" s="149" t="s">
        <v>161</v>
      </c>
      <c r="E307" s="155" t="s">
        <v>1</v>
      </c>
      <c r="F307" s="156" t="s">
        <v>784</v>
      </c>
      <c r="H307" s="157">
        <v>6.3</v>
      </c>
      <c r="L307" s="154"/>
      <c r="M307" s="158"/>
      <c r="T307" s="159"/>
      <c r="AT307" s="155" t="s">
        <v>161</v>
      </c>
      <c r="AU307" s="155" t="s">
        <v>77</v>
      </c>
      <c r="AV307" s="12" t="s">
        <v>77</v>
      </c>
      <c r="AW307" s="12" t="s">
        <v>25</v>
      </c>
      <c r="AX307" s="12" t="s">
        <v>75</v>
      </c>
      <c r="AY307" s="155" t="s">
        <v>148</v>
      </c>
    </row>
    <row r="308" spans="2:65" s="11" customFormat="1" ht="22.9" customHeight="1">
      <c r="B308" s="126"/>
      <c r="D308" s="127" t="s">
        <v>67</v>
      </c>
      <c r="E308" s="135" t="s">
        <v>418</v>
      </c>
      <c r="F308" s="135" t="s">
        <v>419</v>
      </c>
      <c r="J308" s="136">
        <f>BK308</f>
        <v>0</v>
      </c>
      <c r="L308" s="126"/>
      <c r="M308" s="130"/>
      <c r="P308" s="131">
        <f>SUM(P309:P311)</f>
        <v>6.7459259999999999</v>
      </c>
      <c r="R308" s="131">
        <f>SUM(R309:R311)</f>
        <v>0</v>
      </c>
      <c r="T308" s="132">
        <f>SUM(T309:T311)</f>
        <v>0</v>
      </c>
      <c r="AR308" s="127" t="s">
        <v>75</v>
      </c>
      <c r="AT308" s="133" t="s">
        <v>67</v>
      </c>
      <c r="AU308" s="133" t="s">
        <v>75</v>
      </c>
      <c r="AY308" s="127" t="s">
        <v>148</v>
      </c>
      <c r="BK308" s="134">
        <f>SUM(BK309:BK311)</f>
        <v>0</v>
      </c>
    </row>
    <row r="309" spans="2:65" s="1" customFormat="1" ht="33" customHeight="1">
      <c r="B309" s="137"/>
      <c r="C309" s="138" t="s">
        <v>649</v>
      </c>
      <c r="D309" s="138" t="s">
        <v>150</v>
      </c>
      <c r="E309" s="139" t="s">
        <v>421</v>
      </c>
      <c r="F309" s="140" t="s">
        <v>422</v>
      </c>
      <c r="G309" s="141" t="s">
        <v>209</v>
      </c>
      <c r="H309" s="142">
        <v>102.211</v>
      </c>
      <c r="I309" s="143">
        <v>0</v>
      </c>
      <c r="J309" s="143">
        <f>ROUND(I309*H309,2)</f>
        <v>0</v>
      </c>
      <c r="K309" s="140" t="s">
        <v>154</v>
      </c>
      <c r="L309" s="27"/>
      <c r="M309" s="144" t="s">
        <v>1</v>
      </c>
      <c r="N309" s="115" t="s">
        <v>33</v>
      </c>
      <c r="O309" s="145">
        <v>6.6000000000000003E-2</v>
      </c>
      <c r="P309" s="145">
        <f>O309*H309</f>
        <v>6.7459259999999999</v>
      </c>
      <c r="Q309" s="145">
        <v>0</v>
      </c>
      <c r="R309" s="145">
        <f>Q309*H309</f>
        <v>0</v>
      </c>
      <c r="S309" s="145">
        <v>0</v>
      </c>
      <c r="T309" s="146">
        <f>S309*H309</f>
        <v>0</v>
      </c>
      <c r="AR309" s="147" t="s">
        <v>155</v>
      </c>
      <c r="AT309" s="147" t="s">
        <v>150</v>
      </c>
      <c r="AU309" s="147" t="s">
        <v>77</v>
      </c>
      <c r="AY309" s="15" t="s">
        <v>148</v>
      </c>
      <c r="BE309" s="148">
        <f>IF(N309="základní",J309,0)</f>
        <v>0</v>
      </c>
      <c r="BF309" s="148">
        <f>IF(N309="snížená",J309,0)</f>
        <v>0</v>
      </c>
      <c r="BG309" s="148">
        <f>IF(N309="zákl. přenesená",J309,0)</f>
        <v>0</v>
      </c>
      <c r="BH309" s="148">
        <f>IF(N309="sníž. přenesená",J309,0)</f>
        <v>0</v>
      </c>
      <c r="BI309" s="148">
        <f>IF(N309="nulová",J309,0)</f>
        <v>0</v>
      </c>
      <c r="BJ309" s="15" t="s">
        <v>75</v>
      </c>
      <c r="BK309" s="148">
        <f>ROUND(I309*H309,2)</f>
        <v>0</v>
      </c>
      <c r="BL309" s="15" t="s">
        <v>155</v>
      </c>
      <c r="BM309" s="147" t="s">
        <v>423</v>
      </c>
    </row>
    <row r="310" spans="2:65" s="1" customFormat="1" ht="29.25">
      <c r="B310" s="27"/>
      <c r="D310" s="149" t="s">
        <v>157</v>
      </c>
      <c r="F310" s="150" t="s">
        <v>424</v>
      </c>
      <c r="L310" s="27"/>
      <c r="M310" s="151"/>
      <c r="T310" s="51"/>
      <c r="AT310" s="15" t="s">
        <v>157</v>
      </c>
      <c r="AU310" s="15" t="s">
        <v>77</v>
      </c>
    </row>
    <row r="311" spans="2:65" s="1" customFormat="1">
      <c r="B311" s="27"/>
      <c r="D311" s="152" t="s">
        <v>159</v>
      </c>
      <c r="F311" s="153" t="s">
        <v>425</v>
      </c>
      <c r="L311" s="27"/>
      <c r="M311" s="176"/>
      <c r="N311" s="177"/>
      <c r="O311" s="177"/>
      <c r="P311" s="177"/>
      <c r="Q311" s="177"/>
      <c r="R311" s="177"/>
      <c r="S311" s="177"/>
      <c r="T311" s="178"/>
      <c r="AT311" s="15" t="s">
        <v>159</v>
      </c>
      <c r="AU311" s="15" t="s">
        <v>77</v>
      </c>
    </row>
    <row r="312" spans="2:65" s="1" customFormat="1" ht="6.95" customHeight="1">
      <c r="B312" s="39"/>
      <c r="C312" s="40"/>
      <c r="D312" s="40"/>
      <c r="E312" s="40"/>
      <c r="F312" s="40"/>
      <c r="G312" s="40"/>
      <c r="H312" s="40"/>
      <c r="I312" s="40"/>
      <c r="J312" s="40"/>
      <c r="K312" s="40"/>
      <c r="L312" s="27"/>
    </row>
  </sheetData>
  <autoFilter ref="C130:K311" xr:uid="{00000000-0009-0000-0000-000004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hyperlinks>
    <hyperlink ref="F136" r:id="rId1" xr:uid="{00000000-0004-0000-0400-000000000000}"/>
    <hyperlink ref="F140" r:id="rId2" xr:uid="{00000000-0004-0000-0400-000001000000}"/>
    <hyperlink ref="F144" r:id="rId3" xr:uid="{00000000-0004-0000-0400-000002000000}"/>
    <hyperlink ref="F148" r:id="rId4" xr:uid="{00000000-0004-0000-0400-000003000000}"/>
    <hyperlink ref="F155" r:id="rId5" xr:uid="{00000000-0004-0000-0400-000004000000}"/>
    <hyperlink ref="F163" r:id="rId6" xr:uid="{00000000-0004-0000-0400-000005000000}"/>
    <hyperlink ref="F168" r:id="rId7" xr:uid="{00000000-0004-0000-0400-000006000000}"/>
    <hyperlink ref="F176" r:id="rId8" xr:uid="{00000000-0004-0000-0400-000007000000}"/>
    <hyperlink ref="F181" r:id="rId9" xr:uid="{00000000-0004-0000-0400-000008000000}"/>
    <hyperlink ref="F186" r:id="rId10" xr:uid="{00000000-0004-0000-0400-000009000000}"/>
    <hyperlink ref="F190" r:id="rId11" xr:uid="{00000000-0004-0000-0400-00000A000000}"/>
    <hyperlink ref="F198" r:id="rId12" xr:uid="{00000000-0004-0000-0400-00000B000000}"/>
    <hyperlink ref="F202" r:id="rId13" xr:uid="{00000000-0004-0000-0400-00000C000000}"/>
    <hyperlink ref="F206" r:id="rId14" xr:uid="{00000000-0004-0000-0400-00000D000000}"/>
    <hyperlink ref="F210" r:id="rId15" xr:uid="{00000000-0004-0000-0400-00000E000000}"/>
    <hyperlink ref="F214" r:id="rId16" xr:uid="{00000000-0004-0000-0400-00000F000000}"/>
    <hyperlink ref="F218" r:id="rId17" xr:uid="{00000000-0004-0000-0400-000010000000}"/>
    <hyperlink ref="F222" r:id="rId18" xr:uid="{00000000-0004-0000-0400-000011000000}"/>
    <hyperlink ref="F226" r:id="rId19" xr:uid="{00000000-0004-0000-0400-000012000000}"/>
    <hyperlink ref="F232" r:id="rId20" xr:uid="{00000000-0004-0000-0400-000013000000}"/>
    <hyperlink ref="F240" r:id="rId21" xr:uid="{00000000-0004-0000-0400-000014000000}"/>
    <hyperlink ref="F244" r:id="rId22" xr:uid="{00000000-0004-0000-0400-000015000000}"/>
    <hyperlink ref="F252" r:id="rId23" xr:uid="{00000000-0004-0000-0400-000016000000}"/>
    <hyperlink ref="F265" r:id="rId24" xr:uid="{00000000-0004-0000-0400-000017000000}"/>
    <hyperlink ref="F270" r:id="rId25" xr:uid="{00000000-0004-0000-0400-000018000000}"/>
    <hyperlink ref="F274" r:id="rId26" xr:uid="{00000000-0004-0000-0400-000019000000}"/>
    <hyperlink ref="F278" r:id="rId27" xr:uid="{00000000-0004-0000-0400-00001A000000}"/>
    <hyperlink ref="F284" r:id="rId28" xr:uid="{00000000-0004-0000-0400-00001B000000}"/>
    <hyperlink ref="F288" r:id="rId29" xr:uid="{00000000-0004-0000-0400-00001C000000}"/>
    <hyperlink ref="F292" r:id="rId30" xr:uid="{00000000-0004-0000-0400-00001D000000}"/>
    <hyperlink ref="F296" r:id="rId31" xr:uid="{00000000-0004-0000-0400-00001E000000}"/>
    <hyperlink ref="F302" r:id="rId32" xr:uid="{00000000-0004-0000-0400-00001F000000}"/>
    <hyperlink ref="F306" r:id="rId33" xr:uid="{00000000-0004-0000-0400-000020000000}"/>
    <hyperlink ref="F311" r:id="rId34" xr:uid="{00000000-0004-0000-0400-00002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48"/>
  <sheetViews>
    <sheetView showGridLines="0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5" t="s">
        <v>93</v>
      </c>
      <c r="AZ2" s="88" t="s">
        <v>104</v>
      </c>
      <c r="BA2" s="88" t="s">
        <v>1</v>
      </c>
      <c r="BB2" s="88" t="s">
        <v>1</v>
      </c>
      <c r="BC2" s="88" t="s">
        <v>787</v>
      </c>
      <c r="BD2" s="88" t="s">
        <v>77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  <c r="AZ3" s="88" t="s">
        <v>431</v>
      </c>
      <c r="BA3" s="88" t="s">
        <v>1</v>
      </c>
      <c r="BB3" s="88" t="s">
        <v>1</v>
      </c>
      <c r="BC3" s="88" t="s">
        <v>788</v>
      </c>
      <c r="BD3" s="88" t="s">
        <v>77</v>
      </c>
    </row>
    <row r="4" spans="2:56" ht="24.95" customHeight="1">
      <c r="B4" s="18"/>
      <c r="D4" s="19" t="s">
        <v>108</v>
      </c>
      <c r="L4" s="18"/>
      <c r="M4" s="89" t="s">
        <v>10</v>
      </c>
      <c r="AT4" s="15" t="s">
        <v>3</v>
      </c>
      <c r="AZ4" s="88" t="s">
        <v>106</v>
      </c>
      <c r="BA4" s="88" t="s">
        <v>1</v>
      </c>
      <c r="BB4" s="88" t="s">
        <v>1</v>
      </c>
      <c r="BC4" s="88" t="s">
        <v>789</v>
      </c>
      <c r="BD4" s="88" t="s">
        <v>77</v>
      </c>
    </row>
    <row r="5" spans="2:56" ht="6.95" customHeight="1">
      <c r="B5" s="18"/>
      <c r="L5" s="18"/>
      <c r="AZ5" s="88" t="s">
        <v>109</v>
      </c>
      <c r="BA5" s="88" t="s">
        <v>1</v>
      </c>
      <c r="BB5" s="88" t="s">
        <v>1</v>
      </c>
      <c r="BC5" s="88" t="s">
        <v>790</v>
      </c>
      <c r="BD5" s="88" t="s">
        <v>77</v>
      </c>
    </row>
    <row r="6" spans="2:56" ht="12" customHeight="1">
      <c r="B6" s="18"/>
      <c r="D6" s="24" t="s">
        <v>14</v>
      </c>
      <c r="L6" s="18"/>
    </row>
    <row r="7" spans="2:56" ht="16.5" customHeight="1">
      <c r="B7" s="18"/>
      <c r="E7" s="233" t="str">
        <f>'Rekapitulace stavby'!K6</f>
        <v xml:space="preserve">OPRAVA MÍSTNÍCH KOMUNIKACÍ NA KOPCI V OBCI KRAVSKO – další etapa </v>
      </c>
      <c r="F7" s="234"/>
      <c r="G7" s="234"/>
      <c r="H7" s="234"/>
      <c r="L7" s="18"/>
    </row>
    <row r="8" spans="2:56" ht="12" customHeight="1">
      <c r="B8" s="18"/>
      <c r="D8" s="24" t="s">
        <v>113</v>
      </c>
      <c r="L8" s="18"/>
    </row>
    <row r="9" spans="2:56" s="1" customFormat="1" ht="16.5" customHeight="1">
      <c r="B9" s="27"/>
      <c r="E9" s="233" t="s">
        <v>745</v>
      </c>
      <c r="F9" s="232"/>
      <c r="G9" s="232"/>
      <c r="H9" s="232"/>
      <c r="L9" s="27"/>
    </row>
    <row r="10" spans="2:56" s="1" customFormat="1" ht="12" customHeight="1">
      <c r="B10" s="27"/>
      <c r="D10" s="24" t="s">
        <v>115</v>
      </c>
      <c r="L10" s="27"/>
    </row>
    <row r="11" spans="2:56" s="1" customFormat="1" ht="16.5" customHeight="1">
      <c r="B11" s="27"/>
      <c r="E11" s="227" t="s">
        <v>791</v>
      </c>
      <c r="F11" s="232"/>
      <c r="G11" s="232"/>
      <c r="H11" s="232"/>
      <c r="L11" s="27"/>
    </row>
    <row r="12" spans="2:56" s="1" customFormat="1">
      <c r="B12" s="27"/>
      <c r="L12" s="27"/>
    </row>
    <row r="13" spans="2:56" s="1" customFormat="1" ht="12" customHeight="1">
      <c r="B13" s="27"/>
      <c r="D13" s="24" t="s">
        <v>15</v>
      </c>
      <c r="F13" s="22" t="s">
        <v>1</v>
      </c>
      <c r="I13" s="24" t="s">
        <v>16</v>
      </c>
      <c r="J13" s="22" t="s">
        <v>1</v>
      </c>
      <c r="L13" s="27"/>
    </row>
    <row r="14" spans="2:56" s="1" customFormat="1" ht="12" customHeight="1">
      <c r="B14" s="27"/>
      <c r="D14" s="24" t="s">
        <v>17</v>
      </c>
      <c r="F14" s="22" t="s">
        <v>18</v>
      </c>
      <c r="I14" s="24" t="s">
        <v>19</v>
      </c>
      <c r="J14" s="47"/>
      <c r="L14" s="27"/>
    </row>
    <row r="15" spans="2:56" s="1" customFormat="1" ht="10.9" customHeight="1">
      <c r="B15" s="27"/>
      <c r="L15" s="27"/>
    </row>
    <row r="16" spans="2:56" s="1" customFormat="1" ht="12" customHeight="1">
      <c r="B16" s="27"/>
      <c r="D16" s="24" t="s">
        <v>20</v>
      </c>
      <c r="I16" s="24" t="s">
        <v>21</v>
      </c>
      <c r="J16" s="22" t="str">
        <f>IF('Rekapitulace stavby'!AN10="","",'Rekapitulace stavby'!AN10)</f>
        <v/>
      </c>
      <c r="L16" s="27"/>
    </row>
    <row r="17" spans="2:12" s="1" customFormat="1" ht="18" customHeight="1">
      <c r="B17" s="27"/>
      <c r="E17" s="22" t="str">
        <f>IF('Rekapitulace stavby'!E11="","",'Rekapitulace stavby'!E11)</f>
        <v xml:space="preserve"> </v>
      </c>
      <c r="I17" s="24" t="s">
        <v>22</v>
      </c>
      <c r="J17" s="22" t="str">
        <f>IF('Rekapitulace stavby'!AN11="","",'Rekapitulace stavby'!AN11)</f>
        <v/>
      </c>
      <c r="L17" s="27"/>
    </row>
    <row r="18" spans="2:12" s="1" customFormat="1" ht="6.95" customHeight="1">
      <c r="B18" s="27"/>
      <c r="L18" s="27"/>
    </row>
    <row r="19" spans="2:12" s="1" customFormat="1" ht="12" customHeight="1">
      <c r="B19" s="27"/>
      <c r="D19" s="24" t="s">
        <v>23</v>
      </c>
      <c r="I19" s="24" t="s">
        <v>21</v>
      </c>
      <c r="J19" s="22" t="str">
        <f>'Rekapitulace stavby'!AN13</f>
        <v/>
      </c>
      <c r="L19" s="27"/>
    </row>
    <row r="20" spans="2:12" s="1" customFormat="1" ht="18" customHeight="1">
      <c r="B20" s="27"/>
      <c r="E20" s="214" t="str">
        <f>'Rekapitulace stavby'!E14</f>
        <v xml:space="preserve"> </v>
      </c>
      <c r="F20" s="214"/>
      <c r="G20" s="214"/>
      <c r="H20" s="214"/>
      <c r="I20" s="24" t="s">
        <v>22</v>
      </c>
      <c r="J20" s="22" t="str">
        <f>'Rekapitulace stavby'!AN14</f>
        <v/>
      </c>
      <c r="L20" s="27"/>
    </row>
    <row r="21" spans="2:12" s="1" customFormat="1" ht="6.95" customHeight="1">
      <c r="B21" s="27"/>
      <c r="L21" s="27"/>
    </row>
    <row r="22" spans="2:12" s="1" customFormat="1" ht="12" customHeight="1">
      <c r="B22" s="27"/>
      <c r="D22" s="24" t="s">
        <v>24</v>
      </c>
      <c r="I22" s="24" t="s">
        <v>21</v>
      </c>
      <c r="J22" s="22" t="str">
        <f>IF('Rekapitulace stavby'!AN16="","",'Rekapitulace stavby'!AN16)</f>
        <v/>
      </c>
      <c r="L22" s="27"/>
    </row>
    <row r="23" spans="2:12" s="1" customFormat="1" ht="18" customHeight="1">
      <c r="B23" s="27"/>
      <c r="E23" s="22" t="str">
        <f>IF('Rekapitulace stavby'!E17="","",'Rekapitulace stavby'!E17)</f>
        <v xml:space="preserve"> </v>
      </c>
      <c r="I23" s="24" t="s">
        <v>22</v>
      </c>
      <c r="J23" s="22" t="str">
        <f>IF('Rekapitulace stavby'!AN17="","",'Rekapitulace stavby'!AN17)</f>
        <v/>
      </c>
      <c r="L23" s="27"/>
    </row>
    <row r="24" spans="2:12" s="1" customFormat="1" ht="6.95" customHeight="1">
      <c r="B24" s="27"/>
      <c r="L24" s="27"/>
    </row>
    <row r="25" spans="2:12" s="1" customFormat="1" ht="12" customHeight="1">
      <c r="B25" s="27"/>
      <c r="D25" s="24" t="s">
        <v>26</v>
      </c>
      <c r="I25" s="24" t="s">
        <v>21</v>
      </c>
      <c r="J25" s="22" t="str">
        <f>IF('Rekapitulace stavby'!AN19="","",'Rekapitulace stavby'!AN19)</f>
        <v/>
      </c>
      <c r="L25" s="27"/>
    </row>
    <row r="26" spans="2:12" s="1" customFormat="1" ht="18" customHeight="1">
      <c r="B26" s="27"/>
      <c r="E26" s="22" t="str">
        <f>IF('Rekapitulace stavby'!E20="","",'Rekapitulace stavby'!E20)</f>
        <v xml:space="preserve"> </v>
      </c>
      <c r="I26" s="24" t="s">
        <v>22</v>
      </c>
      <c r="J26" s="22" t="str">
        <f>IF('Rekapitulace stavby'!AN20="","",'Rekapitulace stavby'!AN20)</f>
        <v/>
      </c>
      <c r="L26" s="27"/>
    </row>
    <row r="27" spans="2:12" s="1" customFormat="1" ht="6.95" customHeight="1">
      <c r="B27" s="27"/>
      <c r="L27" s="27"/>
    </row>
    <row r="28" spans="2:12" s="1" customFormat="1" ht="12" customHeight="1">
      <c r="B28" s="27"/>
      <c r="D28" s="24" t="s">
        <v>27</v>
      </c>
      <c r="L28" s="27"/>
    </row>
    <row r="29" spans="2:12" s="7" customFormat="1" ht="16.5" customHeight="1">
      <c r="B29" s="90"/>
      <c r="E29" s="223" t="s">
        <v>1</v>
      </c>
      <c r="F29" s="223"/>
      <c r="G29" s="223"/>
      <c r="H29" s="223"/>
      <c r="L29" s="90"/>
    </row>
    <row r="30" spans="2:12" s="1" customFormat="1" ht="6.95" customHeight="1">
      <c r="B30" s="27"/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D32" s="22" t="s">
        <v>117</v>
      </c>
      <c r="J32" s="91">
        <f>J98</f>
        <v>0</v>
      </c>
      <c r="L32" s="27"/>
    </row>
    <row r="33" spans="2:12" s="1" customFormat="1" ht="14.45" customHeight="1">
      <c r="B33" s="27"/>
      <c r="D33" s="92" t="s">
        <v>118</v>
      </c>
      <c r="J33" s="91">
        <f>J109</f>
        <v>0</v>
      </c>
      <c r="L33" s="27"/>
    </row>
    <row r="34" spans="2:12" s="1" customFormat="1" ht="25.35" customHeight="1">
      <c r="B34" s="27"/>
      <c r="D34" s="93" t="s">
        <v>28</v>
      </c>
      <c r="J34" s="61">
        <f>ROUND(J32 + J33, 2)</f>
        <v>0</v>
      </c>
      <c r="L34" s="27"/>
    </row>
    <row r="35" spans="2:12" s="1" customFormat="1" ht="6.95" customHeight="1">
      <c r="B35" s="27"/>
      <c r="D35" s="48"/>
      <c r="E35" s="48"/>
      <c r="F35" s="48"/>
      <c r="G35" s="48"/>
      <c r="H35" s="48"/>
      <c r="I35" s="48"/>
      <c r="J35" s="48"/>
      <c r="K35" s="48"/>
      <c r="L35" s="27"/>
    </row>
    <row r="36" spans="2:12" s="1" customFormat="1" ht="14.45" customHeight="1">
      <c r="B36" s="27"/>
      <c r="F36" s="30" t="s">
        <v>30</v>
      </c>
      <c r="I36" s="30" t="s">
        <v>29</v>
      </c>
      <c r="J36" s="30" t="s">
        <v>31</v>
      </c>
      <c r="L36" s="27"/>
    </row>
    <row r="37" spans="2:12" s="1" customFormat="1" ht="14.45" customHeight="1">
      <c r="B37" s="27"/>
      <c r="D37" s="50" t="s">
        <v>32</v>
      </c>
      <c r="E37" s="24" t="s">
        <v>33</v>
      </c>
      <c r="F37" s="81">
        <f>ROUND((SUM(BE109:BE110) + SUM(BE132:BE247)),  2)</f>
        <v>0</v>
      </c>
      <c r="I37" s="94">
        <v>0.21</v>
      </c>
      <c r="J37" s="81">
        <f>ROUND(((SUM(BE109:BE110) + SUM(BE132:BE247))*I37),  2)</f>
        <v>0</v>
      </c>
      <c r="L37" s="27"/>
    </row>
    <row r="38" spans="2:12" s="1" customFormat="1" ht="14.45" customHeight="1">
      <c r="B38" s="27"/>
      <c r="E38" s="24" t="s">
        <v>34</v>
      </c>
      <c r="F38" s="81">
        <f>ROUND((SUM(BF109:BF110) + SUM(BF132:BF247)),  2)</f>
        <v>0</v>
      </c>
      <c r="I38" s="94">
        <v>0.15</v>
      </c>
      <c r="J38" s="81">
        <f>ROUND(((SUM(BF109:BF110) + SUM(BF132:BF247))*I38),  2)</f>
        <v>0</v>
      </c>
      <c r="L38" s="27"/>
    </row>
    <row r="39" spans="2:12" s="1" customFormat="1" ht="14.45" hidden="1" customHeight="1">
      <c r="B39" s="27"/>
      <c r="E39" s="24" t="s">
        <v>35</v>
      </c>
      <c r="F39" s="81">
        <f>ROUND((SUM(BG109:BG110) + SUM(BG132:BG247)),  2)</f>
        <v>0</v>
      </c>
      <c r="I39" s="94">
        <v>0.21</v>
      </c>
      <c r="J39" s="81">
        <f>0</f>
        <v>0</v>
      </c>
      <c r="L39" s="27"/>
    </row>
    <row r="40" spans="2:12" s="1" customFormat="1" ht="14.45" hidden="1" customHeight="1">
      <c r="B40" s="27"/>
      <c r="E40" s="24" t="s">
        <v>36</v>
      </c>
      <c r="F40" s="81">
        <f>ROUND((SUM(BH109:BH110) + SUM(BH132:BH247)),  2)</f>
        <v>0</v>
      </c>
      <c r="I40" s="94">
        <v>0.15</v>
      </c>
      <c r="J40" s="81">
        <f>0</f>
        <v>0</v>
      </c>
      <c r="L40" s="27"/>
    </row>
    <row r="41" spans="2:12" s="1" customFormat="1" ht="14.45" hidden="1" customHeight="1">
      <c r="B41" s="27"/>
      <c r="E41" s="24" t="s">
        <v>37</v>
      </c>
      <c r="F41" s="81">
        <f>ROUND((SUM(BI109:BI110) + SUM(BI132:BI247)),  2)</f>
        <v>0</v>
      </c>
      <c r="I41" s="94">
        <v>0</v>
      </c>
      <c r="J41" s="81">
        <f>0</f>
        <v>0</v>
      </c>
      <c r="L41" s="27"/>
    </row>
    <row r="42" spans="2:12" s="1" customFormat="1" ht="6.95" customHeight="1">
      <c r="B42" s="27"/>
      <c r="L42" s="27"/>
    </row>
    <row r="43" spans="2:12" s="1" customFormat="1" ht="25.35" customHeight="1">
      <c r="B43" s="27"/>
      <c r="C43" s="95"/>
      <c r="D43" s="96" t="s">
        <v>38</v>
      </c>
      <c r="E43" s="52"/>
      <c r="F43" s="52"/>
      <c r="G43" s="97" t="s">
        <v>39</v>
      </c>
      <c r="H43" s="98" t="s">
        <v>40</v>
      </c>
      <c r="I43" s="52"/>
      <c r="J43" s="99">
        <f>SUM(J34:J41)</f>
        <v>0</v>
      </c>
      <c r="K43" s="100"/>
      <c r="L43" s="27"/>
    </row>
    <row r="44" spans="2:12" s="1" customFormat="1" ht="14.45" customHeight="1">
      <c r="B44" s="27"/>
      <c r="L44" s="27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43</v>
      </c>
      <c r="E61" s="29"/>
      <c r="F61" s="101" t="s">
        <v>44</v>
      </c>
      <c r="G61" s="38" t="s">
        <v>43</v>
      </c>
      <c r="H61" s="29"/>
      <c r="I61" s="29"/>
      <c r="J61" s="102" t="s">
        <v>44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45</v>
      </c>
      <c r="E65" s="37"/>
      <c r="F65" s="37"/>
      <c r="G65" s="36" t="s">
        <v>46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43</v>
      </c>
      <c r="E76" s="29"/>
      <c r="F76" s="101" t="s">
        <v>44</v>
      </c>
      <c r="G76" s="38" t="s">
        <v>43</v>
      </c>
      <c r="H76" s="29"/>
      <c r="I76" s="29"/>
      <c r="J76" s="102" t="s">
        <v>44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119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33" t="str">
        <f>E7</f>
        <v xml:space="preserve">OPRAVA MÍSTNÍCH KOMUNIKACÍ NA KOPCI V OBCI KRAVSKO – další etapa </v>
      </c>
      <c r="F85" s="234"/>
      <c r="G85" s="234"/>
      <c r="H85" s="234"/>
      <c r="L85" s="27"/>
    </row>
    <row r="86" spans="2:12" ht="12" customHeight="1">
      <c r="B86" s="18"/>
      <c r="C86" s="24" t="s">
        <v>113</v>
      </c>
      <c r="L86" s="18"/>
    </row>
    <row r="87" spans="2:12" s="1" customFormat="1" ht="16.5" customHeight="1">
      <c r="B87" s="27"/>
      <c r="E87" s="233" t="s">
        <v>745</v>
      </c>
      <c r="F87" s="232"/>
      <c r="G87" s="232"/>
      <c r="H87" s="232"/>
      <c r="L87" s="27"/>
    </row>
    <row r="88" spans="2:12" s="1" customFormat="1" ht="12" customHeight="1">
      <c r="B88" s="27"/>
      <c r="C88" s="24" t="s">
        <v>115</v>
      </c>
      <c r="L88" s="27"/>
    </row>
    <row r="89" spans="2:12" s="1" customFormat="1" ht="16.5" customHeight="1">
      <c r="B89" s="27"/>
      <c r="E89" s="227" t="str">
        <f>E11</f>
        <v>002 - Zpevněné plochy, odvodnění k MK2</v>
      </c>
      <c r="F89" s="232"/>
      <c r="G89" s="232"/>
      <c r="H89" s="232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17</v>
      </c>
      <c r="F91" s="22" t="str">
        <f>F14</f>
        <v xml:space="preserve"> </v>
      </c>
      <c r="I91" s="24" t="s">
        <v>19</v>
      </c>
      <c r="J91" s="47" t="str">
        <f>IF(J14="","",J14)</f>
        <v/>
      </c>
      <c r="L91" s="27"/>
    </row>
    <row r="92" spans="2:12" s="1" customFormat="1" ht="6.95" customHeight="1">
      <c r="B92" s="27"/>
      <c r="L92" s="27"/>
    </row>
    <row r="93" spans="2:12" s="1" customFormat="1" ht="15.2" customHeight="1">
      <c r="B93" s="27"/>
      <c r="C93" s="24" t="s">
        <v>20</v>
      </c>
      <c r="F93" s="22" t="str">
        <f>E17</f>
        <v xml:space="preserve"> </v>
      </c>
      <c r="I93" s="24" t="s">
        <v>24</v>
      </c>
      <c r="J93" s="25" t="str">
        <f>E23</f>
        <v xml:space="preserve"> </v>
      </c>
      <c r="L93" s="27"/>
    </row>
    <row r="94" spans="2:12" s="1" customFormat="1" ht="15.2" customHeight="1">
      <c r="B94" s="27"/>
      <c r="C94" s="24" t="s">
        <v>23</v>
      </c>
      <c r="F94" s="22" t="str">
        <f>IF(E20="","",E20)</f>
        <v xml:space="preserve"> </v>
      </c>
      <c r="I94" s="24" t="s">
        <v>26</v>
      </c>
      <c r="J94" s="25" t="str">
        <f>E26</f>
        <v xml:space="preserve"> </v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3" t="s">
        <v>120</v>
      </c>
      <c r="D96" s="95"/>
      <c r="E96" s="95"/>
      <c r="F96" s="95"/>
      <c r="G96" s="95"/>
      <c r="H96" s="95"/>
      <c r="I96" s="95"/>
      <c r="J96" s="104" t="s">
        <v>121</v>
      </c>
      <c r="K96" s="95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5" t="s">
        <v>122</v>
      </c>
      <c r="J98" s="61">
        <f>J132</f>
        <v>0</v>
      </c>
      <c r="L98" s="27"/>
      <c r="AU98" s="15" t="s">
        <v>123</v>
      </c>
    </row>
    <row r="99" spans="2:47" s="8" customFormat="1" ht="24.95" customHeight="1">
      <c r="B99" s="106"/>
      <c r="D99" s="107" t="s">
        <v>124</v>
      </c>
      <c r="E99" s="108"/>
      <c r="F99" s="108"/>
      <c r="G99" s="108"/>
      <c r="H99" s="108"/>
      <c r="I99" s="108"/>
      <c r="J99" s="109">
        <f>J133</f>
        <v>0</v>
      </c>
      <c r="L99" s="106"/>
    </row>
    <row r="100" spans="2:47" s="9" customFormat="1" ht="19.899999999999999" customHeight="1">
      <c r="B100" s="110"/>
      <c r="D100" s="111" t="s">
        <v>125</v>
      </c>
      <c r="E100" s="112"/>
      <c r="F100" s="112"/>
      <c r="G100" s="112"/>
      <c r="H100" s="112"/>
      <c r="I100" s="112"/>
      <c r="J100" s="113">
        <f>J134</f>
        <v>0</v>
      </c>
      <c r="L100" s="110"/>
    </row>
    <row r="101" spans="2:47" s="9" customFormat="1" ht="19.899999999999999" customHeight="1">
      <c r="B101" s="110"/>
      <c r="D101" s="111" t="s">
        <v>436</v>
      </c>
      <c r="E101" s="112"/>
      <c r="F101" s="112"/>
      <c r="G101" s="112"/>
      <c r="H101" s="112"/>
      <c r="I101" s="112"/>
      <c r="J101" s="113">
        <f>J187</f>
        <v>0</v>
      </c>
      <c r="L101" s="110"/>
    </row>
    <row r="102" spans="2:47" s="9" customFormat="1" ht="19.899999999999999" customHeight="1">
      <c r="B102" s="110"/>
      <c r="D102" s="111" t="s">
        <v>126</v>
      </c>
      <c r="E102" s="112"/>
      <c r="F102" s="112"/>
      <c r="G102" s="112"/>
      <c r="H102" s="112"/>
      <c r="I102" s="112"/>
      <c r="J102" s="113">
        <f>J192</f>
        <v>0</v>
      </c>
      <c r="L102" s="110"/>
    </row>
    <row r="103" spans="2:47" s="9" customFormat="1" ht="19.899999999999999" customHeight="1">
      <c r="B103" s="110"/>
      <c r="D103" s="111" t="s">
        <v>127</v>
      </c>
      <c r="E103" s="112"/>
      <c r="F103" s="112"/>
      <c r="G103" s="112"/>
      <c r="H103" s="112"/>
      <c r="I103" s="112"/>
      <c r="J103" s="113">
        <f>J203</f>
        <v>0</v>
      </c>
      <c r="L103" s="110"/>
    </row>
    <row r="104" spans="2:47" s="9" customFormat="1" ht="19.899999999999999" customHeight="1">
      <c r="B104" s="110"/>
      <c r="D104" s="111" t="s">
        <v>128</v>
      </c>
      <c r="E104" s="112"/>
      <c r="F104" s="112"/>
      <c r="G104" s="112"/>
      <c r="H104" s="112"/>
      <c r="I104" s="112"/>
      <c r="J104" s="113">
        <f>J210</f>
        <v>0</v>
      </c>
      <c r="L104" s="110"/>
    </row>
    <row r="105" spans="2:47" s="9" customFormat="1" ht="19.899999999999999" customHeight="1">
      <c r="B105" s="110"/>
      <c r="D105" s="111" t="s">
        <v>129</v>
      </c>
      <c r="E105" s="112"/>
      <c r="F105" s="112"/>
      <c r="G105" s="112"/>
      <c r="H105" s="112"/>
      <c r="I105" s="112"/>
      <c r="J105" s="113">
        <f>J226</f>
        <v>0</v>
      </c>
      <c r="L105" s="110"/>
    </row>
    <row r="106" spans="2:47" s="9" customFormat="1" ht="19.899999999999999" customHeight="1">
      <c r="B106" s="110"/>
      <c r="D106" s="111" t="s">
        <v>130</v>
      </c>
      <c r="E106" s="112"/>
      <c r="F106" s="112"/>
      <c r="G106" s="112"/>
      <c r="H106" s="112"/>
      <c r="I106" s="112"/>
      <c r="J106" s="113">
        <f>J244</f>
        <v>0</v>
      </c>
      <c r="L106" s="110"/>
    </row>
    <row r="107" spans="2:47" s="1" customFormat="1" ht="21.75" customHeight="1">
      <c r="B107" s="27"/>
      <c r="L107" s="27"/>
    </row>
    <row r="108" spans="2:47" s="1" customFormat="1" ht="6.95" customHeight="1">
      <c r="B108" s="27"/>
      <c r="L108" s="27"/>
    </row>
    <row r="109" spans="2:47" s="1" customFormat="1" ht="29.25" customHeight="1">
      <c r="B109" s="27"/>
      <c r="C109" s="105" t="s">
        <v>131</v>
      </c>
      <c r="J109" s="114">
        <v>0</v>
      </c>
      <c r="L109" s="27"/>
      <c r="N109" s="115" t="s">
        <v>32</v>
      </c>
    </row>
    <row r="110" spans="2:47" s="1" customFormat="1" ht="18" customHeight="1">
      <c r="B110" s="27"/>
      <c r="L110" s="27"/>
    </row>
    <row r="111" spans="2:47" s="1" customFormat="1" ht="29.25" customHeight="1">
      <c r="B111" s="27"/>
      <c r="C111" s="116" t="s">
        <v>132</v>
      </c>
      <c r="D111" s="95"/>
      <c r="E111" s="95"/>
      <c r="F111" s="95"/>
      <c r="G111" s="95"/>
      <c r="H111" s="95"/>
      <c r="I111" s="95"/>
      <c r="J111" s="117">
        <f>ROUND(J98+J109,2)</f>
        <v>0</v>
      </c>
      <c r="K111" s="95"/>
      <c r="L111" s="27"/>
    </row>
    <row r="112" spans="2:47" s="1" customFormat="1" ht="6.95" customHeight="1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27"/>
    </row>
    <row r="116" spans="2:12" s="1" customFormat="1" ht="6.95" customHeight="1"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27"/>
    </row>
    <row r="117" spans="2:12" s="1" customFormat="1" ht="24.95" customHeight="1">
      <c r="B117" s="27"/>
      <c r="C117" s="19" t="s">
        <v>133</v>
      </c>
      <c r="L117" s="27"/>
    </row>
    <row r="118" spans="2:12" s="1" customFormat="1" ht="6.95" customHeight="1">
      <c r="B118" s="27"/>
      <c r="L118" s="27"/>
    </row>
    <row r="119" spans="2:12" s="1" customFormat="1" ht="12" customHeight="1">
      <c r="B119" s="27"/>
      <c r="C119" s="24" t="s">
        <v>14</v>
      </c>
      <c r="L119" s="27"/>
    </row>
    <row r="120" spans="2:12" s="1" customFormat="1" ht="16.5" customHeight="1">
      <c r="B120" s="27"/>
      <c r="E120" s="233" t="str">
        <f>E7</f>
        <v xml:space="preserve">OPRAVA MÍSTNÍCH KOMUNIKACÍ NA KOPCI V OBCI KRAVSKO – další etapa </v>
      </c>
      <c r="F120" s="234"/>
      <c r="G120" s="234"/>
      <c r="H120" s="234"/>
      <c r="L120" s="27"/>
    </row>
    <row r="121" spans="2:12" ht="12" customHeight="1">
      <c r="B121" s="18"/>
      <c r="C121" s="24" t="s">
        <v>113</v>
      </c>
      <c r="L121" s="18"/>
    </row>
    <row r="122" spans="2:12" s="1" customFormat="1" ht="16.5" customHeight="1">
      <c r="B122" s="27"/>
      <c r="E122" s="233" t="s">
        <v>745</v>
      </c>
      <c r="F122" s="232"/>
      <c r="G122" s="232"/>
      <c r="H122" s="232"/>
      <c r="L122" s="27"/>
    </row>
    <row r="123" spans="2:12" s="1" customFormat="1" ht="12" customHeight="1">
      <c r="B123" s="27"/>
      <c r="C123" s="24" t="s">
        <v>115</v>
      </c>
      <c r="L123" s="27"/>
    </row>
    <row r="124" spans="2:12" s="1" customFormat="1" ht="16.5" customHeight="1">
      <c r="B124" s="27"/>
      <c r="E124" s="227" t="str">
        <f>E11</f>
        <v>002 - Zpevněné plochy, odvodnění k MK2</v>
      </c>
      <c r="F124" s="232"/>
      <c r="G124" s="232"/>
      <c r="H124" s="232"/>
      <c r="L124" s="27"/>
    </row>
    <row r="125" spans="2:12" s="1" customFormat="1" ht="6.95" customHeight="1">
      <c r="B125" s="27"/>
      <c r="L125" s="27"/>
    </row>
    <row r="126" spans="2:12" s="1" customFormat="1" ht="12" customHeight="1">
      <c r="B126" s="27"/>
      <c r="C126" s="24" t="s">
        <v>17</v>
      </c>
      <c r="F126" s="22" t="str">
        <f>F14</f>
        <v xml:space="preserve"> </v>
      </c>
      <c r="I126" s="24" t="s">
        <v>19</v>
      </c>
      <c r="J126" s="47" t="str">
        <f>IF(J14="","",J14)</f>
        <v/>
      </c>
      <c r="L126" s="27"/>
    </row>
    <row r="127" spans="2:12" s="1" customFormat="1" ht="6.95" customHeight="1">
      <c r="B127" s="27"/>
      <c r="L127" s="27"/>
    </row>
    <row r="128" spans="2:12" s="1" customFormat="1" ht="15.2" customHeight="1">
      <c r="B128" s="27"/>
      <c r="C128" s="24" t="s">
        <v>20</v>
      </c>
      <c r="F128" s="22" t="str">
        <f>E17</f>
        <v xml:space="preserve"> </v>
      </c>
      <c r="I128" s="24" t="s">
        <v>24</v>
      </c>
      <c r="J128" s="25" t="str">
        <f>E23</f>
        <v xml:space="preserve"> </v>
      </c>
      <c r="L128" s="27"/>
    </row>
    <row r="129" spans="2:65" s="1" customFormat="1" ht="15.2" customHeight="1">
      <c r="B129" s="27"/>
      <c r="C129" s="24" t="s">
        <v>23</v>
      </c>
      <c r="F129" s="22" t="str">
        <f>IF(E20="","",E20)</f>
        <v xml:space="preserve"> </v>
      </c>
      <c r="I129" s="24" t="s">
        <v>26</v>
      </c>
      <c r="J129" s="25" t="str">
        <f>E26</f>
        <v xml:space="preserve"> </v>
      </c>
      <c r="L129" s="27"/>
    </row>
    <row r="130" spans="2:65" s="1" customFormat="1" ht="10.35" customHeight="1">
      <c r="B130" s="27"/>
      <c r="L130" s="27"/>
    </row>
    <row r="131" spans="2:65" s="10" customFormat="1" ht="29.25" customHeight="1">
      <c r="B131" s="118"/>
      <c r="C131" s="119" t="s">
        <v>134</v>
      </c>
      <c r="D131" s="120" t="s">
        <v>53</v>
      </c>
      <c r="E131" s="120" t="s">
        <v>49</v>
      </c>
      <c r="F131" s="120" t="s">
        <v>50</v>
      </c>
      <c r="G131" s="120" t="s">
        <v>135</v>
      </c>
      <c r="H131" s="120" t="s">
        <v>136</v>
      </c>
      <c r="I131" s="120" t="s">
        <v>137</v>
      </c>
      <c r="J131" s="120" t="s">
        <v>121</v>
      </c>
      <c r="K131" s="121" t="s">
        <v>138</v>
      </c>
      <c r="L131" s="118"/>
      <c r="M131" s="54" t="s">
        <v>1</v>
      </c>
      <c r="N131" s="55" t="s">
        <v>32</v>
      </c>
      <c r="O131" s="55" t="s">
        <v>139</v>
      </c>
      <c r="P131" s="55" t="s">
        <v>140</v>
      </c>
      <c r="Q131" s="55" t="s">
        <v>141</v>
      </c>
      <c r="R131" s="55" t="s">
        <v>142</v>
      </c>
      <c r="S131" s="55" t="s">
        <v>143</v>
      </c>
      <c r="T131" s="56" t="s">
        <v>144</v>
      </c>
    </row>
    <row r="132" spans="2:65" s="1" customFormat="1" ht="22.9" customHeight="1">
      <c r="B132" s="27"/>
      <c r="C132" s="59" t="s">
        <v>145</v>
      </c>
      <c r="J132" s="122">
        <f>BK132</f>
        <v>0</v>
      </c>
      <c r="L132" s="27"/>
      <c r="M132" s="57"/>
      <c r="N132" s="48"/>
      <c r="O132" s="48"/>
      <c r="P132" s="123">
        <f>P133</f>
        <v>276.67673199999996</v>
      </c>
      <c r="Q132" s="48"/>
      <c r="R132" s="123">
        <f>R133</f>
        <v>74.310473000000002</v>
      </c>
      <c r="S132" s="48"/>
      <c r="T132" s="124">
        <f>T133</f>
        <v>44.66</v>
      </c>
      <c r="AT132" s="15" t="s">
        <v>67</v>
      </c>
      <c r="AU132" s="15" t="s">
        <v>123</v>
      </c>
      <c r="BK132" s="125">
        <f>BK133</f>
        <v>0</v>
      </c>
    </row>
    <row r="133" spans="2:65" s="11" customFormat="1" ht="25.9" customHeight="1">
      <c r="B133" s="126"/>
      <c r="D133" s="127" t="s">
        <v>67</v>
      </c>
      <c r="E133" s="128" t="s">
        <v>146</v>
      </c>
      <c r="F133" s="128" t="s">
        <v>147</v>
      </c>
      <c r="J133" s="129">
        <f>BK133</f>
        <v>0</v>
      </c>
      <c r="L133" s="126"/>
      <c r="M133" s="130"/>
      <c r="P133" s="131">
        <f>P134+P187+P192+P203+P210+P226+P244</f>
        <v>276.67673199999996</v>
      </c>
      <c r="R133" s="131">
        <f>R134+R187+R192+R203+R210+R226+R244</f>
        <v>74.310473000000002</v>
      </c>
      <c r="T133" s="132">
        <f>T134+T187+T192+T203+T210+T226+T244</f>
        <v>44.66</v>
      </c>
      <c r="AR133" s="127" t="s">
        <v>75</v>
      </c>
      <c r="AT133" s="133" t="s">
        <v>67</v>
      </c>
      <c r="AU133" s="133" t="s">
        <v>68</v>
      </c>
      <c r="AY133" s="127" t="s">
        <v>148</v>
      </c>
      <c r="BK133" s="134">
        <f>BK134+BK187+BK192+BK203+BK210+BK226+BK244</f>
        <v>0</v>
      </c>
    </row>
    <row r="134" spans="2:65" s="11" customFormat="1" ht="22.9" customHeight="1">
      <c r="B134" s="126"/>
      <c r="D134" s="127" t="s">
        <v>67</v>
      </c>
      <c r="E134" s="135" t="s">
        <v>75</v>
      </c>
      <c r="F134" s="135" t="s">
        <v>149</v>
      </c>
      <c r="J134" s="136">
        <f>BK134</f>
        <v>0</v>
      </c>
      <c r="L134" s="126"/>
      <c r="M134" s="130"/>
      <c r="P134" s="131">
        <f>SUM(P135:P186)</f>
        <v>165.97109799999998</v>
      </c>
      <c r="R134" s="131">
        <f>SUM(R135:R186)</f>
        <v>36.444000000000003</v>
      </c>
      <c r="T134" s="132">
        <f>SUM(T135:T186)</f>
        <v>44.66</v>
      </c>
      <c r="AR134" s="127" t="s">
        <v>75</v>
      </c>
      <c r="AT134" s="133" t="s">
        <v>67</v>
      </c>
      <c r="AU134" s="133" t="s">
        <v>75</v>
      </c>
      <c r="AY134" s="127" t="s">
        <v>148</v>
      </c>
      <c r="BK134" s="134">
        <f>SUM(BK135:BK186)</f>
        <v>0</v>
      </c>
    </row>
    <row r="135" spans="2:65" s="1" customFormat="1" ht="33" customHeight="1">
      <c r="B135" s="137"/>
      <c r="C135" s="138" t="s">
        <v>75</v>
      </c>
      <c r="D135" s="138" t="s">
        <v>150</v>
      </c>
      <c r="E135" s="139" t="s">
        <v>151</v>
      </c>
      <c r="F135" s="140" t="s">
        <v>152</v>
      </c>
      <c r="G135" s="141" t="s">
        <v>153</v>
      </c>
      <c r="H135" s="142">
        <v>77</v>
      </c>
      <c r="I135" s="143">
        <v>0</v>
      </c>
      <c r="J135" s="143">
        <f>ROUND(I135*H135,2)</f>
        <v>0</v>
      </c>
      <c r="K135" s="140" t="s">
        <v>154</v>
      </c>
      <c r="L135" s="27"/>
      <c r="M135" s="144" t="s">
        <v>1</v>
      </c>
      <c r="N135" s="115" t="s">
        <v>33</v>
      </c>
      <c r="O135" s="145">
        <v>0.20100000000000001</v>
      </c>
      <c r="P135" s="145">
        <f>O135*H135</f>
        <v>15.477</v>
      </c>
      <c r="Q135" s="145">
        <v>0</v>
      </c>
      <c r="R135" s="145">
        <f>Q135*H135</f>
        <v>0</v>
      </c>
      <c r="S135" s="145">
        <v>0.57999999999999996</v>
      </c>
      <c r="T135" s="146">
        <f>S135*H135</f>
        <v>44.66</v>
      </c>
      <c r="AR135" s="147" t="s">
        <v>155</v>
      </c>
      <c r="AT135" s="147" t="s">
        <v>150</v>
      </c>
      <c r="AU135" s="147" t="s">
        <v>77</v>
      </c>
      <c r="AY135" s="15" t="s">
        <v>148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5" t="s">
        <v>75</v>
      </c>
      <c r="BK135" s="148">
        <f>ROUND(I135*H135,2)</f>
        <v>0</v>
      </c>
      <c r="BL135" s="15" t="s">
        <v>155</v>
      </c>
      <c r="BM135" s="147" t="s">
        <v>156</v>
      </c>
    </row>
    <row r="136" spans="2:65" s="1" customFormat="1" ht="39">
      <c r="B136" s="27"/>
      <c r="D136" s="149" t="s">
        <v>157</v>
      </c>
      <c r="F136" s="150" t="s">
        <v>158</v>
      </c>
      <c r="L136" s="27"/>
      <c r="M136" s="151"/>
      <c r="T136" s="51"/>
      <c r="AT136" s="15" t="s">
        <v>157</v>
      </c>
      <c r="AU136" s="15" t="s">
        <v>77</v>
      </c>
    </row>
    <row r="137" spans="2:65" s="1" customFormat="1">
      <c r="B137" s="27"/>
      <c r="D137" s="152" t="s">
        <v>159</v>
      </c>
      <c r="F137" s="153" t="s">
        <v>160</v>
      </c>
      <c r="L137" s="27"/>
      <c r="M137" s="151"/>
      <c r="T137" s="51"/>
      <c r="AT137" s="15" t="s">
        <v>159</v>
      </c>
      <c r="AU137" s="15" t="s">
        <v>77</v>
      </c>
    </row>
    <row r="138" spans="2:65" s="12" customFormat="1">
      <c r="B138" s="154"/>
      <c r="D138" s="149" t="s">
        <v>161</v>
      </c>
      <c r="E138" s="155" t="s">
        <v>104</v>
      </c>
      <c r="F138" s="156" t="s">
        <v>792</v>
      </c>
      <c r="H138" s="157">
        <v>77</v>
      </c>
      <c r="L138" s="154"/>
      <c r="M138" s="158"/>
      <c r="T138" s="159"/>
      <c r="AT138" s="155" t="s">
        <v>161</v>
      </c>
      <c r="AU138" s="155" t="s">
        <v>77</v>
      </c>
      <c r="AV138" s="12" t="s">
        <v>77</v>
      </c>
      <c r="AW138" s="12" t="s">
        <v>25</v>
      </c>
      <c r="AX138" s="12" t="s">
        <v>75</v>
      </c>
      <c r="AY138" s="155" t="s">
        <v>148</v>
      </c>
    </row>
    <row r="139" spans="2:65" s="1" customFormat="1" ht="37.9" customHeight="1">
      <c r="B139" s="137"/>
      <c r="C139" s="138" t="s">
        <v>77</v>
      </c>
      <c r="D139" s="138" t="s">
        <v>150</v>
      </c>
      <c r="E139" s="139" t="s">
        <v>170</v>
      </c>
      <c r="F139" s="140" t="s">
        <v>171</v>
      </c>
      <c r="G139" s="141" t="s">
        <v>172</v>
      </c>
      <c r="H139" s="142">
        <v>21</v>
      </c>
      <c r="I139" s="143">
        <v>0</v>
      </c>
      <c r="J139" s="143">
        <f>ROUND(I139*H139,2)</f>
        <v>0</v>
      </c>
      <c r="K139" s="140" t="s">
        <v>154</v>
      </c>
      <c r="L139" s="27"/>
      <c r="M139" s="144" t="s">
        <v>1</v>
      </c>
      <c r="N139" s="115" t="s">
        <v>33</v>
      </c>
      <c r="O139" s="145">
        <v>0.215</v>
      </c>
      <c r="P139" s="145">
        <f>O139*H139</f>
        <v>4.5149999999999997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155</v>
      </c>
      <c r="AT139" s="147" t="s">
        <v>150</v>
      </c>
      <c r="AU139" s="147" t="s">
        <v>77</v>
      </c>
      <c r="AY139" s="15" t="s">
        <v>148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5" t="s">
        <v>75</v>
      </c>
      <c r="BK139" s="148">
        <f>ROUND(I139*H139,2)</f>
        <v>0</v>
      </c>
      <c r="BL139" s="15" t="s">
        <v>155</v>
      </c>
      <c r="BM139" s="147" t="s">
        <v>173</v>
      </c>
    </row>
    <row r="140" spans="2:65" s="1" customFormat="1" ht="19.5">
      <c r="B140" s="27"/>
      <c r="D140" s="149" t="s">
        <v>157</v>
      </c>
      <c r="F140" s="150" t="s">
        <v>174</v>
      </c>
      <c r="L140" s="27"/>
      <c r="M140" s="151"/>
      <c r="T140" s="51"/>
      <c r="AT140" s="15" t="s">
        <v>157</v>
      </c>
      <c r="AU140" s="15" t="s">
        <v>77</v>
      </c>
    </row>
    <row r="141" spans="2:65" s="1" customFormat="1">
      <c r="B141" s="27"/>
      <c r="D141" s="152" t="s">
        <v>159</v>
      </c>
      <c r="F141" s="153" t="s">
        <v>175</v>
      </c>
      <c r="L141" s="27"/>
      <c r="M141" s="151"/>
      <c r="T141" s="51"/>
      <c r="AT141" s="15" t="s">
        <v>159</v>
      </c>
      <c r="AU141" s="15" t="s">
        <v>77</v>
      </c>
    </row>
    <row r="142" spans="2:65" s="1" customFormat="1" ht="48.75">
      <c r="B142" s="27"/>
      <c r="D142" s="149" t="s">
        <v>176</v>
      </c>
      <c r="F142" s="160" t="s">
        <v>177</v>
      </c>
      <c r="L142" s="27"/>
      <c r="M142" s="151"/>
      <c r="T142" s="51"/>
      <c r="AT142" s="15" t="s">
        <v>176</v>
      </c>
      <c r="AU142" s="15" t="s">
        <v>77</v>
      </c>
    </row>
    <row r="143" spans="2:65" s="12" customFormat="1" ht="22.5">
      <c r="B143" s="154"/>
      <c r="D143" s="149" t="s">
        <v>161</v>
      </c>
      <c r="E143" s="155" t="s">
        <v>1</v>
      </c>
      <c r="F143" s="156" t="s">
        <v>793</v>
      </c>
      <c r="H143" s="157">
        <v>21</v>
      </c>
      <c r="L143" s="154"/>
      <c r="M143" s="158"/>
      <c r="T143" s="159"/>
      <c r="AT143" s="155" t="s">
        <v>161</v>
      </c>
      <c r="AU143" s="155" t="s">
        <v>77</v>
      </c>
      <c r="AV143" s="12" t="s">
        <v>77</v>
      </c>
      <c r="AW143" s="12" t="s">
        <v>25</v>
      </c>
      <c r="AX143" s="12" t="s">
        <v>75</v>
      </c>
      <c r="AY143" s="155" t="s">
        <v>148</v>
      </c>
    </row>
    <row r="144" spans="2:65" s="1" customFormat="1" ht="37.9" customHeight="1">
      <c r="B144" s="137"/>
      <c r="C144" s="138" t="s">
        <v>169</v>
      </c>
      <c r="D144" s="138" t="s">
        <v>150</v>
      </c>
      <c r="E144" s="139" t="s">
        <v>446</v>
      </c>
      <c r="F144" s="140" t="s">
        <v>447</v>
      </c>
      <c r="G144" s="141" t="s">
        <v>172</v>
      </c>
      <c r="H144" s="142">
        <v>23.96</v>
      </c>
      <c r="I144" s="143">
        <v>0</v>
      </c>
      <c r="J144" s="143">
        <f>ROUND(I144*H144,2)</f>
        <v>0</v>
      </c>
      <c r="K144" s="140" t="s">
        <v>154</v>
      </c>
      <c r="L144" s="27"/>
      <c r="M144" s="144" t="s">
        <v>1</v>
      </c>
      <c r="N144" s="115" t="s">
        <v>33</v>
      </c>
      <c r="O144" s="145">
        <v>5.1929999999999996</v>
      </c>
      <c r="P144" s="145">
        <f>O144*H144</f>
        <v>124.42428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155</v>
      </c>
      <c r="AT144" s="147" t="s">
        <v>150</v>
      </c>
      <c r="AU144" s="147" t="s">
        <v>77</v>
      </c>
      <c r="AY144" s="15" t="s">
        <v>148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5" t="s">
        <v>75</v>
      </c>
      <c r="BK144" s="148">
        <f>ROUND(I144*H144,2)</f>
        <v>0</v>
      </c>
      <c r="BL144" s="15" t="s">
        <v>155</v>
      </c>
      <c r="BM144" s="147" t="s">
        <v>448</v>
      </c>
    </row>
    <row r="145" spans="2:65" s="1" customFormat="1" ht="39">
      <c r="B145" s="27"/>
      <c r="D145" s="149" t="s">
        <v>157</v>
      </c>
      <c r="F145" s="150" t="s">
        <v>449</v>
      </c>
      <c r="L145" s="27"/>
      <c r="M145" s="151"/>
      <c r="T145" s="51"/>
      <c r="AT145" s="15" t="s">
        <v>157</v>
      </c>
      <c r="AU145" s="15" t="s">
        <v>77</v>
      </c>
    </row>
    <row r="146" spans="2:65" s="1" customFormat="1">
      <c r="B146" s="27"/>
      <c r="D146" s="152" t="s">
        <v>159</v>
      </c>
      <c r="F146" s="153" t="s">
        <v>450</v>
      </c>
      <c r="L146" s="27"/>
      <c r="M146" s="151"/>
      <c r="T146" s="51"/>
      <c r="AT146" s="15" t="s">
        <v>159</v>
      </c>
      <c r="AU146" s="15" t="s">
        <v>77</v>
      </c>
    </row>
    <row r="147" spans="2:65" s="12" customFormat="1" ht="22.5">
      <c r="B147" s="154"/>
      <c r="D147" s="149" t="s">
        <v>161</v>
      </c>
      <c r="E147" s="155" t="s">
        <v>1</v>
      </c>
      <c r="F147" s="156" t="s">
        <v>794</v>
      </c>
      <c r="H147" s="157">
        <v>17.82</v>
      </c>
      <c r="L147" s="154"/>
      <c r="M147" s="158"/>
      <c r="T147" s="159"/>
      <c r="AT147" s="155" t="s">
        <v>161</v>
      </c>
      <c r="AU147" s="155" t="s">
        <v>77</v>
      </c>
      <c r="AV147" s="12" t="s">
        <v>77</v>
      </c>
      <c r="AW147" s="12" t="s">
        <v>25</v>
      </c>
      <c r="AX147" s="12" t="s">
        <v>68</v>
      </c>
      <c r="AY147" s="155" t="s">
        <v>148</v>
      </c>
    </row>
    <row r="148" spans="2:65" s="12" customFormat="1">
      <c r="B148" s="154"/>
      <c r="D148" s="149" t="s">
        <v>161</v>
      </c>
      <c r="E148" s="155" t="s">
        <v>1</v>
      </c>
      <c r="F148" s="156" t="s">
        <v>795</v>
      </c>
      <c r="H148" s="157">
        <v>6.14</v>
      </c>
      <c r="L148" s="154"/>
      <c r="M148" s="158"/>
      <c r="T148" s="159"/>
      <c r="AT148" s="155" t="s">
        <v>161</v>
      </c>
      <c r="AU148" s="155" t="s">
        <v>77</v>
      </c>
      <c r="AV148" s="12" t="s">
        <v>77</v>
      </c>
      <c r="AW148" s="12" t="s">
        <v>25</v>
      </c>
      <c r="AX148" s="12" t="s">
        <v>68</v>
      </c>
      <c r="AY148" s="155" t="s">
        <v>148</v>
      </c>
    </row>
    <row r="149" spans="2:65" s="13" customFormat="1">
      <c r="B149" s="170"/>
      <c r="D149" s="149" t="s">
        <v>161</v>
      </c>
      <c r="E149" s="171" t="s">
        <v>431</v>
      </c>
      <c r="F149" s="172" t="s">
        <v>317</v>
      </c>
      <c r="H149" s="173">
        <v>23.96</v>
      </c>
      <c r="L149" s="170"/>
      <c r="M149" s="174"/>
      <c r="T149" s="175"/>
      <c r="AT149" s="171" t="s">
        <v>161</v>
      </c>
      <c r="AU149" s="171" t="s">
        <v>77</v>
      </c>
      <c r="AV149" s="13" t="s">
        <v>155</v>
      </c>
      <c r="AW149" s="13" t="s">
        <v>25</v>
      </c>
      <c r="AX149" s="13" t="s">
        <v>75</v>
      </c>
      <c r="AY149" s="171" t="s">
        <v>148</v>
      </c>
    </row>
    <row r="150" spans="2:65" s="1" customFormat="1" ht="37.9" customHeight="1">
      <c r="B150" s="137"/>
      <c r="C150" s="138" t="s">
        <v>155</v>
      </c>
      <c r="D150" s="138" t="s">
        <v>150</v>
      </c>
      <c r="E150" s="139" t="s">
        <v>179</v>
      </c>
      <c r="F150" s="140" t="s">
        <v>180</v>
      </c>
      <c r="G150" s="141" t="s">
        <v>172</v>
      </c>
      <c r="H150" s="142">
        <v>44.96</v>
      </c>
      <c r="I150" s="143">
        <v>0</v>
      </c>
      <c r="J150" s="143">
        <f>ROUND(I150*H150,2)</f>
        <v>0</v>
      </c>
      <c r="K150" s="140" t="s">
        <v>154</v>
      </c>
      <c r="L150" s="27"/>
      <c r="M150" s="144" t="s">
        <v>1</v>
      </c>
      <c r="N150" s="115" t="s">
        <v>33</v>
      </c>
      <c r="O150" s="145">
        <v>8.6999999999999994E-2</v>
      </c>
      <c r="P150" s="145">
        <f>O150*H150</f>
        <v>3.9115199999999999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155</v>
      </c>
      <c r="AT150" s="147" t="s">
        <v>150</v>
      </c>
      <c r="AU150" s="147" t="s">
        <v>77</v>
      </c>
      <c r="AY150" s="15" t="s">
        <v>148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5" t="s">
        <v>75</v>
      </c>
      <c r="BK150" s="148">
        <f>ROUND(I150*H150,2)</f>
        <v>0</v>
      </c>
      <c r="BL150" s="15" t="s">
        <v>155</v>
      </c>
      <c r="BM150" s="147" t="s">
        <v>181</v>
      </c>
    </row>
    <row r="151" spans="2:65" s="1" customFormat="1" ht="39">
      <c r="B151" s="27"/>
      <c r="D151" s="149" t="s">
        <v>157</v>
      </c>
      <c r="F151" s="150" t="s">
        <v>182</v>
      </c>
      <c r="L151" s="27"/>
      <c r="M151" s="151"/>
      <c r="T151" s="51"/>
      <c r="AT151" s="15" t="s">
        <v>157</v>
      </c>
      <c r="AU151" s="15" t="s">
        <v>77</v>
      </c>
    </row>
    <row r="152" spans="2:65" s="1" customFormat="1">
      <c r="B152" s="27"/>
      <c r="D152" s="152" t="s">
        <v>159</v>
      </c>
      <c r="F152" s="153" t="s">
        <v>183</v>
      </c>
      <c r="L152" s="27"/>
      <c r="M152" s="151"/>
      <c r="T152" s="51"/>
      <c r="AT152" s="15" t="s">
        <v>159</v>
      </c>
      <c r="AU152" s="15" t="s">
        <v>77</v>
      </c>
    </row>
    <row r="153" spans="2:65" s="1" customFormat="1" ht="48.75">
      <c r="B153" s="27"/>
      <c r="D153" s="149" t="s">
        <v>176</v>
      </c>
      <c r="F153" s="160" t="s">
        <v>184</v>
      </c>
      <c r="L153" s="27"/>
      <c r="M153" s="151"/>
      <c r="T153" s="51"/>
      <c r="AT153" s="15" t="s">
        <v>176</v>
      </c>
      <c r="AU153" s="15" t="s">
        <v>77</v>
      </c>
    </row>
    <row r="154" spans="2:65" s="12" customFormat="1" ht="22.5">
      <c r="B154" s="154"/>
      <c r="D154" s="149" t="s">
        <v>161</v>
      </c>
      <c r="E154" s="155" t="s">
        <v>1</v>
      </c>
      <c r="F154" s="156" t="s">
        <v>793</v>
      </c>
      <c r="H154" s="157">
        <v>21</v>
      </c>
      <c r="L154" s="154"/>
      <c r="M154" s="158"/>
      <c r="T154" s="159"/>
      <c r="AT154" s="155" t="s">
        <v>161</v>
      </c>
      <c r="AU154" s="155" t="s">
        <v>77</v>
      </c>
      <c r="AV154" s="12" t="s">
        <v>77</v>
      </c>
      <c r="AW154" s="12" t="s">
        <v>25</v>
      </c>
      <c r="AX154" s="12" t="s">
        <v>68</v>
      </c>
      <c r="AY154" s="155" t="s">
        <v>148</v>
      </c>
    </row>
    <row r="155" spans="2:65" s="12" customFormat="1">
      <c r="B155" s="154"/>
      <c r="D155" s="149" t="s">
        <v>161</v>
      </c>
      <c r="E155" s="155" t="s">
        <v>1</v>
      </c>
      <c r="F155" s="156" t="s">
        <v>431</v>
      </c>
      <c r="H155" s="157">
        <v>23.96</v>
      </c>
      <c r="L155" s="154"/>
      <c r="M155" s="158"/>
      <c r="T155" s="159"/>
      <c r="AT155" s="155" t="s">
        <v>161</v>
      </c>
      <c r="AU155" s="155" t="s">
        <v>77</v>
      </c>
      <c r="AV155" s="12" t="s">
        <v>77</v>
      </c>
      <c r="AW155" s="12" t="s">
        <v>25</v>
      </c>
      <c r="AX155" s="12" t="s">
        <v>68</v>
      </c>
      <c r="AY155" s="155" t="s">
        <v>148</v>
      </c>
    </row>
    <row r="156" spans="2:65" s="13" customFormat="1">
      <c r="B156" s="170"/>
      <c r="D156" s="149" t="s">
        <v>161</v>
      </c>
      <c r="E156" s="171" t="s">
        <v>109</v>
      </c>
      <c r="F156" s="172" t="s">
        <v>317</v>
      </c>
      <c r="H156" s="173">
        <v>44.96</v>
      </c>
      <c r="L156" s="170"/>
      <c r="M156" s="174"/>
      <c r="T156" s="175"/>
      <c r="AT156" s="171" t="s">
        <v>161</v>
      </c>
      <c r="AU156" s="171" t="s">
        <v>77</v>
      </c>
      <c r="AV156" s="13" t="s">
        <v>155</v>
      </c>
      <c r="AW156" s="13" t="s">
        <v>25</v>
      </c>
      <c r="AX156" s="13" t="s">
        <v>75</v>
      </c>
      <c r="AY156" s="171" t="s">
        <v>148</v>
      </c>
    </row>
    <row r="157" spans="2:65" s="1" customFormat="1" ht="37.9" customHeight="1">
      <c r="B157" s="137"/>
      <c r="C157" s="138" t="s">
        <v>186</v>
      </c>
      <c r="D157" s="138" t="s">
        <v>150</v>
      </c>
      <c r="E157" s="139" t="s">
        <v>187</v>
      </c>
      <c r="F157" s="140" t="s">
        <v>188</v>
      </c>
      <c r="G157" s="141" t="s">
        <v>172</v>
      </c>
      <c r="H157" s="142">
        <v>449.6</v>
      </c>
      <c r="I157" s="143">
        <v>0</v>
      </c>
      <c r="J157" s="143">
        <f>ROUND(I157*H157,2)</f>
        <v>0</v>
      </c>
      <c r="K157" s="140" t="s">
        <v>154</v>
      </c>
      <c r="L157" s="27"/>
      <c r="M157" s="144" t="s">
        <v>1</v>
      </c>
      <c r="N157" s="115" t="s">
        <v>33</v>
      </c>
      <c r="O157" s="145">
        <v>5.0000000000000001E-3</v>
      </c>
      <c r="P157" s="145">
        <f>O157*H157</f>
        <v>2.2480000000000002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155</v>
      </c>
      <c r="AT157" s="147" t="s">
        <v>150</v>
      </c>
      <c r="AU157" s="147" t="s">
        <v>77</v>
      </c>
      <c r="AY157" s="15" t="s">
        <v>148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5" t="s">
        <v>75</v>
      </c>
      <c r="BK157" s="148">
        <f>ROUND(I157*H157,2)</f>
        <v>0</v>
      </c>
      <c r="BL157" s="15" t="s">
        <v>155</v>
      </c>
      <c r="BM157" s="147" t="s">
        <v>189</v>
      </c>
    </row>
    <row r="158" spans="2:65" s="1" customFormat="1" ht="48.75">
      <c r="B158" s="27"/>
      <c r="D158" s="149" t="s">
        <v>157</v>
      </c>
      <c r="F158" s="150" t="s">
        <v>190</v>
      </c>
      <c r="L158" s="27"/>
      <c r="M158" s="151"/>
      <c r="T158" s="51"/>
      <c r="AT158" s="15" t="s">
        <v>157</v>
      </c>
      <c r="AU158" s="15" t="s">
        <v>77</v>
      </c>
    </row>
    <row r="159" spans="2:65" s="1" customFormat="1">
      <c r="B159" s="27"/>
      <c r="D159" s="152" t="s">
        <v>159</v>
      </c>
      <c r="F159" s="153" t="s">
        <v>191</v>
      </c>
      <c r="L159" s="27"/>
      <c r="M159" s="151"/>
      <c r="T159" s="51"/>
      <c r="AT159" s="15" t="s">
        <v>159</v>
      </c>
      <c r="AU159" s="15" t="s">
        <v>77</v>
      </c>
    </row>
    <row r="160" spans="2:65" s="1" customFormat="1" ht="48.75">
      <c r="B160" s="27"/>
      <c r="D160" s="149" t="s">
        <v>176</v>
      </c>
      <c r="F160" s="160" t="s">
        <v>184</v>
      </c>
      <c r="L160" s="27"/>
      <c r="M160" s="151"/>
      <c r="T160" s="51"/>
      <c r="AT160" s="15" t="s">
        <v>176</v>
      </c>
      <c r="AU160" s="15" t="s">
        <v>77</v>
      </c>
    </row>
    <row r="161" spans="2:65" s="12" customFormat="1" ht="22.5">
      <c r="B161" s="154"/>
      <c r="D161" s="149" t="s">
        <v>161</v>
      </c>
      <c r="E161" s="155" t="s">
        <v>1</v>
      </c>
      <c r="F161" s="156" t="s">
        <v>192</v>
      </c>
      <c r="H161" s="157">
        <v>449.6</v>
      </c>
      <c r="L161" s="154"/>
      <c r="M161" s="158"/>
      <c r="T161" s="159"/>
      <c r="AT161" s="155" t="s">
        <v>161</v>
      </c>
      <c r="AU161" s="155" t="s">
        <v>77</v>
      </c>
      <c r="AV161" s="12" t="s">
        <v>77</v>
      </c>
      <c r="AW161" s="12" t="s">
        <v>25</v>
      </c>
      <c r="AX161" s="12" t="s">
        <v>75</v>
      </c>
      <c r="AY161" s="155" t="s">
        <v>148</v>
      </c>
    </row>
    <row r="162" spans="2:65" s="1" customFormat="1" ht="33" customHeight="1">
      <c r="B162" s="137"/>
      <c r="C162" s="138" t="s">
        <v>193</v>
      </c>
      <c r="D162" s="138" t="s">
        <v>150</v>
      </c>
      <c r="E162" s="139" t="s">
        <v>194</v>
      </c>
      <c r="F162" s="140" t="s">
        <v>195</v>
      </c>
      <c r="G162" s="141" t="s">
        <v>172</v>
      </c>
      <c r="H162" s="142">
        <v>21</v>
      </c>
      <c r="I162" s="143">
        <v>0</v>
      </c>
      <c r="J162" s="143">
        <f>ROUND(I162*H162,2)</f>
        <v>0</v>
      </c>
      <c r="K162" s="140" t="s">
        <v>154</v>
      </c>
      <c r="L162" s="27"/>
      <c r="M162" s="144" t="s">
        <v>1</v>
      </c>
      <c r="N162" s="115" t="s">
        <v>33</v>
      </c>
      <c r="O162" s="145">
        <v>5.6000000000000001E-2</v>
      </c>
      <c r="P162" s="145">
        <f>O162*H162</f>
        <v>1.1759999999999999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155</v>
      </c>
      <c r="AT162" s="147" t="s">
        <v>150</v>
      </c>
      <c r="AU162" s="147" t="s">
        <v>77</v>
      </c>
      <c r="AY162" s="15" t="s">
        <v>148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5" t="s">
        <v>75</v>
      </c>
      <c r="BK162" s="148">
        <f>ROUND(I162*H162,2)</f>
        <v>0</v>
      </c>
      <c r="BL162" s="15" t="s">
        <v>155</v>
      </c>
      <c r="BM162" s="147" t="s">
        <v>196</v>
      </c>
    </row>
    <row r="163" spans="2:65" s="1" customFormat="1" ht="39">
      <c r="B163" s="27"/>
      <c r="D163" s="149" t="s">
        <v>157</v>
      </c>
      <c r="F163" s="150" t="s">
        <v>197</v>
      </c>
      <c r="L163" s="27"/>
      <c r="M163" s="151"/>
      <c r="T163" s="51"/>
      <c r="AT163" s="15" t="s">
        <v>157</v>
      </c>
      <c r="AU163" s="15" t="s">
        <v>77</v>
      </c>
    </row>
    <row r="164" spans="2:65" s="1" customFormat="1">
      <c r="B164" s="27"/>
      <c r="D164" s="152" t="s">
        <v>159</v>
      </c>
      <c r="F164" s="153" t="s">
        <v>198</v>
      </c>
      <c r="L164" s="27"/>
      <c r="M164" s="151"/>
      <c r="T164" s="51"/>
      <c r="AT164" s="15" t="s">
        <v>159</v>
      </c>
      <c r="AU164" s="15" t="s">
        <v>77</v>
      </c>
    </row>
    <row r="165" spans="2:65" s="1" customFormat="1" ht="48.75">
      <c r="B165" s="27"/>
      <c r="D165" s="149" t="s">
        <v>176</v>
      </c>
      <c r="F165" s="160" t="s">
        <v>184</v>
      </c>
      <c r="L165" s="27"/>
      <c r="M165" s="151"/>
      <c r="T165" s="51"/>
      <c r="AT165" s="15" t="s">
        <v>176</v>
      </c>
      <c r="AU165" s="15" t="s">
        <v>77</v>
      </c>
    </row>
    <row r="166" spans="2:65" s="12" customFormat="1" ht="22.5">
      <c r="B166" s="154"/>
      <c r="D166" s="149" t="s">
        <v>161</v>
      </c>
      <c r="E166" s="155" t="s">
        <v>1</v>
      </c>
      <c r="F166" s="156" t="s">
        <v>796</v>
      </c>
      <c r="H166" s="157">
        <v>21</v>
      </c>
      <c r="L166" s="154"/>
      <c r="M166" s="158"/>
      <c r="T166" s="159"/>
      <c r="AT166" s="155" t="s">
        <v>161</v>
      </c>
      <c r="AU166" s="155" t="s">
        <v>77</v>
      </c>
      <c r="AV166" s="12" t="s">
        <v>77</v>
      </c>
      <c r="AW166" s="12" t="s">
        <v>25</v>
      </c>
      <c r="AX166" s="12" t="s">
        <v>75</v>
      </c>
      <c r="AY166" s="155" t="s">
        <v>148</v>
      </c>
    </row>
    <row r="167" spans="2:65" s="1" customFormat="1" ht="16.5" customHeight="1">
      <c r="B167" s="137"/>
      <c r="C167" s="161" t="s">
        <v>200</v>
      </c>
      <c r="D167" s="161" t="s">
        <v>201</v>
      </c>
      <c r="E167" s="162" t="s">
        <v>202</v>
      </c>
      <c r="F167" s="163" t="s">
        <v>203</v>
      </c>
      <c r="G167" s="164" t="s">
        <v>172</v>
      </c>
      <c r="H167" s="165">
        <v>21</v>
      </c>
      <c r="I167" s="166">
        <v>0</v>
      </c>
      <c r="J167" s="166">
        <f>ROUND(I167*H167,2)</f>
        <v>0</v>
      </c>
      <c r="K167" s="163" t="s">
        <v>1</v>
      </c>
      <c r="L167" s="167"/>
      <c r="M167" s="168" t="s">
        <v>1</v>
      </c>
      <c r="N167" s="169" t="s">
        <v>33</v>
      </c>
      <c r="O167" s="145">
        <v>0</v>
      </c>
      <c r="P167" s="145">
        <f>O167*H167</f>
        <v>0</v>
      </c>
      <c r="Q167" s="145">
        <v>1</v>
      </c>
      <c r="R167" s="145">
        <f>Q167*H167</f>
        <v>21</v>
      </c>
      <c r="S167" s="145">
        <v>0</v>
      </c>
      <c r="T167" s="146">
        <f>S167*H167</f>
        <v>0</v>
      </c>
      <c r="AR167" s="147" t="s">
        <v>204</v>
      </c>
      <c r="AT167" s="147" t="s">
        <v>201</v>
      </c>
      <c r="AU167" s="147" t="s">
        <v>77</v>
      </c>
      <c r="AY167" s="15" t="s">
        <v>148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5" t="s">
        <v>75</v>
      </c>
      <c r="BK167" s="148">
        <f>ROUND(I167*H167,2)</f>
        <v>0</v>
      </c>
      <c r="BL167" s="15" t="s">
        <v>155</v>
      </c>
      <c r="BM167" s="147" t="s">
        <v>205</v>
      </c>
    </row>
    <row r="168" spans="2:65" s="1" customFormat="1">
      <c r="B168" s="27"/>
      <c r="D168" s="149" t="s">
        <v>157</v>
      </c>
      <c r="F168" s="150" t="s">
        <v>206</v>
      </c>
      <c r="L168" s="27"/>
      <c r="M168" s="151"/>
      <c r="T168" s="51"/>
      <c r="AT168" s="15" t="s">
        <v>157</v>
      </c>
      <c r="AU168" s="15" t="s">
        <v>77</v>
      </c>
    </row>
    <row r="169" spans="2:65" s="1" customFormat="1" ht="48.75">
      <c r="B169" s="27"/>
      <c r="D169" s="149" t="s">
        <v>176</v>
      </c>
      <c r="F169" s="160" t="s">
        <v>184</v>
      </c>
      <c r="L169" s="27"/>
      <c r="M169" s="151"/>
      <c r="T169" s="51"/>
      <c r="AT169" s="15" t="s">
        <v>176</v>
      </c>
      <c r="AU169" s="15" t="s">
        <v>77</v>
      </c>
    </row>
    <row r="170" spans="2:65" s="1" customFormat="1" ht="24.2" customHeight="1">
      <c r="B170" s="137"/>
      <c r="C170" s="138" t="s">
        <v>204</v>
      </c>
      <c r="D170" s="138" t="s">
        <v>150</v>
      </c>
      <c r="E170" s="139" t="s">
        <v>207</v>
      </c>
      <c r="F170" s="140" t="s">
        <v>208</v>
      </c>
      <c r="G170" s="141" t="s">
        <v>209</v>
      </c>
      <c r="H170" s="142">
        <v>80.927999999999997</v>
      </c>
      <c r="I170" s="143">
        <v>0</v>
      </c>
      <c r="J170" s="143">
        <f>ROUND(I170*H170,2)</f>
        <v>0</v>
      </c>
      <c r="K170" s="140" t="s">
        <v>154</v>
      </c>
      <c r="L170" s="27"/>
      <c r="M170" s="144" t="s">
        <v>1</v>
      </c>
      <c r="N170" s="115" t="s">
        <v>33</v>
      </c>
      <c r="O170" s="145">
        <v>0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155</v>
      </c>
      <c r="AT170" s="147" t="s">
        <v>150</v>
      </c>
      <c r="AU170" s="147" t="s">
        <v>77</v>
      </c>
      <c r="AY170" s="15" t="s">
        <v>148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5" t="s">
        <v>75</v>
      </c>
      <c r="BK170" s="148">
        <f>ROUND(I170*H170,2)</f>
        <v>0</v>
      </c>
      <c r="BL170" s="15" t="s">
        <v>155</v>
      </c>
      <c r="BM170" s="147" t="s">
        <v>210</v>
      </c>
    </row>
    <row r="171" spans="2:65" s="1" customFormat="1" ht="29.25">
      <c r="B171" s="27"/>
      <c r="D171" s="149" t="s">
        <v>157</v>
      </c>
      <c r="F171" s="150" t="s">
        <v>211</v>
      </c>
      <c r="L171" s="27"/>
      <c r="M171" s="151"/>
      <c r="T171" s="51"/>
      <c r="AT171" s="15" t="s">
        <v>157</v>
      </c>
      <c r="AU171" s="15" t="s">
        <v>77</v>
      </c>
    </row>
    <row r="172" spans="2:65" s="1" customFormat="1">
      <c r="B172" s="27"/>
      <c r="D172" s="152" t="s">
        <v>159</v>
      </c>
      <c r="F172" s="153" t="s">
        <v>212</v>
      </c>
      <c r="L172" s="27"/>
      <c r="M172" s="151"/>
      <c r="T172" s="51"/>
      <c r="AT172" s="15" t="s">
        <v>159</v>
      </c>
      <c r="AU172" s="15" t="s">
        <v>77</v>
      </c>
    </row>
    <row r="173" spans="2:65" s="1" customFormat="1" ht="48.75">
      <c r="B173" s="27"/>
      <c r="D173" s="149" t="s">
        <v>176</v>
      </c>
      <c r="F173" s="160" t="s">
        <v>177</v>
      </c>
      <c r="L173" s="27"/>
      <c r="M173" s="151"/>
      <c r="T173" s="51"/>
      <c r="AT173" s="15" t="s">
        <v>176</v>
      </c>
      <c r="AU173" s="15" t="s">
        <v>77</v>
      </c>
    </row>
    <row r="174" spans="2:65" s="12" customFormat="1" ht="22.5">
      <c r="B174" s="154"/>
      <c r="D174" s="149" t="s">
        <v>161</v>
      </c>
      <c r="E174" s="155" t="s">
        <v>1</v>
      </c>
      <c r="F174" s="156" t="s">
        <v>213</v>
      </c>
      <c r="H174" s="157">
        <v>80.927999999999997</v>
      </c>
      <c r="L174" s="154"/>
      <c r="M174" s="158"/>
      <c r="T174" s="159"/>
      <c r="AT174" s="155" t="s">
        <v>161</v>
      </c>
      <c r="AU174" s="155" t="s">
        <v>77</v>
      </c>
      <c r="AV174" s="12" t="s">
        <v>77</v>
      </c>
      <c r="AW174" s="12" t="s">
        <v>25</v>
      </c>
      <c r="AX174" s="12" t="s">
        <v>75</v>
      </c>
      <c r="AY174" s="155" t="s">
        <v>148</v>
      </c>
    </row>
    <row r="175" spans="2:65" s="1" customFormat="1" ht="16.5" customHeight="1">
      <c r="B175" s="137"/>
      <c r="C175" s="138" t="s">
        <v>214</v>
      </c>
      <c r="D175" s="138" t="s">
        <v>150</v>
      </c>
      <c r="E175" s="139" t="s">
        <v>215</v>
      </c>
      <c r="F175" s="140" t="s">
        <v>216</v>
      </c>
      <c r="G175" s="141" t="s">
        <v>172</v>
      </c>
      <c r="H175" s="142">
        <v>44.96</v>
      </c>
      <c r="I175" s="143">
        <v>0</v>
      </c>
      <c r="J175" s="143">
        <f>ROUND(I175*H175,2)</f>
        <v>0</v>
      </c>
      <c r="K175" s="140" t="s">
        <v>154</v>
      </c>
      <c r="L175" s="27"/>
      <c r="M175" s="144" t="s">
        <v>1</v>
      </c>
      <c r="N175" s="115" t="s">
        <v>33</v>
      </c>
      <c r="O175" s="145">
        <v>8.9999999999999993E-3</v>
      </c>
      <c r="P175" s="145">
        <f>O175*H175</f>
        <v>0.40464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155</v>
      </c>
      <c r="AT175" s="147" t="s">
        <v>150</v>
      </c>
      <c r="AU175" s="147" t="s">
        <v>77</v>
      </c>
      <c r="AY175" s="15" t="s">
        <v>148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5" t="s">
        <v>75</v>
      </c>
      <c r="BK175" s="148">
        <f>ROUND(I175*H175,2)</f>
        <v>0</v>
      </c>
      <c r="BL175" s="15" t="s">
        <v>155</v>
      </c>
      <c r="BM175" s="147" t="s">
        <v>217</v>
      </c>
    </row>
    <row r="176" spans="2:65" s="1" customFormat="1" ht="19.5">
      <c r="B176" s="27"/>
      <c r="D176" s="149" t="s">
        <v>157</v>
      </c>
      <c r="F176" s="150" t="s">
        <v>218</v>
      </c>
      <c r="L176" s="27"/>
      <c r="M176" s="151"/>
      <c r="T176" s="51"/>
      <c r="AT176" s="15" t="s">
        <v>157</v>
      </c>
      <c r="AU176" s="15" t="s">
        <v>77</v>
      </c>
    </row>
    <row r="177" spans="2:65" s="1" customFormat="1">
      <c r="B177" s="27"/>
      <c r="D177" s="152" t="s">
        <v>159</v>
      </c>
      <c r="F177" s="153" t="s">
        <v>219</v>
      </c>
      <c r="L177" s="27"/>
      <c r="M177" s="151"/>
      <c r="T177" s="51"/>
      <c r="AT177" s="15" t="s">
        <v>159</v>
      </c>
      <c r="AU177" s="15" t="s">
        <v>77</v>
      </c>
    </row>
    <row r="178" spans="2:65" s="1" customFormat="1" ht="48.75">
      <c r="B178" s="27"/>
      <c r="D178" s="149" t="s">
        <v>176</v>
      </c>
      <c r="F178" s="160" t="s">
        <v>177</v>
      </c>
      <c r="L178" s="27"/>
      <c r="M178" s="151"/>
      <c r="T178" s="51"/>
      <c r="AT178" s="15" t="s">
        <v>176</v>
      </c>
      <c r="AU178" s="15" t="s">
        <v>77</v>
      </c>
    </row>
    <row r="179" spans="2:65" s="12" customFormat="1">
      <c r="B179" s="154"/>
      <c r="D179" s="149" t="s">
        <v>161</v>
      </c>
      <c r="E179" s="155" t="s">
        <v>1</v>
      </c>
      <c r="F179" s="156" t="s">
        <v>109</v>
      </c>
      <c r="H179" s="157">
        <v>44.96</v>
      </c>
      <c r="L179" s="154"/>
      <c r="M179" s="158"/>
      <c r="T179" s="159"/>
      <c r="AT179" s="155" t="s">
        <v>161</v>
      </c>
      <c r="AU179" s="155" t="s">
        <v>77</v>
      </c>
      <c r="AV179" s="12" t="s">
        <v>77</v>
      </c>
      <c r="AW179" s="12" t="s">
        <v>25</v>
      </c>
      <c r="AX179" s="12" t="s">
        <v>75</v>
      </c>
      <c r="AY179" s="155" t="s">
        <v>148</v>
      </c>
    </row>
    <row r="180" spans="2:65" s="1" customFormat="1" ht="24.2" customHeight="1">
      <c r="B180" s="137"/>
      <c r="C180" s="138" t="s">
        <v>221</v>
      </c>
      <c r="D180" s="138" t="s">
        <v>150</v>
      </c>
      <c r="E180" s="139" t="s">
        <v>454</v>
      </c>
      <c r="F180" s="140" t="s">
        <v>455</v>
      </c>
      <c r="G180" s="141" t="s">
        <v>172</v>
      </c>
      <c r="H180" s="142">
        <v>7.7220000000000004</v>
      </c>
      <c r="I180" s="143">
        <v>0</v>
      </c>
      <c r="J180" s="143">
        <f>ROUND(I180*H180,2)</f>
        <v>0</v>
      </c>
      <c r="K180" s="140" t="s">
        <v>154</v>
      </c>
      <c r="L180" s="27"/>
      <c r="M180" s="144" t="s">
        <v>1</v>
      </c>
      <c r="N180" s="115" t="s">
        <v>33</v>
      </c>
      <c r="O180" s="145">
        <v>1.7889999999999999</v>
      </c>
      <c r="P180" s="145">
        <f>O180*H180</f>
        <v>13.814658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155</v>
      </c>
      <c r="AT180" s="147" t="s">
        <v>150</v>
      </c>
      <c r="AU180" s="147" t="s">
        <v>77</v>
      </c>
      <c r="AY180" s="15" t="s">
        <v>148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5" t="s">
        <v>75</v>
      </c>
      <c r="BK180" s="148">
        <f>ROUND(I180*H180,2)</f>
        <v>0</v>
      </c>
      <c r="BL180" s="15" t="s">
        <v>155</v>
      </c>
      <c r="BM180" s="147" t="s">
        <v>456</v>
      </c>
    </row>
    <row r="181" spans="2:65" s="1" customFormat="1" ht="39">
      <c r="B181" s="27"/>
      <c r="D181" s="149" t="s">
        <v>157</v>
      </c>
      <c r="F181" s="150" t="s">
        <v>457</v>
      </c>
      <c r="L181" s="27"/>
      <c r="M181" s="151"/>
      <c r="T181" s="51"/>
      <c r="AT181" s="15" t="s">
        <v>157</v>
      </c>
      <c r="AU181" s="15" t="s">
        <v>77</v>
      </c>
    </row>
    <row r="182" spans="2:65" s="1" customFormat="1">
      <c r="B182" s="27"/>
      <c r="D182" s="152" t="s">
        <v>159</v>
      </c>
      <c r="F182" s="153" t="s">
        <v>458</v>
      </c>
      <c r="L182" s="27"/>
      <c r="M182" s="151"/>
      <c r="T182" s="51"/>
      <c r="AT182" s="15" t="s">
        <v>159</v>
      </c>
      <c r="AU182" s="15" t="s">
        <v>77</v>
      </c>
    </row>
    <row r="183" spans="2:65" s="12" customFormat="1" ht="22.5">
      <c r="B183" s="154"/>
      <c r="D183" s="149" t="s">
        <v>161</v>
      </c>
      <c r="E183" s="155" t="s">
        <v>1</v>
      </c>
      <c r="F183" s="156" t="s">
        <v>797</v>
      </c>
      <c r="H183" s="157">
        <v>7.7220000000000004</v>
      </c>
      <c r="L183" s="154"/>
      <c r="M183" s="158"/>
      <c r="T183" s="159"/>
      <c r="AT183" s="155" t="s">
        <v>161</v>
      </c>
      <c r="AU183" s="155" t="s">
        <v>77</v>
      </c>
      <c r="AV183" s="12" t="s">
        <v>77</v>
      </c>
      <c r="AW183" s="12" t="s">
        <v>25</v>
      </c>
      <c r="AX183" s="12" t="s">
        <v>75</v>
      </c>
      <c r="AY183" s="155" t="s">
        <v>148</v>
      </c>
    </row>
    <row r="184" spans="2:65" s="1" customFormat="1" ht="16.5" customHeight="1">
      <c r="B184" s="137"/>
      <c r="C184" s="161" t="s">
        <v>228</v>
      </c>
      <c r="D184" s="161" t="s">
        <v>201</v>
      </c>
      <c r="E184" s="162" t="s">
        <v>460</v>
      </c>
      <c r="F184" s="163" t="s">
        <v>461</v>
      </c>
      <c r="G184" s="164" t="s">
        <v>209</v>
      </c>
      <c r="H184" s="165">
        <v>15.444000000000001</v>
      </c>
      <c r="I184" s="166">
        <v>0</v>
      </c>
      <c r="J184" s="166">
        <f>ROUND(I184*H184,2)</f>
        <v>0</v>
      </c>
      <c r="K184" s="163" t="s">
        <v>154</v>
      </c>
      <c r="L184" s="167"/>
      <c r="M184" s="168" t="s">
        <v>1</v>
      </c>
      <c r="N184" s="169" t="s">
        <v>33</v>
      </c>
      <c r="O184" s="145">
        <v>0</v>
      </c>
      <c r="P184" s="145">
        <f>O184*H184</f>
        <v>0</v>
      </c>
      <c r="Q184" s="145">
        <v>1</v>
      </c>
      <c r="R184" s="145">
        <f>Q184*H184</f>
        <v>15.444000000000001</v>
      </c>
      <c r="S184" s="145">
        <v>0</v>
      </c>
      <c r="T184" s="146">
        <f>S184*H184</f>
        <v>0</v>
      </c>
      <c r="AR184" s="147" t="s">
        <v>204</v>
      </c>
      <c r="AT184" s="147" t="s">
        <v>201</v>
      </c>
      <c r="AU184" s="147" t="s">
        <v>77</v>
      </c>
      <c r="AY184" s="15" t="s">
        <v>148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5" t="s">
        <v>75</v>
      </c>
      <c r="BK184" s="148">
        <f>ROUND(I184*H184,2)</f>
        <v>0</v>
      </c>
      <c r="BL184" s="15" t="s">
        <v>155</v>
      </c>
      <c r="BM184" s="147" t="s">
        <v>462</v>
      </c>
    </row>
    <row r="185" spans="2:65" s="1" customFormat="1">
      <c r="B185" s="27"/>
      <c r="D185" s="149" t="s">
        <v>157</v>
      </c>
      <c r="F185" s="150" t="s">
        <v>461</v>
      </c>
      <c r="L185" s="27"/>
      <c r="M185" s="151"/>
      <c r="T185" s="51"/>
      <c r="AT185" s="15" t="s">
        <v>157</v>
      </c>
      <c r="AU185" s="15" t="s">
        <v>77</v>
      </c>
    </row>
    <row r="186" spans="2:65" s="12" customFormat="1">
      <c r="B186" s="154"/>
      <c r="D186" s="149" t="s">
        <v>161</v>
      </c>
      <c r="F186" s="156" t="s">
        <v>798</v>
      </c>
      <c r="H186" s="157">
        <v>15.444000000000001</v>
      </c>
      <c r="L186" s="154"/>
      <c r="M186" s="158"/>
      <c r="T186" s="159"/>
      <c r="AT186" s="155" t="s">
        <v>161</v>
      </c>
      <c r="AU186" s="155" t="s">
        <v>77</v>
      </c>
      <c r="AV186" s="12" t="s">
        <v>77</v>
      </c>
      <c r="AW186" s="12" t="s">
        <v>3</v>
      </c>
      <c r="AX186" s="12" t="s">
        <v>75</v>
      </c>
      <c r="AY186" s="155" t="s">
        <v>148</v>
      </c>
    </row>
    <row r="187" spans="2:65" s="11" customFormat="1" ht="22.9" customHeight="1">
      <c r="B187" s="126"/>
      <c r="D187" s="127" t="s">
        <v>67</v>
      </c>
      <c r="E187" s="135" t="s">
        <v>155</v>
      </c>
      <c r="F187" s="135" t="s">
        <v>480</v>
      </c>
      <c r="J187" s="136">
        <f>BK187</f>
        <v>0</v>
      </c>
      <c r="L187" s="126"/>
      <c r="M187" s="130"/>
      <c r="P187" s="131">
        <f>SUM(P188:P191)</f>
        <v>2.6076600000000001</v>
      </c>
      <c r="R187" s="131">
        <f>SUM(R188:R191)</f>
        <v>0</v>
      </c>
      <c r="T187" s="132">
        <f>SUM(T188:T191)</f>
        <v>0</v>
      </c>
      <c r="AR187" s="127" t="s">
        <v>75</v>
      </c>
      <c r="AT187" s="133" t="s">
        <v>67</v>
      </c>
      <c r="AU187" s="133" t="s">
        <v>75</v>
      </c>
      <c r="AY187" s="127" t="s">
        <v>148</v>
      </c>
      <c r="BK187" s="134">
        <f>SUM(BK188:BK191)</f>
        <v>0</v>
      </c>
    </row>
    <row r="188" spans="2:65" s="1" customFormat="1" ht="16.5" customHeight="1">
      <c r="B188" s="137"/>
      <c r="C188" s="138" t="s">
        <v>235</v>
      </c>
      <c r="D188" s="138" t="s">
        <v>150</v>
      </c>
      <c r="E188" s="139" t="s">
        <v>481</v>
      </c>
      <c r="F188" s="140" t="s">
        <v>482</v>
      </c>
      <c r="G188" s="141" t="s">
        <v>172</v>
      </c>
      <c r="H188" s="142">
        <v>1.98</v>
      </c>
      <c r="I188" s="143">
        <v>0</v>
      </c>
      <c r="J188" s="143">
        <f>ROUND(I188*H188,2)</f>
        <v>0</v>
      </c>
      <c r="K188" s="140" t="s">
        <v>154</v>
      </c>
      <c r="L188" s="27"/>
      <c r="M188" s="144" t="s">
        <v>1</v>
      </c>
      <c r="N188" s="115" t="s">
        <v>33</v>
      </c>
      <c r="O188" s="145">
        <v>1.3169999999999999</v>
      </c>
      <c r="P188" s="145">
        <f>O188*H188</f>
        <v>2.6076600000000001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155</v>
      </c>
      <c r="AT188" s="147" t="s">
        <v>150</v>
      </c>
      <c r="AU188" s="147" t="s">
        <v>77</v>
      </c>
      <c r="AY188" s="15" t="s">
        <v>148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5" t="s">
        <v>75</v>
      </c>
      <c r="BK188" s="148">
        <f>ROUND(I188*H188,2)</f>
        <v>0</v>
      </c>
      <c r="BL188" s="15" t="s">
        <v>155</v>
      </c>
      <c r="BM188" s="147" t="s">
        <v>483</v>
      </c>
    </row>
    <row r="189" spans="2:65" s="1" customFormat="1" ht="19.5">
      <c r="B189" s="27"/>
      <c r="D189" s="149" t="s">
        <v>157</v>
      </c>
      <c r="F189" s="150" t="s">
        <v>484</v>
      </c>
      <c r="L189" s="27"/>
      <c r="M189" s="151"/>
      <c r="T189" s="51"/>
      <c r="AT189" s="15" t="s">
        <v>157</v>
      </c>
      <c r="AU189" s="15" t="s">
        <v>77</v>
      </c>
    </row>
    <row r="190" spans="2:65" s="1" customFormat="1">
      <c r="B190" s="27"/>
      <c r="D190" s="152" t="s">
        <v>159</v>
      </c>
      <c r="F190" s="153" t="s">
        <v>485</v>
      </c>
      <c r="L190" s="27"/>
      <c r="M190" s="151"/>
      <c r="T190" s="51"/>
      <c r="AT190" s="15" t="s">
        <v>159</v>
      </c>
      <c r="AU190" s="15" t="s">
        <v>77</v>
      </c>
    </row>
    <row r="191" spans="2:65" s="12" customFormat="1" ht="22.5">
      <c r="B191" s="154"/>
      <c r="D191" s="149" t="s">
        <v>161</v>
      </c>
      <c r="E191" s="155" t="s">
        <v>1</v>
      </c>
      <c r="F191" s="156" t="s">
        <v>799</v>
      </c>
      <c r="H191" s="157">
        <v>1.98</v>
      </c>
      <c r="L191" s="154"/>
      <c r="M191" s="158"/>
      <c r="T191" s="159"/>
      <c r="AT191" s="155" t="s">
        <v>161</v>
      </c>
      <c r="AU191" s="155" t="s">
        <v>77</v>
      </c>
      <c r="AV191" s="12" t="s">
        <v>77</v>
      </c>
      <c r="AW191" s="12" t="s">
        <v>25</v>
      </c>
      <c r="AX191" s="12" t="s">
        <v>75</v>
      </c>
      <c r="AY191" s="155" t="s">
        <v>148</v>
      </c>
    </row>
    <row r="192" spans="2:65" s="11" customFormat="1" ht="22.9" customHeight="1">
      <c r="B192" s="126"/>
      <c r="D192" s="127" t="s">
        <v>67</v>
      </c>
      <c r="E192" s="135" t="s">
        <v>186</v>
      </c>
      <c r="F192" s="135" t="s">
        <v>220</v>
      </c>
      <c r="J192" s="136">
        <f>BK192</f>
        <v>0</v>
      </c>
      <c r="L192" s="126"/>
      <c r="M192" s="130"/>
      <c r="P192" s="131">
        <f>SUM(P193:P202)</f>
        <v>32.83</v>
      </c>
      <c r="R192" s="131">
        <f>SUM(R193:R202)</f>
        <v>14.42</v>
      </c>
      <c r="T192" s="132">
        <f>SUM(T193:T202)</f>
        <v>0</v>
      </c>
      <c r="AR192" s="127" t="s">
        <v>75</v>
      </c>
      <c r="AT192" s="133" t="s">
        <v>67</v>
      </c>
      <c r="AU192" s="133" t="s">
        <v>75</v>
      </c>
      <c r="AY192" s="127" t="s">
        <v>148</v>
      </c>
      <c r="BK192" s="134">
        <f>SUM(BK193:BK202)</f>
        <v>0</v>
      </c>
    </row>
    <row r="193" spans="2:65" s="1" customFormat="1" ht="16.5" customHeight="1">
      <c r="B193" s="137"/>
      <c r="C193" s="138" t="s">
        <v>242</v>
      </c>
      <c r="D193" s="138" t="s">
        <v>150</v>
      </c>
      <c r="E193" s="139" t="s">
        <v>487</v>
      </c>
      <c r="F193" s="140" t="s">
        <v>488</v>
      </c>
      <c r="G193" s="141" t="s">
        <v>153</v>
      </c>
      <c r="H193" s="142">
        <v>70</v>
      </c>
      <c r="I193" s="143">
        <v>0</v>
      </c>
      <c r="J193" s="143">
        <f>ROUND(I193*H193,2)</f>
        <v>0</v>
      </c>
      <c r="K193" s="140" t="s">
        <v>154</v>
      </c>
      <c r="L193" s="27"/>
      <c r="M193" s="144" t="s">
        <v>1</v>
      </c>
      <c r="N193" s="115" t="s">
        <v>33</v>
      </c>
      <c r="O193" s="145">
        <v>2.9000000000000001E-2</v>
      </c>
      <c r="P193" s="145">
        <f>O193*H193</f>
        <v>2.0300000000000002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155</v>
      </c>
      <c r="AT193" s="147" t="s">
        <v>150</v>
      </c>
      <c r="AU193" s="147" t="s">
        <v>77</v>
      </c>
      <c r="AY193" s="15" t="s">
        <v>148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5" t="s">
        <v>75</v>
      </c>
      <c r="BK193" s="148">
        <f>ROUND(I193*H193,2)</f>
        <v>0</v>
      </c>
      <c r="BL193" s="15" t="s">
        <v>155</v>
      </c>
      <c r="BM193" s="147" t="s">
        <v>489</v>
      </c>
    </row>
    <row r="194" spans="2:65" s="1" customFormat="1" ht="19.5">
      <c r="B194" s="27"/>
      <c r="D194" s="149" t="s">
        <v>157</v>
      </c>
      <c r="F194" s="150" t="s">
        <v>490</v>
      </c>
      <c r="L194" s="27"/>
      <c r="M194" s="151"/>
      <c r="T194" s="51"/>
      <c r="AT194" s="15" t="s">
        <v>157</v>
      </c>
      <c r="AU194" s="15" t="s">
        <v>77</v>
      </c>
    </row>
    <row r="195" spans="2:65" s="1" customFormat="1">
      <c r="B195" s="27"/>
      <c r="D195" s="152" t="s">
        <v>159</v>
      </c>
      <c r="F195" s="153" t="s">
        <v>491</v>
      </c>
      <c r="L195" s="27"/>
      <c r="M195" s="151"/>
      <c r="T195" s="51"/>
      <c r="AT195" s="15" t="s">
        <v>159</v>
      </c>
      <c r="AU195" s="15" t="s">
        <v>77</v>
      </c>
    </row>
    <row r="196" spans="2:65" s="12" customFormat="1">
      <c r="B196" s="154"/>
      <c r="D196" s="149" t="s">
        <v>161</v>
      </c>
      <c r="E196" s="155" t="s">
        <v>1</v>
      </c>
      <c r="F196" s="156" t="s">
        <v>800</v>
      </c>
      <c r="H196" s="157">
        <v>70</v>
      </c>
      <c r="L196" s="154"/>
      <c r="M196" s="158"/>
      <c r="T196" s="159"/>
      <c r="AT196" s="155" t="s">
        <v>161</v>
      </c>
      <c r="AU196" s="155" t="s">
        <v>77</v>
      </c>
      <c r="AV196" s="12" t="s">
        <v>77</v>
      </c>
      <c r="AW196" s="12" t="s">
        <v>25</v>
      </c>
      <c r="AX196" s="12" t="s">
        <v>75</v>
      </c>
      <c r="AY196" s="155" t="s">
        <v>148</v>
      </c>
    </row>
    <row r="197" spans="2:65" s="1" customFormat="1" ht="24.2" customHeight="1">
      <c r="B197" s="137"/>
      <c r="C197" s="138" t="s">
        <v>249</v>
      </c>
      <c r="D197" s="138" t="s">
        <v>150</v>
      </c>
      <c r="E197" s="139" t="s">
        <v>493</v>
      </c>
      <c r="F197" s="140" t="s">
        <v>494</v>
      </c>
      <c r="G197" s="141" t="s">
        <v>153</v>
      </c>
      <c r="H197" s="142">
        <v>70</v>
      </c>
      <c r="I197" s="143">
        <v>0</v>
      </c>
      <c r="J197" s="143">
        <f>ROUND(I197*H197,2)</f>
        <v>0</v>
      </c>
      <c r="K197" s="140" t="s">
        <v>154</v>
      </c>
      <c r="L197" s="27"/>
      <c r="M197" s="144" t="s">
        <v>1</v>
      </c>
      <c r="N197" s="115" t="s">
        <v>33</v>
      </c>
      <c r="O197" s="145">
        <v>0.44</v>
      </c>
      <c r="P197" s="145">
        <f>O197*H197</f>
        <v>30.8</v>
      </c>
      <c r="Q197" s="145">
        <v>9.8000000000000004E-2</v>
      </c>
      <c r="R197" s="145">
        <f>Q197*H197</f>
        <v>6.86</v>
      </c>
      <c r="S197" s="145">
        <v>0</v>
      </c>
      <c r="T197" s="146">
        <f>S197*H197</f>
        <v>0</v>
      </c>
      <c r="AR197" s="147" t="s">
        <v>155</v>
      </c>
      <c r="AT197" s="147" t="s">
        <v>150</v>
      </c>
      <c r="AU197" s="147" t="s">
        <v>77</v>
      </c>
      <c r="AY197" s="15" t="s">
        <v>148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5" t="s">
        <v>75</v>
      </c>
      <c r="BK197" s="148">
        <f>ROUND(I197*H197,2)</f>
        <v>0</v>
      </c>
      <c r="BL197" s="15" t="s">
        <v>155</v>
      </c>
      <c r="BM197" s="147" t="s">
        <v>495</v>
      </c>
    </row>
    <row r="198" spans="2:65" s="1" customFormat="1" ht="39">
      <c r="B198" s="27"/>
      <c r="D198" s="149" t="s">
        <v>157</v>
      </c>
      <c r="F198" s="150" t="s">
        <v>496</v>
      </c>
      <c r="L198" s="27"/>
      <c r="M198" s="151"/>
      <c r="T198" s="51"/>
      <c r="AT198" s="15" t="s">
        <v>157</v>
      </c>
      <c r="AU198" s="15" t="s">
        <v>77</v>
      </c>
    </row>
    <row r="199" spans="2:65" s="1" customFormat="1">
      <c r="B199" s="27"/>
      <c r="D199" s="152" t="s">
        <v>159</v>
      </c>
      <c r="F199" s="153" t="s">
        <v>497</v>
      </c>
      <c r="L199" s="27"/>
      <c r="M199" s="151"/>
      <c r="T199" s="51"/>
      <c r="AT199" s="15" t="s">
        <v>159</v>
      </c>
      <c r="AU199" s="15" t="s">
        <v>77</v>
      </c>
    </row>
    <row r="200" spans="2:65" s="12" customFormat="1">
      <c r="B200" s="154"/>
      <c r="D200" s="149" t="s">
        <v>161</v>
      </c>
      <c r="E200" s="155" t="s">
        <v>1</v>
      </c>
      <c r="F200" s="156" t="s">
        <v>801</v>
      </c>
      <c r="H200" s="157">
        <v>70</v>
      </c>
      <c r="L200" s="154"/>
      <c r="M200" s="158"/>
      <c r="T200" s="159"/>
      <c r="AT200" s="155" t="s">
        <v>161</v>
      </c>
      <c r="AU200" s="155" t="s">
        <v>77</v>
      </c>
      <c r="AV200" s="12" t="s">
        <v>77</v>
      </c>
      <c r="AW200" s="12" t="s">
        <v>25</v>
      </c>
      <c r="AX200" s="12" t="s">
        <v>75</v>
      </c>
      <c r="AY200" s="155" t="s">
        <v>148</v>
      </c>
    </row>
    <row r="201" spans="2:65" s="1" customFormat="1" ht="16.5" customHeight="1">
      <c r="B201" s="137"/>
      <c r="C201" s="161" t="s">
        <v>8</v>
      </c>
      <c r="D201" s="161" t="s">
        <v>201</v>
      </c>
      <c r="E201" s="162" t="s">
        <v>499</v>
      </c>
      <c r="F201" s="163" t="s">
        <v>500</v>
      </c>
      <c r="G201" s="164" t="s">
        <v>153</v>
      </c>
      <c r="H201" s="165">
        <v>70</v>
      </c>
      <c r="I201" s="166">
        <v>0</v>
      </c>
      <c r="J201" s="166">
        <f>ROUND(I201*H201,2)</f>
        <v>0</v>
      </c>
      <c r="K201" s="163" t="s">
        <v>1</v>
      </c>
      <c r="L201" s="167"/>
      <c r="M201" s="168" t="s">
        <v>1</v>
      </c>
      <c r="N201" s="169" t="s">
        <v>33</v>
      </c>
      <c r="O201" s="145">
        <v>0</v>
      </c>
      <c r="P201" s="145">
        <f>O201*H201</f>
        <v>0</v>
      </c>
      <c r="Q201" s="145">
        <v>0.108</v>
      </c>
      <c r="R201" s="145">
        <f>Q201*H201</f>
        <v>7.56</v>
      </c>
      <c r="S201" s="145">
        <v>0</v>
      </c>
      <c r="T201" s="146">
        <f>S201*H201</f>
        <v>0</v>
      </c>
      <c r="AR201" s="147" t="s">
        <v>204</v>
      </c>
      <c r="AT201" s="147" t="s">
        <v>201</v>
      </c>
      <c r="AU201" s="147" t="s">
        <v>77</v>
      </c>
      <c r="AY201" s="15" t="s">
        <v>148</v>
      </c>
      <c r="BE201" s="148">
        <f>IF(N201="základní",J201,0)</f>
        <v>0</v>
      </c>
      <c r="BF201" s="148">
        <f>IF(N201="snížená",J201,0)</f>
        <v>0</v>
      </c>
      <c r="BG201" s="148">
        <f>IF(N201="zákl. přenesená",J201,0)</f>
        <v>0</v>
      </c>
      <c r="BH201" s="148">
        <f>IF(N201="sníž. přenesená",J201,0)</f>
        <v>0</v>
      </c>
      <c r="BI201" s="148">
        <f>IF(N201="nulová",J201,0)</f>
        <v>0</v>
      </c>
      <c r="BJ201" s="15" t="s">
        <v>75</v>
      </c>
      <c r="BK201" s="148">
        <f>ROUND(I201*H201,2)</f>
        <v>0</v>
      </c>
      <c r="BL201" s="15" t="s">
        <v>155</v>
      </c>
      <c r="BM201" s="147" t="s">
        <v>501</v>
      </c>
    </row>
    <row r="202" spans="2:65" s="1" customFormat="1">
      <c r="B202" s="27"/>
      <c r="D202" s="149" t="s">
        <v>157</v>
      </c>
      <c r="F202" s="150" t="s">
        <v>500</v>
      </c>
      <c r="L202" s="27"/>
      <c r="M202" s="151"/>
      <c r="T202" s="51"/>
      <c r="AT202" s="15" t="s">
        <v>157</v>
      </c>
      <c r="AU202" s="15" t="s">
        <v>77</v>
      </c>
    </row>
    <row r="203" spans="2:65" s="11" customFormat="1" ht="22.9" customHeight="1">
      <c r="B203" s="126"/>
      <c r="D203" s="127" t="s">
        <v>67</v>
      </c>
      <c r="E203" s="135" t="s">
        <v>204</v>
      </c>
      <c r="F203" s="135" t="s">
        <v>277</v>
      </c>
      <c r="J203" s="136">
        <f>BK203</f>
        <v>0</v>
      </c>
      <c r="L203" s="126"/>
      <c r="M203" s="130"/>
      <c r="P203" s="131">
        <f>SUM(P204:P209)</f>
        <v>7.48</v>
      </c>
      <c r="R203" s="131">
        <f>SUM(R204:R209)</f>
        <v>6.8419999999999995E-2</v>
      </c>
      <c r="T203" s="132">
        <f>SUM(T204:T209)</f>
        <v>0</v>
      </c>
      <c r="AR203" s="127" t="s">
        <v>75</v>
      </c>
      <c r="AT203" s="133" t="s">
        <v>67</v>
      </c>
      <c r="AU203" s="133" t="s">
        <v>75</v>
      </c>
      <c r="AY203" s="127" t="s">
        <v>148</v>
      </c>
      <c r="BK203" s="134">
        <f>SUM(BK204:BK209)</f>
        <v>0</v>
      </c>
    </row>
    <row r="204" spans="2:65" s="1" customFormat="1" ht="24.2" customHeight="1">
      <c r="B204" s="137"/>
      <c r="C204" s="138" t="s">
        <v>262</v>
      </c>
      <c r="D204" s="138" t="s">
        <v>150</v>
      </c>
      <c r="E204" s="139" t="s">
        <v>509</v>
      </c>
      <c r="F204" s="140" t="s">
        <v>510</v>
      </c>
      <c r="G204" s="141" t="s">
        <v>272</v>
      </c>
      <c r="H204" s="142">
        <v>22</v>
      </c>
      <c r="I204" s="143">
        <v>0</v>
      </c>
      <c r="J204" s="143">
        <f>ROUND(I204*H204,2)</f>
        <v>0</v>
      </c>
      <c r="K204" s="140" t="s">
        <v>154</v>
      </c>
      <c r="L204" s="27"/>
      <c r="M204" s="144" t="s">
        <v>1</v>
      </c>
      <c r="N204" s="115" t="s">
        <v>33</v>
      </c>
      <c r="O204" s="145">
        <v>0.34</v>
      </c>
      <c r="P204" s="145">
        <f>O204*H204</f>
        <v>7.48</v>
      </c>
      <c r="Q204" s="145">
        <v>1.0000000000000001E-5</v>
      </c>
      <c r="R204" s="145">
        <f>Q204*H204</f>
        <v>2.2000000000000001E-4</v>
      </c>
      <c r="S204" s="145">
        <v>0</v>
      </c>
      <c r="T204" s="146">
        <f>S204*H204</f>
        <v>0</v>
      </c>
      <c r="AR204" s="147" t="s">
        <v>155</v>
      </c>
      <c r="AT204" s="147" t="s">
        <v>150</v>
      </c>
      <c r="AU204" s="147" t="s">
        <v>77</v>
      </c>
      <c r="AY204" s="15" t="s">
        <v>148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5" t="s">
        <v>75</v>
      </c>
      <c r="BK204" s="148">
        <f>ROUND(I204*H204,2)</f>
        <v>0</v>
      </c>
      <c r="BL204" s="15" t="s">
        <v>155</v>
      </c>
      <c r="BM204" s="147" t="s">
        <v>511</v>
      </c>
    </row>
    <row r="205" spans="2:65" s="1" customFormat="1" ht="19.5">
      <c r="B205" s="27"/>
      <c r="D205" s="149" t="s">
        <v>157</v>
      </c>
      <c r="F205" s="150" t="s">
        <v>512</v>
      </c>
      <c r="L205" s="27"/>
      <c r="M205" s="151"/>
      <c r="T205" s="51"/>
      <c r="AT205" s="15" t="s">
        <v>157</v>
      </c>
      <c r="AU205" s="15" t="s">
        <v>77</v>
      </c>
    </row>
    <row r="206" spans="2:65" s="1" customFormat="1">
      <c r="B206" s="27"/>
      <c r="D206" s="152" t="s">
        <v>159</v>
      </c>
      <c r="F206" s="153" t="s">
        <v>513</v>
      </c>
      <c r="L206" s="27"/>
      <c r="M206" s="151"/>
      <c r="T206" s="51"/>
      <c r="AT206" s="15" t="s">
        <v>159</v>
      </c>
      <c r="AU206" s="15" t="s">
        <v>77</v>
      </c>
    </row>
    <row r="207" spans="2:65" s="12" customFormat="1">
      <c r="B207" s="154"/>
      <c r="D207" s="149" t="s">
        <v>161</v>
      </c>
      <c r="E207" s="155" t="s">
        <v>1</v>
      </c>
      <c r="F207" s="156" t="s">
        <v>802</v>
      </c>
      <c r="H207" s="157">
        <v>22</v>
      </c>
      <c r="L207" s="154"/>
      <c r="M207" s="158"/>
      <c r="T207" s="159"/>
      <c r="AT207" s="155" t="s">
        <v>161</v>
      </c>
      <c r="AU207" s="155" t="s">
        <v>77</v>
      </c>
      <c r="AV207" s="12" t="s">
        <v>77</v>
      </c>
      <c r="AW207" s="12" t="s">
        <v>25</v>
      </c>
      <c r="AX207" s="12" t="s">
        <v>75</v>
      </c>
      <c r="AY207" s="155" t="s">
        <v>148</v>
      </c>
    </row>
    <row r="208" spans="2:65" s="1" customFormat="1" ht="24.2" customHeight="1">
      <c r="B208" s="137"/>
      <c r="C208" s="161" t="s">
        <v>269</v>
      </c>
      <c r="D208" s="161" t="s">
        <v>201</v>
      </c>
      <c r="E208" s="162" t="s">
        <v>515</v>
      </c>
      <c r="F208" s="163" t="s">
        <v>516</v>
      </c>
      <c r="G208" s="164" t="s">
        <v>272</v>
      </c>
      <c r="H208" s="165">
        <v>22</v>
      </c>
      <c r="I208" s="166">
        <v>0</v>
      </c>
      <c r="J208" s="166">
        <f>ROUND(I208*H208,2)</f>
        <v>0</v>
      </c>
      <c r="K208" s="163" t="s">
        <v>154</v>
      </c>
      <c r="L208" s="167"/>
      <c r="M208" s="168" t="s">
        <v>1</v>
      </c>
      <c r="N208" s="169" t="s">
        <v>33</v>
      </c>
      <c r="O208" s="145">
        <v>0</v>
      </c>
      <c r="P208" s="145">
        <f>O208*H208</f>
        <v>0</v>
      </c>
      <c r="Q208" s="145">
        <v>3.0999999999999999E-3</v>
      </c>
      <c r="R208" s="145">
        <f>Q208*H208</f>
        <v>6.8199999999999997E-2</v>
      </c>
      <c r="S208" s="145">
        <v>0</v>
      </c>
      <c r="T208" s="146">
        <f>S208*H208</f>
        <v>0</v>
      </c>
      <c r="AR208" s="147" t="s">
        <v>204</v>
      </c>
      <c r="AT208" s="147" t="s">
        <v>201</v>
      </c>
      <c r="AU208" s="147" t="s">
        <v>77</v>
      </c>
      <c r="AY208" s="15" t="s">
        <v>148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5" t="s">
        <v>75</v>
      </c>
      <c r="BK208" s="148">
        <f>ROUND(I208*H208,2)</f>
        <v>0</v>
      </c>
      <c r="BL208" s="15" t="s">
        <v>155</v>
      </c>
      <c r="BM208" s="147" t="s">
        <v>517</v>
      </c>
    </row>
    <row r="209" spans="2:65" s="1" customFormat="1">
      <c r="B209" s="27"/>
      <c r="D209" s="149" t="s">
        <v>157</v>
      </c>
      <c r="F209" s="150" t="s">
        <v>516</v>
      </c>
      <c r="L209" s="27"/>
      <c r="M209" s="151"/>
      <c r="T209" s="51"/>
      <c r="AT209" s="15" t="s">
        <v>157</v>
      </c>
      <c r="AU209" s="15" t="s">
        <v>77</v>
      </c>
    </row>
    <row r="210" spans="2:65" s="11" customFormat="1" ht="22.9" customHeight="1">
      <c r="B210" s="126"/>
      <c r="D210" s="127" t="s">
        <v>67</v>
      </c>
      <c r="E210" s="135" t="s">
        <v>214</v>
      </c>
      <c r="F210" s="135" t="s">
        <v>303</v>
      </c>
      <c r="J210" s="136">
        <f>BK210</f>
        <v>0</v>
      </c>
      <c r="L210" s="126"/>
      <c r="M210" s="130"/>
      <c r="P210" s="131">
        <f>SUM(P211:P225)</f>
        <v>28.219000000000001</v>
      </c>
      <c r="R210" s="131">
        <f>SUM(R211:R225)</f>
        <v>23.378053000000001</v>
      </c>
      <c r="T210" s="132">
        <f>SUM(T211:T225)</f>
        <v>0</v>
      </c>
      <c r="AR210" s="127" t="s">
        <v>75</v>
      </c>
      <c r="AT210" s="133" t="s">
        <v>67</v>
      </c>
      <c r="AU210" s="133" t="s">
        <v>75</v>
      </c>
      <c r="AY210" s="127" t="s">
        <v>148</v>
      </c>
      <c r="BK210" s="134">
        <f>SUM(BK211:BK225)</f>
        <v>0</v>
      </c>
    </row>
    <row r="211" spans="2:65" s="1" customFormat="1" ht="33" customHeight="1">
      <c r="B211" s="137"/>
      <c r="C211" s="138" t="s">
        <v>278</v>
      </c>
      <c r="D211" s="138" t="s">
        <v>150</v>
      </c>
      <c r="E211" s="139" t="s">
        <v>305</v>
      </c>
      <c r="F211" s="140" t="s">
        <v>306</v>
      </c>
      <c r="G211" s="141" t="s">
        <v>272</v>
      </c>
      <c r="H211" s="142">
        <v>40</v>
      </c>
      <c r="I211" s="143">
        <v>0</v>
      </c>
      <c r="J211" s="143">
        <f>ROUND(I211*H211,2)</f>
        <v>0</v>
      </c>
      <c r="K211" s="140" t="s">
        <v>154</v>
      </c>
      <c r="L211" s="27"/>
      <c r="M211" s="144" t="s">
        <v>1</v>
      </c>
      <c r="N211" s="115" t="s">
        <v>33</v>
      </c>
      <c r="O211" s="145">
        <v>0.26800000000000002</v>
      </c>
      <c r="P211" s="145">
        <f>O211*H211</f>
        <v>10.72</v>
      </c>
      <c r="Q211" s="145">
        <v>0.15540000000000001</v>
      </c>
      <c r="R211" s="145">
        <f>Q211*H211</f>
        <v>6.2160000000000002</v>
      </c>
      <c r="S211" s="145">
        <v>0</v>
      </c>
      <c r="T211" s="146">
        <f>S211*H211</f>
        <v>0</v>
      </c>
      <c r="AR211" s="147" t="s">
        <v>155</v>
      </c>
      <c r="AT211" s="147" t="s">
        <v>150</v>
      </c>
      <c r="AU211" s="147" t="s">
        <v>77</v>
      </c>
      <c r="AY211" s="15" t="s">
        <v>148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5" t="s">
        <v>75</v>
      </c>
      <c r="BK211" s="148">
        <f>ROUND(I211*H211,2)</f>
        <v>0</v>
      </c>
      <c r="BL211" s="15" t="s">
        <v>155</v>
      </c>
      <c r="BM211" s="147" t="s">
        <v>307</v>
      </c>
    </row>
    <row r="212" spans="2:65" s="1" customFormat="1" ht="29.25">
      <c r="B212" s="27"/>
      <c r="D212" s="149" t="s">
        <v>157</v>
      </c>
      <c r="F212" s="150" t="s">
        <v>308</v>
      </c>
      <c r="L212" s="27"/>
      <c r="M212" s="151"/>
      <c r="T212" s="51"/>
      <c r="AT212" s="15" t="s">
        <v>157</v>
      </c>
      <c r="AU212" s="15" t="s">
        <v>77</v>
      </c>
    </row>
    <row r="213" spans="2:65" s="1" customFormat="1">
      <c r="B213" s="27"/>
      <c r="D213" s="152" t="s">
        <v>159</v>
      </c>
      <c r="F213" s="153" t="s">
        <v>309</v>
      </c>
      <c r="L213" s="27"/>
      <c r="M213" s="151"/>
      <c r="T213" s="51"/>
      <c r="AT213" s="15" t="s">
        <v>159</v>
      </c>
      <c r="AU213" s="15" t="s">
        <v>77</v>
      </c>
    </row>
    <row r="214" spans="2:65" s="12" customFormat="1">
      <c r="B214" s="154"/>
      <c r="D214" s="149" t="s">
        <v>161</v>
      </c>
      <c r="E214" s="155" t="s">
        <v>1</v>
      </c>
      <c r="F214" s="156" t="s">
        <v>420</v>
      </c>
      <c r="H214" s="157">
        <v>40</v>
      </c>
      <c r="L214" s="154"/>
      <c r="M214" s="158"/>
      <c r="T214" s="159"/>
      <c r="AT214" s="155" t="s">
        <v>161</v>
      </c>
      <c r="AU214" s="155" t="s">
        <v>77</v>
      </c>
      <c r="AV214" s="12" t="s">
        <v>77</v>
      </c>
      <c r="AW214" s="12" t="s">
        <v>25</v>
      </c>
      <c r="AX214" s="12" t="s">
        <v>75</v>
      </c>
      <c r="AY214" s="155" t="s">
        <v>148</v>
      </c>
    </row>
    <row r="215" spans="2:65" s="1" customFormat="1" ht="16.5" customHeight="1">
      <c r="B215" s="137"/>
      <c r="C215" s="161" t="s">
        <v>285</v>
      </c>
      <c r="D215" s="161" t="s">
        <v>201</v>
      </c>
      <c r="E215" s="162" t="s">
        <v>312</v>
      </c>
      <c r="F215" s="163" t="s">
        <v>313</v>
      </c>
      <c r="G215" s="164" t="s">
        <v>272</v>
      </c>
      <c r="H215" s="165">
        <v>40</v>
      </c>
      <c r="I215" s="166">
        <v>0</v>
      </c>
      <c r="J215" s="166">
        <f>ROUND(I215*H215,2)</f>
        <v>0</v>
      </c>
      <c r="K215" s="163" t="s">
        <v>154</v>
      </c>
      <c r="L215" s="167"/>
      <c r="M215" s="168" t="s">
        <v>1</v>
      </c>
      <c r="N215" s="169" t="s">
        <v>33</v>
      </c>
      <c r="O215" s="145">
        <v>0</v>
      </c>
      <c r="P215" s="145">
        <f>O215*H215</f>
        <v>0</v>
      </c>
      <c r="Q215" s="145">
        <v>0.08</v>
      </c>
      <c r="R215" s="145">
        <f>Q215*H215</f>
        <v>3.2</v>
      </c>
      <c r="S215" s="145">
        <v>0</v>
      </c>
      <c r="T215" s="146">
        <f>S215*H215</f>
        <v>0</v>
      </c>
      <c r="AR215" s="147" t="s">
        <v>204</v>
      </c>
      <c r="AT215" s="147" t="s">
        <v>201</v>
      </c>
      <c r="AU215" s="147" t="s">
        <v>77</v>
      </c>
      <c r="AY215" s="15" t="s">
        <v>148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5" t="s">
        <v>75</v>
      </c>
      <c r="BK215" s="148">
        <f>ROUND(I215*H215,2)</f>
        <v>0</v>
      </c>
      <c r="BL215" s="15" t="s">
        <v>155</v>
      </c>
      <c r="BM215" s="147" t="s">
        <v>314</v>
      </c>
    </row>
    <row r="216" spans="2:65" s="1" customFormat="1">
      <c r="B216" s="27"/>
      <c r="D216" s="149" t="s">
        <v>157</v>
      </c>
      <c r="F216" s="150" t="s">
        <v>313</v>
      </c>
      <c r="L216" s="27"/>
      <c r="M216" s="151"/>
      <c r="T216" s="51"/>
      <c r="AT216" s="15" t="s">
        <v>157</v>
      </c>
      <c r="AU216" s="15" t="s">
        <v>77</v>
      </c>
    </row>
    <row r="217" spans="2:65" s="12" customFormat="1">
      <c r="B217" s="154"/>
      <c r="D217" s="149" t="s">
        <v>161</v>
      </c>
      <c r="E217" s="155" t="s">
        <v>1</v>
      </c>
      <c r="F217" s="156" t="s">
        <v>803</v>
      </c>
      <c r="H217" s="157">
        <v>40</v>
      </c>
      <c r="L217" s="154"/>
      <c r="M217" s="158"/>
      <c r="T217" s="159"/>
      <c r="AT217" s="155" t="s">
        <v>161</v>
      </c>
      <c r="AU217" s="155" t="s">
        <v>77</v>
      </c>
      <c r="AV217" s="12" t="s">
        <v>77</v>
      </c>
      <c r="AW217" s="12" t="s">
        <v>25</v>
      </c>
      <c r="AX217" s="12" t="s">
        <v>75</v>
      </c>
      <c r="AY217" s="155" t="s">
        <v>148</v>
      </c>
    </row>
    <row r="218" spans="2:65" s="1" customFormat="1" ht="24.2" customHeight="1">
      <c r="B218" s="137"/>
      <c r="C218" s="138" t="s">
        <v>291</v>
      </c>
      <c r="D218" s="138" t="s">
        <v>150</v>
      </c>
      <c r="E218" s="139" t="s">
        <v>545</v>
      </c>
      <c r="F218" s="140" t="s">
        <v>546</v>
      </c>
      <c r="G218" s="141" t="s">
        <v>272</v>
      </c>
      <c r="H218" s="142">
        <v>30.7</v>
      </c>
      <c r="I218" s="143">
        <v>0</v>
      </c>
      <c r="J218" s="143">
        <f>ROUND(I218*H218,2)</f>
        <v>0</v>
      </c>
      <c r="K218" s="140" t="s">
        <v>154</v>
      </c>
      <c r="L218" s="27"/>
      <c r="M218" s="144" t="s">
        <v>1</v>
      </c>
      <c r="N218" s="115" t="s">
        <v>33</v>
      </c>
      <c r="O218" s="145">
        <v>0.56999999999999995</v>
      </c>
      <c r="P218" s="145">
        <f>O218*H218</f>
        <v>17.498999999999999</v>
      </c>
      <c r="Q218" s="145">
        <v>0.43819000000000002</v>
      </c>
      <c r="R218" s="145">
        <f>Q218*H218</f>
        <v>13.452433000000001</v>
      </c>
      <c r="S218" s="145">
        <v>0</v>
      </c>
      <c r="T218" s="146">
        <f>S218*H218</f>
        <v>0</v>
      </c>
      <c r="AR218" s="147" t="s">
        <v>155</v>
      </c>
      <c r="AT218" s="147" t="s">
        <v>150</v>
      </c>
      <c r="AU218" s="147" t="s">
        <v>77</v>
      </c>
      <c r="AY218" s="15" t="s">
        <v>148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5" t="s">
        <v>75</v>
      </c>
      <c r="BK218" s="148">
        <f>ROUND(I218*H218,2)</f>
        <v>0</v>
      </c>
      <c r="BL218" s="15" t="s">
        <v>155</v>
      </c>
      <c r="BM218" s="147" t="s">
        <v>547</v>
      </c>
    </row>
    <row r="219" spans="2:65" s="1" customFormat="1" ht="19.5">
      <c r="B219" s="27"/>
      <c r="D219" s="149" t="s">
        <v>157</v>
      </c>
      <c r="F219" s="150" t="s">
        <v>548</v>
      </c>
      <c r="L219" s="27"/>
      <c r="M219" s="151"/>
      <c r="T219" s="51"/>
      <c r="AT219" s="15" t="s">
        <v>157</v>
      </c>
      <c r="AU219" s="15" t="s">
        <v>77</v>
      </c>
    </row>
    <row r="220" spans="2:65" s="1" customFormat="1">
      <c r="B220" s="27"/>
      <c r="D220" s="152" t="s">
        <v>159</v>
      </c>
      <c r="F220" s="153" t="s">
        <v>549</v>
      </c>
      <c r="L220" s="27"/>
      <c r="M220" s="151"/>
      <c r="T220" s="51"/>
      <c r="AT220" s="15" t="s">
        <v>159</v>
      </c>
      <c r="AU220" s="15" t="s">
        <v>77</v>
      </c>
    </row>
    <row r="221" spans="2:65" s="12" customFormat="1">
      <c r="B221" s="154"/>
      <c r="D221" s="149" t="s">
        <v>161</v>
      </c>
      <c r="E221" s="155" t="s">
        <v>1</v>
      </c>
      <c r="F221" s="156" t="s">
        <v>804</v>
      </c>
      <c r="H221" s="157">
        <v>22.7</v>
      </c>
      <c r="L221" s="154"/>
      <c r="M221" s="158"/>
      <c r="T221" s="159"/>
      <c r="AT221" s="155" t="s">
        <v>161</v>
      </c>
      <c r="AU221" s="155" t="s">
        <v>77</v>
      </c>
      <c r="AV221" s="12" t="s">
        <v>77</v>
      </c>
      <c r="AW221" s="12" t="s">
        <v>25</v>
      </c>
      <c r="AX221" s="12" t="s">
        <v>68</v>
      </c>
      <c r="AY221" s="155" t="s">
        <v>148</v>
      </c>
    </row>
    <row r="222" spans="2:65" s="12" customFormat="1">
      <c r="B222" s="154"/>
      <c r="D222" s="149" t="s">
        <v>161</v>
      </c>
      <c r="E222" s="155" t="s">
        <v>1</v>
      </c>
      <c r="F222" s="156" t="s">
        <v>805</v>
      </c>
      <c r="H222" s="157">
        <v>8</v>
      </c>
      <c r="L222" s="154"/>
      <c r="M222" s="158"/>
      <c r="T222" s="159"/>
      <c r="AT222" s="155" t="s">
        <v>161</v>
      </c>
      <c r="AU222" s="155" t="s">
        <v>77</v>
      </c>
      <c r="AV222" s="12" t="s">
        <v>77</v>
      </c>
      <c r="AW222" s="12" t="s">
        <v>25</v>
      </c>
      <c r="AX222" s="12" t="s">
        <v>68</v>
      </c>
      <c r="AY222" s="155" t="s">
        <v>148</v>
      </c>
    </row>
    <row r="223" spans="2:65" s="13" customFormat="1">
      <c r="B223" s="170"/>
      <c r="D223" s="149" t="s">
        <v>161</v>
      </c>
      <c r="E223" s="171" t="s">
        <v>1</v>
      </c>
      <c r="F223" s="172" t="s">
        <v>317</v>
      </c>
      <c r="H223" s="173">
        <v>30.7</v>
      </c>
      <c r="L223" s="170"/>
      <c r="M223" s="174"/>
      <c r="T223" s="175"/>
      <c r="AT223" s="171" t="s">
        <v>161</v>
      </c>
      <c r="AU223" s="171" t="s">
        <v>77</v>
      </c>
      <c r="AV223" s="13" t="s">
        <v>155</v>
      </c>
      <c r="AW223" s="13" t="s">
        <v>25</v>
      </c>
      <c r="AX223" s="13" t="s">
        <v>75</v>
      </c>
      <c r="AY223" s="171" t="s">
        <v>148</v>
      </c>
    </row>
    <row r="224" spans="2:65" s="1" customFormat="1" ht="24.2" customHeight="1">
      <c r="B224" s="137"/>
      <c r="C224" s="161" t="s">
        <v>7</v>
      </c>
      <c r="D224" s="161" t="s">
        <v>201</v>
      </c>
      <c r="E224" s="162" t="s">
        <v>552</v>
      </c>
      <c r="F224" s="163" t="s">
        <v>553</v>
      </c>
      <c r="G224" s="164" t="s">
        <v>272</v>
      </c>
      <c r="H224" s="165">
        <v>30.7</v>
      </c>
      <c r="I224" s="166">
        <v>0</v>
      </c>
      <c r="J224" s="166">
        <f>ROUND(I224*H224,2)</f>
        <v>0</v>
      </c>
      <c r="K224" s="163" t="s">
        <v>1</v>
      </c>
      <c r="L224" s="167"/>
      <c r="M224" s="168" t="s">
        <v>1</v>
      </c>
      <c r="N224" s="169" t="s">
        <v>33</v>
      </c>
      <c r="O224" s="145">
        <v>0</v>
      </c>
      <c r="P224" s="145">
        <f>O224*H224</f>
        <v>0</v>
      </c>
      <c r="Q224" s="145">
        <v>1.66E-2</v>
      </c>
      <c r="R224" s="145">
        <f>Q224*H224</f>
        <v>0.50961999999999996</v>
      </c>
      <c r="S224" s="145">
        <v>0</v>
      </c>
      <c r="T224" s="146">
        <f>S224*H224</f>
        <v>0</v>
      </c>
      <c r="AR224" s="147" t="s">
        <v>204</v>
      </c>
      <c r="AT224" s="147" t="s">
        <v>201</v>
      </c>
      <c r="AU224" s="147" t="s">
        <v>77</v>
      </c>
      <c r="AY224" s="15" t="s">
        <v>148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5" t="s">
        <v>75</v>
      </c>
      <c r="BK224" s="148">
        <f>ROUND(I224*H224,2)</f>
        <v>0</v>
      </c>
      <c r="BL224" s="15" t="s">
        <v>155</v>
      </c>
      <c r="BM224" s="147" t="s">
        <v>554</v>
      </c>
    </row>
    <row r="225" spans="2:65" s="1" customFormat="1" ht="29.25">
      <c r="B225" s="27"/>
      <c r="D225" s="149" t="s">
        <v>157</v>
      </c>
      <c r="F225" s="150" t="s">
        <v>555</v>
      </c>
      <c r="L225" s="27"/>
      <c r="M225" s="151"/>
      <c r="T225" s="51"/>
      <c r="AT225" s="15" t="s">
        <v>157</v>
      </c>
      <c r="AU225" s="15" t="s">
        <v>77</v>
      </c>
    </row>
    <row r="226" spans="2:65" s="11" customFormat="1" ht="22.9" customHeight="1">
      <c r="B226" s="126"/>
      <c r="D226" s="127" t="s">
        <v>67</v>
      </c>
      <c r="E226" s="135" t="s">
        <v>346</v>
      </c>
      <c r="F226" s="135" t="s">
        <v>347</v>
      </c>
      <c r="J226" s="136">
        <f>BK226</f>
        <v>0</v>
      </c>
      <c r="L226" s="126"/>
      <c r="M226" s="130"/>
      <c r="P226" s="131">
        <f>SUM(P227:P243)</f>
        <v>10.067903999999999</v>
      </c>
      <c r="R226" s="131">
        <f>SUM(R227:R243)</f>
        <v>0</v>
      </c>
      <c r="T226" s="132">
        <f>SUM(T227:T243)</f>
        <v>0</v>
      </c>
      <c r="AR226" s="127" t="s">
        <v>75</v>
      </c>
      <c r="AT226" s="133" t="s">
        <v>67</v>
      </c>
      <c r="AU226" s="133" t="s">
        <v>75</v>
      </c>
      <c r="AY226" s="127" t="s">
        <v>148</v>
      </c>
      <c r="BK226" s="134">
        <f>SUM(BK227:BK243)</f>
        <v>0</v>
      </c>
    </row>
    <row r="227" spans="2:65" s="1" customFormat="1" ht="24.2" customHeight="1">
      <c r="B227" s="137"/>
      <c r="C227" s="138" t="s">
        <v>304</v>
      </c>
      <c r="D227" s="138" t="s">
        <v>150</v>
      </c>
      <c r="E227" s="139" t="s">
        <v>356</v>
      </c>
      <c r="F227" s="140" t="s">
        <v>208</v>
      </c>
      <c r="G227" s="141" t="s">
        <v>209</v>
      </c>
      <c r="H227" s="142">
        <v>44.351999999999997</v>
      </c>
      <c r="I227" s="143">
        <v>0</v>
      </c>
      <c r="J227" s="143">
        <f>ROUND(I227*H227,2)</f>
        <v>0</v>
      </c>
      <c r="K227" s="140" t="s">
        <v>154</v>
      </c>
      <c r="L227" s="27"/>
      <c r="M227" s="144" t="s">
        <v>1</v>
      </c>
      <c r="N227" s="115" t="s">
        <v>33</v>
      </c>
      <c r="O227" s="145">
        <v>0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155</v>
      </c>
      <c r="AT227" s="147" t="s">
        <v>150</v>
      </c>
      <c r="AU227" s="147" t="s">
        <v>77</v>
      </c>
      <c r="AY227" s="15" t="s">
        <v>148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5" t="s">
        <v>75</v>
      </c>
      <c r="BK227" s="148">
        <f>ROUND(I227*H227,2)</f>
        <v>0</v>
      </c>
      <c r="BL227" s="15" t="s">
        <v>155</v>
      </c>
      <c r="BM227" s="147" t="s">
        <v>357</v>
      </c>
    </row>
    <row r="228" spans="2:65" s="1" customFormat="1" ht="29.25">
      <c r="B228" s="27"/>
      <c r="D228" s="149" t="s">
        <v>157</v>
      </c>
      <c r="F228" s="150" t="s">
        <v>211</v>
      </c>
      <c r="L228" s="27"/>
      <c r="M228" s="151"/>
      <c r="T228" s="51"/>
      <c r="AT228" s="15" t="s">
        <v>157</v>
      </c>
      <c r="AU228" s="15" t="s">
        <v>77</v>
      </c>
    </row>
    <row r="229" spans="2:65" s="1" customFormat="1">
      <c r="B229" s="27"/>
      <c r="D229" s="152" t="s">
        <v>159</v>
      </c>
      <c r="F229" s="153" t="s">
        <v>358</v>
      </c>
      <c r="L229" s="27"/>
      <c r="M229" s="151"/>
      <c r="T229" s="51"/>
      <c r="AT229" s="15" t="s">
        <v>159</v>
      </c>
      <c r="AU229" s="15" t="s">
        <v>77</v>
      </c>
    </row>
    <row r="230" spans="2:65" s="12" customFormat="1">
      <c r="B230" s="154"/>
      <c r="D230" s="149" t="s">
        <v>161</v>
      </c>
      <c r="E230" s="155" t="s">
        <v>1</v>
      </c>
      <c r="F230" s="156" t="s">
        <v>556</v>
      </c>
      <c r="H230" s="157">
        <v>44.351999999999997</v>
      </c>
      <c r="L230" s="154"/>
      <c r="M230" s="158"/>
      <c r="T230" s="159"/>
      <c r="AT230" s="155" t="s">
        <v>161</v>
      </c>
      <c r="AU230" s="155" t="s">
        <v>77</v>
      </c>
      <c r="AV230" s="12" t="s">
        <v>77</v>
      </c>
      <c r="AW230" s="12" t="s">
        <v>25</v>
      </c>
      <c r="AX230" s="12" t="s">
        <v>75</v>
      </c>
      <c r="AY230" s="155" t="s">
        <v>148</v>
      </c>
    </row>
    <row r="231" spans="2:65" s="1" customFormat="1" ht="21.75" customHeight="1">
      <c r="B231" s="137"/>
      <c r="C231" s="138" t="s">
        <v>311</v>
      </c>
      <c r="D231" s="138" t="s">
        <v>150</v>
      </c>
      <c r="E231" s="139" t="s">
        <v>361</v>
      </c>
      <c r="F231" s="140" t="s">
        <v>362</v>
      </c>
      <c r="G231" s="141" t="s">
        <v>209</v>
      </c>
      <c r="H231" s="142">
        <v>44.351999999999997</v>
      </c>
      <c r="I231" s="143">
        <v>0</v>
      </c>
      <c r="J231" s="143">
        <f>ROUND(I231*H231,2)</f>
        <v>0</v>
      </c>
      <c r="K231" s="140" t="s">
        <v>154</v>
      </c>
      <c r="L231" s="27"/>
      <c r="M231" s="144" t="s">
        <v>1</v>
      </c>
      <c r="N231" s="115" t="s">
        <v>33</v>
      </c>
      <c r="O231" s="145">
        <v>0.03</v>
      </c>
      <c r="P231" s="145">
        <f>O231*H231</f>
        <v>1.3305599999999997</v>
      </c>
      <c r="Q231" s="145">
        <v>0</v>
      </c>
      <c r="R231" s="145">
        <f>Q231*H231</f>
        <v>0</v>
      </c>
      <c r="S231" s="145">
        <v>0</v>
      </c>
      <c r="T231" s="146">
        <f>S231*H231</f>
        <v>0</v>
      </c>
      <c r="AR231" s="147" t="s">
        <v>155</v>
      </c>
      <c r="AT231" s="147" t="s">
        <v>150</v>
      </c>
      <c r="AU231" s="147" t="s">
        <v>77</v>
      </c>
      <c r="AY231" s="15" t="s">
        <v>148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5" t="s">
        <v>75</v>
      </c>
      <c r="BK231" s="148">
        <f>ROUND(I231*H231,2)</f>
        <v>0</v>
      </c>
      <c r="BL231" s="15" t="s">
        <v>155</v>
      </c>
      <c r="BM231" s="147" t="s">
        <v>363</v>
      </c>
    </row>
    <row r="232" spans="2:65" s="1" customFormat="1" ht="19.5">
      <c r="B232" s="27"/>
      <c r="D232" s="149" t="s">
        <v>157</v>
      </c>
      <c r="F232" s="150" t="s">
        <v>364</v>
      </c>
      <c r="L232" s="27"/>
      <c r="M232" s="151"/>
      <c r="T232" s="51"/>
      <c r="AT232" s="15" t="s">
        <v>157</v>
      </c>
      <c r="AU232" s="15" t="s">
        <v>77</v>
      </c>
    </row>
    <row r="233" spans="2:65" s="1" customFormat="1">
      <c r="B233" s="27"/>
      <c r="D233" s="152" t="s">
        <v>159</v>
      </c>
      <c r="F233" s="153" t="s">
        <v>365</v>
      </c>
      <c r="L233" s="27"/>
      <c r="M233" s="151"/>
      <c r="T233" s="51"/>
      <c r="AT233" s="15" t="s">
        <v>159</v>
      </c>
      <c r="AU233" s="15" t="s">
        <v>77</v>
      </c>
    </row>
    <row r="234" spans="2:65" s="12" customFormat="1">
      <c r="B234" s="154"/>
      <c r="D234" s="149" t="s">
        <v>161</v>
      </c>
      <c r="E234" s="155" t="s">
        <v>1</v>
      </c>
      <c r="F234" s="156" t="s">
        <v>556</v>
      </c>
      <c r="H234" s="157">
        <v>44.351999999999997</v>
      </c>
      <c r="L234" s="154"/>
      <c r="M234" s="158"/>
      <c r="T234" s="159"/>
      <c r="AT234" s="155" t="s">
        <v>161</v>
      </c>
      <c r="AU234" s="155" t="s">
        <v>77</v>
      </c>
      <c r="AV234" s="12" t="s">
        <v>77</v>
      </c>
      <c r="AW234" s="12" t="s">
        <v>25</v>
      </c>
      <c r="AX234" s="12" t="s">
        <v>68</v>
      </c>
      <c r="AY234" s="155" t="s">
        <v>148</v>
      </c>
    </row>
    <row r="235" spans="2:65" s="13" customFormat="1">
      <c r="B235" s="170"/>
      <c r="D235" s="149" t="s">
        <v>161</v>
      </c>
      <c r="E235" s="171" t="s">
        <v>106</v>
      </c>
      <c r="F235" s="172" t="s">
        <v>317</v>
      </c>
      <c r="H235" s="173">
        <v>44.351999999999997</v>
      </c>
      <c r="L235" s="170"/>
      <c r="M235" s="174"/>
      <c r="T235" s="175"/>
      <c r="AT235" s="171" t="s">
        <v>161</v>
      </c>
      <c r="AU235" s="171" t="s">
        <v>77</v>
      </c>
      <c r="AV235" s="13" t="s">
        <v>155</v>
      </c>
      <c r="AW235" s="13" t="s">
        <v>25</v>
      </c>
      <c r="AX235" s="13" t="s">
        <v>75</v>
      </c>
      <c r="AY235" s="171" t="s">
        <v>148</v>
      </c>
    </row>
    <row r="236" spans="2:65" s="1" customFormat="1" ht="24.2" customHeight="1">
      <c r="B236" s="137"/>
      <c r="C236" s="138" t="s">
        <v>318</v>
      </c>
      <c r="D236" s="138" t="s">
        <v>150</v>
      </c>
      <c r="E236" s="139" t="s">
        <v>367</v>
      </c>
      <c r="F236" s="140" t="s">
        <v>368</v>
      </c>
      <c r="G236" s="141" t="s">
        <v>209</v>
      </c>
      <c r="H236" s="142">
        <v>842.68799999999999</v>
      </c>
      <c r="I236" s="143">
        <v>0</v>
      </c>
      <c r="J236" s="143">
        <f>ROUND(I236*H236,2)</f>
        <v>0</v>
      </c>
      <c r="K236" s="140" t="s">
        <v>154</v>
      </c>
      <c r="L236" s="27"/>
      <c r="M236" s="144" t="s">
        <v>1</v>
      </c>
      <c r="N236" s="115" t="s">
        <v>33</v>
      </c>
      <c r="O236" s="145">
        <v>2E-3</v>
      </c>
      <c r="P236" s="145">
        <f>O236*H236</f>
        <v>1.685376</v>
      </c>
      <c r="Q236" s="145">
        <v>0</v>
      </c>
      <c r="R236" s="145">
        <f>Q236*H236</f>
        <v>0</v>
      </c>
      <c r="S236" s="145">
        <v>0</v>
      </c>
      <c r="T236" s="146">
        <f>S236*H236</f>
        <v>0</v>
      </c>
      <c r="AR236" s="147" t="s">
        <v>155</v>
      </c>
      <c r="AT236" s="147" t="s">
        <v>150</v>
      </c>
      <c r="AU236" s="147" t="s">
        <v>77</v>
      </c>
      <c r="AY236" s="15" t="s">
        <v>148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5" t="s">
        <v>75</v>
      </c>
      <c r="BK236" s="148">
        <f>ROUND(I236*H236,2)</f>
        <v>0</v>
      </c>
      <c r="BL236" s="15" t="s">
        <v>155</v>
      </c>
      <c r="BM236" s="147" t="s">
        <v>369</v>
      </c>
    </row>
    <row r="237" spans="2:65" s="1" customFormat="1" ht="29.25">
      <c r="B237" s="27"/>
      <c r="D237" s="149" t="s">
        <v>157</v>
      </c>
      <c r="F237" s="150" t="s">
        <v>370</v>
      </c>
      <c r="L237" s="27"/>
      <c r="M237" s="151"/>
      <c r="T237" s="51"/>
      <c r="AT237" s="15" t="s">
        <v>157</v>
      </c>
      <c r="AU237" s="15" t="s">
        <v>77</v>
      </c>
    </row>
    <row r="238" spans="2:65" s="1" customFormat="1">
      <c r="B238" s="27"/>
      <c r="D238" s="152" t="s">
        <v>159</v>
      </c>
      <c r="F238" s="153" t="s">
        <v>371</v>
      </c>
      <c r="L238" s="27"/>
      <c r="M238" s="151"/>
      <c r="T238" s="51"/>
      <c r="AT238" s="15" t="s">
        <v>159</v>
      </c>
      <c r="AU238" s="15" t="s">
        <v>77</v>
      </c>
    </row>
    <row r="239" spans="2:65" s="12" customFormat="1">
      <c r="B239" s="154"/>
      <c r="D239" s="149" t="s">
        <v>161</v>
      </c>
      <c r="E239" s="155" t="s">
        <v>1</v>
      </c>
      <c r="F239" s="156" t="s">
        <v>372</v>
      </c>
      <c r="H239" s="157">
        <v>842.68799999999999</v>
      </c>
      <c r="L239" s="154"/>
      <c r="M239" s="158"/>
      <c r="T239" s="159"/>
      <c r="AT239" s="155" t="s">
        <v>161</v>
      </c>
      <c r="AU239" s="155" t="s">
        <v>77</v>
      </c>
      <c r="AV239" s="12" t="s">
        <v>77</v>
      </c>
      <c r="AW239" s="12" t="s">
        <v>25</v>
      </c>
      <c r="AX239" s="12" t="s">
        <v>75</v>
      </c>
      <c r="AY239" s="155" t="s">
        <v>148</v>
      </c>
    </row>
    <row r="240" spans="2:65" s="1" customFormat="1" ht="24.2" customHeight="1">
      <c r="B240" s="137"/>
      <c r="C240" s="138" t="s">
        <v>323</v>
      </c>
      <c r="D240" s="138" t="s">
        <v>150</v>
      </c>
      <c r="E240" s="139" t="s">
        <v>401</v>
      </c>
      <c r="F240" s="140" t="s">
        <v>402</v>
      </c>
      <c r="G240" s="141" t="s">
        <v>209</v>
      </c>
      <c r="H240" s="142">
        <v>44.351999999999997</v>
      </c>
      <c r="I240" s="143">
        <v>0</v>
      </c>
      <c r="J240" s="143">
        <f>ROUND(I240*H240,2)</f>
        <v>0</v>
      </c>
      <c r="K240" s="140" t="s">
        <v>154</v>
      </c>
      <c r="L240" s="27"/>
      <c r="M240" s="144" t="s">
        <v>1</v>
      </c>
      <c r="N240" s="115" t="s">
        <v>33</v>
      </c>
      <c r="O240" s="145">
        <v>0.159</v>
      </c>
      <c r="P240" s="145">
        <f>O240*H240</f>
        <v>7.0519679999999996</v>
      </c>
      <c r="Q240" s="145">
        <v>0</v>
      </c>
      <c r="R240" s="145">
        <f>Q240*H240</f>
        <v>0</v>
      </c>
      <c r="S240" s="145">
        <v>0</v>
      </c>
      <c r="T240" s="146">
        <f>S240*H240</f>
        <v>0</v>
      </c>
      <c r="AR240" s="147" t="s">
        <v>155</v>
      </c>
      <c r="AT240" s="147" t="s">
        <v>150</v>
      </c>
      <c r="AU240" s="147" t="s">
        <v>77</v>
      </c>
      <c r="AY240" s="15" t="s">
        <v>148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5" t="s">
        <v>75</v>
      </c>
      <c r="BK240" s="148">
        <f>ROUND(I240*H240,2)</f>
        <v>0</v>
      </c>
      <c r="BL240" s="15" t="s">
        <v>155</v>
      </c>
      <c r="BM240" s="147" t="s">
        <v>403</v>
      </c>
    </row>
    <row r="241" spans="2:65" s="1" customFormat="1">
      <c r="B241" s="27"/>
      <c r="D241" s="149" t="s">
        <v>157</v>
      </c>
      <c r="F241" s="150" t="s">
        <v>404</v>
      </c>
      <c r="L241" s="27"/>
      <c r="M241" s="151"/>
      <c r="T241" s="51"/>
      <c r="AT241" s="15" t="s">
        <v>157</v>
      </c>
      <c r="AU241" s="15" t="s">
        <v>77</v>
      </c>
    </row>
    <row r="242" spans="2:65" s="1" customFormat="1">
      <c r="B242" s="27"/>
      <c r="D242" s="152" t="s">
        <v>159</v>
      </c>
      <c r="F242" s="153" t="s">
        <v>405</v>
      </c>
      <c r="L242" s="27"/>
      <c r="M242" s="151"/>
      <c r="T242" s="51"/>
      <c r="AT242" s="15" t="s">
        <v>159</v>
      </c>
      <c r="AU242" s="15" t="s">
        <v>77</v>
      </c>
    </row>
    <row r="243" spans="2:65" s="12" customFormat="1">
      <c r="B243" s="154"/>
      <c r="D243" s="149" t="s">
        <v>161</v>
      </c>
      <c r="E243" s="155" t="s">
        <v>1</v>
      </c>
      <c r="F243" s="156" t="s">
        <v>556</v>
      </c>
      <c r="H243" s="157">
        <v>44.351999999999997</v>
      </c>
      <c r="L243" s="154"/>
      <c r="M243" s="158"/>
      <c r="T243" s="159"/>
      <c r="AT243" s="155" t="s">
        <v>161</v>
      </c>
      <c r="AU243" s="155" t="s">
        <v>77</v>
      </c>
      <c r="AV243" s="12" t="s">
        <v>77</v>
      </c>
      <c r="AW243" s="12" t="s">
        <v>25</v>
      </c>
      <c r="AX243" s="12" t="s">
        <v>75</v>
      </c>
      <c r="AY243" s="155" t="s">
        <v>148</v>
      </c>
    </row>
    <row r="244" spans="2:65" s="11" customFormat="1" ht="22.9" customHeight="1">
      <c r="B244" s="126"/>
      <c r="D244" s="127" t="s">
        <v>67</v>
      </c>
      <c r="E244" s="135" t="s">
        <v>418</v>
      </c>
      <c r="F244" s="135" t="s">
        <v>419</v>
      </c>
      <c r="J244" s="136">
        <f>BK244</f>
        <v>0</v>
      </c>
      <c r="L244" s="126"/>
      <c r="M244" s="130"/>
      <c r="P244" s="131">
        <f>SUM(P245:P247)</f>
        <v>29.501070000000002</v>
      </c>
      <c r="R244" s="131">
        <f>SUM(R245:R247)</f>
        <v>0</v>
      </c>
      <c r="T244" s="132">
        <f>SUM(T245:T247)</f>
        <v>0</v>
      </c>
      <c r="AR244" s="127" t="s">
        <v>75</v>
      </c>
      <c r="AT244" s="133" t="s">
        <v>67</v>
      </c>
      <c r="AU244" s="133" t="s">
        <v>75</v>
      </c>
      <c r="AY244" s="127" t="s">
        <v>148</v>
      </c>
      <c r="BK244" s="134">
        <f>SUM(BK245:BK247)</f>
        <v>0</v>
      </c>
    </row>
    <row r="245" spans="2:65" s="1" customFormat="1" ht="24.2" customHeight="1">
      <c r="B245" s="137"/>
      <c r="C245" s="138" t="s">
        <v>327</v>
      </c>
      <c r="D245" s="138" t="s">
        <v>150</v>
      </c>
      <c r="E245" s="139" t="s">
        <v>557</v>
      </c>
      <c r="F245" s="140" t="s">
        <v>558</v>
      </c>
      <c r="G245" s="141" t="s">
        <v>209</v>
      </c>
      <c r="H245" s="142">
        <v>74.31</v>
      </c>
      <c r="I245" s="143">
        <v>0</v>
      </c>
      <c r="J245" s="143">
        <f>ROUND(I245*H245,2)</f>
        <v>0</v>
      </c>
      <c r="K245" s="140" t="s">
        <v>154</v>
      </c>
      <c r="L245" s="27"/>
      <c r="M245" s="144" t="s">
        <v>1</v>
      </c>
      <c r="N245" s="115" t="s">
        <v>33</v>
      </c>
      <c r="O245" s="145">
        <v>0.39700000000000002</v>
      </c>
      <c r="P245" s="145">
        <f>O245*H245</f>
        <v>29.501070000000002</v>
      </c>
      <c r="Q245" s="145">
        <v>0</v>
      </c>
      <c r="R245" s="145">
        <f>Q245*H245</f>
        <v>0</v>
      </c>
      <c r="S245" s="145">
        <v>0</v>
      </c>
      <c r="T245" s="146">
        <f>S245*H245</f>
        <v>0</v>
      </c>
      <c r="AR245" s="147" t="s">
        <v>155</v>
      </c>
      <c r="AT245" s="147" t="s">
        <v>150</v>
      </c>
      <c r="AU245" s="147" t="s">
        <v>77</v>
      </c>
      <c r="AY245" s="15" t="s">
        <v>148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5" t="s">
        <v>75</v>
      </c>
      <c r="BK245" s="148">
        <f>ROUND(I245*H245,2)</f>
        <v>0</v>
      </c>
      <c r="BL245" s="15" t="s">
        <v>155</v>
      </c>
      <c r="BM245" s="147" t="s">
        <v>559</v>
      </c>
    </row>
    <row r="246" spans="2:65" s="1" customFormat="1" ht="19.5">
      <c r="B246" s="27"/>
      <c r="D246" s="149" t="s">
        <v>157</v>
      </c>
      <c r="F246" s="150" t="s">
        <v>560</v>
      </c>
      <c r="L246" s="27"/>
      <c r="M246" s="151"/>
      <c r="T246" s="51"/>
      <c r="AT246" s="15" t="s">
        <v>157</v>
      </c>
      <c r="AU246" s="15" t="s">
        <v>77</v>
      </c>
    </row>
    <row r="247" spans="2:65" s="1" customFormat="1">
      <c r="B247" s="27"/>
      <c r="D247" s="152" t="s">
        <v>159</v>
      </c>
      <c r="F247" s="153" t="s">
        <v>561</v>
      </c>
      <c r="L247" s="27"/>
      <c r="M247" s="176"/>
      <c r="N247" s="177"/>
      <c r="O247" s="177"/>
      <c r="P247" s="177"/>
      <c r="Q247" s="177"/>
      <c r="R247" s="177"/>
      <c r="S247" s="177"/>
      <c r="T247" s="178"/>
      <c r="AT247" s="15" t="s">
        <v>159</v>
      </c>
      <c r="AU247" s="15" t="s">
        <v>77</v>
      </c>
    </row>
    <row r="248" spans="2:65" s="1" customFormat="1" ht="6.95" customHeight="1">
      <c r="B248" s="39"/>
      <c r="C248" s="40"/>
      <c r="D248" s="40"/>
      <c r="E248" s="40"/>
      <c r="F248" s="40"/>
      <c r="G248" s="40"/>
      <c r="H248" s="40"/>
      <c r="I248" s="40"/>
      <c r="J248" s="40"/>
      <c r="K248" s="40"/>
      <c r="L248" s="27"/>
    </row>
  </sheetData>
  <autoFilter ref="C131:K247" xr:uid="{00000000-0009-0000-0000-000005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hyperlinks>
    <hyperlink ref="F137" r:id="rId1" xr:uid="{00000000-0004-0000-0500-000000000000}"/>
    <hyperlink ref="F141" r:id="rId2" xr:uid="{00000000-0004-0000-0500-000001000000}"/>
    <hyperlink ref="F146" r:id="rId3" xr:uid="{00000000-0004-0000-0500-000002000000}"/>
    <hyperlink ref="F152" r:id="rId4" xr:uid="{00000000-0004-0000-0500-000003000000}"/>
    <hyperlink ref="F159" r:id="rId5" xr:uid="{00000000-0004-0000-0500-000004000000}"/>
    <hyperlink ref="F164" r:id="rId6" xr:uid="{00000000-0004-0000-0500-000005000000}"/>
    <hyperlink ref="F172" r:id="rId7" xr:uid="{00000000-0004-0000-0500-000006000000}"/>
    <hyperlink ref="F177" r:id="rId8" xr:uid="{00000000-0004-0000-0500-000007000000}"/>
    <hyperlink ref="F182" r:id="rId9" xr:uid="{00000000-0004-0000-0500-000008000000}"/>
    <hyperlink ref="F190" r:id="rId10" xr:uid="{00000000-0004-0000-0500-000009000000}"/>
    <hyperlink ref="F195" r:id="rId11" xr:uid="{00000000-0004-0000-0500-00000A000000}"/>
    <hyperlink ref="F199" r:id="rId12" xr:uid="{00000000-0004-0000-0500-00000B000000}"/>
    <hyperlink ref="F206" r:id="rId13" xr:uid="{00000000-0004-0000-0500-00000C000000}"/>
    <hyperlink ref="F213" r:id="rId14" xr:uid="{00000000-0004-0000-0500-00000D000000}"/>
    <hyperlink ref="F220" r:id="rId15" xr:uid="{00000000-0004-0000-0500-00000E000000}"/>
    <hyperlink ref="F229" r:id="rId16" xr:uid="{00000000-0004-0000-0500-00000F000000}"/>
    <hyperlink ref="F233" r:id="rId17" xr:uid="{00000000-0004-0000-0500-000010000000}"/>
    <hyperlink ref="F238" r:id="rId18" xr:uid="{00000000-0004-0000-0500-000011000000}"/>
    <hyperlink ref="F242" r:id="rId19" xr:uid="{00000000-0004-0000-0500-000012000000}"/>
    <hyperlink ref="F247" r:id="rId20" xr:uid="{00000000-0004-0000-05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04"/>
  <sheetViews>
    <sheetView showGridLines="0" topLeftCell="A198" workbookViewId="0">
      <selection activeCell="A216" sqref="A216:XFD2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38.16406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5" t="s">
        <v>97</v>
      </c>
      <c r="AZ2" s="88" t="s">
        <v>426</v>
      </c>
      <c r="BA2" s="88" t="s">
        <v>1</v>
      </c>
      <c r="BB2" s="88" t="s">
        <v>1</v>
      </c>
      <c r="BC2" s="88" t="s">
        <v>806</v>
      </c>
      <c r="BD2" s="88" t="s">
        <v>77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  <c r="AZ3" s="88" t="s">
        <v>104</v>
      </c>
      <c r="BA3" s="88" t="s">
        <v>1</v>
      </c>
      <c r="BB3" s="88" t="s">
        <v>1</v>
      </c>
      <c r="BC3" s="88" t="s">
        <v>807</v>
      </c>
      <c r="BD3" s="88" t="s">
        <v>77</v>
      </c>
    </row>
    <row r="4" spans="2:56" ht="24.95" customHeight="1">
      <c r="B4" s="18"/>
      <c r="D4" s="19" t="s">
        <v>108</v>
      </c>
      <c r="L4" s="18"/>
      <c r="M4" s="89" t="s">
        <v>10</v>
      </c>
      <c r="AT4" s="15" t="s">
        <v>3</v>
      </c>
      <c r="AZ4" s="88" t="s">
        <v>106</v>
      </c>
      <c r="BA4" s="88" t="s">
        <v>1</v>
      </c>
      <c r="BB4" s="88" t="s">
        <v>1</v>
      </c>
      <c r="BC4" s="88" t="s">
        <v>808</v>
      </c>
      <c r="BD4" s="88" t="s">
        <v>77</v>
      </c>
    </row>
    <row r="5" spans="2:56" ht="6.95" customHeight="1">
      <c r="B5" s="18"/>
      <c r="L5" s="18"/>
      <c r="AZ5" s="88" t="s">
        <v>109</v>
      </c>
      <c r="BA5" s="88" t="s">
        <v>1</v>
      </c>
      <c r="BB5" s="88" t="s">
        <v>1</v>
      </c>
      <c r="BC5" s="88" t="s">
        <v>809</v>
      </c>
      <c r="BD5" s="88" t="s">
        <v>77</v>
      </c>
    </row>
    <row r="6" spans="2:56" ht="12" customHeight="1">
      <c r="B6" s="18"/>
      <c r="D6" s="24" t="s">
        <v>14</v>
      </c>
      <c r="L6" s="18"/>
      <c r="AZ6" s="88" t="s">
        <v>111</v>
      </c>
      <c r="BA6" s="88" t="s">
        <v>1</v>
      </c>
      <c r="BB6" s="88" t="s">
        <v>1</v>
      </c>
      <c r="BC6" s="88" t="s">
        <v>810</v>
      </c>
      <c r="BD6" s="88" t="s">
        <v>77</v>
      </c>
    </row>
    <row r="7" spans="2:56" ht="16.5" customHeight="1">
      <c r="B7" s="18"/>
      <c r="E7" s="233" t="str">
        <f>'Rekapitulace stavby'!K6</f>
        <v xml:space="preserve">OPRAVA MÍSTNÍCH KOMUNIKACÍ NA KOPCI V OBCI KRAVSKO – další etapa </v>
      </c>
      <c r="F7" s="234"/>
      <c r="G7" s="234"/>
      <c r="H7" s="234"/>
      <c r="L7" s="18"/>
    </row>
    <row r="8" spans="2:56" ht="12" customHeight="1">
      <c r="B8" s="18"/>
      <c r="D8" s="24" t="s">
        <v>113</v>
      </c>
      <c r="L8" s="18"/>
    </row>
    <row r="9" spans="2:56" s="1" customFormat="1" ht="16.5" customHeight="1">
      <c r="B9" s="27"/>
      <c r="E9" s="233" t="s">
        <v>811</v>
      </c>
      <c r="F9" s="232"/>
      <c r="G9" s="232"/>
      <c r="H9" s="232"/>
      <c r="L9" s="27"/>
    </row>
    <row r="10" spans="2:56" s="1" customFormat="1" ht="12" customHeight="1">
      <c r="B10" s="27"/>
      <c r="D10" s="24" t="s">
        <v>115</v>
      </c>
      <c r="L10" s="27"/>
    </row>
    <row r="11" spans="2:56" s="1" customFormat="1" ht="16.5" customHeight="1">
      <c r="B11" s="27"/>
      <c r="E11" s="227" t="s">
        <v>812</v>
      </c>
      <c r="F11" s="232"/>
      <c r="G11" s="232"/>
      <c r="H11" s="232"/>
      <c r="L11" s="27"/>
    </row>
    <row r="12" spans="2:56" s="1" customFormat="1">
      <c r="B12" s="27"/>
      <c r="L12" s="27"/>
    </row>
    <row r="13" spans="2:56" s="1" customFormat="1" ht="12" customHeight="1">
      <c r="B13" s="27"/>
      <c r="D13" s="24" t="s">
        <v>15</v>
      </c>
      <c r="F13" s="22" t="s">
        <v>1</v>
      </c>
      <c r="I13" s="24" t="s">
        <v>16</v>
      </c>
      <c r="J13" s="22" t="s">
        <v>1</v>
      </c>
      <c r="L13" s="27"/>
    </row>
    <row r="14" spans="2:56" s="1" customFormat="1" ht="12" customHeight="1">
      <c r="B14" s="27"/>
      <c r="D14" s="24" t="s">
        <v>17</v>
      </c>
      <c r="F14" s="22" t="s">
        <v>18</v>
      </c>
      <c r="I14" s="24" t="s">
        <v>19</v>
      </c>
      <c r="J14" s="47"/>
      <c r="L14" s="27"/>
    </row>
    <row r="15" spans="2:56" s="1" customFormat="1" ht="10.9" customHeight="1">
      <c r="B15" s="27"/>
      <c r="L15" s="27"/>
    </row>
    <row r="16" spans="2:56" s="1" customFormat="1" ht="12" customHeight="1">
      <c r="B16" s="27"/>
      <c r="D16" s="24" t="s">
        <v>20</v>
      </c>
      <c r="I16" s="24" t="s">
        <v>21</v>
      </c>
      <c r="J16" s="22" t="str">
        <f>IF('Rekapitulace stavby'!AN10="","",'Rekapitulace stavby'!AN10)</f>
        <v/>
      </c>
      <c r="L16" s="27"/>
    </row>
    <row r="17" spans="2:12" s="1" customFormat="1" ht="18" customHeight="1">
      <c r="B17" s="27"/>
      <c r="E17" s="22" t="str">
        <f>IF('Rekapitulace stavby'!E11="","",'Rekapitulace stavby'!E11)</f>
        <v xml:space="preserve"> </v>
      </c>
      <c r="I17" s="24" t="s">
        <v>22</v>
      </c>
      <c r="J17" s="22" t="str">
        <f>IF('Rekapitulace stavby'!AN11="","",'Rekapitulace stavby'!AN11)</f>
        <v/>
      </c>
      <c r="L17" s="27"/>
    </row>
    <row r="18" spans="2:12" s="1" customFormat="1" ht="6.95" customHeight="1">
      <c r="B18" s="27"/>
      <c r="L18" s="27"/>
    </row>
    <row r="19" spans="2:12" s="1" customFormat="1" ht="12" customHeight="1">
      <c r="B19" s="27"/>
      <c r="D19" s="24" t="s">
        <v>23</v>
      </c>
      <c r="I19" s="24" t="s">
        <v>21</v>
      </c>
      <c r="J19" s="22" t="str">
        <f>'Rekapitulace stavby'!AN13</f>
        <v/>
      </c>
      <c r="L19" s="27"/>
    </row>
    <row r="20" spans="2:12" s="1" customFormat="1" ht="18" customHeight="1">
      <c r="B20" s="27"/>
      <c r="E20" s="214" t="str">
        <f>'Rekapitulace stavby'!E14</f>
        <v xml:space="preserve"> </v>
      </c>
      <c r="F20" s="214"/>
      <c r="G20" s="214"/>
      <c r="H20" s="214"/>
      <c r="I20" s="24" t="s">
        <v>22</v>
      </c>
      <c r="J20" s="22" t="str">
        <f>'Rekapitulace stavby'!AN14</f>
        <v/>
      </c>
      <c r="L20" s="27"/>
    </row>
    <row r="21" spans="2:12" s="1" customFormat="1" ht="6.95" customHeight="1">
      <c r="B21" s="27"/>
      <c r="L21" s="27"/>
    </row>
    <row r="22" spans="2:12" s="1" customFormat="1" ht="12" customHeight="1">
      <c r="B22" s="27"/>
      <c r="D22" s="24" t="s">
        <v>24</v>
      </c>
      <c r="I22" s="24" t="s">
        <v>21</v>
      </c>
      <c r="J22" s="22" t="str">
        <f>IF('Rekapitulace stavby'!AN16="","",'Rekapitulace stavby'!AN16)</f>
        <v/>
      </c>
      <c r="L22" s="27"/>
    </row>
    <row r="23" spans="2:12" s="1" customFormat="1" ht="18" customHeight="1">
      <c r="B23" s="27"/>
      <c r="E23" s="22" t="str">
        <f>IF('Rekapitulace stavby'!E17="","",'Rekapitulace stavby'!E17)</f>
        <v xml:space="preserve"> </v>
      </c>
      <c r="I23" s="24" t="s">
        <v>22</v>
      </c>
      <c r="J23" s="22" t="str">
        <f>IF('Rekapitulace stavby'!AN17="","",'Rekapitulace stavby'!AN17)</f>
        <v/>
      </c>
      <c r="L23" s="27"/>
    </row>
    <row r="24" spans="2:12" s="1" customFormat="1" ht="6.95" customHeight="1">
      <c r="B24" s="27"/>
      <c r="L24" s="27"/>
    </row>
    <row r="25" spans="2:12" s="1" customFormat="1" ht="12" customHeight="1">
      <c r="B25" s="27"/>
      <c r="D25" s="24" t="s">
        <v>26</v>
      </c>
      <c r="I25" s="24" t="s">
        <v>21</v>
      </c>
      <c r="J25" s="22" t="str">
        <f>IF('Rekapitulace stavby'!AN19="","",'Rekapitulace stavby'!AN19)</f>
        <v/>
      </c>
      <c r="L25" s="27"/>
    </row>
    <row r="26" spans="2:12" s="1" customFormat="1" ht="18" customHeight="1">
      <c r="B26" s="27"/>
      <c r="E26" s="22" t="str">
        <f>IF('Rekapitulace stavby'!E20="","",'Rekapitulace stavby'!E20)</f>
        <v xml:space="preserve"> </v>
      </c>
      <c r="I26" s="24" t="s">
        <v>22</v>
      </c>
      <c r="J26" s="22" t="str">
        <f>IF('Rekapitulace stavby'!AN20="","",'Rekapitulace stavby'!AN20)</f>
        <v/>
      </c>
      <c r="L26" s="27"/>
    </row>
    <row r="27" spans="2:12" s="1" customFormat="1" ht="6.95" customHeight="1">
      <c r="B27" s="27"/>
      <c r="L27" s="27"/>
    </row>
    <row r="28" spans="2:12" s="1" customFormat="1" ht="12" customHeight="1">
      <c r="B28" s="27"/>
      <c r="D28" s="24" t="s">
        <v>27</v>
      </c>
      <c r="L28" s="27"/>
    </row>
    <row r="29" spans="2:12" s="7" customFormat="1" ht="16.5" customHeight="1">
      <c r="B29" s="90"/>
      <c r="E29" s="223" t="s">
        <v>1</v>
      </c>
      <c r="F29" s="223"/>
      <c r="G29" s="223"/>
      <c r="H29" s="223"/>
      <c r="L29" s="90"/>
    </row>
    <row r="30" spans="2:12" s="1" customFormat="1" ht="6.95" customHeight="1">
      <c r="B30" s="27"/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D32" s="22" t="s">
        <v>117</v>
      </c>
      <c r="J32" s="91">
        <f>J98</f>
        <v>0</v>
      </c>
      <c r="L32" s="27"/>
    </row>
    <row r="33" spans="2:12" s="1" customFormat="1" ht="14.45" customHeight="1">
      <c r="B33" s="27"/>
      <c r="D33" s="92" t="s">
        <v>118</v>
      </c>
      <c r="J33" s="91">
        <f>J108</f>
        <v>0</v>
      </c>
      <c r="L33" s="27"/>
    </row>
    <row r="34" spans="2:12" s="1" customFormat="1" ht="25.35" customHeight="1">
      <c r="B34" s="27"/>
      <c r="D34" s="93" t="s">
        <v>28</v>
      </c>
      <c r="J34" s="61">
        <f>ROUND(J32 + J33, 2)</f>
        <v>0</v>
      </c>
      <c r="L34" s="27"/>
    </row>
    <row r="35" spans="2:12" s="1" customFormat="1" ht="6.95" customHeight="1">
      <c r="B35" s="27"/>
      <c r="D35" s="48"/>
      <c r="E35" s="48"/>
      <c r="F35" s="48"/>
      <c r="G35" s="48"/>
      <c r="H35" s="48"/>
      <c r="I35" s="48"/>
      <c r="J35" s="48"/>
      <c r="K35" s="48"/>
      <c r="L35" s="27"/>
    </row>
    <row r="36" spans="2:12" s="1" customFormat="1" ht="14.45" customHeight="1">
      <c r="B36" s="27"/>
      <c r="F36" s="30" t="s">
        <v>30</v>
      </c>
      <c r="I36" s="30" t="s">
        <v>29</v>
      </c>
      <c r="J36" s="30" t="s">
        <v>31</v>
      </c>
      <c r="L36" s="27"/>
    </row>
    <row r="37" spans="2:12" s="1" customFormat="1" ht="14.45" customHeight="1">
      <c r="B37" s="27"/>
      <c r="D37" s="50" t="s">
        <v>32</v>
      </c>
      <c r="E37" s="24" t="s">
        <v>33</v>
      </c>
      <c r="F37" s="81">
        <f>ROUND((SUM(BE108:BE109) + SUM(BE131:BE303)),  2)</f>
        <v>0</v>
      </c>
      <c r="I37" s="94">
        <v>0.21</v>
      </c>
      <c r="J37" s="81">
        <f>ROUND(((SUM(BE108:BE109) + SUM(BE131:BE303))*I37),  2)</f>
        <v>0</v>
      </c>
      <c r="L37" s="27"/>
    </row>
    <row r="38" spans="2:12" s="1" customFormat="1" ht="14.45" customHeight="1">
      <c r="B38" s="27"/>
      <c r="E38" s="24" t="s">
        <v>34</v>
      </c>
      <c r="F38" s="81">
        <f>ROUND((SUM(BF108:BF109) + SUM(BF131:BF303)),  2)</f>
        <v>0</v>
      </c>
      <c r="I38" s="94">
        <v>0.15</v>
      </c>
      <c r="J38" s="81">
        <f>ROUND(((SUM(BF108:BF109) + SUM(BF131:BF303))*I38),  2)</f>
        <v>0</v>
      </c>
      <c r="L38" s="27"/>
    </row>
    <row r="39" spans="2:12" s="1" customFormat="1" ht="14.45" hidden="1" customHeight="1">
      <c r="B39" s="27"/>
      <c r="E39" s="24" t="s">
        <v>35</v>
      </c>
      <c r="F39" s="81">
        <f>ROUND((SUM(BG108:BG109) + SUM(BG131:BG303)),  2)</f>
        <v>0</v>
      </c>
      <c r="I39" s="94">
        <v>0.21</v>
      </c>
      <c r="J39" s="81">
        <f>0</f>
        <v>0</v>
      </c>
      <c r="L39" s="27"/>
    </row>
    <row r="40" spans="2:12" s="1" customFormat="1" ht="14.45" hidden="1" customHeight="1">
      <c r="B40" s="27"/>
      <c r="E40" s="24" t="s">
        <v>36</v>
      </c>
      <c r="F40" s="81">
        <f>ROUND((SUM(BH108:BH109) + SUM(BH131:BH303)),  2)</f>
        <v>0</v>
      </c>
      <c r="I40" s="94">
        <v>0.15</v>
      </c>
      <c r="J40" s="81">
        <f>0</f>
        <v>0</v>
      </c>
      <c r="L40" s="27"/>
    </row>
    <row r="41" spans="2:12" s="1" customFormat="1" ht="14.45" hidden="1" customHeight="1">
      <c r="B41" s="27"/>
      <c r="E41" s="24" t="s">
        <v>37</v>
      </c>
      <c r="F41" s="81">
        <f>ROUND((SUM(BI108:BI109) + SUM(BI131:BI303)),  2)</f>
        <v>0</v>
      </c>
      <c r="I41" s="94">
        <v>0</v>
      </c>
      <c r="J41" s="81">
        <f>0</f>
        <v>0</v>
      </c>
      <c r="L41" s="27"/>
    </row>
    <row r="42" spans="2:12" s="1" customFormat="1" ht="6.95" customHeight="1">
      <c r="B42" s="27"/>
      <c r="L42" s="27"/>
    </row>
    <row r="43" spans="2:12" s="1" customFormat="1" ht="25.35" customHeight="1">
      <c r="B43" s="27"/>
      <c r="C43" s="95"/>
      <c r="D43" s="96" t="s">
        <v>38</v>
      </c>
      <c r="E43" s="52"/>
      <c r="F43" s="52"/>
      <c r="G43" s="97" t="s">
        <v>39</v>
      </c>
      <c r="H43" s="98" t="s">
        <v>40</v>
      </c>
      <c r="I43" s="52"/>
      <c r="J43" s="99">
        <f>SUM(J34:J41)</f>
        <v>0</v>
      </c>
      <c r="K43" s="100"/>
      <c r="L43" s="27"/>
    </row>
    <row r="44" spans="2:12" s="1" customFormat="1" ht="14.45" customHeight="1">
      <c r="B44" s="27"/>
      <c r="L44" s="27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43</v>
      </c>
      <c r="E61" s="29"/>
      <c r="F61" s="101" t="s">
        <v>44</v>
      </c>
      <c r="G61" s="38" t="s">
        <v>43</v>
      </c>
      <c r="H61" s="29"/>
      <c r="I61" s="29"/>
      <c r="J61" s="102" t="s">
        <v>44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45</v>
      </c>
      <c r="E65" s="37"/>
      <c r="F65" s="37"/>
      <c r="G65" s="36" t="s">
        <v>46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43</v>
      </c>
      <c r="E76" s="29"/>
      <c r="F76" s="101" t="s">
        <v>44</v>
      </c>
      <c r="G76" s="38" t="s">
        <v>43</v>
      </c>
      <c r="H76" s="29"/>
      <c r="I76" s="29"/>
      <c r="J76" s="102" t="s">
        <v>44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119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33" t="str">
        <f>E7</f>
        <v xml:space="preserve">OPRAVA MÍSTNÍCH KOMUNIKACÍ NA KOPCI V OBCI KRAVSKO – další etapa </v>
      </c>
      <c r="F85" s="234"/>
      <c r="G85" s="234"/>
      <c r="H85" s="234"/>
      <c r="L85" s="27"/>
    </row>
    <row r="86" spans="2:12" ht="12" customHeight="1">
      <c r="B86" s="18"/>
      <c r="C86" s="24" t="s">
        <v>113</v>
      </c>
      <c r="L86" s="18"/>
    </row>
    <row r="87" spans="2:12" s="1" customFormat="1" ht="16.5" customHeight="1">
      <c r="B87" s="27"/>
      <c r="E87" s="233" t="s">
        <v>811</v>
      </c>
      <c r="F87" s="232"/>
      <c r="G87" s="232"/>
      <c r="H87" s="232"/>
      <c r="L87" s="27"/>
    </row>
    <row r="88" spans="2:12" s="1" customFormat="1" ht="12" customHeight="1">
      <c r="B88" s="27"/>
      <c r="C88" s="24" t="s">
        <v>115</v>
      </c>
      <c r="L88" s="27"/>
    </row>
    <row r="89" spans="2:12" s="1" customFormat="1" ht="16.5" customHeight="1">
      <c r="B89" s="27"/>
      <c r="E89" s="227" t="str">
        <f>E11</f>
        <v>001 - Místní komunikace 3</v>
      </c>
      <c r="F89" s="232"/>
      <c r="G89" s="232"/>
      <c r="H89" s="232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17</v>
      </c>
      <c r="F91" s="22" t="str">
        <f>F14</f>
        <v xml:space="preserve"> </v>
      </c>
      <c r="I91" s="24" t="s">
        <v>19</v>
      </c>
      <c r="J91" s="47" t="str">
        <f>IF(J14="","",J14)</f>
        <v/>
      </c>
      <c r="L91" s="27"/>
    </row>
    <row r="92" spans="2:12" s="1" customFormat="1" ht="6.95" customHeight="1">
      <c r="B92" s="27"/>
      <c r="L92" s="27"/>
    </row>
    <row r="93" spans="2:12" s="1" customFormat="1" ht="15.2" customHeight="1">
      <c r="B93" s="27"/>
      <c r="C93" s="24" t="s">
        <v>20</v>
      </c>
      <c r="F93" s="22" t="str">
        <f>E17</f>
        <v xml:space="preserve"> </v>
      </c>
      <c r="I93" s="24" t="s">
        <v>24</v>
      </c>
      <c r="J93" s="25" t="str">
        <f>E23</f>
        <v xml:space="preserve"> </v>
      </c>
      <c r="L93" s="27"/>
    </row>
    <row r="94" spans="2:12" s="1" customFormat="1" ht="15.2" customHeight="1">
      <c r="B94" s="27"/>
      <c r="C94" s="24" t="s">
        <v>23</v>
      </c>
      <c r="F94" s="22" t="str">
        <f>IF(E20="","",E20)</f>
        <v xml:space="preserve"> </v>
      </c>
      <c r="I94" s="24" t="s">
        <v>26</v>
      </c>
      <c r="J94" s="25" t="str">
        <f>E26</f>
        <v xml:space="preserve"> </v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3" t="s">
        <v>120</v>
      </c>
      <c r="D96" s="95"/>
      <c r="E96" s="95"/>
      <c r="F96" s="95"/>
      <c r="G96" s="95"/>
      <c r="H96" s="95"/>
      <c r="I96" s="95"/>
      <c r="J96" s="104" t="s">
        <v>121</v>
      </c>
      <c r="K96" s="95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5" t="s">
        <v>122</v>
      </c>
      <c r="J98" s="61">
        <f>J131</f>
        <v>0</v>
      </c>
      <c r="L98" s="27"/>
      <c r="AU98" s="15" t="s">
        <v>123</v>
      </c>
    </row>
    <row r="99" spans="2:47" s="8" customFormat="1" ht="24.95" customHeight="1">
      <c r="B99" s="106"/>
      <c r="D99" s="107" t="s">
        <v>124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2:47" s="9" customFormat="1" ht="19.899999999999999" customHeight="1">
      <c r="B100" s="110"/>
      <c r="D100" s="111" t="s">
        <v>125</v>
      </c>
      <c r="E100" s="112"/>
      <c r="F100" s="112"/>
      <c r="G100" s="112"/>
      <c r="H100" s="112"/>
      <c r="I100" s="112"/>
      <c r="J100" s="113">
        <f>J133</f>
        <v>0</v>
      </c>
      <c r="L100" s="110"/>
    </row>
    <row r="101" spans="2:47" s="9" customFormat="1" ht="19.899999999999999" customHeight="1">
      <c r="B101" s="110"/>
      <c r="D101" s="111" t="s">
        <v>126</v>
      </c>
      <c r="E101" s="112"/>
      <c r="F101" s="112"/>
      <c r="G101" s="112"/>
      <c r="H101" s="112"/>
      <c r="I101" s="112"/>
      <c r="J101" s="113">
        <f>J195</f>
        <v>0</v>
      </c>
      <c r="L101" s="110"/>
    </row>
    <row r="102" spans="2:47" s="9" customFormat="1" ht="19.899999999999999" customHeight="1">
      <c r="B102" s="110"/>
      <c r="D102" s="111" t="s">
        <v>127</v>
      </c>
      <c r="E102" s="112"/>
      <c r="F102" s="112"/>
      <c r="G102" s="112"/>
      <c r="H102" s="112"/>
      <c r="I102" s="112"/>
      <c r="J102" s="113">
        <f>J228</f>
        <v>0</v>
      </c>
      <c r="L102" s="110"/>
    </row>
    <row r="103" spans="2:47" s="9" customFormat="1" ht="19.899999999999999" customHeight="1">
      <c r="B103" s="110"/>
      <c r="D103" s="111" t="s">
        <v>128</v>
      </c>
      <c r="E103" s="112"/>
      <c r="F103" s="112"/>
      <c r="G103" s="112"/>
      <c r="H103" s="112"/>
      <c r="I103" s="112"/>
      <c r="J103" s="113">
        <f>J237</f>
        <v>0</v>
      </c>
      <c r="L103" s="110"/>
    </row>
    <row r="104" spans="2:47" s="9" customFormat="1" ht="19.899999999999999" customHeight="1">
      <c r="B104" s="110"/>
      <c r="D104" s="111" t="s">
        <v>129</v>
      </c>
      <c r="E104" s="112"/>
      <c r="F104" s="112"/>
      <c r="G104" s="112"/>
      <c r="H104" s="112"/>
      <c r="I104" s="112"/>
      <c r="J104" s="113">
        <f>J275</f>
        <v>0</v>
      </c>
      <c r="L104" s="110"/>
    </row>
    <row r="105" spans="2:47" s="9" customFormat="1" ht="19.899999999999999" customHeight="1">
      <c r="B105" s="110"/>
      <c r="D105" s="111" t="s">
        <v>130</v>
      </c>
      <c r="E105" s="112"/>
      <c r="F105" s="112"/>
      <c r="G105" s="112"/>
      <c r="H105" s="112"/>
      <c r="I105" s="112"/>
      <c r="J105" s="113">
        <f>J300</f>
        <v>0</v>
      </c>
      <c r="L105" s="110"/>
    </row>
    <row r="106" spans="2:47" s="1" customFormat="1" ht="21.75" customHeight="1">
      <c r="B106" s="27"/>
      <c r="L106" s="27"/>
    </row>
    <row r="107" spans="2:47" s="1" customFormat="1" ht="6.95" customHeight="1">
      <c r="B107" s="27"/>
      <c r="L107" s="27"/>
    </row>
    <row r="108" spans="2:47" s="1" customFormat="1" ht="29.25" customHeight="1">
      <c r="B108" s="27"/>
      <c r="C108" s="105" t="s">
        <v>131</v>
      </c>
      <c r="J108" s="114">
        <v>0</v>
      </c>
      <c r="L108" s="27"/>
      <c r="N108" s="115" t="s">
        <v>32</v>
      </c>
    </row>
    <row r="109" spans="2:47" s="1" customFormat="1" ht="18" customHeight="1">
      <c r="B109" s="27"/>
      <c r="L109" s="27"/>
    </row>
    <row r="110" spans="2:47" s="1" customFormat="1" ht="29.25" customHeight="1">
      <c r="B110" s="27"/>
      <c r="C110" s="116" t="s">
        <v>132</v>
      </c>
      <c r="D110" s="95"/>
      <c r="E110" s="95"/>
      <c r="F110" s="95"/>
      <c r="G110" s="95"/>
      <c r="H110" s="95"/>
      <c r="I110" s="95"/>
      <c r="J110" s="117">
        <f>ROUND(J98+J108,2)</f>
        <v>0</v>
      </c>
      <c r="K110" s="95"/>
      <c r="L110" s="27"/>
    </row>
    <row r="111" spans="2:47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7"/>
    </row>
    <row r="115" spans="2:12" s="1" customFormat="1" ht="6.95" customHeight="1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7"/>
    </row>
    <row r="116" spans="2:12" s="1" customFormat="1" ht="24.95" customHeight="1">
      <c r="B116" s="27"/>
      <c r="C116" s="19" t="s">
        <v>133</v>
      </c>
      <c r="L116" s="27"/>
    </row>
    <row r="117" spans="2:12" s="1" customFormat="1" ht="6.95" customHeight="1">
      <c r="B117" s="27"/>
      <c r="L117" s="27"/>
    </row>
    <row r="118" spans="2:12" s="1" customFormat="1" ht="12" customHeight="1">
      <c r="B118" s="27"/>
      <c r="C118" s="24" t="s">
        <v>14</v>
      </c>
      <c r="L118" s="27"/>
    </row>
    <row r="119" spans="2:12" s="1" customFormat="1" ht="16.5" customHeight="1">
      <c r="B119" s="27"/>
      <c r="E119" s="233" t="str">
        <f>E7</f>
        <v xml:space="preserve">OPRAVA MÍSTNÍCH KOMUNIKACÍ NA KOPCI V OBCI KRAVSKO – další etapa </v>
      </c>
      <c r="F119" s="234"/>
      <c r="G119" s="234"/>
      <c r="H119" s="234"/>
      <c r="L119" s="27"/>
    </row>
    <row r="120" spans="2:12" ht="12" customHeight="1">
      <c r="B120" s="18"/>
      <c r="C120" s="24" t="s">
        <v>113</v>
      </c>
      <c r="L120" s="18"/>
    </row>
    <row r="121" spans="2:12" s="1" customFormat="1" ht="16.5" customHeight="1">
      <c r="B121" s="27"/>
      <c r="E121" s="233" t="s">
        <v>811</v>
      </c>
      <c r="F121" s="232"/>
      <c r="G121" s="232"/>
      <c r="H121" s="232"/>
      <c r="L121" s="27"/>
    </row>
    <row r="122" spans="2:12" s="1" customFormat="1" ht="12" customHeight="1">
      <c r="B122" s="27"/>
      <c r="C122" s="24" t="s">
        <v>115</v>
      </c>
      <c r="L122" s="27"/>
    </row>
    <row r="123" spans="2:12" s="1" customFormat="1" ht="16.5" customHeight="1">
      <c r="B123" s="27"/>
      <c r="E123" s="227" t="str">
        <f>E11</f>
        <v>001 - Místní komunikace 3</v>
      </c>
      <c r="F123" s="232"/>
      <c r="G123" s="232"/>
      <c r="H123" s="232"/>
      <c r="L123" s="27"/>
    </row>
    <row r="124" spans="2:12" s="1" customFormat="1" ht="6.95" customHeight="1">
      <c r="B124" s="27"/>
      <c r="L124" s="27"/>
    </row>
    <row r="125" spans="2:12" s="1" customFormat="1" ht="12" customHeight="1">
      <c r="B125" s="27"/>
      <c r="C125" s="24" t="s">
        <v>17</v>
      </c>
      <c r="F125" s="22" t="str">
        <f>F14</f>
        <v xml:space="preserve"> </v>
      </c>
      <c r="I125" s="24" t="s">
        <v>19</v>
      </c>
      <c r="J125" s="47" t="str">
        <f>IF(J14="","",J14)</f>
        <v/>
      </c>
      <c r="L125" s="27"/>
    </row>
    <row r="126" spans="2:12" s="1" customFormat="1" ht="6.95" customHeight="1">
      <c r="B126" s="27"/>
      <c r="L126" s="27"/>
    </row>
    <row r="127" spans="2:12" s="1" customFormat="1" ht="15.2" customHeight="1">
      <c r="B127" s="27"/>
      <c r="C127" s="24" t="s">
        <v>20</v>
      </c>
      <c r="F127" s="22" t="str">
        <f>E17</f>
        <v xml:space="preserve"> </v>
      </c>
      <c r="I127" s="24" t="s">
        <v>24</v>
      </c>
      <c r="J127" s="25" t="str">
        <f>E23</f>
        <v xml:space="preserve"> </v>
      </c>
      <c r="L127" s="27"/>
    </row>
    <row r="128" spans="2:12" s="1" customFormat="1" ht="15.2" customHeight="1">
      <c r="B128" s="27"/>
      <c r="C128" s="24" t="s">
        <v>23</v>
      </c>
      <c r="F128" s="22" t="str">
        <f>IF(E20="","",E20)</f>
        <v xml:space="preserve"> </v>
      </c>
      <c r="I128" s="24" t="s">
        <v>26</v>
      </c>
      <c r="J128" s="25" t="str">
        <f>E26</f>
        <v xml:space="preserve"> </v>
      </c>
      <c r="L128" s="27"/>
    </row>
    <row r="129" spans="2:65" s="1" customFormat="1" ht="10.35" customHeight="1">
      <c r="B129" s="27"/>
      <c r="L129" s="27"/>
    </row>
    <row r="130" spans="2:65" s="10" customFormat="1" ht="29.25" customHeight="1">
      <c r="B130" s="118"/>
      <c r="C130" s="119" t="s">
        <v>134</v>
      </c>
      <c r="D130" s="120" t="s">
        <v>53</v>
      </c>
      <c r="E130" s="120" t="s">
        <v>49</v>
      </c>
      <c r="F130" s="120" t="s">
        <v>50</v>
      </c>
      <c r="G130" s="120" t="s">
        <v>135</v>
      </c>
      <c r="H130" s="120" t="s">
        <v>136</v>
      </c>
      <c r="I130" s="120" t="s">
        <v>137</v>
      </c>
      <c r="J130" s="120" t="s">
        <v>121</v>
      </c>
      <c r="K130" s="121" t="s">
        <v>138</v>
      </c>
      <c r="L130" s="118"/>
      <c r="M130" s="54" t="s">
        <v>1</v>
      </c>
      <c r="N130" s="55" t="s">
        <v>32</v>
      </c>
      <c r="O130" s="55" t="s">
        <v>139</v>
      </c>
      <c r="P130" s="55" t="s">
        <v>140</v>
      </c>
      <c r="Q130" s="55" t="s">
        <v>141</v>
      </c>
      <c r="R130" s="55" t="s">
        <v>142</v>
      </c>
      <c r="S130" s="55" t="s">
        <v>143</v>
      </c>
      <c r="T130" s="56" t="s">
        <v>144</v>
      </c>
    </row>
    <row r="131" spans="2:65" s="1" customFormat="1" ht="22.9" customHeight="1">
      <c r="B131" s="27"/>
      <c r="C131" s="59" t="s">
        <v>145</v>
      </c>
      <c r="J131" s="122">
        <f>BK131</f>
        <v>0</v>
      </c>
      <c r="L131" s="27"/>
      <c r="M131" s="57"/>
      <c r="N131" s="48"/>
      <c r="O131" s="48"/>
      <c r="P131" s="123">
        <f>P132</f>
        <v>288.35893800000002</v>
      </c>
      <c r="Q131" s="48"/>
      <c r="R131" s="123">
        <f>R132</f>
        <v>141.69846999999999</v>
      </c>
      <c r="S131" s="48"/>
      <c r="T131" s="124">
        <f>T132</f>
        <v>69.44</v>
      </c>
      <c r="AT131" s="15" t="s">
        <v>67</v>
      </c>
      <c r="AU131" s="15" t="s">
        <v>123</v>
      </c>
      <c r="BK131" s="125">
        <f>BK132</f>
        <v>0</v>
      </c>
    </row>
    <row r="132" spans="2:65" s="11" customFormat="1" ht="25.9" customHeight="1">
      <c r="B132" s="126"/>
      <c r="D132" s="127" t="s">
        <v>67</v>
      </c>
      <c r="E132" s="128" t="s">
        <v>146</v>
      </c>
      <c r="F132" s="128" t="s">
        <v>147</v>
      </c>
      <c r="J132" s="129">
        <f>BK132</f>
        <v>0</v>
      </c>
      <c r="L132" s="126"/>
      <c r="M132" s="130"/>
      <c r="P132" s="131">
        <f>P133+P195+P228+P237+P275+P300</f>
        <v>288.35893800000002</v>
      </c>
      <c r="R132" s="131">
        <f>R133+R195+R228+R237+R275+R300</f>
        <v>141.69846999999999</v>
      </c>
      <c r="T132" s="132">
        <f>T133+T195+T228+T237+T275+T300</f>
        <v>69.44</v>
      </c>
      <c r="AR132" s="127" t="s">
        <v>75</v>
      </c>
      <c r="AT132" s="133" t="s">
        <v>67</v>
      </c>
      <c r="AU132" s="133" t="s">
        <v>68</v>
      </c>
      <c r="AY132" s="127" t="s">
        <v>148</v>
      </c>
      <c r="BK132" s="134">
        <f>BK133+BK195+BK228+BK237+BK275+BK300</f>
        <v>0</v>
      </c>
    </row>
    <row r="133" spans="2:65" s="11" customFormat="1" ht="22.9" customHeight="1">
      <c r="B133" s="126"/>
      <c r="D133" s="127" t="s">
        <v>67</v>
      </c>
      <c r="E133" s="135" t="s">
        <v>75</v>
      </c>
      <c r="F133" s="135" t="s">
        <v>149</v>
      </c>
      <c r="J133" s="136">
        <f>BK133</f>
        <v>0</v>
      </c>
      <c r="L133" s="126"/>
      <c r="M133" s="130"/>
      <c r="P133" s="131">
        <f>SUM(P134:P194)</f>
        <v>114.816</v>
      </c>
      <c r="R133" s="131">
        <f>SUM(R134:R194)</f>
        <v>88.000579999999999</v>
      </c>
      <c r="T133" s="132">
        <f>SUM(T134:T194)</f>
        <v>69.44</v>
      </c>
      <c r="AR133" s="127" t="s">
        <v>75</v>
      </c>
      <c r="AT133" s="133" t="s">
        <v>67</v>
      </c>
      <c r="AU133" s="133" t="s">
        <v>75</v>
      </c>
      <c r="AY133" s="127" t="s">
        <v>148</v>
      </c>
      <c r="BK133" s="134">
        <f>SUM(BK134:BK194)</f>
        <v>0</v>
      </c>
    </row>
    <row r="134" spans="2:65" s="1" customFormat="1" ht="24.2" customHeight="1">
      <c r="B134" s="137"/>
      <c r="C134" s="138" t="s">
        <v>75</v>
      </c>
      <c r="D134" s="138" t="s">
        <v>150</v>
      </c>
      <c r="E134" s="139" t="s">
        <v>437</v>
      </c>
      <c r="F134" s="140" t="s">
        <v>438</v>
      </c>
      <c r="G134" s="141" t="s">
        <v>153</v>
      </c>
      <c r="H134" s="142">
        <v>75</v>
      </c>
      <c r="I134" s="143">
        <v>0</v>
      </c>
      <c r="J134" s="143">
        <f>ROUND(I134*H134,2)</f>
        <v>0</v>
      </c>
      <c r="K134" s="140" t="s">
        <v>154</v>
      </c>
      <c r="L134" s="27"/>
      <c r="M134" s="144" t="s">
        <v>1</v>
      </c>
      <c r="N134" s="115" t="s">
        <v>33</v>
      </c>
      <c r="O134" s="145">
        <v>0.20899999999999999</v>
      </c>
      <c r="P134" s="145">
        <f>O134*H134</f>
        <v>15.674999999999999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155</v>
      </c>
      <c r="AT134" s="147" t="s">
        <v>150</v>
      </c>
      <c r="AU134" s="147" t="s">
        <v>77</v>
      </c>
      <c r="AY134" s="15" t="s">
        <v>148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5" t="s">
        <v>75</v>
      </c>
      <c r="BK134" s="148">
        <f>ROUND(I134*H134,2)</f>
        <v>0</v>
      </c>
      <c r="BL134" s="15" t="s">
        <v>155</v>
      </c>
      <c r="BM134" s="147" t="s">
        <v>747</v>
      </c>
    </row>
    <row r="135" spans="2:65" s="1" customFormat="1">
      <c r="B135" s="27"/>
      <c r="D135" s="149" t="s">
        <v>157</v>
      </c>
      <c r="F135" s="150" t="s">
        <v>440</v>
      </c>
      <c r="L135" s="27"/>
      <c r="M135" s="151"/>
      <c r="T135" s="51"/>
      <c r="AT135" s="15" t="s">
        <v>157</v>
      </c>
      <c r="AU135" s="15" t="s">
        <v>77</v>
      </c>
    </row>
    <row r="136" spans="2:65" s="1" customFormat="1">
      <c r="B136" s="27"/>
      <c r="D136" s="152" t="s">
        <v>159</v>
      </c>
      <c r="F136" s="153" t="s">
        <v>441</v>
      </c>
      <c r="L136" s="27"/>
      <c r="M136" s="151"/>
      <c r="T136" s="51"/>
      <c r="AT136" s="15" t="s">
        <v>159</v>
      </c>
      <c r="AU136" s="15" t="s">
        <v>77</v>
      </c>
    </row>
    <row r="137" spans="2:65" s="12" customFormat="1">
      <c r="B137" s="154"/>
      <c r="D137" s="149" t="s">
        <v>161</v>
      </c>
      <c r="E137" s="155" t="s">
        <v>426</v>
      </c>
      <c r="F137" s="156" t="s">
        <v>813</v>
      </c>
      <c r="H137" s="157">
        <v>75</v>
      </c>
      <c r="L137" s="154"/>
      <c r="M137" s="158"/>
      <c r="T137" s="159"/>
      <c r="AT137" s="155" t="s">
        <v>161</v>
      </c>
      <c r="AU137" s="155" t="s">
        <v>77</v>
      </c>
      <c r="AV137" s="12" t="s">
        <v>77</v>
      </c>
      <c r="AW137" s="12" t="s">
        <v>25</v>
      </c>
      <c r="AX137" s="12" t="s">
        <v>75</v>
      </c>
      <c r="AY137" s="155" t="s">
        <v>148</v>
      </c>
    </row>
    <row r="138" spans="2:65" s="1" customFormat="1" ht="33" customHeight="1">
      <c r="B138" s="137"/>
      <c r="C138" s="138" t="s">
        <v>77</v>
      </c>
      <c r="D138" s="138" t="s">
        <v>150</v>
      </c>
      <c r="E138" s="139" t="s">
        <v>151</v>
      </c>
      <c r="F138" s="140" t="s">
        <v>152</v>
      </c>
      <c r="G138" s="141" t="s">
        <v>153</v>
      </c>
      <c r="H138" s="142">
        <v>45</v>
      </c>
      <c r="I138" s="143">
        <v>0</v>
      </c>
      <c r="J138" s="143">
        <f>ROUND(I138*H138,2)</f>
        <v>0</v>
      </c>
      <c r="K138" s="140" t="s">
        <v>154</v>
      </c>
      <c r="L138" s="27"/>
      <c r="M138" s="144" t="s">
        <v>1</v>
      </c>
      <c r="N138" s="115" t="s">
        <v>33</v>
      </c>
      <c r="O138" s="145">
        <v>0.20100000000000001</v>
      </c>
      <c r="P138" s="145">
        <f>O138*H138</f>
        <v>9.0449999999999999</v>
      </c>
      <c r="Q138" s="145">
        <v>0</v>
      </c>
      <c r="R138" s="145">
        <f>Q138*H138</f>
        <v>0</v>
      </c>
      <c r="S138" s="145">
        <v>0.57999999999999996</v>
      </c>
      <c r="T138" s="146">
        <f>S138*H138</f>
        <v>26.099999999999998</v>
      </c>
      <c r="AR138" s="147" t="s">
        <v>155</v>
      </c>
      <c r="AT138" s="147" t="s">
        <v>150</v>
      </c>
      <c r="AU138" s="147" t="s">
        <v>77</v>
      </c>
      <c r="AY138" s="15" t="s">
        <v>148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5" t="s">
        <v>75</v>
      </c>
      <c r="BK138" s="148">
        <f>ROUND(I138*H138,2)</f>
        <v>0</v>
      </c>
      <c r="BL138" s="15" t="s">
        <v>155</v>
      </c>
      <c r="BM138" s="147" t="s">
        <v>156</v>
      </c>
    </row>
    <row r="139" spans="2:65" s="1" customFormat="1" ht="39">
      <c r="B139" s="27"/>
      <c r="D139" s="149" t="s">
        <v>157</v>
      </c>
      <c r="F139" s="150" t="s">
        <v>158</v>
      </c>
      <c r="L139" s="27"/>
      <c r="M139" s="151"/>
      <c r="T139" s="51"/>
      <c r="AT139" s="15" t="s">
        <v>157</v>
      </c>
      <c r="AU139" s="15" t="s">
        <v>77</v>
      </c>
    </row>
    <row r="140" spans="2:65" s="1" customFormat="1">
      <c r="B140" s="27"/>
      <c r="D140" s="152" t="s">
        <v>159</v>
      </c>
      <c r="F140" s="153" t="s">
        <v>160</v>
      </c>
      <c r="L140" s="27"/>
      <c r="M140" s="151"/>
      <c r="T140" s="51"/>
      <c r="AT140" s="15" t="s">
        <v>159</v>
      </c>
      <c r="AU140" s="15" t="s">
        <v>77</v>
      </c>
    </row>
    <row r="141" spans="2:65" s="12" customFormat="1">
      <c r="B141" s="154"/>
      <c r="D141" s="149" t="s">
        <v>161</v>
      </c>
      <c r="E141" s="155" t="s">
        <v>104</v>
      </c>
      <c r="F141" s="156" t="s">
        <v>814</v>
      </c>
      <c r="H141" s="157">
        <v>45</v>
      </c>
      <c r="L141" s="154"/>
      <c r="M141" s="158"/>
      <c r="T141" s="159"/>
      <c r="AT141" s="155" t="s">
        <v>161</v>
      </c>
      <c r="AU141" s="155" t="s">
        <v>77</v>
      </c>
      <c r="AV141" s="12" t="s">
        <v>77</v>
      </c>
      <c r="AW141" s="12" t="s">
        <v>25</v>
      </c>
      <c r="AX141" s="12" t="s">
        <v>75</v>
      </c>
      <c r="AY141" s="155" t="s">
        <v>148</v>
      </c>
    </row>
    <row r="142" spans="2:65" s="1" customFormat="1" ht="24.2" customHeight="1">
      <c r="B142" s="137"/>
      <c r="C142" s="138" t="s">
        <v>169</v>
      </c>
      <c r="D142" s="138" t="s">
        <v>150</v>
      </c>
      <c r="E142" s="139" t="s">
        <v>163</v>
      </c>
      <c r="F142" s="140" t="s">
        <v>164</v>
      </c>
      <c r="G142" s="141" t="s">
        <v>153</v>
      </c>
      <c r="H142" s="142">
        <v>197</v>
      </c>
      <c r="I142" s="143">
        <v>0</v>
      </c>
      <c r="J142" s="143">
        <f>ROUND(I142*H142,2)</f>
        <v>0</v>
      </c>
      <c r="K142" s="140" t="s">
        <v>154</v>
      </c>
      <c r="L142" s="27"/>
      <c r="M142" s="144" t="s">
        <v>1</v>
      </c>
      <c r="N142" s="115" t="s">
        <v>33</v>
      </c>
      <c r="O142" s="145">
        <v>7.8E-2</v>
      </c>
      <c r="P142" s="145">
        <f>O142*H142</f>
        <v>15.366</v>
      </c>
      <c r="Q142" s="145">
        <v>0</v>
      </c>
      <c r="R142" s="145">
        <f>Q142*H142</f>
        <v>0</v>
      </c>
      <c r="S142" s="145">
        <v>0.22</v>
      </c>
      <c r="T142" s="146">
        <f>S142*H142</f>
        <v>43.34</v>
      </c>
      <c r="AR142" s="147" t="s">
        <v>155</v>
      </c>
      <c r="AT142" s="147" t="s">
        <v>150</v>
      </c>
      <c r="AU142" s="147" t="s">
        <v>77</v>
      </c>
      <c r="AY142" s="15" t="s">
        <v>148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5" t="s">
        <v>75</v>
      </c>
      <c r="BK142" s="148">
        <f>ROUND(I142*H142,2)</f>
        <v>0</v>
      </c>
      <c r="BL142" s="15" t="s">
        <v>155</v>
      </c>
      <c r="BM142" s="147" t="s">
        <v>165</v>
      </c>
    </row>
    <row r="143" spans="2:65" s="1" customFormat="1" ht="39">
      <c r="B143" s="27"/>
      <c r="D143" s="149" t="s">
        <v>157</v>
      </c>
      <c r="F143" s="150" t="s">
        <v>166</v>
      </c>
      <c r="L143" s="189"/>
      <c r="M143" s="151"/>
      <c r="T143" s="51"/>
      <c r="AT143" s="15" t="s">
        <v>157</v>
      </c>
      <c r="AU143" s="15" t="s">
        <v>77</v>
      </c>
    </row>
    <row r="144" spans="2:65" s="1" customFormat="1">
      <c r="B144" s="27"/>
      <c r="D144" s="152" t="s">
        <v>159</v>
      </c>
      <c r="F144" s="190" t="s">
        <v>167</v>
      </c>
      <c r="L144" s="27"/>
      <c r="M144" s="151"/>
      <c r="T144" s="51"/>
      <c r="AT144" s="15" t="s">
        <v>159</v>
      </c>
      <c r="AU144" s="15" t="s">
        <v>77</v>
      </c>
    </row>
    <row r="145" spans="2:65" s="12" customFormat="1">
      <c r="B145" s="154"/>
      <c r="D145" s="149" t="s">
        <v>161</v>
      </c>
      <c r="E145" s="155" t="s">
        <v>111</v>
      </c>
      <c r="F145" s="156" t="s">
        <v>1002</v>
      </c>
      <c r="H145" s="157">
        <v>197</v>
      </c>
      <c r="L145" s="191"/>
      <c r="M145" s="158"/>
      <c r="T145" s="159"/>
      <c r="AT145" s="155" t="s">
        <v>161</v>
      </c>
      <c r="AU145" s="155" t="s">
        <v>77</v>
      </c>
      <c r="AV145" s="12" t="s">
        <v>77</v>
      </c>
      <c r="AW145" s="12" t="s">
        <v>25</v>
      </c>
      <c r="AX145" s="12" t="s">
        <v>75</v>
      </c>
      <c r="AY145" s="155" t="s">
        <v>148</v>
      </c>
    </row>
    <row r="146" spans="2:65" s="1" customFormat="1" ht="37.9" customHeight="1">
      <c r="B146" s="137"/>
      <c r="C146" s="138" t="s">
        <v>155</v>
      </c>
      <c r="D146" s="138" t="s">
        <v>150</v>
      </c>
      <c r="E146" s="139" t="s">
        <v>170</v>
      </c>
      <c r="F146" s="140" t="s">
        <v>171</v>
      </c>
      <c r="G146" s="141" t="s">
        <v>172</v>
      </c>
      <c r="H146" s="142">
        <v>111.25</v>
      </c>
      <c r="I146" s="143">
        <v>0</v>
      </c>
      <c r="J146" s="143">
        <f>ROUND(I146*H146,2)</f>
        <v>0</v>
      </c>
      <c r="K146" s="140" t="s">
        <v>154</v>
      </c>
      <c r="L146" s="27"/>
      <c r="M146" s="144" t="s">
        <v>1</v>
      </c>
      <c r="N146" s="115" t="s">
        <v>33</v>
      </c>
      <c r="O146" s="145">
        <v>0.215</v>
      </c>
      <c r="P146" s="145">
        <f>O146*H146</f>
        <v>23.918749999999999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155</v>
      </c>
      <c r="AT146" s="147" t="s">
        <v>150</v>
      </c>
      <c r="AU146" s="147" t="s">
        <v>77</v>
      </c>
      <c r="AY146" s="15" t="s">
        <v>148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5" t="s">
        <v>75</v>
      </c>
      <c r="BK146" s="148">
        <f>ROUND(I146*H146,2)</f>
        <v>0</v>
      </c>
      <c r="BL146" s="15" t="s">
        <v>155</v>
      </c>
      <c r="BM146" s="147" t="s">
        <v>173</v>
      </c>
    </row>
    <row r="147" spans="2:65" s="1" customFormat="1" ht="19.5">
      <c r="B147" s="27"/>
      <c r="D147" s="149" t="s">
        <v>157</v>
      </c>
      <c r="F147" s="150" t="s">
        <v>174</v>
      </c>
      <c r="L147" s="27"/>
      <c r="M147" s="151"/>
      <c r="T147" s="51"/>
      <c r="AT147" s="15" t="s">
        <v>157</v>
      </c>
      <c r="AU147" s="15" t="s">
        <v>77</v>
      </c>
    </row>
    <row r="148" spans="2:65" s="1" customFormat="1">
      <c r="B148" s="27"/>
      <c r="D148" s="152" t="s">
        <v>159</v>
      </c>
      <c r="F148" s="153" t="s">
        <v>175</v>
      </c>
      <c r="L148" s="27"/>
      <c r="M148" s="151"/>
      <c r="T148" s="51"/>
      <c r="AT148" s="15" t="s">
        <v>159</v>
      </c>
      <c r="AU148" s="15" t="s">
        <v>77</v>
      </c>
    </row>
    <row r="149" spans="2:65" s="1" customFormat="1" ht="48.75">
      <c r="B149" s="27"/>
      <c r="D149" s="149" t="s">
        <v>176</v>
      </c>
      <c r="F149" s="160" t="s">
        <v>177</v>
      </c>
      <c r="L149" s="27"/>
      <c r="M149" s="151"/>
      <c r="T149" s="51"/>
      <c r="AT149" s="15" t="s">
        <v>176</v>
      </c>
      <c r="AU149" s="15" t="s">
        <v>77</v>
      </c>
    </row>
    <row r="150" spans="2:65" s="12" customFormat="1" ht="22.5">
      <c r="B150" s="154"/>
      <c r="D150" s="149" t="s">
        <v>161</v>
      </c>
      <c r="E150" s="155" t="s">
        <v>1</v>
      </c>
      <c r="F150" s="156" t="s">
        <v>815</v>
      </c>
      <c r="H150" s="157">
        <v>88</v>
      </c>
      <c r="L150" s="154"/>
      <c r="M150" s="158"/>
      <c r="T150" s="159"/>
      <c r="AT150" s="155" t="s">
        <v>161</v>
      </c>
      <c r="AU150" s="155" t="s">
        <v>77</v>
      </c>
      <c r="AV150" s="12" t="s">
        <v>77</v>
      </c>
      <c r="AW150" s="12" t="s">
        <v>25</v>
      </c>
      <c r="AX150" s="12" t="s">
        <v>68</v>
      </c>
      <c r="AY150" s="155" t="s">
        <v>148</v>
      </c>
    </row>
    <row r="151" spans="2:65" s="12" customFormat="1">
      <c r="B151" s="154"/>
      <c r="D151" s="149" t="s">
        <v>161</v>
      </c>
      <c r="E151" s="155" t="s">
        <v>1</v>
      </c>
      <c r="F151" s="156" t="s">
        <v>816</v>
      </c>
      <c r="H151" s="157">
        <v>23.25</v>
      </c>
      <c r="L151" s="154"/>
      <c r="M151" s="158"/>
      <c r="T151" s="159"/>
      <c r="AT151" s="155" t="s">
        <v>161</v>
      </c>
      <c r="AU151" s="155" t="s">
        <v>77</v>
      </c>
      <c r="AV151" s="12" t="s">
        <v>77</v>
      </c>
      <c r="AW151" s="12" t="s">
        <v>25</v>
      </c>
      <c r="AX151" s="12" t="s">
        <v>68</v>
      </c>
      <c r="AY151" s="155" t="s">
        <v>148</v>
      </c>
    </row>
    <row r="152" spans="2:65" s="13" customFormat="1">
      <c r="B152" s="170"/>
      <c r="D152" s="149" t="s">
        <v>161</v>
      </c>
      <c r="E152" s="171" t="s">
        <v>1</v>
      </c>
      <c r="F152" s="172" t="s">
        <v>317</v>
      </c>
      <c r="H152" s="173">
        <v>111.25</v>
      </c>
      <c r="L152" s="170"/>
      <c r="M152" s="174"/>
      <c r="T152" s="175"/>
      <c r="AT152" s="171" t="s">
        <v>161</v>
      </c>
      <c r="AU152" s="171" t="s">
        <v>77</v>
      </c>
      <c r="AV152" s="13" t="s">
        <v>155</v>
      </c>
      <c r="AW152" s="13" t="s">
        <v>25</v>
      </c>
      <c r="AX152" s="13" t="s">
        <v>75</v>
      </c>
      <c r="AY152" s="171" t="s">
        <v>148</v>
      </c>
    </row>
    <row r="153" spans="2:65" s="1" customFormat="1" ht="37.9" customHeight="1">
      <c r="B153" s="137"/>
      <c r="C153" s="138" t="s">
        <v>186</v>
      </c>
      <c r="D153" s="138" t="s">
        <v>150</v>
      </c>
      <c r="E153" s="139" t="s">
        <v>179</v>
      </c>
      <c r="F153" s="140" t="s">
        <v>180</v>
      </c>
      <c r="G153" s="141" t="s">
        <v>172</v>
      </c>
      <c r="H153" s="142">
        <v>186.25</v>
      </c>
      <c r="I153" s="143">
        <v>0</v>
      </c>
      <c r="J153" s="143">
        <f>ROUND(I153*H153,2)</f>
        <v>0</v>
      </c>
      <c r="K153" s="140" t="s">
        <v>154</v>
      </c>
      <c r="L153" s="27"/>
      <c r="M153" s="144" t="s">
        <v>1</v>
      </c>
      <c r="N153" s="115" t="s">
        <v>33</v>
      </c>
      <c r="O153" s="145">
        <v>8.6999999999999994E-2</v>
      </c>
      <c r="P153" s="145">
        <f>O153*H153</f>
        <v>16.203749999999999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155</v>
      </c>
      <c r="AT153" s="147" t="s">
        <v>150</v>
      </c>
      <c r="AU153" s="147" t="s">
        <v>77</v>
      </c>
      <c r="AY153" s="15" t="s">
        <v>148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5" t="s">
        <v>75</v>
      </c>
      <c r="BK153" s="148">
        <f>ROUND(I153*H153,2)</f>
        <v>0</v>
      </c>
      <c r="BL153" s="15" t="s">
        <v>155</v>
      </c>
      <c r="BM153" s="147" t="s">
        <v>181</v>
      </c>
    </row>
    <row r="154" spans="2:65" s="1" customFormat="1" ht="39">
      <c r="B154" s="27"/>
      <c r="D154" s="149" t="s">
        <v>157</v>
      </c>
      <c r="F154" s="150" t="s">
        <v>182</v>
      </c>
      <c r="L154" s="27"/>
      <c r="M154" s="151"/>
      <c r="T154" s="51"/>
      <c r="AT154" s="15" t="s">
        <v>157</v>
      </c>
      <c r="AU154" s="15" t="s">
        <v>77</v>
      </c>
    </row>
    <row r="155" spans="2:65" s="1" customFormat="1">
      <c r="B155" s="27"/>
      <c r="D155" s="152" t="s">
        <v>159</v>
      </c>
      <c r="F155" s="153" t="s">
        <v>183</v>
      </c>
      <c r="L155" s="27"/>
      <c r="M155" s="151"/>
      <c r="T155" s="51"/>
      <c r="AT155" s="15" t="s">
        <v>159</v>
      </c>
      <c r="AU155" s="15" t="s">
        <v>77</v>
      </c>
    </row>
    <row r="156" spans="2:65" s="1" customFormat="1" ht="48.75">
      <c r="B156" s="27"/>
      <c r="D156" s="149" t="s">
        <v>176</v>
      </c>
      <c r="F156" s="160" t="s">
        <v>184</v>
      </c>
      <c r="L156" s="27"/>
      <c r="M156" s="151"/>
      <c r="T156" s="51"/>
      <c r="AT156" s="15" t="s">
        <v>176</v>
      </c>
      <c r="AU156" s="15" t="s">
        <v>77</v>
      </c>
    </row>
    <row r="157" spans="2:65" s="12" customFormat="1" ht="22.5">
      <c r="B157" s="154"/>
      <c r="D157" s="149" t="s">
        <v>161</v>
      </c>
      <c r="E157" s="155" t="s">
        <v>1</v>
      </c>
      <c r="F157" s="156" t="s">
        <v>817</v>
      </c>
      <c r="H157" s="157">
        <v>88</v>
      </c>
      <c r="L157" s="154"/>
      <c r="M157" s="158"/>
      <c r="T157" s="159"/>
      <c r="AT157" s="155" t="s">
        <v>161</v>
      </c>
      <c r="AU157" s="155" t="s">
        <v>77</v>
      </c>
      <c r="AV157" s="12" t="s">
        <v>77</v>
      </c>
      <c r="AW157" s="12" t="s">
        <v>25</v>
      </c>
      <c r="AX157" s="12" t="s">
        <v>68</v>
      </c>
      <c r="AY157" s="155" t="s">
        <v>148</v>
      </c>
    </row>
    <row r="158" spans="2:65" s="12" customFormat="1">
      <c r="B158" s="154"/>
      <c r="D158" s="149" t="s">
        <v>161</v>
      </c>
      <c r="E158" s="155" t="s">
        <v>1</v>
      </c>
      <c r="F158" s="156" t="s">
        <v>816</v>
      </c>
      <c r="H158" s="157">
        <v>23.25</v>
      </c>
      <c r="L158" s="154"/>
      <c r="M158" s="158"/>
      <c r="T158" s="159"/>
      <c r="AT158" s="155" t="s">
        <v>161</v>
      </c>
      <c r="AU158" s="155" t="s">
        <v>77</v>
      </c>
      <c r="AV158" s="12" t="s">
        <v>77</v>
      </c>
      <c r="AW158" s="12" t="s">
        <v>25</v>
      </c>
      <c r="AX158" s="12" t="s">
        <v>68</v>
      </c>
      <c r="AY158" s="155" t="s">
        <v>148</v>
      </c>
    </row>
    <row r="159" spans="2:65" s="12" customFormat="1">
      <c r="B159" s="154"/>
      <c r="D159" s="149" t="s">
        <v>161</v>
      </c>
      <c r="E159" s="155" t="s">
        <v>1</v>
      </c>
      <c r="F159" s="156" t="s">
        <v>426</v>
      </c>
      <c r="H159" s="157">
        <v>75</v>
      </c>
      <c r="L159" s="154"/>
      <c r="M159" s="158"/>
      <c r="T159" s="159"/>
      <c r="AT159" s="155" t="s">
        <v>161</v>
      </c>
      <c r="AU159" s="155" t="s">
        <v>77</v>
      </c>
      <c r="AV159" s="12" t="s">
        <v>77</v>
      </c>
      <c r="AW159" s="12" t="s">
        <v>25</v>
      </c>
      <c r="AX159" s="12" t="s">
        <v>68</v>
      </c>
      <c r="AY159" s="155" t="s">
        <v>148</v>
      </c>
    </row>
    <row r="160" spans="2:65" s="13" customFormat="1">
      <c r="B160" s="170"/>
      <c r="D160" s="149" t="s">
        <v>161</v>
      </c>
      <c r="E160" s="171" t="s">
        <v>109</v>
      </c>
      <c r="F160" s="172" t="s">
        <v>317</v>
      </c>
      <c r="H160" s="173">
        <v>186.25</v>
      </c>
      <c r="L160" s="170"/>
      <c r="M160" s="174"/>
      <c r="T160" s="175"/>
      <c r="AT160" s="171" t="s">
        <v>161</v>
      </c>
      <c r="AU160" s="171" t="s">
        <v>77</v>
      </c>
      <c r="AV160" s="13" t="s">
        <v>155</v>
      </c>
      <c r="AW160" s="13" t="s">
        <v>25</v>
      </c>
      <c r="AX160" s="13" t="s">
        <v>75</v>
      </c>
      <c r="AY160" s="171" t="s">
        <v>148</v>
      </c>
    </row>
    <row r="161" spans="2:65" s="1" customFormat="1" ht="37.9" customHeight="1">
      <c r="B161" s="137"/>
      <c r="C161" s="138" t="s">
        <v>193</v>
      </c>
      <c r="D161" s="138" t="s">
        <v>150</v>
      </c>
      <c r="E161" s="139" t="s">
        <v>187</v>
      </c>
      <c r="F161" s="140" t="s">
        <v>188</v>
      </c>
      <c r="G161" s="141" t="s">
        <v>172</v>
      </c>
      <c r="H161" s="142">
        <v>1862.5</v>
      </c>
      <c r="I161" s="143">
        <v>0</v>
      </c>
      <c r="J161" s="143">
        <f>ROUND(I161*H161,2)</f>
        <v>0</v>
      </c>
      <c r="K161" s="140" t="s">
        <v>154</v>
      </c>
      <c r="L161" s="27"/>
      <c r="M161" s="144" t="s">
        <v>1</v>
      </c>
      <c r="N161" s="115" t="s">
        <v>33</v>
      </c>
      <c r="O161" s="145">
        <v>5.0000000000000001E-3</v>
      </c>
      <c r="P161" s="145">
        <f>O161*H161</f>
        <v>9.3125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155</v>
      </c>
      <c r="AT161" s="147" t="s">
        <v>150</v>
      </c>
      <c r="AU161" s="147" t="s">
        <v>77</v>
      </c>
      <c r="AY161" s="15" t="s">
        <v>148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5" t="s">
        <v>75</v>
      </c>
      <c r="BK161" s="148">
        <f>ROUND(I161*H161,2)</f>
        <v>0</v>
      </c>
      <c r="BL161" s="15" t="s">
        <v>155</v>
      </c>
      <c r="BM161" s="147" t="s">
        <v>189</v>
      </c>
    </row>
    <row r="162" spans="2:65" s="1" customFormat="1" ht="48.75">
      <c r="B162" s="27"/>
      <c r="D162" s="149" t="s">
        <v>157</v>
      </c>
      <c r="F162" s="150" t="s">
        <v>190</v>
      </c>
      <c r="L162" s="27"/>
      <c r="M162" s="151"/>
      <c r="T162" s="51"/>
      <c r="AT162" s="15" t="s">
        <v>157</v>
      </c>
      <c r="AU162" s="15" t="s">
        <v>77</v>
      </c>
    </row>
    <row r="163" spans="2:65" s="1" customFormat="1">
      <c r="B163" s="27"/>
      <c r="D163" s="152" t="s">
        <v>159</v>
      </c>
      <c r="F163" s="153" t="s">
        <v>191</v>
      </c>
      <c r="L163" s="27"/>
      <c r="M163" s="151"/>
      <c r="T163" s="51"/>
      <c r="AT163" s="15" t="s">
        <v>159</v>
      </c>
      <c r="AU163" s="15" t="s">
        <v>77</v>
      </c>
    </row>
    <row r="164" spans="2:65" s="1" customFormat="1" ht="48.75">
      <c r="B164" s="27"/>
      <c r="D164" s="149" t="s">
        <v>176</v>
      </c>
      <c r="F164" s="160" t="s">
        <v>184</v>
      </c>
      <c r="L164" s="27"/>
      <c r="M164" s="151"/>
      <c r="T164" s="51"/>
      <c r="AT164" s="15" t="s">
        <v>176</v>
      </c>
      <c r="AU164" s="15" t="s">
        <v>77</v>
      </c>
    </row>
    <row r="165" spans="2:65" s="12" customFormat="1" ht="22.5">
      <c r="B165" s="154"/>
      <c r="D165" s="149" t="s">
        <v>161</v>
      </c>
      <c r="E165" s="155" t="s">
        <v>1</v>
      </c>
      <c r="F165" s="156" t="s">
        <v>192</v>
      </c>
      <c r="H165" s="157">
        <v>1862.5</v>
      </c>
      <c r="L165" s="154"/>
      <c r="M165" s="158"/>
      <c r="T165" s="159"/>
      <c r="AT165" s="155" t="s">
        <v>161</v>
      </c>
      <c r="AU165" s="155" t="s">
        <v>77</v>
      </c>
      <c r="AV165" s="12" t="s">
        <v>77</v>
      </c>
      <c r="AW165" s="12" t="s">
        <v>25</v>
      </c>
      <c r="AX165" s="12" t="s">
        <v>75</v>
      </c>
      <c r="AY165" s="155" t="s">
        <v>148</v>
      </c>
    </row>
    <row r="166" spans="2:65" s="1" customFormat="1" ht="33" customHeight="1">
      <c r="B166" s="137"/>
      <c r="C166" s="138" t="s">
        <v>200</v>
      </c>
      <c r="D166" s="138" t="s">
        <v>150</v>
      </c>
      <c r="E166" s="139" t="s">
        <v>194</v>
      </c>
      <c r="F166" s="140" t="s">
        <v>195</v>
      </c>
      <c r="G166" s="141" t="s">
        <v>172</v>
      </c>
      <c r="H166" s="142">
        <v>88</v>
      </c>
      <c r="I166" s="143">
        <v>0</v>
      </c>
      <c r="J166" s="143">
        <f>ROUND(I166*H166,2)</f>
        <v>0</v>
      </c>
      <c r="K166" s="140" t="s">
        <v>154</v>
      </c>
      <c r="L166" s="27"/>
      <c r="M166" s="144" t="s">
        <v>1</v>
      </c>
      <c r="N166" s="115" t="s">
        <v>33</v>
      </c>
      <c r="O166" s="145">
        <v>5.6000000000000001E-2</v>
      </c>
      <c r="P166" s="145">
        <f>O166*H166</f>
        <v>4.9279999999999999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155</v>
      </c>
      <c r="AT166" s="147" t="s">
        <v>150</v>
      </c>
      <c r="AU166" s="147" t="s">
        <v>77</v>
      </c>
      <c r="AY166" s="15" t="s">
        <v>148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5" t="s">
        <v>75</v>
      </c>
      <c r="BK166" s="148">
        <f>ROUND(I166*H166,2)</f>
        <v>0</v>
      </c>
      <c r="BL166" s="15" t="s">
        <v>155</v>
      </c>
      <c r="BM166" s="147" t="s">
        <v>196</v>
      </c>
    </row>
    <row r="167" spans="2:65" s="1" customFormat="1" ht="39">
      <c r="B167" s="27"/>
      <c r="D167" s="149" t="s">
        <v>157</v>
      </c>
      <c r="F167" s="150" t="s">
        <v>197</v>
      </c>
      <c r="L167" s="27"/>
      <c r="M167" s="151"/>
      <c r="T167" s="51"/>
      <c r="AT167" s="15" t="s">
        <v>157</v>
      </c>
      <c r="AU167" s="15" t="s">
        <v>77</v>
      </c>
    </row>
    <row r="168" spans="2:65" s="1" customFormat="1">
      <c r="B168" s="27"/>
      <c r="D168" s="152" t="s">
        <v>159</v>
      </c>
      <c r="F168" s="153" t="s">
        <v>198</v>
      </c>
      <c r="L168" s="27"/>
      <c r="M168" s="151"/>
      <c r="T168" s="51"/>
      <c r="AT168" s="15" t="s">
        <v>159</v>
      </c>
      <c r="AU168" s="15" t="s">
        <v>77</v>
      </c>
    </row>
    <row r="169" spans="2:65" s="1" customFormat="1" ht="48.75">
      <c r="B169" s="27"/>
      <c r="D169" s="149" t="s">
        <v>176</v>
      </c>
      <c r="F169" s="160" t="s">
        <v>184</v>
      </c>
      <c r="L169" s="27"/>
      <c r="M169" s="151"/>
      <c r="T169" s="51"/>
      <c r="AT169" s="15" t="s">
        <v>176</v>
      </c>
      <c r="AU169" s="15" t="s">
        <v>77</v>
      </c>
    </row>
    <row r="170" spans="2:65" s="12" customFormat="1" ht="22.5">
      <c r="B170" s="154"/>
      <c r="D170" s="149" t="s">
        <v>161</v>
      </c>
      <c r="E170" s="155" t="s">
        <v>1</v>
      </c>
      <c r="F170" s="156" t="s">
        <v>818</v>
      </c>
      <c r="H170" s="157">
        <v>88</v>
      </c>
      <c r="L170" s="154"/>
      <c r="M170" s="158"/>
      <c r="T170" s="159"/>
      <c r="AT170" s="155" t="s">
        <v>161</v>
      </c>
      <c r="AU170" s="155" t="s">
        <v>77</v>
      </c>
      <c r="AV170" s="12" t="s">
        <v>77</v>
      </c>
      <c r="AW170" s="12" t="s">
        <v>25</v>
      </c>
      <c r="AX170" s="12" t="s">
        <v>75</v>
      </c>
      <c r="AY170" s="155" t="s">
        <v>148</v>
      </c>
    </row>
    <row r="171" spans="2:65" s="1" customFormat="1" ht="16.5" customHeight="1">
      <c r="B171" s="137"/>
      <c r="C171" s="161" t="s">
        <v>204</v>
      </c>
      <c r="D171" s="161" t="s">
        <v>201</v>
      </c>
      <c r="E171" s="162" t="s">
        <v>202</v>
      </c>
      <c r="F171" s="163" t="s">
        <v>203</v>
      </c>
      <c r="G171" s="164" t="s">
        <v>172</v>
      </c>
      <c r="H171" s="165">
        <v>88</v>
      </c>
      <c r="I171" s="166">
        <v>0</v>
      </c>
      <c r="J171" s="166">
        <f>ROUND(I171*H171,2)</f>
        <v>0</v>
      </c>
      <c r="K171" s="163" t="s">
        <v>1</v>
      </c>
      <c r="L171" s="167"/>
      <c r="M171" s="168" t="s">
        <v>1</v>
      </c>
      <c r="N171" s="169" t="s">
        <v>33</v>
      </c>
      <c r="O171" s="145">
        <v>0</v>
      </c>
      <c r="P171" s="145">
        <f>O171*H171</f>
        <v>0</v>
      </c>
      <c r="Q171" s="145">
        <v>1</v>
      </c>
      <c r="R171" s="145">
        <f>Q171*H171</f>
        <v>88</v>
      </c>
      <c r="S171" s="145">
        <v>0</v>
      </c>
      <c r="T171" s="146">
        <f>S171*H171</f>
        <v>0</v>
      </c>
      <c r="AR171" s="147" t="s">
        <v>204</v>
      </c>
      <c r="AT171" s="147" t="s">
        <v>201</v>
      </c>
      <c r="AU171" s="147" t="s">
        <v>77</v>
      </c>
      <c r="AY171" s="15" t="s">
        <v>148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5" t="s">
        <v>75</v>
      </c>
      <c r="BK171" s="148">
        <f>ROUND(I171*H171,2)</f>
        <v>0</v>
      </c>
      <c r="BL171" s="15" t="s">
        <v>155</v>
      </c>
      <c r="BM171" s="147" t="s">
        <v>205</v>
      </c>
    </row>
    <row r="172" spans="2:65" s="1" customFormat="1">
      <c r="B172" s="27"/>
      <c r="D172" s="149" t="s">
        <v>157</v>
      </c>
      <c r="F172" s="150" t="s">
        <v>206</v>
      </c>
      <c r="L172" s="27"/>
      <c r="M172" s="151"/>
      <c r="T172" s="51"/>
      <c r="AT172" s="15" t="s">
        <v>157</v>
      </c>
      <c r="AU172" s="15" t="s">
        <v>77</v>
      </c>
    </row>
    <row r="173" spans="2:65" s="1" customFormat="1" ht="48.75">
      <c r="B173" s="27"/>
      <c r="D173" s="149" t="s">
        <v>176</v>
      </c>
      <c r="F173" s="160" t="s">
        <v>184</v>
      </c>
      <c r="L173" s="27"/>
      <c r="M173" s="151"/>
      <c r="T173" s="51"/>
      <c r="AT173" s="15" t="s">
        <v>176</v>
      </c>
      <c r="AU173" s="15" t="s">
        <v>77</v>
      </c>
    </row>
    <row r="174" spans="2:65" s="1" customFormat="1" ht="24.2" customHeight="1">
      <c r="B174" s="137"/>
      <c r="C174" s="138" t="s">
        <v>214</v>
      </c>
      <c r="D174" s="138" t="s">
        <v>150</v>
      </c>
      <c r="E174" s="139" t="s">
        <v>207</v>
      </c>
      <c r="F174" s="140" t="s">
        <v>208</v>
      </c>
      <c r="G174" s="141" t="s">
        <v>209</v>
      </c>
      <c r="H174" s="142">
        <v>335.25</v>
      </c>
      <c r="I174" s="143">
        <v>0</v>
      </c>
      <c r="J174" s="143">
        <f>ROUND(I174*H174,2)</f>
        <v>0</v>
      </c>
      <c r="K174" s="140" t="s">
        <v>154</v>
      </c>
      <c r="L174" s="27"/>
      <c r="M174" s="144" t="s">
        <v>1</v>
      </c>
      <c r="N174" s="115" t="s">
        <v>33</v>
      </c>
      <c r="O174" s="145">
        <v>0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155</v>
      </c>
      <c r="AT174" s="147" t="s">
        <v>150</v>
      </c>
      <c r="AU174" s="147" t="s">
        <v>77</v>
      </c>
      <c r="AY174" s="15" t="s">
        <v>148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5" t="s">
        <v>75</v>
      </c>
      <c r="BK174" s="148">
        <f>ROUND(I174*H174,2)</f>
        <v>0</v>
      </c>
      <c r="BL174" s="15" t="s">
        <v>155</v>
      </c>
      <c r="BM174" s="147" t="s">
        <v>210</v>
      </c>
    </row>
    <row r="175" spans="2:65" s="1" customFormat="1" ht="29.25">
      <c r="B175" s="27"/>
      <c r="D175" s="149" t="s">
        <v>157</v>
      </c>
      <c r="F175" s="150" t="s">
        <v>211</v>
      </c>
      <c r="L175" s="27"/>
      <c r="M175" s="151"/>
      <c r="T175" s="51"/>
      <c r="AT175" s="15" t="s">
        <v>157</v>
      </c>
      <c r="AU175" s="15" t="s">
        <v>77</v>
      </c>
    </row>
    <row r="176" spans="2:65" s="1" customFormat="1">
      <c r="B176" s="27"/>
      <c r="D176" s="152" t="s">
        <v>159</v>
      </c>
      <c r="F176" s="153" t="s">
        <v>212</v>
      </c>
      <c r="L176" s="27"/>
      <c r="M176" s="151"/>
      <c r="T176" s="51"/>
      <c r="AT176" s="15" t="s">
        <v>159</v>
      </c>
      <c r="AU176" s="15" t="s">
        <v>77</v>
      </c>
    </row>
    <row r="177" spans="2:65" s="1" customFormat="1" ht="48.75">
      <c r="B177" s="27"/>
      <c r="D177" s="149" t="s">
        <v>176</v>
      </c>
      <c r="F177" s="160" t="s">
        <v>177</v>
      </c>
      <c r="L177" s="27"/>
      <c r="M177" s="151"/>
      <c r="T177" s="51"/>
      <c r="AT177" s="15" t="s">
        <v>176</v>
      </c>
      <c r="AU177" s="15" t="s">
        <v>77</v>
      </c>
    </row>
    <row r="178" spans="2:65" s="12" customFormat="1" ht="22.5">
      <c r="B178" s="154"/>
      <c r="D178" s="149" t="s">
        <v>161</v>
      </c>
      <c r="E178" s="155" t="s">
        <v>1</v>
      </c>
      <c r="F178" s="156" t="s">
        <v>213</v>
      </c>
      <c r="H178" s="157">
        <v>335.25</v>
      </c>
      <c r="L178" s="154"/>
      <c r="M178" s="158"/>
      <c r="T178" s="159"/>
      <c r="AT178" s="155" t="s">
        <v>161</v>
      </c>
      <c r="AU178" s="155" t="s">
        <v>77</v>
      </c>
      <c r="AV178" s="12" t="s">
        <v>77</v>
      </c>
      <c r="AW178" s="12" t="s">
        <v>25</v>
      </c>
      <c r="AX178" s="12" t="s">
        <v>75</v>
      </c>
      <c r="AY178" s="155" t="s">
        <v>148</v>
      </c>
    </row>
    <row r="179" spans="2:65" s="1" customFormat="1" ht="16.5" customHeight="1">
      <c r="B179" s="137"/>
      <c r="C179" s="138" t="s">
        <v>221</v>
      </c>
      <c r="D179" s="138" t="s">
        <v>150</v>
      </c>
      <c r="E179" s="139" t="s">
        <v>215</v>
      </c>
      <c r="F179" s="140" t="s">
        <v>216</v>
      </c>
      <c r="G179" s="141" t="s">
        <v>172</v>
      </c>
      <c r="H179" s="142">
        <v>88</v>
      </c>
      <c r="I179" s="143">
        <v>0</v>
      </c>
      <c r="J179" s="143">
        <f>ROUND(I179*H179,2)</f>
        <v>0</v>
      </c>
      <c r="K179" s="140" t="s">
        <v>154</v>
      </c>
      <c r="L179" s="27"/>
      <c r="M179" s="144" t="s">
        <v>1</v>
      </c>
      <c r="N179" s="115" t="s">
        <v>33</v>
      </c>
      <c r="O179" s="145">
        <v>8.9999999999999993E-3</v>
      </c>
      <c r="P179" s="145">
        <f>O179*H179</f>
        <v>0.79199999999999993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155</v>
      </c>
      <c r="AT179" s="147" t="s">
        <v>150</v>
      </c>
      <c r="AU179" s="147" t="s">
        <v>77</v>
      </c>
      <c r="AY179" s="15" t="s">
        <v>148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5" t="s">
        <v>75</v>
      </c>
      <c r="BK179" s="148">
        <f>ROUND(I179*H179,2)</f>
        <v>0</v>
      </c>
      <c r="BL179" s="15" t="s">
        <v>155</v>
      </c>
      <c r="BM179" s="147" t="s">
        <v>217</v>
      </c>
    </row>
    <row r="180" spans="2:65" s="1" customFormat="1" ht="19.5">
      <c r="B180" s="27"/>
      <c r="D180" s="149" t="s">
        <v>157</v>
      </c>
      <c r="F180" s="150" t="s">
        <v>218</v>
      </c>
      <c r="L180" s="27"/>
      <c r="M180" s="151"/>
      <c r="T180" s="51"/>
      <c r="AT180" s="15" t="s">
        <v>157</v>
      </c>
      <c r="AU180" s="15" t="s">
        <v>77</v>
      </c>
    </row>
    <row r="181" spans="2:65" s="1" customFormat="1">
      <c r="B181" s="27"/>
      <c r="D181" s="152" t="s">
        <v>159</v>
      </c>
      <c r="F181" s="153" t="s">
        <v>219</v>
      </c>
      <c r="L181" s="27"/>
      <c r="M181" s="151"/>
      <c r="T181" s="51"/>
      <c r="AT181" s="15" t="s">
        <v>159</v>
      </c>
      <c r="AU181" s="15" t="s">
        <v>77</v>
      </c>
    </row>
    <row r="182" spans="2:65" s="1" customFormat="1" ht="48.75">
      <c r="B182" s="27"/>
      <c r="D182" s="149" t="s">
        <v>176</v>
      </c>
      <c r="F182" s="160" t="s">
        <v>177</v>
      </c>
      <c r="L182" s="27"/>
      <c r="M182" s="151"/>
      <c r="T182" s="51"/>
      <c r="AT182" s="15" t="s">
        <v>176</v>
      </c>
      <c r="AU182" s="15" t="s">
        <v>77</v>
      </c>
    </row>
    <row r="183" spans="2:65" s="12" customFormat="1" ht="22.5">
      <c r="B183" s="154"/>
      <c r="D183" s="149" t="s">
        <v>161</v>
      </c>
      <c r="E183" s="155" t="s">
        <v>1</v>
      </c>
      <c r="F183" s="156" t="s">
        <v>815</v>
      </c>
      <c r="H183" s="157">
        <v>88</v>
      </c>
      <c r="L183" s="154"/>
      <c r="M183" s="158"/>
      <c r="T183" s="159"/>
      <c r="AT183" s="155" t="s">
        <v>161</v>
      </c>
      <c r="AU183" s="155" t="s">
        <v>77</v>
      </c>
      <c r="AV183" s="12" t="s">
        <v>77</v>
      </c>
      <c r="AW183" s="12" t="s">
        <v>25</v>
      </c>
      <c r="AX183" s="12" t="s">
        <v>75</v>
      </c>
      <c r="AY183" s="155" t="s">
        <v>148</v>
      </c>
    </row>
    <row r="184" spans="2:65" s="1" customFormat="1" ht="24.2" customHeight="1">
      <c r="B184" s="137"/>
      <c r="C184" s="138" t="s">
        <v>228</v>
      </c>
      <c r="D184" s="138" t="s">
        <v>150</v>
      </c>
      <c r="E184" s="139" t="s">
        <v>464</v>
      </c>
      <c r="F184" s="140" t="s">
        <v>465</v>
      </c>
      <c r="G184" s="141" t="s">
        <v>153</v>
      </c>
      <c r="H184" s="142">
        <v>29</v>
      </c>
      <c r="I184" s="143">
        <v>0</v>
      </c>
      <c r="J184" s="143">
        <f>ROUND(I184*H184,2)</f>
        <v>0</v>
      </c>
      <c r="K184" s="140" t="s">
        <v>154</v>
      </c>
      <c r="L184" s="27"/>
      <c r="M184" s="144" t="s">
        <v>1</v>
      </c>
      <c r="N184" s="115" t="s">
        <v>33</v>
      </c>
      <c r="O184" s="145">
        <v>0.66800000000000004</v>
      </c>
      <c r="P184" s="145">
        <f>O184*H184</f>
        <v>19.372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155</v>
      </c>
      <c r="AT184" s="147" t="s">
        <v>150</v>
      </c>
      <c r="AU184" s="147" t="s">
        <v>77</v>
      </c>
      <c r="AY184" s="15" t="s">
        <v>148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5" t="s">
        <v>75</v>
      </c>
      <c r="BK184" s="148">
        <f>ROUND(I184*H184,2)</f>
        <v>0</v>
      </c>
      <c r="BL184" s="15" t="s">
        <v>155</v>
      </c>
      <c r="BM184" s="147" t="s">
        <v>754</v>
      </c>
    </row>
    <row r="185" spans="2:65" s="1" customFormat="1" ht="19.5">
      <c r="B185" s="27"/>
      <c r="D185" s="149" t="s">
        <v>157</v>
      </c>
      <c r="F185" s="150" t="s">
        <v>467</v>
      </c>
      <c r="L185" s="27"/>
      <c r="M185" s="151"/>
      <c r="T185" s="51"/>
      <c r="AT185" s="15" t="s">
        <v>157</v>
      </c>
      <c r="AU185" s="15" t="s">
        <v>77</v>
      </c>
    </row>
    <row r="186" spans="2:65" s="1" customFormat="1">
      <c r="B186" s="27"/>
      <c r="D186" s="152" t="s">
        <v>159</v>
      </c>
      <c r="F186" s="153" t="s">
        <v>468</v>
      </c>
      <c r="L186" s="27"/>
      <c r="M186" s="151"/>
      <c r="T186" s="51"/>
      <c r="AT186" s="15" t="s">
        <v>159</v>
      </c>
      <c r="AU186" s="15" t="s">
        <v>77</v>
      </c>
    </row>
    <row r="187" spans="2:65" s="12" customFormat="1">
      <c r="B187" s="154"/>
      <c r="D187" s="149" t="s">
        <v>161</v>
      </c>
      <c r="E187" s="155" t="s">
        <v>1</v>
      </c>
      <c r="F187" s="156" t="s">
        <v>819</v>
      </c>
      <c r="H187" s="157">
        <v>29</v>
      </c>
      <c r="L187" s="154"/>
      <c r="M187" s="158"/>
      <c r="T187" s="159"/>
      <c r="AT187" s="155" t="s">
        <v>161</v>
      </c>
      <c r="AU187" s="155" t="s">
        <v>77</v>
      </c>
      <c r="AV187" s="12" t="s">
        <v>77</v>
      </c>
      <c r="AW187" s="12" t="s">
        <v>25</v>
      </c>
      <c r="AX187" s="12" t="s">
        <v>75</v>
      </c>
      <c r="AY187" s="155" t="s">
        <v>148</v>
      </c>
    </row>
    <row r="188" spans="2:65" s="1" customFormat="1" ht="24.2" customHeight="1">
      <c r="B188" s="137"/>
      <c r="C188" s="138" t="s">
        <v>235</v>
      </c>
      <c r="D188" s="138" t="s">
        <v>150</v>
      </c>
      <c r="E188" s="139" t="s">
        <v>470</v>
      </c>
      <c r="F188" s="140" t="s">
        <v>471</v>
      </c>
      <c r="G188" s="141" t="s">
        <v>153</v>
      </c>
      <c r="H188" s="142">
        <v>29</v>
      </c>
      <c r="I188" s="143">
        <v>0</v>
      </c>
      <c r="J188" s="143">
        <f>ROUND(I188*H188,2)</f>
        <v>0</v>
      </c>
      <c r="K188" s="140" t="s">
        <v>154</v>
      </c>
      <c r="L188" s="27"/>
      <c r="M188" s="144" t="s">
        <v>1</v>
      </c>
      <c r="N188" s="115" t="s">
        <v>33</v>
      </c>
      <c r="O188" s="145">
        <v>7.0000000000000001E-3</v>
      </c>
      <c r="P188" s="145">
        <f>O188*H188</f>
        <v>0.20300000000000001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155</v>
      </c>
      <c r="AT188" s="147" t="s">
        <v>150</v>
      </c>
      <c r="AU188" s="147" t="s">
        <v>77</v>
      </c>
      <c r="AY188" s="15" t="s">
        <v>148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5" t="s">
        <v>75</v>
      </c>
      <c r="BK188" s="148">
        <f>ROUND(I188*H188,2)</f>
        <v>0</v>
      </c>
      <c r="BL188" s="15" t="s">
        <v>155</v>
      </c>
      <c r="BM188" s="147" t="s">
        <v>756</v>
      </c>
    </row>
    <row r="189" spans="2:65" s="1" customFormat="1" ht="19.5">
      <c r="B189" s="27"/>
      <c r="D189" s="149" t="s">
        <v>157</v>
      </c>
      <c r="F189" s="150" t="s">
        <v>473</v>
      </c>
      <c r="L189" s="27"/>
      <c r="M189" s="151"/>
      <c r="T189" s="51"/>
      <c r="AT189" s="15" t="s">
        <v>157</v>
      </c>
      <c r="AU189" s="15" t="s">
        <v>77</v>
      </c>
    </row>
    <row r="190" spans="2:65" s="1" customFormat="1">
      <c r="B190" s="27"/>
      <c r="D190" s="152" t="s">
        <v>159</v>
      </c>
      <c r="F190" s="153" t="s">
        <v>474</v>
      </c>
      <c r="L190" s="27"/>
      <c r="M190" s="151"/>
      <c r="T190" s="51"/>
      <c r="AT190" s="15" t="s">
        <v>159</v>
      </c>
      <c r="AU190" s="15" t="s">
        <v>77</v>
      </c>
    </row>
    <row r="191" spans="2:65" s="12" customFormat="1">
      <c r="B191" s="154"/>
      <c r="D191" s="149" t="s">
        <v>161</v>
      </c>
      <c r="E191" s="155" t="s">
        <v>1</v>
      </c>
      <c r="F191" s="156" t="s">
        <v>348</v>
      </c>
      <c r="H191" s="157">
        <v>29</v>
      </c>
      <c r="L191" s="154"/>
      <c r="M191" s="158"/>
      <c r="T191" s="159"/>
      <c r="AT191" s="155" t="s">
        <v>161</v>
      </c>
      <c r="AU191" s="155" t="s">
        <v>77</v>
      </c>
      <c r="AV191" s="12" t="s">
        <v>77</v>
      </c>
      <c r="AW191" s="12" t="s">
        <v>25</v>
      </c>
      <c r="AX191" s="12" t="s">
        <v>75</v>
      </c>
      <c r="AY191" s="155" t="s">
        <v>148</v>
      </c>
    </row>
    <row r="192" spans="2:65" s="1" customFormat="1" ht="16.5" customHeight="1">
      <c r="B192" s="137"/>
      <c r="C192" s="161" t="s">
        <v>242</v>
      </c>
      <c r="D192" s="161" t="s">
        <v>201</v>
      </c>
      <c r="E192" s="162" t="s">
        <v>475</v>
      </c>
      <c r="F192" s="163" t="s">
        <v>476</v>
      </c>
      <c r="G192" s="164" t="s">
        <v>477</v>
      </c>
      <c r="H192" s="165">
        <v>0.57999999999999996</v>
      </c>
      <c r="I192" s="166">
        <v>0</v>
      </c>
      <c r="J192" s="166">
        <f>ROUND(I192*H192,2)</f>
        <v>0</v>
      </c>
      <c r="K192" s="163" t="s">
        <v>154</v>
      </c>
      <c r="L192" s="167"/>
      <c r="M192" s="168" t="s">
        <v>1</v>
      </c>
      <c r="N192" s="169" t="s">
        <v>33</v>
      </c>
      <c r="O192" s="145">
        <v>0</v>
      </c>
      <c r="P192" s="145">
        <f>O192*H192</f>
        <v>0</v>
      </c>
      <c r="Q192" s="145">
        <v>1E-3</v>
      </c>
      <c r="R192" s="145">
        <f>Q192*H192</f>
        <v>5.8E-4</v>
      </c>
      <c r="S192" s="145">
        <v>0</v>
      </c>
      <c r="T192" s="146">
        <f>S192*H192</f>
        <v>0</v>
      </c>
      <c r="AR192" s="147" t="s">
        <v>204</v>
      </c>
      <c r="AT192" s="147" t="s">
        <v>201</v>
      </c>
      <c r="AU192" s="147" t="s">
        <v>77</v>
      </c>
      <c r="AY192" s="15" t="s">
        <v>148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5" t="s">
        <v>75</v>
      </c>
      <c r="BK192" s="148">
        <f>ROUND(I192*H192,2)</f>
        <v>0</v>
      </c>
      <c r="BL192" s="15" t="s">
        <v>155</v>
      </c>
      <c r="BM192" s="147" t="s">
        <v>757</v>
      </c>
    </row>
    <row r="193" spans="2:65" s="1" customFormat="1">
      <c r="B193" s="27"/>
      <c r="D193" s="149" t="s">
        <v>157</v>
      </c>
      <c r="F193" s="150" t="s">
        <v>476</v>
      </c>
      <c r="L193" s="27"/>
      <c r="M193" s="151"/>
      <c r="T193" s="51"/>
      <c r="AT193" s="15" t="s">
        <v>157</v>
      </c>
      <c r="AU193" s="15" t="s">
        <v>77</v>
      </c>
    </row>
    <row r="194" spans="2:65" s="12" customFormat="1">
      <c r="B194" s="154"/>
      <c r="D194" s="149" t="s">
        <v>161</v>
      </c>
      <c r="F194" s="156" t="s">
        <v>820</v>
      </c>
      <c r="H194" s="157">
        <v>0.57999999999999996</v>
      </c>
      <c r="L194" s="154"/>
      <c r="M194" s="158"/>
      <c r="T194" s="159"/>
      <c r="AT194" s="155" t="s">
        <v>161</v>
      </c>
      <c r="AU194" s="155" t="s">
        <v>77</v>
      </c>
      <c r="AV194" s="12" t="s">
        <v>77</v>
      </c>
      <c r="AW194" s="12" t="s">
        <v>3</v>
      </c>
      <c r="AX194" s="12" t="s">
        <v>75</v>
      </c>
      <c r="AY194" s="155" t="s">
        <v>148</v>
      </c>
    </row>
    <row r="195" spans="2:65" s="11" customFormat="1" ht="22.9" customHeight="1">
      <c r="B195" s="126"/>
      <c r="D195" s="127" t="s">
        <v>67</v>
      </c>
      <c r="E195" s="135" t="s">
        <v>186</v>
      </c>
      <c r="F195" s="135" t="s">
        <v>220</v>
      </c>
      <c r="J195" s="136">
        <f>BK195</f>
        <v>0</v>
      </c>
      <c r="L195" s="126"/>
      <c r="M195" s="130"/>
      <c r="P195" s="131">
        <f>SUM(P196:P227)</f>
        <v>33.584000000000003</v>
      </c>
      <c r="R195" s="131">
        <f>SUM(R196:R227)</f>
        <v>0.75959999999999994</v>
      </c>
      <c r="T195" s="132">
        <f>SUM(T196:T227)</f>
        <v>0</v>
      </c>
      <c r="AR195" s="127" t="s">
        <v>75</v>
      </c>
      <c r="AT195" s="133" t="s">
        <v>67</v>
      </c>
      <c r="AU195" s="133" t="s">
        <v>75</v>
      </c>
      <c r="AY195" s="127" t="s">
        <v>148</v>
      </c>
      <c r="BK195" s="134">
        <f>SUM(BK196:BK227)</f>
        <v>0</v>
      </c>
    </row>
    <row r="196" spans="2:65" s="1" customFormat="1" ht="16.5" customHeight="1">
      <c r="B196" s="137"/>
      <c r="C196" s="138" t="s">
        <v>249</v>
      </c>
      <c r="D196" s="138" t="s">
        <v>150</v>
      </c>
      <c r="E196" s="139" t="s">
        <v>222</v>
      </c>
      <c r="F196" s="140" t="s">
        <v>223</v>
      </c>
      <c r="G196" s="141" t="s">
        <v>153</v>
      </c>
      <c r="H196" s="142">
        <v>183</v>
      </c>
      <c r="I196" s="143">
        <v>0</v>
      </c>
      <c r="J196" s="143">
        <f>ROUND(I196*H196,2)</f>
        <v>0</v>
      </c>
      <c r="K196" s="140" t="s">
        <v>154</v>
      </c>
      <c r="L196" s="27"/>
      <c r="M196" s="144" t="s">
        <v>1</v>
      </c>
      <c r="N196" s="115" t="s">
        <v>33</v>
      </c>
      <c r="O196" s="145">
        <v>2.5999999999999999E-2</v>
      </c>
      <c r="P196" s="145">
        <f>O196*H196</f>
        <v>4.758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155</v>
      </c>
      <c r="AT196" s="147" t="s">
        <v>150</v>
      </c>
      <c r="AU196" s="147" t="s">
        <v>77</v>
      </c>
      <c r="AY196" s="15" t="s">
        <v>148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5" t="s">
        <v>75</v>
      </c>
      <c r="BK196" s="148">
        <f>ROUND(I196*H196,2)</f>
        <v>0</v>
      </c>
      <c r="BL196" s="15" t="s">
        <v>155</v>
      </c>
      <c r="BM196" s="147" t="s">
        <v>224</v>
      </c>
    </row>
    <row r="197" spans="2:65" s="1" customFormat="1" ht="19.5">
      <c r="B197" s="27"/>
      <c r="D197" s="149" t="s">
        <v>157</v>
      </c>
      <c r="F197" s="150" t="s">
        <v>225</v>
      </c>
      <c r="L197" s="27"/>
      <c r="M197" s="151"/>
      <c r="T197" s="51"/>
      <c r="AT197" s="15" t="s">
        <v>157</v>
      </c>
      <c r="AU197" s="15" t="s">
        <v>77</v>
      </c>
    </row>
    <row r="198" spans="2:65" s="1" customFormat="1">
      <c r="B198" s="27"/>
      <c r="D198" s="152" t="s">
        <v>159</v>
      </c>
      <c r="F198" s="153" t="s">
        <v>226</v>
      </c>
      <c r="L198" s="27"/>
      <c r="M198" s="151"/>
      <c r="T198" s="51"/>
      <c r="AT198" s="15" t="s">
        <v>159</v>
      </c>
      <c r="AU198" s="15" t="s">
        <v>77</v>
      </c>
    </row>
    <row r="199" spans="2:65" s="12" customFormat="1">
      <c r="B199" s="154"/>
      <c r="D199" s="149" t="s">
        <v>161</v>
      </c>
      <c r="E199" s="155" t="s">
        <v>1</v>
      </c>
      <c r="F199" s="156" t="s">
        <v>821</v>
      </c>
      <c r="H199" s="157">
        <v>183</v>
      </c>
      <c r="L199" s="154"/>
      <c r="M199" s="158"/>
      <c r="T199" s="159"/>
      <c r="AT199" s="155" t="s">
        <v>161</v>
      </c>
      <c r="AU199" s="155" t="s">
        <v>77</v>
      </c>
      <c r="AV199" s="12" t="s">
        <v>77</v>
      </c>
      <c r="AW199" s="12" t="s">
        <v>25</v>
      </c>
      <c r="AX199" s="12" t="s">
        <v>75</v>
      </c>
      <c r="AY199" s="155" t="s">
        <v>148</v>
      </c>
    </row>
    <row r="200" spans="2:65" s="1" customFormat="1" ht="16.5" customHeight="1">
      <c r="B200" s="137"/>
      <c r="C200" s="138" t="s">
        <v>8</v>
      </c>
      <c r="D200" s="138" t="s">
        <v>150</v>
      </c>
      <c r="E200" s="139" t="s">
        <v>229</v>
      </c>
      <c r="F200" s="140" t="s">
        <v>230</v>
      </c>
      <c r="G200" s="141" t="s">
        <v>153</v>
      </c>
      <c r="H200" s="142">
        <v>183</v>
      </c>
      <c r="I200" s="143">
        <v>0</v>
      </c>
      <c r="J200" s="143">
        <f>ROUND(I200*H200,2)</f>
        <v>0</v>
      </c>
      <c r="K200" s="140" t="s">
        <v>154</v>
      </c>
      <c r="L200" s="27"/>
      <c r="M200" s="144" t="s">
        <v>1</v>
      </c>
      <c r="N200" s="115" t="s">
        <v>33</v>
      </c>
      <c r="O200" s="145">
        <v>2.5999999999999999E-2</v>
      </c>
      <c r="P200" s="145">
        <f>O200*H200</f>
        <v>4.758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155</v>
      </c>
      <c r="AT200" s="147" t="s">
        <v>150</v>
      </c>
      <c r="AU200" s="147" t="s">
        <v>77</v>
      </c>
      <c r="AY200" s="15" t="s">
        <v>148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5" t="s">
        <v>75</v>
      </c>
      <c r="BK200" s="148">
        <f>ROUND(I200*H200,2)</f>
        <v>0</v>
      </c>
      <c r="BL200" s="15" t="s">
        <v>155</v>
      </c>
      <c r="BM200" s="147" t="s">
        <v>231</v>
      </c>
    </row>
    <row r="201" spans="2:65" s="1" customFormat="1" ht="19.5">
      <c r="B201" s="27"/>
      <c r="D201" s="149" t="s">
        <v>157</v>
      </c>
      <c r="F201" s="150" t="s">
        <v>232</v>
      </c>
      <c r="L201" s="27"/>
      <c r="M201" s="151"/>
      <c r="T201" s="51"/>
      <c r="AT201" s="15" t="s">
        <v>157</v>
      </c>
      <c r="AU201" s="15" t="s">
        <v>77</v>
      </c>
    </row>
    <row r="202" spans="2:65" s="1" customFormat="1">
      <c r="B202" s="27"/>
      <c r="D202" s="152" t="s">
        <v>159</v>
      </c>
      <c r="F202" s="153" t="s">
        <v>233</v>
      </c>
      <c r="L202" s="27"/>
      <c r="M202" s="151"/>
      <c r="T202" s="51"/>
      <c r="AT202" s="15" t="s">
        <v>159</v>
      </c>
      <c r="AU202" s="15" t="s">
        <v>77</v>
      </c>
    </row>
    <row r="203" spans="2:65" s="12" customFormat="1">
      <c r="B203" s="154"/>
      <c r="D203" s="149" t="s">
        <v>161</v>
      </c>
      <c r="E203" s="155" t="s">
        <v>1</v>
      </c>
      <c r="F203" s="156" t="s">
        <v>822</v>
      </c>
      <c r="H203" s="157">
        <v>183</v>
      </c>
      <c r="L203" s="154"/>
      <c r="M203" s="158"/>
      <c r="T203" s="159"/>
      <c r="AT203" s="155" t="s">
        <v>161</v>
      </c>
      <c r="AU203" s="155" t="s">
        <v>77</v>
      </c>
      <c r="AV203" s="12" t="s">
        <v>77</v>
      </c>
      <c r="AW203" s="12" t="s">
        <v>25</v>
      </c>
      <c r="AX203" s="12" t="s">
        <v>75</v>
      </c>
      <c r="AY203" s="155" t="s">
        <v>148</v>
      </c>
    </row>
    <row r="204" spans="2:65" s="1" customFormat="1" ht="33" customHeight="1">
      <c r="B204" s="137"/>
      <c r="C204" s="138" t="s">
        <v>262</v>
      </c>
      <c r="D204" s="138" t="s">
        <v>150</v>
      </c>
      <c r="E204" s="139" t="s">
        <v>236</v>
      </c>
      <c r="F204" s="140" t="s">
        <v>237</v>
      </c>
      <c r="G204" s="141" t="s">
        <v>153</v>
      </c>
      <c r="H204" s="142">
        <v>314</v>
      </c>
      <c r="I204" s="143">
        <v>0</v>
      </c>
      <c r="J204" s="143">
        <f>ROUND(I204*H204,2)</f>
        <v>0</v>
      </c>
      <c r="K204" s="140" t="s">
        <v>154</v>
      </c>
      <c r="L204" s="27"/>
      <c r="M204" s="144" t="s">
        <v>1</v>
      </c>
      <c r="N204" s="115" t="s">
        <v>33</v>
      </c>
      <c r="O204" s="145">
        <v>2.5000000000000001E-2</v>
      </c>
      <c r="P204" s="145">
        <f>O204*H204</f>
        <v>7.8500000000000005</v>
      </c>
      <c r="Q204" s="145">
        <v>0</v>
      </c>
      <c r="R204" s="145">
        <f>Q204*H204</f>
        <v>0</v>
      </c>
      <c r="S204" s="145">
        <v>0</v>
      </c>
      <c r="T204" s="146">
        <f>S204*H204</f>
        <v>0</v>
      </c>
      <c r="AR204" s="147" t="s">
        <v>155</v>
      </c>
      <c r="AT204" s="147" t="s">
        <v>150</v>
      </c>
      <c r="AU204" s="147" t="s">
        <v>77</v>
      </c>
      <c r="AY204" s="15" t="s">
        <v>148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5" t="s">
        <v>75</v>
      </c>
      <c r="BK204" s="148">
        <f>ROUND(I204*H204,2)</f>
        <v>0</v>
      </c>
      <c r="BL204" s="15" t="s">
        <v>155</v>
      </c>
      <c r="BM204" s="147" t="s">
        <v>238</v>
      </c>
    </row>
    <row r="205" spans="2:65" s="1" customFormat="1" ht="29.25">
      <c r="B205" s="27"/>
      <c r="D205" s="149" t="s">
        <v>157</v>
      </c>
      <c r="F205" s="150" t="s">
        <v>239</v>
      </c>
      <c r="L205" s="189"/>
      <c r="M205" s="151"/>
      <c r="T205" s="51"/>
      <c r="AT205" s="15" t="s">
        <v>157</v>
      </c>
      <c r="AU205" s="15" t="s">
        <v>77</v>
      </c>
    </row>
    <row r="206" spans="2:65" s="1" customFormat="1">
      <c r="B206" s="27"/>
      <c r="D206" s="152" t="s">
        <v>159</v>
      </c>
      <c r="F206" s="190" t="s">
        <v>240</v>
      </c>
      <c r="L206" s="27"/>
      <c r="M206" s="151"/>
      <c r="T206" s="51"/>
      <c r="AT206" s="15" t="s">
        <v>159</v>
      </c>
      <c r="AU206" s="15" t="s">
        <v>77</v>
      </c>
    </row>
    <row r="207" spans="2:65" s="12" customFormat="1">
      <c r="B207" s="154"/>
      <c r="D207" s="149" t="s">
        <v>161</v>
      </c>
      <c r="E207" s="155" t="s">
        <v>1</v>
      </c>
      <c r="F207" s="156" t="s">
        <v>1003</v>
      </c>
      <c r="H207" s="157">
        <v>314</v>
      </c>
      <c r="L207" s="191"/>
      <c r="M207" s="158"/>
      <c r="T207" s="159"/>
      <c r="AT207" s="155" t="s">
        <v>161</v>
      </c>
      <c r="AU207" s="155" t="s">
        <v>77</v>
      </c>
      <c r="AV207" s="12" t="s">
        <v>77</v>
      </c>
      <c r="AW207" s="12" t="s">
        <v>25</v>
      </c>
      <c r="AX207" s="12" t="s">
        <v>75</v>
      </c>
      <c r="AY207" s="155" t="s">
        <v>148</v>
      </c>
    </row>
    <row r="208" spans="2:65" s="1" customFormat="1" ht="24.2" customHeight="1">
      <c r="B208" s="137"/>
      <c r="C208" s="138" t="s">
        <v>269</v>
      </c>
      <c r="D208" s="138" t="s">
        <v>150</v>
      </c>
      <c r="E208" s="139" t="s">
        <v>243</v>
      </c>
      <c r="F208" s="140" t="s">
        <v>244</v>
      </c>
      <c r="G208" s="141" t="s">
        <v>153</v>
      </c>
      <c r="H208" s="142">
        <v>183</v>
      </c>
      <c r="I208" s="143">
        <v>0</v>
      </c>
      <c r="J208" s="143">
        <f>ROUND(I208*H208,2)</f>
        <v>0</v>
      </c>
      <c r="K208" s="140" t="s">
        <v>154</v>
      </c>
      <c r="L208" s="27"/>
      <c r="M208" s="144" t="s">
        <v>1</v>
      </c>
      <c r="N208" s="115" t="s">
        <v>33</v>
      </c>
      <c r="O208" s="145">
        <v>8.0000000000000002E-3</v>
      </c>
      <c r="P208" s="145">
        <f>O208*H208</f>
        <v>1.464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155</v>
      </c>
      <c r="AT208" s="147" t="s">
        <v>150</v>
      </c>
      <c r="AU208" s="147" t="s">
        <v>77</v>
      </c>
      <c r="AY208" s="15" t="s">
        <v>148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5" t="s">
        <v>75</v>
      </c>
      <c r="BK208" s="148">
        <f>ROUND(I208*H208,2)</f>
        <v>0</v>
      </c>
      <c r="BL208" s="15" t="s">
        <v>155</v>
      </c>
      <c r="BM208" s="147" t="s">
        <v>245</v>
      </c>
    </row>
    <row r="209" spans="2:65" s="1" customFormat="1">
      <c r="B209" s="27"/>
      <c r="D209" s="149" t="s">
        <v>157</v>
      </c>
      <c r="F209" s="150" t="s">
        <v>246</v>
      </c>
      <c r="L209" s="27"/>
      <c r="M209" s="151"/>
      <c r="T209" s="51"/>
      <c r="AT209" s="15" t="s">
        <v>157</v>
      </c>
      <c r="AU209" s="15" t="s">
        <v>77</v>
      </c>
    </row>
    <row r="210" spans="2:65" s="1" customFormat="1">
      <c r="B210" s="27"/>
      <c r="D210" s="152" t="s">
        <v>159</v>
      </c>
      <c r="F210" s="153" t="s">
        <v>247</v>
      </c>
      <c r="L210" s="27"/>
      <c r="M210" s="151"/>
      <c r="T210" s="51"/>
      <c r="AT210" s="15" t="s">
        <v>159</v>
      </c>
      <c r="AU210" s="15" t="s">
        <v>77</v>
      </c>
    </row>
    <row r="211" spans="2:65" s="12" customFormat="1">
      <c r="B211" s="154"/>
      <c r="D211" s="149" t="s">
        <v>161</v>
      </c>
      <c r="E211" s="155" t="s">
        <v>1</v>
      </c>
      <c r="F211" s="156" t="s">
        <v>823</v>
      </c>
      <c r="H211" s="157">
        <v>183</v>
      </c>
      <c r="L211" s="154"/>
      <c r="M211" s="158"/>
      <c r="T211" s="159"/>
      <c r="AT211" s="155" t="s">
        <v>161</v>
      </c>
      <c r="AU211" s="155" t="s">
        <v>77</v>
      </c>
      <c r="AV211" s="12" t="s">
        <v>77</v>
      </c>
      <c r="AW211" s="12" t="s">
        <v>25</v>
      </c>
      <c r="AX211" s="12" t="s">
        <v>75</v>
      </c>
      <c r="AY211" s="155" t="s">
        <v>148</v>
      </c>
    </row>
    <row r="212" spans="2:65" s="1" customFormat="1" ht="21.75" customHeight="1">
      <c r="B212" s="137"/>
      <c r="C212" s="138" t="s">
        <v>278</v>
      </c>
      <c r="D212" s="138" t="s">
        <v>150</v>
      </c>
      <c r="E212" s="139" t="s">
        <v>250</v>
      </c>
      <c r="F212" s="140" t="s">
        <v>251</v>
      </c>
      <c r="G212" s="141" t="s">
        <v>153</v>
      </c>
      <c r="H212" s="142">
        <v>352</v>
      </c>
      <c r="I212" s="143">
        <v>0</v>
      </c>
      <c r="J212" s="143">
        <f>ROUND(I212*H212,2)</f>
        <v>0</v>
      </c>
      <c r="K212" s="140" t="s">
        <v>154</v>
      </c>
      <c r="L212" s="27"/>
      <c r="M212" s="144" t="s">
        <v>1</v>
      </c>
      <c r="N212" s="115" t="s">
        <v>33</v>
      </c>
      <c r="O212" s="145">
        <v>2E-3</v>
      </c>
      <c r="P212" s="145">
        <f>O212*H212</f>
        <v>0.70399999999999996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155</v>
      </c>
      <c r="AT212" s="147" t="s">
        <v>150</v>
      </c>
      <c r="AU212" s="147" t="s">
        <v>77</v>
      </c>
      <c r="AY212" s="15" t="s">
        <v>148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5" t="s">
        <v>75</v>
      </c>
      <c r="BK212" s="148">
        <f>ROUND(I212*H212,2)</f>
        <v>0</v>
      </c>
      <c r="BL212" s="15" t="s">
        <v>155</v>
      </c>
      <c r="BM212" s="147" t="s">
        <v>252</v>
      </c>
    </row>
    <row r="213" spans="2:65" s="1" customFormat="1" ht="19.5">
      <c r="B213" s="27"/>
      <c r="D213" s="149" t="s">
        <v>157</v>
      </c>
      <c r="F213" s="150" t="s">
        <v>253</v>
      </c>
      <c r="L213" s="27"/>
      <c r="M213" s="151"/>
      <c r="T213" s="51"/>
      <c r="AT213" s="15" t="s">
        <v>157</v>
      </c>
      <c r="AU213" s="15" t="s">
        <v>77</v>
      </c>
    </row>
    <row r="214" spans="2:65" s="1" customFormat="1">
      <c r="B214" s="27"/>
      <c r="D214" s="152" t="s">
        <v>159</v>
      </c>
      <c r="F214" s="153" t="s">
        <v>254</v>
      </c>
      <c r="L214" s="27"/>
      <c r="M214" s="151"/>
      <c r="T214" s="51"/>
      <c r="AT214" s="15" t="s">
        <v>159</v>
      </c>
      <c r="AU214" s="15" t="s">
        <v>77</v>
      </c>
    </row>
    <row r="215" spans="2:65" s="12" customFormat="1">
      <c r="B215" s="154"/>
      <c r="D215" s="149" t="s">
        <v>161</v>
      </c>
      <c r="E215" s="155" t="s">
        <v>1</v>
      </c>
      <c r="F215" s="156" t="s">
        <v>824</v>
      </c>
      <c r="H215" s="157">
        <v>352</v>
      </c>
      <c r="L215" s="154"/>
      <c r="M215" s="158"/>
      <c r="T215" s="159"/>
      <c r="AT215" s="155" t="s">
        <v>161</v>
      </c>
      <c r="AU215" s="155" t="s">
        <v>77</v>
      </c>
      <c r="AV215" s="12" t="s">
        <v>77</v>
      </c>
      <c r="AW215" s="12" t="s">
        <v>25</v>
      </c>
      <c r="AX215" s="12" t="s">
        <v>75</v>
      </c>
      <c r="AY215" s="155" t="s">
        <v>148</v>
      </c>
    </row>
    <row r="216" spans="2:65" s="1" customFormat="1" ht="21.75" customHeight="1">
      <c r="B216" s="137"/>
      <c r="C216" s="138" t="s">
        <v>285</v>
      </c>
      <c r="D216" s="138" t="s">
        <v>150</v>
      </c>
      <c r="E216" s="139" t="s">
        <v>256</v>
      </c>
      <c r="F216" s="140" t="s">
        <v>257</v>
      </c>
      <c r="G216" s="141" t="s">
        <v>153</v>
      </c>
      <c r="H216" s="142">
        <v>131</v>
      </c>
      <c r="I216" s="143">
        <v>0</v>
      </c>
      <c r="J216" s="143">
        <f>ROUND(I216*H216,2)</f>
        <v>0</v>
      </c>
      <c r="K216" s="140" t="s">
        <v>154</v>
      </c>
      <c r="L216" s="27"/>
      <c r="M216" s="144" t="s">
        <v>1</v>
      </c>
      <c r="N216" s="115" t="s">
        <v>33</v>
      </c>
      <c r="O216" s="145">
        <v>2E-3</v>
      </c>
      <c r="P216" s="145">
        <f>O216*H216</f>
        <v>0.26200000000000001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155</v>
      </c>
      <c r="AT216" s="147" t="s">
        <v>150</v>
      </c>
      <c r="AU216" s="147" t="s">
        <v>77</v>
      </c>
      <c r="AY216" s="15" t="s">
        <v>148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5" t="s">
        <v>75</v>
      </c>
      <c r="BK216" s="148">
        <f>ROUND(I216*H216,2)</f>
        <v>0</v>
      </c>
      <c r="BL216" s="15" t="s">
        <v>155</v>
      </c>
      <c r="BM216" s="147" t="s">
        <v>258</v>
      </c>
    </row>
    <row r="217" spans="2:65" s="1" customFormat="1" ht="19.5">
      <c r="B217" s="27"/>
      <c r="D217" s="149" t="s">
        <v>157</v>
      </c>
      <c r="F217" s="150" t="s">
        <v>259</v>
      </c>
      <c r="L217" s="27"/>
      <c r="M217" s="151"/>
      <c r="T217" s="51"/>
      <c r="AT217" s="15" t="s">
        <v>157</v>
      </c>
      <c r="AU217" s="15" t="s">
        <v>77</v>
      </c>
    </row>
    <row r="218" spans="2:65" s="1" customFormat="1">
      <c r="B218" s="27"/>
      <c r="D218" s="152" t="s">
        <v>159</v>
      </c>
      <c r="F218" s="190" t="s">
        <v>260</v>
      </c>
      <c r="L218" s="189"/>
      <c r="M218" s="151"/>
      <c r="T218" s="51"/>
      <c r="AT218" s="15" t="s">
        <v>159</v>
      </c>
      <c r="AU218" s="15" t="s">
        <v>77</v>
      </c>
    </row>
    <row r="219" spans="2:65" s="12" customFormat="1" ht="22.5">
      <c r="B219" s="154"/>
      <c r="D219" s="149" t="s">
        <v>161</v>
      </c>
      <c r="E219" s="155" t="s">
        <v>1</v>
      </c>
      <c r="F219" s="156" t="s">
        <v>1004</v>
      </c>
      <c r="H219" s="157">
        <v>131</v>
      </c>
      <c r="L219" s="191"/>
      <c r="M219" s="158"/>
      <c r="T219" s="159"/>
      <c r="AT219" s="155" t="s">
        <v>161</v>
      </c>
      <c r="AU219" s="155" t="s">
        <v>77</v>
      </c>
      <c r="AV219" s="12" t="s">
        <v>77</v>
      </c>
      <c r="AW219" s="12" t="s">
        <v>25</v>
      </c>
      <c r="AX219" s="12" t="s">
        <v>75</v>
      </c>
      <c r="AY219" s="155" t="s">
        <v>148</v>
      </c>
    </row>
    <row r="220" spans="2:65" s="1" customFormat="1" ht="33" customHeight="1">
      <c r="B220" s="137"/>
      <c r="C220" s="138" t="s">
        <v>291</v>
      </c>
      <c r="D220" s="138" t="s">
        <v>150</v>
      </c>
      <c r="E220" s="139" t="s">
        <v>263</v>
      </c>
      <c r="F220" s="140" t="s">
        <v>264</v>
      </c>
      <c r="G220" s="141" t="s">
        <v>153</v>
      </c>
      <c r="H220" s="142">
        <v>314</v>
      </c>
      <c r="I220" s="143">
        <v>0</v>
      </c>
      <c r="J220" s="143">
        <f>ROUND(I220*H220,2)</f>
        <v>0</v>
      </c>
      <c r="K220" s="140" t="s">
        <v>154</v>
      </c>
      <c r="L220" s="27"/>
      <c r="M220" s="144" t="s">
        <v>1</v>
      </c>
      <c r="N220" s="115" t="s">
        <v>33</v>
      </c>
      <c r="O220" s="145">
        <v>1.2999999999999999E-2</v>
      </c>
      <c r="P220" s="145">
        <f>O220*H220</f>
        <v>4.0819999999999999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155</v>
      </c>
      <c r="AT220" s="147" t="s">
        <v>150</v>
      </c>
      <c r="AU220" s="147" t="s">
        <v>77</v>
      </c>
      <c r="AY220" s="15" t="s">
        <v>148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5" t="s">
        <v>75</v>
      </c>
      <c r="BK220" s="148">
        <f>ROUND(I220*H220,2)</f>
        <v>0</v>
      </c>
      <c r="BL220" s="15" t="s">
        <v>155</v>
      </c>
      <c r="BM220" s="147" t="s">
        <v>265</v>
      </c>
    </row>
    <row r="221" spans="2:65" s="1" customFormat="1" ht="29.25">
      <c r="B221" s="27"/>
      <c r="D221" s="149" t="s">
        <v>157</v>
      </c>
      <c r="F221" s="150" t="s">
        <v>266</v>
      </c>
      <c r="L221" s="189"/>
      <c r="M221" s="151"/>
      <c r="T221" s="51"/>
      <c r="AT221" s="15" t="s">
        <v>157</v>
      </c>
      <c r="AU221" s="15" t="s">
        <v>77</v>
      </c>
    </row>
    <row r="222" spans="2:65" s="1" customFormat="1">
      <c r="B222" s="27"/>
      <c r="D222" s="152" t="s">
        <v>159</v>
      </c>
      <c r="F222" s="190" t="s">
        <v>267</v>
      </c>
      <c r="L222" s="27"/>
      <c r="M222" s="151"/>
      <c r="T222" s="51"/>
      <c r="AT222" s="15" t="s">
        <v>159</v>
      </c>
      <c r="AU222" s="15" t="s">
        <v>77</v>
      </c>
    </row>
    <row r="223" spans="2:65" s="12" customFormat="1">
      <c r="B223" s="154"/>
      <c r="D223" s="149" t="s">
        <v>161</v>
      </c>
      <c r="E223" s="155" t="s">
        <v>1</v>
      </c>
      <c r="F223" s="156" t="s">
        <v>1005</v>
      </c>
      <c r="H223" s="157">
        <v>314</v>
      </c>
      <c r="L223" s="191"/>
      <c r="M223" s="158"/>
      <c r="T223" s="159"/>
      <c r="AT223" s="155" t="s">
        <v>161</v>
      </c>
      <c r="AU223" s="155" t="s">
        <v>77</v>
      </c>
      <c r="AV223" s="12" t="s">
        <v>77</v>
      </c>
      <c r="AW223" s="12" t="s">
        <v>25</v>
      </c>
      <c r="AX223" s="12" t="s">
        <v>75</v>
      </c>
      <c r="AY223" s="155" t="s">
        <v>148</v>
      </c>
    </row>
    <row r="224" spans="2:65" s="1" customFormat="1" ht="21.75" customHeight="1">
      <c r="B224" s="137"/>
      <c r="C224" s="138" t="s">
        <v>7</v>
      </c>
      <c r="D224" s="138" t="s">
        <v>150</v>
      </c>
      <c r="E224" s="139" t="s">
        <v>270</v>
      </c>
      <c r="F224" s="140" t="s">
        <v>271</v>
      </c>
      <c r="G224" s="141" t="s">
        <v>272</v>
      </c>
      <c r="H224" s="142">
        <v>211</v>
      </c>
      <c r="I224" s="143">
        <v>0</v>
      </c>
      <c r="J224" s="143">
        <f>ROUND(I224*H224,2)</f>
        <v>0</v>
      </c>
      <c r="K224" s="140" t="s">
        <v>154</v>
      </c>
      <c r="L224" s="27"/>
      <c r="M224" s="144" t="s">
        <v>1</v>
      </c>
      <c r="N224" s="115" t="s">
        <v>33</v>
      </c>
      <c r="O224" s="145">
        <v>4.5999999999999999E-2</v>
      </c>
      <c r="P224" s="145">
        <f>O224*H224</f>
        <v>9.7059999999999995</v>
      </c>
      <c r="Q224" s="145">
        <v>3.5999999999999999E-3</v>
      </c>
      <c r="R224" s="145">
        <f>Q224*H224</f>
        <v>0.75959999999999994</v>
      </c>
      <c r="S224" s="145">
        <v>0</v>
      </c>
      <c r="T224" s="146">
        <f>S224*H224</f>
        <v>0</v>
      </c>
      <c r="AR224" s="147" t="s">
        <v>155</v>
      </c>
      <c r="AT224" s="147" t="s">
        <v>150</v>
      </c>
      <c r="AU224" s="147" t="s">
        <v>77</v>
      </c>
      <c r="AY224" s="15" t="s">
        <v>148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5" t="s">
        <v>75</v>
      </c>
      <c r="BK224" s="148">
        <f>ROUND(I224*H224,2)</f>
        <v>0</v>
      </c>
      <c r="BL224" s="15" t="s">
        <v>155</v>
      </c>
      <c r="BM224" s="147" t="s">
        <v>273</v>
      </c>
    </row>
    <row r="225" spans="2:65" s="1" customFormat="1" ht="19.5">
      <c r="B225" s="27"/>
      <c r="D225" s="149" t="s">
        <v>157</v>
      </c>
      <c r="F225" s="150" t="s">
        <v>274</v>
      </c>
      <c r="L225" s="27"/>
      <c r="M225" s="151"/>
      <c r="T225" s="51"/>
      <c r="AT225" s="15" t="s">
        <v>157</v>
      </c>
      <c r="AU225" s="15" t="s">
        <v>77</v>
      </c>
    </row>
    <row r="226" spans="2:65" s="1" customFormat="1">
      <c r="B226" s="27"/>
      <c r="D226" s="152" t="s">
        <v>159</v>
      </c>
      <c r="F226" s="153" t="s">
        <v>275</v>
      </c>
      <c r="L226" s="27"/>
      <c r="M226" s="151"/>
      <c r="T226" s="51"/>
      <c r="AT226" s="15" t="s">
        <v>159</v>
      </c>
      <c r="AU226" s="15" t="s">
        <v>77</v>
      </c>
    </row>
    <row r="227" spans="2:65" s="12" customFormat="1">
      <c r="B227" s="154"/>
      <c r="D227" s="149" t="s">
        <v>161</v>
      </c>
      <c r="E227" s="155" t="s">
        <v>1</v>
      </c>
      <c r="F227" s="156" t="s">
        <v>825</v>
      </c>
      <c r="H227" s="157">
        <v>211</v>
      </c>
      <c r="L227" s="154"/>
      <c r="M227" s="158"/>
      <c r="T227" s="159"/>
      <c r="AT227" s="155" t="s">
        <v>161</v>
      </c>
      <c r="AU227" s="155" t="s">
        <v>77</v>
      </c>
      <c r="AV227" s="12" t="s">
        <v>77</v>
      </c>
      <c r="AW227" s="12" t="s">
        <v>25</v>
      </c>
      <c r="AX227" s="12" t="s">
        <v>75</v>
      </c>
      <c r="AY227" s="155" t="s">
        <v>148</v>
      </c>
    </row>
    <row r="228" spans="2:65" s="11" customFormat="1" ht="22.9" customHeight="1">
      <c r="B228" s="126"/>
      <c r="D228" s="127" t="s">
        <v>67</v>
      </c>
      <c r="E228" s="135" t="s">
        <v>204</v>
      </c>
      <c r="F228" s="135" t="s">
        <v>277</v>
      </c>
      <c r="J228" s="136">
        <f>BK228</f>
        <v>0</v>
      </c>
      <c r="L228" s="126"/>
      <c r="M228" s="130"/>
      <c r="P228" s="131">
        <f>SUM(P229:P236)</f>
        <v>29.227</v>
      </c>
      <c r="R228" s="131">
        <f>SUM(R229:R236)</f>
        <v>4.48292</v>
      </c>
      <c r="T228" s="132">
        <f>SUM(T229:T236)</f>
        <v>0</v>
      </c>
      <c r="AR228" s="127" t="s">
        <v>75</v>
      </c>
      <c r="AT228" s="133" t="s">
        <v>67</v>
      </c>
      <c r="AU228" s="133" t="s">
        <v>75</v>
      </c>
      <c r="AY228" s="127" t="s">
        <v>148</v>
      </c>
      <c r="BK228" s="134">
        <f>SUM(BK229:BK236)</f>
        <v>0</v>
      </c>
    </row>
    <row r="229" spans="2:65" s="1" customFormat="1" ht="24.2" customHeight="1">
      <c r="B229" s="137"/>
      <c r="C229" s="138" t="s">
        <v>304</v>
      </c>
      <c r="D229" s="138" t="s">
        <v>150</v>
      </c>
      <c r="E229" s="139" t="s">
        <v>292</v>
      </c>
      <c r="F229" s="140" t="s">
        <v>293</v>
      </c>
      <c r="G229" s="141" t="s">
        <v>281</v>
      </c>
      <c r="H229" s="142">
        <v>4</v>
      </c>
      <c r="I229" s="143">
        <v>0</v>
      </c>
      <c r="J229" s="143">
        <f>ROUND(I229*H229,2)</f>
        <v>0</v>
      </c>
      <c r="K229" s="140" t="s">
        <v>154</v>
      </c>
      <c r="L229" s="27"/>
      <c r="M229" s="144" t="s">
        <v>1</v>
      </c>
      <c r="N229" s="115" t="s">
        <v>33</v>
      </c>
      <c r="O229" s="145">
        <v>3.8170000000000002</v>
      </c>
      <c r="P229" s="145">
        <f>O229*H229</f>
        <v>15.268000000000001</v>
      </c>
      <c r="Q229" s="145">
        <v>0.42080000000000001</v>
      </c>
      <c r="R229" s="145">
        <f>Q229*H229</f>
        <v>1.6832</v>
      </c>
      <c r="S229" s="145">
        <v>0</v>
      </c>
      <c r="T229" s="146">
        <f>S229*H229</f>
        <v>0</v>
      </c>
      <c r="AR229" s="147" t="s">
        <v>155</v>
      </c>
      <c r="AT229" s="147" t="s">
        <v>150</v>
      </c>
      <c r="AU229" s="147" t="s">
        <v>77</v>
      </c>
      <c r="AY229" s="15" t="s">
        <v>148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5" t="s">
        <v>75</v>
      </c>
      <c r="BK229" s="148">
        <f>ROUND(I229*H229,2)</f>
        <v>0</v>
      </c>
      <c r="BL229" s="15" t="s">
        <v>155</v>
      </c>
      <c r="BM229" s="147" t="s">
        <v>294</v>
      </c>
    </row>
    <row r="230" spans="2:65" s="1" customFormat="1" ht="19.5">
      <c r="B230" s="27"/>
      <c r="D230" s="149" t="s">
        <v>157</v>
      </c>
      <c r="F230" s="150" t="s">
        <v>293</v>
      </c>
      <c r="L230" s="27"/>
      <c r="M230" s="151"/>
      <c r="T230" s="51"/>
      <c r="AT230" s="15" t="s">
        <v>157</v>
      </c>
      <c r="AU230" s="15" t="s">
        <v>77</v>
      </c>
    </row>
    <row r="231" spans="2:65" s="1" customFormat="1">
      <c r="B231" s="27"/>
      <c r="D231" s="152" t="s">
        <v>159</v>
      </c>
      <c r="F231" s="153" t="s">
        <v>295</v>
      </c>
      <c r="L231" s="27"/>
      <c r="M231" s="151"/>
      <c r="T231" s="51"/>
      <c r="AT231" s="15" t="s">
        <v>159</v>
      </c>
      <c r="AU231" s="15" t="s">
        <v>77</v>
      </c>
    </row>
    <row r="232" spans="2:65" s="12" customFormat="1">
      <c r="B232" s="154"/>
      <c r="D232" s="149" t="s">
        <v>161</v>
      </c>
      <c r="E232" s="155" t="s">
        <v>1</v>
      </c>
      <c r="F232" s="156" t="s">
        <v>826</v>
      </c>
      <c r="H232" s="157">
        <v>4</v>
      </c>
      <c r="L232" s="154"/>
      <c r="M232" s="158"/>
      <c r="T232" s="159"/>
      <c r="AT232" s="155" t="s">
        <v>161</v>
      </c>
      <c r="AU232" s="155" t="s">
        <v>77</v>
      </c>
      <c r="AV232" s="12" t="s">
        <v>77</v>
      </c>
      <c r="AW232" s="12" t="s">
        <v>25</v>
      </c>
      <c r="AX232" s="12" t="s">
        <v>75</v>
      </c>
      <c r="AY232" s="155" t="s">
        <v>148</v>
      </c>
    </row>
    <row r="233" spans="2:65" s="1" customFormat="1" ht="33" customHeight="1">
      <c r="B233" s="137"/>
      <c r="C233" s="138" t="s">
        <v>311</v>
      </c>
      <c r="D233" s="138" t="s">
        <v>150</v>
      </c>
      <c r="E233" s="139" t="s">
        <v>297</v>
      </c>
      <c r="F233" s="140" t="s">
        <v>298</v>
      </c>
      <c r="G233" s="141" t="s">
        <v>281</v>
      </c>
      <c r="H233" s="142">
        <v>9</v>
      </c>
      <c r="I233" s="143">
        <v>0</v>
      </c>
      <c r="J233" s="143">
        <f>ROUND(I233*H233,2)</f>
        <v>0</v>
      </c>
      <c r="K233" s="140" t="s">
        <v>154</v>
      </c>
      <c r="L233" s="27"/>
      <c r="M233" s="144" t="s">
        <v>1</v>
      </c>
      <c r="N233" s="115" t="s">
        <v>33</v>
      </c>
      <c r="O233" s="145">
        <v>1.5509999999999999</v>
      </c>
      <c r="P233" s="145">
        <f>O233*H233</f>
        <v>13.959</v>
      </c>
      <c r="Q233" s="145">
        <v>0.31108000000000002</v>
      </c>
      <c r="R233" s="145">
        <f>Q233*H233</f>
        <v>2.7997200000000002</v>
      </c>
      <c r="S233" s="145">
        <v>0</v>
      </c>
      <c r="T233" s="146">
        <f>S233*H233</f>
        <v>0</v>
      </c>
      <c r="AR233" s="147" t="s">
        <v>155</v>
      </c>
      <c r="AT233" s="147" t="s">
        <v>150</v>
      </c>
      <c r="AU233" s="147" t="s">
        <v>77</v>
      </c>
      <c r="AY233" s="15" t="s">
        <v>148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5" t="s">
        <v>75</v>
      </c>
      <c r="BK233" s="148">
        <f>ROUND(I233*H233,2)</f>
        <v>0</v>
      </c>
      <c r="BL233" s="15" t="s">
        <v>155</v>
      </c>
      <c r="BM233" s="147" t="s">
        <v>299</v>
      </c>
    </row>
    <row r="234" spans="2:65" s="1" customFormat="1" ht="19.5">
      <c r="B234" s="27"/>
      <c r="D234" s="149" t="s">
        <v>157</v>
      </c>
      <c r="F234" s="150" t="s">
        <v>300</v>
      </c>
      <c r="L234" s="27"/>
      <c r="M234" s="151"/>
      <c r="T234" s="51"/>
      <c r="AT234" s="15" t="s">
        <v>157</v>
      </c>
      <c r="AU234" s="15" t="s">
        <v>77</v>
      </c>
    </row>
    <row r="235" spans="2:65" s="1" customFormat="1">
      <c r="B235" s="27"/>
      <c r="D235" s="152" t="s">
        <v>159</v>
      </c>
      <c r="F235" s="153" t="s">
        <v>301</v>
      </c>
      <c r="L235" s="27"/>
      <c r="M235" s="151"/>
      <c r="T235" s="51"/>
      <c r="AT235" s="15" t="s">
        <v>159</v>
      </c>
      <c r="AU235" s="15" t="s">
        <v>77</v>
      </c>
    </row>
    <row r="236" spans="2:65" s="12" customFormat="1">
      <c r="B236" s="154"/>
      <c r="D236" s="149" t="s">
        <v>161</v>
      </c>
      <c r="E236" s="155" t="s">
        <v>1</v>
      </c>
      <c r="F236" s="156" t="s">
        <v>827</v>
      </c>
      <c r="H236" s="157">
        <v>9</v>
      </c>
      <c r="L236" s="154"/>
      <c r="M236" s="158"/>
      <c r="T236" s="159"/>
      <c r="AT236" s="155" t="s">
        <v>161</v>
      </c>
      <c r="AU236" s="155" t="s">
        <v>77</v>
      </c>
      <c r="AV236" s="12" t="s">
        <v>77</v>
      </c>
      <c r="AW236" s="12" t="s">
        <v>25</v>
      </c>
      <c r="AX236" s="12" t="s">
        <v>75</v>
      </c>
      <c r="AY236" s="155" t="s">
        <v>148</v>
      </c>
    </row>
    <row r="237" spans="2:65" s="11" customFormat="1" ht="22.9" customHeight="1">
      <c r="B237" s="126"/>
      <c r="D237" s="127" t="s">
        <v>67</v>
      </c>
      <c r="E237" s="135" t="s">
        <v>214</v>
      </c>
      <c r="F237" s="135" t="s">
        <v>303</v>
      </c>
      <c r="J237" s="136">
        <f>BK237</f>
        <v>0</v>
      </c>
      <c r="L237" s="126"/>
      <c r="M237" s="130"/>
      <c r="P237" s="131">
        <f>SUM(P238:P274)</f>
        <v>83.944000000000003</v>
      </c>
      <c r="R237" s="131">
        <f>SUM(R238:R274)</f>
        <v>48.455370000000002</v>
      </c>
      <c r="T237" s="132">
        <f>SUM(T238:T274)</f>
        <v>0</v>
      </c>
      <c r="AR237" s="127" t="s">
        <v>75</v>
      </c>
      <c r="AT237" s="133" t="s">
        <v>67</v>
      </c>
      <c r="AU237" s="133" t="s">
        <v>75</v>
      </c>
      <c r="AY237" s="127" t="s">
        <v>148</v>
      </c>
      <c r="BK237" s="134">
        <f>SUM(BK238:BK274)</f>
        <v>0</v>
      </c>
    </row>
    <row r="238" spans="2:65" s="1" customFormat="1" ht="24.2" customHeight="1">
      <c r="B238" s="137"/>
      <c r="C238" s="138" t="s">
        <v>318</v>
      </c>
      <c r="D238" s="138" t="s">
        <v>150</v>
      </c>
      <c r="E238" s="139" t="s">
        <v>828</v>
      </c>
      <c r="F238" s="140" t="s">
        <v>829</v>
      </c>
      <c r="G238" s="141" t="s">
        <v>281</v>
      </c>
      <c r="H238" s="142">
        <v>2</v>
      </c>
      <c r="I238" s="143">
        <v>0</v>
      </c>
      <c r="J238" s="143">
        <f>ROUND(I238*H238,2)</f>
        <v>0</v>
      </c>
      <c r="K238" s="140" t="s">
        <v>154</v>
      </c>
      <c r="L238" s="27"/>
      <c r="M238" s="144" t="s">
        <v>1</v>
      </c>
      <c r="N238" s="115" t="s">
        <v>33</v>
      </c>
      <c r="O238" s="145">
        <v>0.2</v>
      </c>
      <c r="P238" s="145">
        <f>O238*H238</f>
        <v>0.4</v>
      </c>
      <c r="Q238" s="145">
        <v>6.9999999999999999E-4</v>
      </c>
      <c r="R238" s="145">
        <f>Q238*H238</f>
        <v>1.4E-3</v>
      </c>
      <c r="S238" s="145">
        <v>0</v>
      </c>
      <c r="T238" s="146">
        <f>S238*H238</f>
        <v>0</v>
      </c>
      <c r="AR238" s="147" t="s">
        <v>155</v>
      </c>
      <c r="AT238" s="147" t="s">
        <v>150</v>
      </c>
      <c r="AU238" s="147" t="s">
        <v>77</v>
      </c>
      <c r="AY238" s="15" t="s">
        <v>148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5" t="s">
        <v>75</v>
      </c>
      <c r="BK238" s="148">
        <f>ROUND(I238*H238,2)</f>
        <v>0</v>
      </c>
      <c r="BL238" s="15" t="s">
        <v>155</v>
      </c>
      <c r="BM238" s="147" t="s">
        <v>830</v>
      </c>
    </row>
    <row r="239" spans="2:65" s="1" customFormat="1" ht="19.5">
      <c r="B239" s="27"/>
      <c r="D239" s="149" t="s">
        <v>157</v>
      </c>
      <c r="F239" s="150" t="s">
        <v>831</v>
      </c>
      <c r="L239" s="27"/>
      <c r="M239" s="151"/>
      <c r="T239" s="51"/>
      <c r="AT239" s="15" t="s">
        <v>157</v>
      </c>
      <c r="AU239" s="15" t="s">
        <v>77</v>
      </c>
    </row>
    <row r="240" spans="2:65" s="1" customFormat="1">
      <c r="B240" s="27"/>
      <c r="D240" s="152" t="s">
        <v>159</v>
      </c>
      <c r="F240" s="153" t="s">
        <v>832</v>
      </c>
      <c r="L240" s="27"/>
      <c r="M240" s="151"/>
      <c r="T240" s="51"/>
      <c r="AT240" s="15" t="s">
        <v>159</v>
      </c>
      <c r="AU240" s="15" t="s">
        <v>77</v>
      </c>
    </row>
    <row r="241" spans="2:65" s="12" customFormat="1">
      <c r="B241" s="154"/>
      <c r="D241" s="149" t="s">
        <v>161</v>
      </c>
      <c r="E241" s="155" t="s">
        <v>1</v>
      </c>
      <c r="F241" s="156" t="s">
        <v>77</v>
      </c>
      <c r="H241" s="157">
        <v>2</v>
      </c>
      <c r="L241" s="154"/>
      <c r="M241" s="158"/>
      <c r="T241" s="159"/>
      <c r="AT241" s="155" t="s">
        <v>161</v>
      </c>
      <c r="AU241" s="155" t="s">
        <v>77</v>
      </c>
      <c r="AV241" s="12" t="s">
        <v>77</v>
      </c>
      <c r="AW241" s="12" t="s">
        <v>25</v>
      </c>
      <c r="AX241" s="12" t="s">
        <v>75</v>
      </c>
      <c r="AY241" s="155" t="s">
        <v>148</v>
      </c>
    </row>
    <row r="242" spans="2:65" s="1" customFormat="1" ht="24.2" customHeight="1">
      <c r="B242" s="137"/>
      <c r="C242" s="161" t="s">
        <v>323</v>
      </c>
      <c r="D242" s="161" t="s">
        <v>201</v>
      </c>
      <c r="E242" s="162" t="s">
        <v>833</v>
      </c>
      <c r="F242" s="163" t="s">
        <v>834</v>
      </c>
      <c r="G242" s="164" t="s">
        <v>281</v>
      </c>
      <c r="H242" s="165">
        <v>1</v>
      </c>
      <c r="I242" s="166">
        <v>0</v>
      </c>
      <c r="J242" s="166">
        <f>ROUND(I242*H242,2)</f>
        <v>0</v>
      </c>
      <c r="K242" s="163" t="s">
        <v>154</v>
      </c>
      <c r="L242" s="167"/>
      <c r="M242" s="168" t="s">
        <v>1</v>
      </c>
      <c r="N242" s="169" t="s">
        <v>33</v>
      </c>
      <c r="O242" s="145">
        <v>0</v>
      </c>
      <c r="P242" s="145">
        <f>O242*H242</f>
        <v>0</v>
      </c>
      <c r="Q242" s="145">
        <v>1.2999999999999999E-3</v>
      </c>
      <c r="R242" s="145">
        <f>Q242*H242</f>
        <v>1.2999999999999999E-3</v>
      </c>
      <c r="S242" s="145">
        <v>0</v>
      </c>
      <c r="T242" s="146">
        <f>S242*H242</f>
        <v>0</v>
      </c>
      <c r="AR242" s="147" t="s">
        <v>204</v>
      </c>
      <c r="AT242" s="147" t="s">
        <v>201</v>
      </c>
      <c r="AU242" s="147" t="s">
        <v>77</v>
      </c>
      <c r="AY242" s="15" t="s">
        <v>148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5" t="s">
        <v>75</v>
      </c>
      <c r="BK242" s="148">
        <f>ROUND(I242*H242,2)</f>
        <v>0</v>
      </c>
      <c r="BL242" s="15" t="s">
        <v>155</v>
      </c>
      <c r="BM242" s="147" t="s">
        <v>835</v>
      </c>
    </row>
    <row r="243" spans="2:65" s="1" customFormat="1">
      <c r="B243" s="27"/>
      <c r="D243" s="149" t="s">
        <v>157</v>
      </c>
      <c r="F243" s="150" t="s">
        <v>834</v>
      </c>
      <c r="L243" s="27"/>
      <c r="M243" s="151"/>
      <c r="T243" s="51"/>
      <c r="AT243" s="15" t="s">
        <v>157</v>
      </c>
      <c r="AU243" s="15" t="s">
        <v>77</v>
      </c>
    </row>
    <row r="244" spans="2:65" s="12" customFormat="1">
      <c r="B244" s="154"/>
      <c r="D244" s="149" t="s">
        <v>161</v>
      </c>
      <c r="E244" s="155" t="s">
        <v>1</v>
      </c>
      <c r="F244" s="156" t="s">
        <v>836</v>
      </c>
      <c r="H244" s="157">
        <v>1</v>
      </c>
      <c r="L244" s="154"/>
      <c r="M244" s="158"/>
      <c r="T244" s="159"/>
      <c r="AT244" s="155" t="s">
        <v>161</v>
      </c>
      <c r="AU244" s="155" t="s">
        <v>77</v>
      </c>
      <c r="AV244" s="12" t="s">
        <v>77</v>
      </c>
      <c r="AW244" s="12" t="s">
        <v>25</v>
      </c>
      <c r="AX244" s="12" t="s">
        <v>75</v>
      </c>
      <c r="AY244" s="155" t="s">
        <v>148</v>
      </c>
    </row>
    <row r="245" spans="2:65" s="1" customFormat="1" ht="24.2" customHeight="1">
      <c r="B245" s="137"/>
      <c r="C245" s="161" t="s">
        <v>327</v>
      </c>
      <c r="D245" s="161" t="s">
        <v>201</v>
      </c>
      <c r="E245" s="162" t="s">
        <v>837</v>
      </c>
      <c r="F245" s="163" t="s">
        <v>838</v>
      </c>
      <c r="G245" s="164" t="s">
        <v>281</v>
      </c>
      <c r="H245" s="165">
        <v>1</v>
      </c>
      <c r="I245" s="166">
        <v>0</v>
      </c>
      <c r="J245" s="166">
        <f>ROUND(I245*H245,2)</f>
        <v>0</v>
      </c>
      <c r="K245" s="163" t="s">
        <v>154</v>
      </c>
      <c r="L245" s="167"/>
      <c r="M245" s="168" t="s">
        <v>1</v>
      </c>
      <c r="N245" s="169" t="s">
        <v>33</v>
      </c>
      <c r="O245" s="145">
        <v>0</v>
      </c>
      <c r="P245" s="145">
        <f>O245*H245</f>
        <v>0</v>
      </c>
      <c r="Q245" s="145">
        <v>2.5999999999999999E-3</v>
      </c>
      <c r="R245" s="145">
        <f>Q245*H245</f>
        <v>2.5999999999999999E-3</v>
      </c>
      <c r="S245" s="145">
        <v>0</v>
      </c>
      <c r="T245" s="146">
        <f>S245*H245</f>
        <v>0</v>
      </c>
      <c r="AR245" s="147" t="s">
        <v>204</v>
      </c>
      <c r="AT245" s="147" t="s">
        <v>201</v>
      </c>
      <c r="AU245" s="147" t="s">
        <v>77</v>
      </c>
      <c r="AY245" s="15" t="s">
        <v>148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5" t="s">
        <v>75</v>
      </c>
      <c r="BK245" s="148">
        <f>ROUND(I245*H245,2)</f>
        <v>0</v>
      </c>
      <c r="BL245" s="15" t="s">
        <v>155</v>
      </c>
      <c r="BM245" s="147" t="s">
        <v>839</v>
      </c>
    </row>
    <row r="246" spans="2:65" s="1" customFormat="1" ht="19.5">
      <c r="B246" s="27"/>
      <c r="D246" s="149" t="s">
        <v>157</v>
      </c>
      <c r="F246" s="150" t="s">
        <v>838</v>
      </c>
      <c r="L246" s="27"/>
      <c r="M246" s="151"/>
      <c r="T246" s="51"/>
      <c r="AT246" s="15" t="s">
        <v>157</v>
      </c>
      <c r="AU246" s="15" t="s">
        <v>77</v>
      </c>
    </row>
    <row r="247" spans="2:65" s="12" customFormat="1">
      <c r="B247" s="154"/>
      <c r="D247" s="149" t="s">
        <v>161</v>
      </c>
      <c r="E247" s="155" t="s">
        <v>1</v>
      </c>
      <c r="F247" s="156" t="s">
        <v>840</v>
      </c>
      <c r="H247" s="157">
        <v>1</v>
      </c>
      <c r="L247" s="154"/>
      <c r="M247" s="158"/>
      <c r="T247" s="159"/>
      <c r="AT247" s="155" t="s">
        <v>161</v>
      </c>
      <c r="AU247" s="155" t="s">
        <v>77</v>
      </c>
      <c r="AV247" s="12" t="s">
        <v>77</v>
      </c>
      <c r="AW247" s="12" t="s">
        <v>25</v>
      </c>
      <c r="AX247" s="12" t="s">
        <v>75</v>
      </c>
      <c r="AY247" s="155" t="s">
        <v>148</v>
      </c>
    </row>
    <row r="248" spans="2:65" s="1" customFormat="1" ht="24.2" customHeight="1">
      <c r="B248" s="137"/>
      <c r="C248" s="138" t="s">
        <v>332</v>
      </c>
      <c r="D248" s="138" t="s">
        <v>150</v>
      </c>
      <c r="E248" s="139" t="s">
        <v>841</v>
      </c>
      <c r="F248" s="140" t="s">
        <v>842</v>
      </c>
      <c r="G248" s="141" t="s">
        <v>281</v>
      </c>
      <c r="H248" s="142">
        <v>2</v>
      </c>
      <c r="I248" s="143">
        <v>0</v>
      </c>
      <c r="J248" s="143">
        <f>ROUND(I248*H248,2)</f>
        <v>0</v>
      </c>
      <c r="K248" s="140" t="s">
        <v>154</v>
      </c>
      <c r="L248" s="27"/>
      <c r="M248" s="144" t="s">
        <v>1</v>
      </c>
      <c r="N248" s="115" t="s">
        <v>33</v>
      </c>
      <c r="O248" s="145">
        <v>0.41599999999999998</v>
      </c>
      <c r="P248" s="145">
        <f>O248*H248</f>
        <v>0.83199999999999996</v>
      </c>
      <c r="Q248" s="145">
        <v>0.10940999999999999</v>
      </c>
      <c r="R248" s="145">
        <f>Q248*H248</f>
        <v>0.21881999999999999</v>
      </c>
      <c r="S248" s="145">
        <v>0</v>
      </c>
      <c r="T248" s="146">
        <f>S248*H248</f>
        <v>0</v>
      </c>
      <c r="AR248" s="147" t="s">
        <v>155</v>
      </c>
      <c r="AT248" s="147" t="s">
        <v>150</v>
      </c>
      <c r="AU248" s="147" t="s">
        <v>77</v>
      </c>
      <c r="AY248" s="15" t="s">
        <v>148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5" t="s">
        <v>75</v>
      </c>
      <c r="BK248" s="148">
        <f>ROUND(I248*H248,2)</f>
        <v>0</v>
      </c>
      <c r="BL248" s="15" t="s">
        <v>155</v>
      </c>
      <c r="BM248" s="147" t="s">
        <v>843</v>
      </c>
    </row>
    <row r="249" spans="2:65" s="1" customFormat="1" ht="19.5">
      <c r="B249" s="27"/>
      <c r="D249" s="149" t="s">
        <v>157</v>
      </c>
      <c r="F249" s="150" t="s">
        <v>844</v>
      </c>
      <c r="L249" s="27"/>
      <c r="M249" s="151"/>
      <c r="T249" s="51"/>
      <c r="AT249" s="15" t="s">
        <v>157</v>
      </c>
      <c r="AU249" s="15" t="s">
        <v>77</v>
      </c>
    </row>
    <row r="250" spans="2:65" s="1" customFormat="1">
      <c r="B250" s="27"/>
      <c r="D250" s="152" t="s">
        <v>159</v>
      </c>
      <c r="F250" s="153" t="s">
        <v>845</v>
      </c>
      <c r="L250" s="27"/>
      <c r="M250" s="151"/>
      <c r="T250" s="51"/>
      <c r="AT250" s="15" t="s">
        <v>159</v>
      </c>
      <c r="AU250" s="15" t="s">
        <v>77</v>
      </c>
    </row>
    <row r="251" spans="2:65" s="12" customFormat="1">
      <c r="B251" s="154"/>
      <c r="D251" s="149" t="s">
        <v>161</v>
      </c>
      <c r="E251" s="155" t="s">
        <v>1</v>
      </c>
      <c r="F251" s="156" t="s">
        <v>77</v>
      </c>
      <c r="H251" s="157">
        <v>2</v>
      </c>
      <c r="L251" s="154"/>
      <c r="M251" s="158"/>
      <c r="T251" s="159"/>
      <c r="AT251" s="155" t="s">
        <v>161</v>
      </c>
      <c r="AU251" s="155" t="s">
        <v>77</v>
      </c>
      <c r="AV251" s="12" t="s">
        <v>77</v>
      </c>
      <c r="AW251" s="12" t="s">
        <v>25</v>
      </c>
      <c r="AX251" s="12" t="s">
        <v>75</v>
      </c>
      <c r="AY251" s="155" t="s">
        <v>148</v>
      </c>
    </row>
    <row r="252" spans="2:65" s="1" customFormat="1" ht="21.75" customHeight="1">
      <c r="B252" s="137"/>
      <c r="C252" s="161" t="s">
        <v>338</v>
      </c>
      <c r="D252" s="161" t="s">
        <v>201</v>
      </c>
      <c r="E252" s="162" t="s">
        <v>846</v>
      </c>
      <c r="F252" s="163" t="s">
        <v>847</v>
      </c>
      <c r="G252" s="164" t="s">
        <v>281</v>
      </c>
      <c r="H252" s="165">
        <v>2</v>
      </c>
      <c r="I252" s="166">
        <v>0</v>
      </c>
      <c r="J252" s="166">
        <f>ROUND(I252*H252,2)</f>
        <v>0</v>
      </c>
      <c r="K252" s="163" t="s">
        <v>154</v>
      </c>
      <c r="L252" s="167"/>
      <c r="M252" s="168" t="s">
        <v>1</v>
      </c>
      <c r="N252" s="169" t="s">
        <v>33</v>
      </c>
      <c r="O252" s="145">
        <v>0</v>
      </c>
      <c r="P252" s="145">
        <f>O252*H252</f>
        <v>0</v>
      </c>
      <c r="Q252" s="145">
        <v>3.5E-4</v>
      </c>
      <c r="R252" s="145">
        <f>Q252*H252</f>
        <v>6.9999999999999999E-4</v>
      </c>
      <c r="S252" s="145">
        <v>0</v>
      </c>
      <c r="T252" s="146">
        <f>S252*H252</f>
        <v>0</v>
      </c>
      <c r="AR252" s="147" t="s">
        <v>204</v>
      </c>
      <c r="AT252" s="147" t="s">
        <v>201</v>
      </c>
      <c r="AU252" s="147" t="s">
        <v>77</v>
      </c>
      <c r="AY252" s="15" t="s">
        <v>148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5" t="s">
        <v>75</v>
      </c>
      <c r="BK252" s="148">
        <f>ROUND(I252*H252,2)</f>
        <v>0</v>
      </c>
      <c r="BL252" s="15" t="s">
        <v>155</v>
      </c>
      <c r="BM252" s="147" t="s">
        <v>848</v>
      </c>
    </row>
    <row r="253" spans="2:65" s="1" customFormat="1">
      <c r="B253" s="27"/>
      <c r="D253" s="149" t="s">
        <v>157</v>
      </c>
      <c r="F253" s="150" t="s">
        <v>847</v>
      </c>
      <c r="L253" s="27"/>
      <c r="M253" s="151"/>
      <c r="T253" s="51"/>
      <c r="AT253" s="15" t="s">
        <v>157</v>
      </c>
      <c r="AU253" s="15" t="s">
        <v>77</v>
      </c>
    </row>
    <row r="254" spans="2:65" s="1" customFormat="1" ht="16.5" customHeight="1">
      <c r="B254" s="137"/>
      <c r="C254" s="161" t="s">
        <v>348</v>
      </c>
      <c r="D254" s="161" t="s">
        <v>201</v>
      </c>
      <c r="E254" s="162" t="s">
        <v>849</v>
      </c>
      <c r="F254" s="163" t="s">
        <v>850</v>
      </c>
      <c r="G254" s="164" t="s">
        <v>281</v>
      </c>
      <c r="H254" s="165">
        <v>2</v>
      </c>
      <c r="I254" s="166">
        <v>0</v>
      </c>
      <c r="J254" s="166">
        <f>ROUND(I254*H254,2)</f>
        <v>0</v>
      </c>
      <c r="K254" s="163" t="s">
        <v>154</v>
      </c>
      <c r="L254" s="167"/>
      <c r="M254" s="168" t="s">
        <v>1</v>
      </c>
      <c r="N254" s="169" t="s">
        <v>33</v>
      </c>
      <c r="O254" s="145">
        <v>0</v>
      </c>
      <c r="P254" s="145">
        <f>O254*H254</f>
        <v>0</v>
      </c>
      <c r="Q254" s="145">
        <v>1E-4</v>
      </c>
      <c r="R254" s="145">
        <f>Q254*H254</f>
        <v>2.0000000000000001E-4</v>
      </c>
      <c r="S254" s="145">
        <v>0</v>
      </c>
      <c r="T254" s="146">
        <f>S254*H254</f>
        <v>0</v>
      </c>
      <c r="AR254" s="147" t="s">
        <v>204</v>
      </c>
      <c r="AT254" s="147" t="s">
        <v>201</v>
      </c>
      <c r="AU254" s="147" t="s">
        <v>77</v>
      </c>
      <c r="AY254" s="15" t="s">
        <v>148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5" t="s">
        <v>75</v>
      </c>
      <c r="BK254" s="148">
        <f>ROUND(I254*H254,2)</f>
        <v>0</v>
      </c>
      <c r="BL254" s="15" t="s">
        <v>155</v>
      </c>
      <c r="BM254" s="147" t="s">
        <v>851</v>
      </c>
    </row>
    <row r="255" spans="2:65" s="1" customFormat="1">
      <c r="B255" s="27"/>
      <c r="D255" s="149" t="s">
        <v>157</v>
      </c>
      <c r="F255" s="150" t="s">
        <v>850</v>
      </c>
      <c r="L255" s="27"/>
      <c r="M255" s="151"/>
      <c r="T255" s="51"/>
      <c r="AT255" s="15" t="s">
        <v>157</v>
      </c>
      <c r="AU255" s="15" t="s">
        <v>77</v>
      </c>
    </row>
    <row r="256" spans="2:65" s="1" customFormat="1" ht="21.75" customHeight="1">
      <c r="B256" s="137"/>
      <c r="C256" s="161" t="s">
        <v>355</v>
      </c>
      <c r="D256" s="161" t="s">
        <v>201</v>
      </c>
      <c r="E256" s="162" t="s">
        <v>852</v>
      </c>
      <c r="F256" s="163" t="s">
        <v>853</v>
      </c>
      <c r="G256" s="164" t="s">
        <v>281</v>
      </c>
      <c r="H256" s="165">
        <v>2</v>
      </c>
      <c r="I256" s="166">
        <v>0</v>
      </c>
      <c r="J256" s="166">
        <f>ROUND(I256*H256,2)</f>
        <v>0</v>
      </c>
      <c r="K256" s="163" t="s">
        <v>154</v>
      </c>
      <c r="L256" s="167"/>
      <c r="M256" s="168" t="s">
        <v>1</v>
      </c>
      <c r="N256" s="169" t="s">
        <v>33</v>
      </c>
      <c r="O256" s="145">
        <v>0</v>
      </c>
      <c r="P256" s="145">
        <f>O256*H256</f>
        <v>0</v>
      </c>
      <c r="Q256" s="145">
        <v>6.1000000000000004E-3</v>
      </c>
      <c r="R256" s="145">
        <f>Q256*H256</f>
        <v>1.2200000000000001E-2</v>
      </c>
      <c r="S256" s="145">
        <v>0</v>
      </c>
      <c r="T256" s="146">
        <f>S256*H256</f>
        <v>0</v>
      </c>
      <c r="AR256" s="147" t="s">
        <v>204</v>
      </c>
      <c r="AT256" s="147" t="s">
        <v>201</v>
      </c>
      <c r="AU256" s="147" t="s">
        <v>77</v>
      </c>
      <c r="AY256" s="15" t="s">
        <v>148</v>
      </c>
      <c r="BE256" s="148">
        <f>IF(N256="základní",J256,0)</f>
        <v>0</v>
      </c>
      <c r="BF256" s="148">
        <f>IF(N256="snížená",J256,0)</f>
        <v>0</v>
      </c>
      <c r="BG256" s="148">
        <f>IF(N256="zákl. přenesená",J256,0)</f>
        <v>0</v>
      </c>
      <c r="BH256" s="148">
        <f>IF(N256="sníž. přenesená",J256,0)</f>
        <v>0</v>
      </c>
      <c r="BI256" s="148">
        <f>IF(N256="nulová",J256,0)</f>
        <v>0</v>
      </c>
      <c r="BJ256" s="15" t="s">
        <v>75</v>
      </c>
      <c r="BK256" s="148">
        <f>ROUND(I256*H256,2)</f>
        <v>0</v>
      </c>
      <c r="BL256" s="15" t="s">
        <v>155</v>
      </c>
      <c r="BM256" s="147" t="s">
        <v>854</v>
      </c>
    </row>
    <row r="257" spans="2:65" s="1" customFormat="1">
      <c r="B257" s="27"/>
      <c r="D257" s="149" t="s">
        <v>157</v>
      </c>
      <c r="F257" s="150" t="s">
        <v>853</v>
      </c>
      <c r="L257" s="27"/>
      <c r="M257" s="151"/>
      <c r="T257" s="51"/>
      <c r="AT257" s="15" t="s">
        <v>157</v>
      </c>
      <c r="AU257" s="15" t="s">
        <v>77</v>
      </c>
    </row>
    <row r="258" spans="2:65" s="1" customFormat="1" ht="33" customHeight="1">
      <c r="B258" s="137"/>
      <c r="C258" s="138" t="s">
        <v>360</v>
      </c>
      <c r="D258" s="138" t="s">
        <v>150</v>
      </c>
      <c r="E258" s="139" t="s">
        <v>305</v>
      </c>
      <c r="F258" s="140" t="s">
        <v>306</v>
      </c>
      <c r="G258" s="141" t="s">
        <v>272</v>
      </c>
      <c r="H258" s="142">
        <v>211</v>
      </c>
      <c r="I258" s="143">
        <v>0</v>
      </c>
      <c r="J258" s="143">
        <f>ROUND(I258*H258,2)</f>
        <v>0</v>
      </c>
      <c r="K258" s="140" t="s">
        <v>154</v>
      </c>
      <c r="L258" s="27"/>
      <c r="M258" s="144" t="s">
        <v>1</v>
      </c>
      <c r="N258" s="115" t="s">
        <v>33</v>
      </c>
      <c r="O258" s="145">
        <v>0.26800000000000002</v>
      </c>
      <c r="P258" s="145">
        <f>O258*H258</f>
        <v>56.548000000000002</v>
      </c>
      <c r="Q258" s="145">
        <v>0.15540000000000001</v>
      </c>
      <c r="R258" s="145">
        <f>Q258*H258</f>
        <v>32.789400000000001</v>
      </c>
      <c r="S258" s="145">
        <v>0</v>
      </c>
      <c r="T258" s="146">
        <f>S258*H258</f>
        <v>0</v>
      </c>
      <c r="AR258" s="147" t="s">
        <v>155</v>
      </c>
      <c r="AT258" s="147" t="s">
        <v>150</v>
      </c>
      <c r="AU258" s="147" t="s">
        <v>77</v>
      </c>
      <c r="AY258" s="15" t="s">
        <v>148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5" t="s">
        <v>75</v>
      </c>
      <c r="BK258" s="148">
        <f>ROUND(I258*H258,2)</f>
        <v>0</v>
      </c>
      <c r="BL258" s="15" t="s">
        <v>155</v>
      </c>
      <c r="BM258" s="147" t="s">
        <v>307</v>
      </c>
    </row>
    <row r="259" spans="2:65" s="1" customFormat="1" ht="29.25">
      <c r="B259" s="27"/>
      <c r="D259" s="149" t="s">
        <v>157</v>
      </c>
      <c r="F259" s="150" t="s">
        <v>308</v>
      </c>
      <c r="L259" s="27"/>
      <c r="M259" s="151"/>
      <c r="T259" s="51"/>
      <c r="AT259" s="15" t="s">
        <v>157</v>
      </c>
      <c r="AU259" s="15" t="s">
        <v>77</v>
      </c>
    </row>
    <row r="260" spans="2:65" s="1" customFormat="1">
      <c r="B260" s="27"/>
      <c r="D260" s="152" t="s">
        <v>159</v>
      </c>
      <c r="F260" s="153" t="s">
        <v>309</v>
      </c>
      <c r="L260" s="27"/>
      <c r="M260" s="151"/>
      <c r="T260" s="51"/>
      <c r="AT260" s="15" t="s">
        <v>159</v>
      </c>
      <c r="AU260" s="15" t="s">
        <v>77</v>
      </c>
    </row>
    <row r="261" spans="2:65" s="12" customFormat="1">
      <c r="B261" s="154"/>
      <c r="D261" s="149" t="s">
        <v>161</v>
      </c>
      <c r="E261" s="155" t="s">
        <v>1</v>
      </c>
      <c r="F261" s="156" t="s">
        <v>855</v>
      </c>
      <c r="H261" s="157">
        <v>211</v>
      </c>
      <c r="L261" s="154"/>
      <c r="M261" s="158"/>
      <c r="T261" s="159"/>
      <c r="AT261" s="155" t="s">
        <v>161</v>
      </c>
      <c r="AU261" s="155" t="s">
        <v>77</v>
      </c>
      <c r="AV261" s="12" t="s">
        <v>77</v>
      </c>
      <c r="AW261" s="12" t="s">
        <v>25</v>
      </c>
      <c r="AX261" s="12" t="s">
        <v>75</v>
      </c>
      <c r="AY261" s="155" t="s">
        <v>148</v>
      </c>
    </row>
    <row r="262" spans="2:65" s="1" customFormat="1" ht="16.5" customHeight="1">
      <c r="B262" s="137"/>
      <c r="C262" s="161" t="s">
        <v>366</v>
      </c>
      <c r="D262" s="161" t="s">
        <v>201</v>
      </c>
      <c r="E262" s="162" t="s">
        <v>312</v>
      </c>
      <c r="F262" s="163" t="s">
        <v>313</v>
      </c>
      <c r="G262" s="164" t="s">
        <v>272</v>
      </c>
      <c r="H262" s="165">
        <v>157</v>
      </c>
      <c r="I262" s="166">
        <v>0</v>
      </c>
      <c r="J262" s="166">
        <f>ROUND(I262*H262,2)</f>
        <v>0</v>
      </c>
      <c r="K262" s="163" t="s">
        <v>154</v>
      </c>
      <c r="L262" s="167"/>
      <c r="M262" s="168" t="s">
        <v>1</v>
      </c>
      <c r="N262" s="169" t="s">
        <v>33</v>
      </c>
      <c r="O262" s="145">
        <v>0</v>
      </c>
      <c r="P262" s="145">
        <f>O262*H262</f>
        <v>0</v>
      </c>
      <c r="Q262" s="145">
        <v>0.08</v>
      </c>
      <c r="R262" s="145">
        <f>Q262*H262</f>
        <v>12.56</v>
      </c>
      <c r="S262" s="145">
        <v>0</v>
      </c>
      <c r="T262" s="146">
        <f>S262*H262</f>
        <v>0</v>
      </c>
      <c r="AR262" s="147" t="s">
        <v>204</v>
      </c>
      <c r="AT262" s="147" t="s">
        <v>201</v>
      </c>
      <c r="AU262" s="147" t="s">
        <v>77</v>
      </c>
      <c r="AY262" s="15" t="s">
        <v>148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15" t="s">
        <v>75</v>
      </c>
      <c r="BK262" s="148">
        <f>ROUND(I262*H262,2)</f>
        <v>0</v>
      </c>
      <c r="BL262" s="15" t="s">
        <v>155</v>
      </c>
      <c r="BM262" s="147" t="s">
        <v>314</v>
      </c>
    </row>
    <row r="263" spans="2:65" s="1" customFormat="1">
      <c r="B263" s="27"/>
      <c r="D263" s="149" t="s">
        <v>157</v>
      </c>
      <c r="F263" s="150" t="s">
        <v>313</v>
      </c>
      <c r="L263" s="27"/>
      <c r="M263" s="151"/>
      <c r="T263" s="51"/>
      <c r="AT263" s="15" t="s">
        <v>157</v>
      </c>
      <c r="AU263" s="15" t="s">
        <v>77</v>
      </c>
    </row>
    <row r="264" spans="2:65" s="12" customFormat="1">
      <c r="B264" s="154"/>
      <c r="D264" s="149" t="s">
        <v>161</v>
      </c>
      <c r="E264" s="155" t="s">
        <v>1</v>
      </c>
      <c r="F264" s="156" t="s">
        <v>315</v>
      </c>
      <c r="H264" s="157">
        <v>157</v>
      </c>
      <c r="L264" s="154"/>
      <c r="M264" s="158"/>
      <c r="T264" s="159"/>
      <c r="AT264" s="155" t="s">
        <v>161</v>
      </c>
      <c r="AU264" s="155" t="s">
        <v>77</v>
      </c>
      <c r="AV264" s="12" t="s">
        <v>77</v>
      </c>
      <c r="AW264" s="12" t="s">
        <v>25</v>
      </c>
      <c r="AX264" s="12" t="s">
        <v>75</v>
      </c>
      <c r="AY264" s="155" t="s">
        <v>148</v>
      </c>
    </row>
    <row r="265" spans="2:65" s="1" customFormat="1" ht="24.2" customHeight="1">
      <c r="B265" s="137"/>
      <c r="C265" s="161" t="s">
        <v>373</v>
      </c>
      <c r="D265" s="161" t="s">
        <v>201</v>
      </c>
      <c r="E265" s="162" t="s">
        <v>319</v>
      </c>
      <c r="F265" s="163" t="s">
        <v>320</v>
      </c>
      <c r="G265" s="164" t="s">
        <v>272</v>
      </c>
      <c r="H265" s="165">
        <v>39</v>
      </c>
      <c r="I265" s="166">
        <v>0</v>
      </c>
      <c r="J265" s="166">
        <f>ROUND(I265*H265,2)</f>
        <v>0</v>
      </c>
      <c r="K265" s="163" t="s">
        <v>154</v>
      </c>
      <c r="L265" s="167"/>
      <c r="M265" s="168" t="s">
        <v>1</v>
      </c>
      <c r="N265" s="169" t="s">
        <v>33</v>
      </c>
      <c r="O265" s="145">
        <v>0</v>
      </c>
      <c r="P265" s="145">
        <f>O265*H265</f>
        <v>0</v>
      </c>
      <c r="Q265" s="145">
        <v>4.8300000000000003E-2</v>
      </c>
      <c r="R265" s="145">
        <f>Q265*H265</f>
        <v>1.8837000000000002</v>
      </c>
      <c r="S265" s="145">
        <v>0</v>
      </c>
      <c r="T265" s="146">
        <f>S265*H265</f>
        <v>0</v>
      </c>
      <c r="AR265" s="147" t="s">
        <v>204</v>
      </c>
      <c r="AT265" s="147" t="s">
        <v>201</v>
      </c>
      <c r="AU265" s="147" t="s">
        <v>77</v>
      </c>
      <c r="AY265" s="15" t="s">
        <v>148</v>
      </c>
      <c r="BE265" s="148">
        <f>IF(N265="základní",J265,0)</f>
        <v>0</v>
      </c>
      <c r="BF265" s="148">
        <f>IF(N265="snížená",J265,0)</f>
        <v>0</v>
      </c>
      <c r="BG265" s="148">
        <f>IF(N265="zákl. přenesená",J265,0)</f>
        <v>0</v>
      </c>
      <c r="BH265" s="148">
        <f>IF(N265="sníž. přenesená",J265,0)</f>
        <v>0</v>
      </c>
      <c r="BI265" s="148">
        <f>IF(N265="nulová",J265,0)</f>
        <v>0</v>
      </c>
      <c r="BJ265" s="15" t="s">
        <v>75</v>
      </c>
      <c r="BK265" s="148">
        <f>ROUND(I265*H265,2)</f>
        <v>0</v>
      </c>
      <c r="BL265" s="15" t="s">
        <v>155</v>
      </c>
      <c r="BM265" s="147" t="s">
        <v>321</v>
      </c>
    </row>
    <row r="266" spans="2:65" s="1" customFormat="1">
      <c r="B266" s="27"/>
      <c r="D266" s="149" t="s">
        <v>157</v>
      </c>
      <c r="F266" s="150" t="s">
        <v>320</v>
      </c>
      <c r="L266" s="27"/>
      <c r="M266" s="151"/>
      <c r="T266" s="51"/>
      <c r="AT266" s="15" t="s">
        <v>157</v>
      </c>
      <c r="AU266" s="15" t="s">
        <v>77</v>
      </c>
    </row>
    <row r="267" spans="2:65" s="12" customFormat="1">
      <c r="B267" s="154"/>
      <c r="D267" s="149" t="s">
        <v>161</v>
      </c>
      <c r="E267" s="155" t="s">
        <v>1</v>
      </c>
      <c r="F267" s="156" t="s">
        <v>412</v>
      </c>
      <c r="H267" s="157">
        <v>39</v>
      </c>
      <c r="L267" s="154"/>
      <c r="M267" s="158"/>
      <c r="T267" s="159"/>
      <c r="AT267" s="155" t="s">
        <v>161</v>
      </c>
      <c r="AU267" s="155" t="s">
        <v>77</v>
      </c>
      <c r="AV267" s="12" t="s">
        <v>77</v>
      </c>
      <c r="AW267" s="12" t="s">
        <v>25</v>
      </c>
      <c r="AX267" s="12" t="s">
        <v>75</v>
      </c>
      <c r="AY267" s="155" t="s">
        <v>148</v>
      </c>
    </row>
    <row r="268" spans="2:65" s="1" customFormat="1" ht="24.2" customHeight="1">
      <c r="B268" s="137"/>
      <c r="C268" s="161" t="s">
        <v>380</v>
      </c>
      <c r="D268" s="161" t="s">
        <v>201</v>
      </c>
      <c r="E268" s="162" t="s">
        <v>324</v>
      </c>
      <c r="F268" s="163" t="s">
        <v>325</v>
      </c>
      <c r="G268" s="164" t="s">
        <v>272</v>
      </c>
      <c r="H268" s="165">
        <v>15</v>
      </c>
      <c r="I268" s="166">
        <v>0</v>
      </c>
      <c r="J268" s="166">
        <f>ROUND(I268*H268,2)</f>
        <v>0</v>
      </c>
      <c r="K268" s="163" t="s">
        <v>154</v>
      </c>
      <c r="L268" s="167"/>
      <c r="M268" s="168" t="s">
        <v>1</v>
      </c>
      <c r="N268" s="169" t="s">
        <v>33</v>
      </c>
      <c r="O268" s="145">
        <v>0</v>
      </c>
      <c r="P268" s="145">
        <f>O268*H268</f>
        <v>0</v>
      </c>
      <c r="Q268" s="145">
        <v>6.5670000000000006E-2</v>
      </c>
      <c r="R268" s="145">
        <f>Q268*H268</f>
        <v>0.98505000000000009</v>
      </c>
      <c r="S268" s="145">
        <v>0</v>
      </c>
      <c r="T268" s="146">
        <f>S268*H268</f>
        <v>0</v>
      </c>
      <c r="AR268" s="147" t="s">
        <v>204</v>
      </c>
      <c r="AT268" s="147" t="s">
        <v>201</v>
      </c>
      <c r="AU268" s="147" t="s">
        <v>77</v>
      </c>
      <c r="AY268" s="15" t="s">
        <v>148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15" t="s">
        <v>75</v>
      </c>
      <c r="BK268" s="148">
        <f>ROUND(I268*H268,2)</f>
        <v>0</v>
      </c>
      <c r="BL268" s="15" t="s">
        <v>155</v>
      </c>
      <c r="BM268" s="147" t="s">
        <v>326</v>
      </c>
    </row>
    <row r="269" spans="2:65" s="1" customFormat="1">
      <c r="B269" s="27"/>
      <c r="D269" s="149" t="s">
        <v>157</v>
      </c>
      <c r="F269" s="150" t="s">
        <v>325</v>
      </c>
      <c r="L269" s="27"/>
      <c r="M269" s="151"/>
      <c r="T269" s="51"/>
      <c r="AT269" s="15" t="s">
        <v>157</v>
      </c>
      <c r="AU269" s="15" t="s">
        <v>77</v>
      </c>
    </row>
    <row r="270" spans="2:65" s="12" customFormat="1">
      <c r="B270" s="154"/>
      <c r="D270" s="149" t="s">
        <v>161</v>
      </c>
      <c r="E270" s="155" t="s">
        <v>1</v>
      </c>
      <c r="F270" s="156" t="s">
        <v>8</v>
      </c>
      <c r="H270" s="157">
        <v>15</v>
      </c>
      <c r="L270" s="154"/>
      <c r="M270" s="158"/>
      <c r="T270" s="159"/>
      <c r="AT270" s="155" t="s">
        <v>161</v>
      </c>
      <c r="AU270" s="155" t="s">
        <v>77</v>
      </c>
      <c r="AV270" s="12" t="s">
        <v>77</v>
      </c>
      <c r="AW270" s="12" t="s">
        <v>25</v>
      </c>
      <c r="AX270" s="12" t="s">
        <v>75</v>
      </c>
      <c r="AY270" s="155" t="s">
        <v>148</v>
      </c>
    </row>
    <row r="271" spans="2:65" s="1" customFormat="1" ht="24.2" customHeight="1">
      <c r="B271" s="137"/>
      <c r="C271" s="138" t="s">
        <v>386</v>
      </c>
      <c r="D271" s="138" t="s">
        <v>150</v>
      </c>
      <c r="E271" s="139" t="s">
        <v>333</v>
      </c>
      <c r="F271" s="140" t="s">
        <v>334</v>
      </c>
      <c r="G271" s="141" t="s">
        <v>272</v>
      </c>
      <c r="H271" s="142">
        <v>211</v>
      </c>
      <c r="I271" s="143">
        <v>0</v>
      </c>
      <c r="J271" s="143">
        <f>ROUND(I271*H271,2)</f>
        <v>0</v>
      </c>
      <c r="K271" s="140" t="s">
        <v>154</v>
      </c>
      <c r="L271" s="27"/>
      <c r="M271" s="144" t="s">
        <v>1</v>
      </c>
      <c r="N271" s="115" t="s">
        <v>33</v>
      </c>
      <c r="O271" s="145">
        <v>0.124</v>
      </c>
      <c r="P271" s="145">
        <f>O271*H271</f>
        <v>26.164000000000001</v>
      </c>
      <c r="Q271" s="145">
        <v>0</v>
      </c>
      <c r="R271" s="145">
        <f>Q271*H271</f>
        <v>0</v>
      </c>
      <c r="S271" s="145">
        <v>0</v>
      </c>
      <c r="T271" s="146">
        <f>S271*H271</f>
        <v>0</v>
      </c>
      <c r="AR271" s="147" t="s">
        <v>155</v>
      </c>
      <c r="AT271" s="147" t="s">
        <v>150</v>
      </c>
      <c r="AU271" s="147" t="s">
        <v>77</v>
      </c>
      <c r="AY271" s="15" t="s">
        <v>148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5" t="s">
        <v>75</v>
      </c>
      <c r="BK271" s="148">
        <f>ROUND(I271*H271,2)</f>
        <v>0</v>
      </c>
      <c r="BL271" s="15" t="s">
        <v>155</v>
      </c>
      <c r="BM271" s="147" t="s">
        <v>335</v>
      </c>
    </row>
    <row r="272" spans="2:65" s="1" customFormat="1" ht="19.5">
      <c r="B272" s="27"/>
      <c r="D272" s="149" t="s">
        <v>157</v>
      </c>
      <c r="F272" s="150" t="s">
        <v>336</v>
      </c>
      <c r="L272" s="27"/>
      <c r="M272" s="151"/>
      <c r="T272" s="51"/>
      <c r="AT272" s="15" t="s">
        <v>157</v>
      </c>
      <c r="AU272" s="15" t="s">
        <v>77</v>
      </c>
    </row>
    <row r="273" spans="2:65" s="1" customFormat="1">
      <c r="B273" s="27"/>
      <c r="D273" s="152" t="s">
        <v>159</v>
      </c>
      <c r="F273" s="153" t="s">
        <v>337</v>
      </c>
      <c r="L273" s="27"/>
      <c r="M273" s="151"/>
      <c r="T273" s="51"/>
      <c r="AT273" s="15" t="s">
        <v>159</v>
      </c>
      <c r="AU273" s="15" t="s">
        <v>77</v>
      </c>
    </row>
    <row r="274" spans="2:65" s="12" customFormat="1">
      <c r="B274" s="154"/>
      <c r="D274" s="149" t="s">
        <v>161</v>
      </c>
      <c r="E274" s="155" t="s">
        <v>1</v>
      </c>
      <c r="F274" s="156" t="s">
        <v>825</v>
      </c>
      <c r="H274" s="157">
        <v>211</v>
      </c>
      <c r="L274" s="154"/>
      <c r="M274" s="158"/>
      <c r="T274" s="159"/>
      <c r="AT274" s="155" t="s">
        <v>161</v>
      </c>
      <c r="AU274" s="155" t="s">
        <v>77</v>
      </c>
      <c r="AV274" s="12" t="s">
        <v>77</v>
      </c>
      <c r="AW274" s="12" t="s">
        <v>25</v>
      </c>
      <c r="AX274" s="12" t="s">
        <v>75</v>
      </c>
      <c r="AY274" s="155" t="s">
        <v>148</v>
      </c>
    </row>
    <row r="275" spans="2:65" s="11" customFormat="1" ht="22.9" customHeight="1">
      <c r="B275" s="126"/>
      <c r="D275" s="127" t="s">
        <v>67</v>
      </c>
      <c r="E275" s="135" t="s">
        <v>346</v>
      </c>
      <c r="F275" s="135" t="s">
        <v>347</v>
      </c>
      <c r="J275" s="136">
        <f>BK275</f>
        <v>0</v>
      </c>
      <c r="L275" s="126"/>
      <c r="M275" s="130"/>
      <c r="P275" s="131">
        <f>SUM(P276:P299)</f>
        <v>17.435870000000001</v>
      </c>
      <c r="R275" s="131">
        <f>SUM(R276:R299)</f>
        <v>0</v>
      </c>
      <c r="T275" s="132">
        <f>SUM(T276:T299)</f>
        <v>0</v>
      </c>
      <c r="AR275" s="127" t="s">
        <v>75</v>
      </c>
      <c r="AT275" s="133" t="s">
        <v>67</v>
      </c>
      <c r="AU275" s="133" t="s">
        <v>75</v>
      </c>
      <c r="AY275" s="127" t="s">
        <v>148</v>
      </c>
      <c r="BK275" s="134">
        <f>SUM(BK276:BK299)</f>
        <v>0</v>
      </c>
    </row>
    <row r="276" spans="2:65" s="1" customFormat="1" ht="33" customHeight="1">
      <c r="B276" s="137"/>
      <c r="C276" s="138" t="s">
        <v>393</v>
      </c>
      <c r="D276" s="138" t="s">
        <v>150</v>
      </c>
      <c r="E276" s="139" t="s">
        <v>349</v>
      </c>
      <c r="F276" s="140" t="s">
        <v>350</v>
      </c>
      <c r="G276" s="141" t="s">
        <v>209</v>
      </c>
      <c r="H276" s="142">
        <v>51.7</v>
      </c>
      <c r="I276" s="143">
        <v>0</v>
      </c>
      <c r="J276" s="143">
        <f>ROUND(I276*H276,2)</f>
        <v>0</v>
      </c>
      <c r="K276" s="140" t="s">
        <v>154</v>
      </c>
      <c r="L276" s="27"/>
      <c r="M276" s="144" t="s">
        <v>1</v>
      </c>
      <c r="N276" s="115" t="s">
        <v>33</v>
      </c>
      <c r="O276" s="145">
        <v>0</v>
      </c>
      <c r="P276" s="145">
        <f>O276*H276</f>
        <v>0</v>
      </c>
      <c r="Q276" s="145">
        <v>0</v>
      </c>
      <c r="R276" s="145">
        <f>Q276*H276</f>
        <v>0</v>
      </c>
      <c r="S276" s="145">
        <v>0</v>
      </c>
      <c r="T276" s="146">
        <f>S276*H276</f>
        <v>0</v>
      </c>
      <c r="AR276" s="147" t="s">
        <v>155</v>
      </c>
      <c r="AT276" s="147" t="s">
        <v>150</v>
      </c>
      <c r="AU276" s="147" t="s">
        <v>77</v>
      </c>
      <c r="AY276" s="15" t="s">
        <v>148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5" t="s">
        <v>75</v>
      </c>
      <c r="BK276" s="148">
        <f>ROUND(I276*H276,2)</f>
        <v>0</v>
      </c>
      <c r="BL276" s="15" t="s">
        <v>155</v>
      </c>
      <c r="BM276" s="147" t="s">
        <v>351</v>
      </c>
    </row>
    <row r="277" spans="2:65" s="1" customFormat="1" ht="29.25">
      <c r="B277" s="27"/>
      <c r="D277" s="149" t="s">
        <v>157</v>
      </c>
      <c r="F277" s="150" t="s">
        <v>352</v>
      </c>
      <c r="L277" s="27"/>
      <c r="M277" s="151"/>
      <c r="T277" s="51"/>
      <c r="AT277" s="15" t="s">
        <v>157</v>
      </c>
      <c r="AU277" s="15" t="s">
        <v>77</v>
      </c>
    </row>
    <row r="278" spans="2:65" s="1" customFormat="1">
      <c r="B278" s="27"/>
      <c r="D278" s="152" t="s">
        <v>159</v>
      </c>
      <c r="F278" s="153" t="s">
        <v>353</v>
      </c>
      <c r="L278" s="27"/>
      <c r="M278" s="151"/>
      <c r="T278" s="51"/>
      <c r="AT278" s="15" t="s">
        <v>159</v>
      </c>
      <c r="AU278" s="15" t="s">
        <v>77</v>
      </c>
    </row>
    <row r="279" spans="2:65" s="12" customFormat="1">
      <c r="B279" s="154"/>
      <c r="D279" s="149" t="s">
        <v>161</v>
      </c>
      <c r="E279" s="155" t="s">
        <v>1</v>
      </c>
      <c r="F279" s="156" t="s">
        <v>354</v>
      </c>
      <c r="H279" s="157">
        <v>51.7</v>
      </c>
      <c r="L279" s="154"/>
      <c r="M279" s="158"/>
      <c r="T279" s="159"/>
      <c r="AT279" s="155" t="s">
        <v>161</v>
      </c>
      <c r="AU279" s="155" t="s">
        <v>77</v>
      </c>
      <c r="AV279" s="12" t="s">
        <v>77</v>
      </c>
      <c r="AW279" s="12" t="s">
        <v>25</v>
      </c>
      <c r="AX279" s="12" t="s">
        <v>75</v>
      </c>
      <c r="AY279" s="155" t="s">
        <v>148</v>
      </c>
    </row>
    <row r="280" spans="2:65" s="1" customFormat="1" ht="24.2" customHeight="1">
      <c r="B280" s="137"/>
      <c r="C280" s="138" t="s">
        <v>400</v>
      </c>
      <c r="D280" s="138" t="s">
        <v>150</v>
      </c>
      <c r="E280" s="139" t="s">
        <v>356</v>
      </c>
      <c r="F280" s="140" t="s">
        <v>208</v>
      </c>
      <c r="G280" s="141" t="s">
        <v>209</v>
      </c>
      <c r="H280" s="142">
        <v>25.11</v>
      </c>
      <c r="I280" s="143">
        <v>0</v>
      </c>
      <c r="J280" s="143">
        <f>ROUND(I280*H280,2)</f>
        <v>0</v>
      </c>
      <c r="K280" s="140" t="s">
        <v>154</v>
      </c>
      <c r="L280" s="27"/>
      <c r="M280" s="144" t="s">
        <v>1</v>
      </c>
      <c r="N280" s="115" t="s">
        <v>33</v>
      </c>
      <c r="O280" s="145">
        <v>0</v>
      </c>
      <c r="P280" s="145">
        <f>O280*H280</f>
        <v>0</v>
      </c>
      <c r="Q280" s="145">
        <v>0</v>
      </c>
      <c r="R280" s="145">
        <f>Q280*H280</f>
        <v>0</v>
      </c>
      <c r="S280" s="145">
        <v>0</v>
      </c>
      <c r="T280" s="146">
        <f>S280*H280</f>
        <v>0</v>
      </c>
      <c r="AR280" s="147" t="s">
        <v>155</v>
      </c>
      <c r="AT280" s="147" t="s">
        <v>150</v>
      </c>
      <c r="AU280" s="147" t="s">
        <v>77</v>
      </c>
      <c r="AY280" s="15" t="s">
        <v>148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5" t="s">
        <v>75</v>
      </c>
      <c r="BK280" s="148">
        <f>ROUND(I280*H280,2)</f>
        <v>0</v>
      </c>
      <c r="BL280" s="15" t="s">
        <v>155</v>
      </c>
      <c r="BM280" s="147" t="s">
        <v>357</v>
      </c>
    </row>
    <row r="281" spans="2:65" s="1" customFormat="1" ht="29.25">
      <c r="B281" s="27"/>
      <c r="D281" s="149" t="s">
        <v>157</v>
      </c>
      <c r="F281" s="150" t="s">
        <v>211</v>
      </c>
      <c r="L281" s="27"/>
      <c r="M281" s="151"/>
      <c r="T281" s="51"/>
      <c r="AT281" s="15" t="s">
        <v>157</v>
      </c>
      <c r="AU281" s="15" t="s">
        <v>77</v>
      </c>
    </row>
    <row r="282" spans="2:65" s="1" customFormat="1">
      <c r="B282" s="27"/>
      <c r="D282" s="152" t="s">
        <v>159</v>
      </c>
      <c r="F282" s="153" t="s">
        <v>358</v>
      </c>
      <c r="L282" s="27"/>
      <c r="M282" s="151"/>
      <c r="T282" s="51"/>
      <c r="AT282" s="15" t="s">
        <v>159</v>
      </c>
      <c r="AU282" s="15" t="s">
        <v>77</v>
      </c>
    </row>
    <row r="283" spans="2:65" s="12" customFormat="1">
      <c r="B283" s="154"/>
      <c r="D283" s="149" t="s">
        <v>161</v>
      </c>
      <c r="E283" s="155" t="s">
        <v>1</v>
      </c>
      <c r="F283" s="156" t="s">
        <v>359</v>
      </c>
      <c r="H283" s="157">
        <v>25.11</v>
      </c>
      <c r="L283" s="154"/>
      <c r="M283" s="158"/>
      <c r="T283" s="159"/>
      <c r="AT283" s="155" t="s">
        <v>161</v>
      </c>
      <c r="AU283" s="155" t="s">
        <v>77</v>
      </c>
      <c r="AV283" s="12" t="s">
        <v>77</v>
      </c>
      <c r="AW283" s="12" t="s">
        <v>25</v>
      </c>
      <c r="AX283" s="12" t="s">
        <v>75</v>
      </c>
      <c r="AY283" s="155" t="s">
        <v>148</v>
      </c>
    </row>
    <row r="284" spans="2:65" s="1" customFormat="1" ht="21.75" customHeight="1">
      <c r="B284" s="137"/>
      <c r="C284" s="138" t="s">
        <v>406</v>
      </c>
      <c r="D284" s="138" t="s">
        <v>150</v>
      </c>
      <c r="E284" s="139" t="s">
        <v>361</v>
      </c>
      <c r="F284" s="140" t="s">
        <v>362</v>
      </c>
      <c r="G284" s="141" t="s">
        <v>209</v>
      </c>
      <c r="H284" s="142">
        <v>76.81</v>
      </c>
      <c r="I284" s="143">
        <v>0</v>
      </c>
      <c r="J284" s="143">
        <f>ROUND(I284*H284,2)</f>
        <v>0</v>
      </c>
      <c r="K284" s="140" t="s">
        <v>154</v>
      </c>
      <c r="L284" s="27"/>
      <c r="M284" s="144" t="s">
        <v>1</v>
      </c>
      <c r="N284" s="115" t="s">
        <v>33</v>
      </c>
      <c r="O284" s="145">
        <v>0.03</v>
      </c>
      <c r="P284" s="145">
        <f>O284*H284</f>
        <v>2.3043</v>
      </c>
      <c r="Q284" s="145">
        <v>0</v>
      </c>
      <c r="R284" s="145">
        <f>Q284*H284</f>
        <v>0</v>
      </c>
      <c r="S284" s="145">
        <v>0</v>
      </c>
      <c r="T284" s="146">
        <f>S284*H284</f>
        <v>0</v>
      </c>
      <c r="AR284" s="147" t="s">
        <v>155</v>
      </c>
      <c r="AT284" s="147" t="s">
        <v>150</v>
      </c>
      <c r="AU284" s="147" t="s">
        <v>77</v>
      </c>
      <c r="AY284" s="15" t="s">
        <v>148</v>
      </c>
      <c r="BE284" s="148">
        <f>IF(N284="základní",J284,0)</f>
        <v>0</v>
      </c>
      <c r="BF284" s="148">
        <f>IF(N284="snížená",J284,0)</f>
        <v>0</v>
      </c>
      <c r="BG284" s="148">
        <f>IF(N284="zákl. přenesená",J284,0)</f>
        <v>0</v>
      </c>
      <c r="BH284" s="148">
        <f>IF(N284="sníž. přenesená",J284,0)</f>
        <v>0</v>
      </c>
      <c r="BI284" s="148">
        <f>IF(N284="nulová",J284,0)</f>
        <v>0</v>
      </c>
      <c r="BJ284" s="15" t="s">
        <v>75</v>
      </c>
      <c r="BK284" s="148">
        <f>ROUND(I284*H284,2)</f>
        <v>0</v>
      </c>
      <c r="BL284" s="15" t="s">
        <v>155</v>
      </c>
      <c r="BM284" s="147" t="s">
        <v>363</v>
      </c>
    </row>
    <row r="285" spans="2:65" s="1" customFormat="1" ht="19.5">
      <c r="B285" s="27"/>
      <c r="D285" s="149" t="s">
        <v>157</v>
      </c>
      <c r="F285" s="150" t="s">
        <v>364</v>
      </c>
      <c r="L285" s="27"/>
      <c r="M285" s="151"/>
      <c r="T285" s="51"/>
      <c r="AT285" s="15" t="s">
        <v>157</v>
      </c>
      <c r="AU285" s="15" t="s">
        <v>77</v>
      </c>
    </row>
    <row r="286" spans="2:65" s="1" customFormat="1">
      <c r="B286" s="27"/>
      <c r="D286" s="152" t="s">
        <v>159</v>
      </c>
      <c r="F286" s="153" t="s">
        <v>365</v>
      </c>
      <c r="L286" s="27"/>
      <c r="M286" s="151"/>
      <c r="T286" s="51"/>
      <c r="AT286" s="15" t="s">
        <v>159</v>
      </c>
      <c r="AU286" s="15" t="s">
        <v>77</v>
      </c>
    </row>
    <row r="287" spans="2:65" s="12" customFormat="1">
      <c r="B287" s="154"/>
      <c r="D287" s="149" t="s">
        <v>161</v>
      </c>
      <c r="E287" s="155" t="s">
        <v>1</v>
      </c>
      <c r="F287" s="156" t="s">
        <v>359</v>
      </c>
      <c r="H287" s="157">
        <v>25.11</v>
      </c>
      <c r="L287" s="154"/>
      <c r="M287" s="158"/>
      <c r="T287" s="159"/>
      <c r="AT287" s="155" t="s">
        <v>161</v>
      </c>
      <c r="AU287" s="155" t="s">
        <v>77</v>
      </c>
      <c r="AV287" s="12" t="s">
        <v>77</v>
      </c>
      <c r="AW287" s="12" t="s">
        <v>25</v>
      </c>
      <c r="AX287" s="12" t="s">
        <v>68</v>
      </c>
      <c r="AY287" s="155" t="s">
        <v>148</v>
      </c>
    </row>
    <row r="288" spans="2:65" s="12" customFormat="1">
      <c r="B288" s="154"/>
      <c r="D288" s="149" t="s">
        <v>161</v>
      </c>
      <c r="E288" s="155" t="s">
        <v>1</v>
      </c>
      <c r="F288" s="156" t="s">
        <v>354</v>
      </c>
      <c r="H288" s="157">
        <v>51.7</v>
      </c>
      <c r="L288" s="154"/>
      <c r="M288" s="158"/>
      <c r="T288" s="159"/>
      <c r="AT288" s="155" t="s">
        <v>161</v>
      </c>
      <c r="AU288" s="155" t="s">
        <v>77</v>
      </c>
      <c r="AV288" s="12" t="s">
        <v>77</v>
      </c>
      <c r="AW288" s="12" t="s">
        <v>25</v>
      </c>
      <c r="AX288" s="12" t="s">
        <v>68</v>
      </c>
      <c r="AY288" s="155" t="s">
        <v>148</v>
      </c>
    </row>
    <row r="289" spans="2:65" s="13" customFormat="1">
      <c r="B289" s="170"/>
      <c r="D289" s="149" t="s">
        <v>161</v>
      </c>
      <c r="E289" s="171" t="s">
        <v>106</v>
      </c>
      <c r="F289" s="172" t="s">
        <v>317</v>
      </c>
      <c r="H289" s="173">
        <v>76.81</v>
      </c>
      <c r="L289" s="170"/>
      <c r="M289" s="174"/>
      <c r="T289" s="175"/>
      <c r="AT289" s="171" t="s">
        <v>161</v>
      </c>
      <c r="AU289" s="171" t="s">
        <v>77</v>
      </c>
      <c r="AV289" s="13" t="s">
        <v>155</v>
      </c>
      <c r="AW289" s="13" t="s">
        <v>25</v>
      </c>
      <c r="AX289" s="13" t="s">
        <v>75</v>
      </c>
      <c r="AY289" s="171" t="s">
        <v>148</v>
      </c>
    </row>
    <row r="290" spans="2:65" s="1" customFormat="1" ht="24.2" customHeight="1">
      <c r="B290" s="137"/>
      <c r="C290" s="138" t="s">
        <v>412</v>
      </c>
      <c r="D290" s="138" t="s">
        <v>150</v>
      </c>
      <c r="E290" s="139" t="s">
        <v>367</v>
      </c>
      <c r="F290" s="140" t="s">
        <v>368</v>
      </c>
      <c r="G290" s="141" t="s">
        <v>209</v>
      </c>
      <c r="H290" s="142">
        <v>1459.39</v>
      </c>
      <c r="I290" s="143">
        <v>0</v>
      </c>
      <c r="J290" s="143">
        <f>ROUND(I290*H290,2)</f>
        <v>0</v>
      </c>
      <c r="K290" s="140" t="s">
        <v>154</v>
      </c>
      <c r="L290" s="27"/>
      <c r="M290" s="144" t="s">
        <v>1</v>
      </c>
      <c r="N290" s="115" t="s">
        <v>33</v>
      </c>
      <c r="O290" s="145">
        <v>2E-3</v>
      </c>
      <c r="P290" s="145">
        <f>O290*H290</f>
        <v>2.9187800000000004</v>
      </c>
      <c r="Q290" s="145">
        <v>0</v>
      </c>
      <c r="R290" s="145">
        <f>Q290*H290</f>
        <v>0</v>
      </c>
      <c r="S290" s="145">
        <v>0</v>
      </c>
      <c r="T290" s="146">
        <f>S290*H290</f>
        <v>0</v>
      </c>
      <c r="AR290" s="147" t="s">
        <v>155</v>
      </c>
      <c r="AT290" s="147" t="s">
        <v>150</v>
      </c>
      <c r="AU290" s="147" t="s">
        <v>77</v>
      </c>
      <c r="AY290" s="15" t="s">
        <v>148</v>
      </c>
      <c r="BE290" s="148">
        <f>IF(N290="základní",J290,0)</f>
        <v>0</v>
      </c>
      <c r="BF290" s="148">
        <f>IF(N290="snížená",J290,0)</f>
        <v>0</v>
      </c>
      <c r="BG290" s="148">
        <f>IF(N290="zákl. přenesená",J290,0)</f>
        <v>0</v>
      </c>
      <c r="BH290" s="148">
        <f>IF(N290="sníž. přenesená",J290,0)</f>
        <v>0</v>
      </c>
      <c r="BI290" s="148">
        <f>IF(N290="nulová",J290,0)</f>
        <v>0</v>
      </c>
      <c r="BJ290" s="15" t="s">
        <v>75</v>
      </c>
      <c r="BK290" s="148">
        <f>ROUND(I290*H290,2)</f>
        <v>0</v>
      </c>
      <c r="BL290" s="15" t="s">
        <v>155</v>
      </c>
      <c r="BM290" s="147" t="s">
        <v>369</v>
      </c>
    </row>
    <row r="291" spans="2:65" s="1" customFormat="1" ht="29.25">
      <c r="B291" s="27"/>
      <c r="D291" s="149" t="s">
        <v>157</v>
      </c>
      <c r="F291" s="150" t="s">
        <v>370</v>
      </c>
      <c r="L291" s="27"/>
      <c r="M291" s="151"/>
      <c r="T291" s="51"/>
      <c r="AT291" s="15" t="s">
        <v>157</v>
      </c>
      <c r="AU291" s="15" t="s">
        <v>77</v>
      </c>
    </row>
    <row r="292" spans="2:65" s="1" customFormat="1">
      <c r="B292" s="27"/>
      <c r="D292" s="152" t="s">
        <v>159</v>
      </c>
      <c r="F292" s="153" t="s">
        <v>371</v>
      </c>
      <c r="L292" s="27"/>
      <c r="M292" s="151"/>
      <c r="T292" s="51"/>
      <c r="AT292" s="15" t="s">
        <v>159</v>
      </c>
      <c r="AU292" s="15" t="s">
        <v>77</v>
      </c>
    </row>
    <row r="293" spans="2:65" s="12" customFormat="1">
      <c r="B293" s="154"/>
      <c r="D293" s="149" t="s">
        <v>161</v>
      </c>
      <c r="E293" s="155" t="s">
        <v>1</v>
      </c>
      <c r="F293" s="156" t="s">
        <v>372</v>
      </c>
      <c r="H293" s="157">
        <v>1459.39</v>
      </c>
      <c r="L293" s="154"/>
      <c r="M293" s="158"/>
      <c r="T293" s="159"/>
      <c r="AT293" s="155" t="s">
        <v>161</v>
      </c>
      <c r="AU293" s="155" t="s">
        <v>77</v>
      </c>
      <c r="AV293" s="12" t="s">
        <v>77</v>
      </c>
      <c r="AW293" s="12" t="s">
        <v>25</v>
      </c>
      <c r="AX293" s="12" t="s">
        <v>75</v>
      </c>
      <c r="AY293" s="155" t="s">
        <v>148</v>
      </c>
    </row>
    <row r="294" spans="2:65" s="1" customFormat="1" ht="24.2" customHeight="1">
      <c r="B294" s="137"/>
      <c r="C294" s="138" t="s">
        <v>420</v>
      </c>
      <c r="D294" s="138" t="s">
        <v>150</v>
      </c>
      <c r="E294" s="139" t="s">
        <v>401</v>
      </c>
      <c r="F294" s="140" t="s">
        <v>402</v>
      </c>
      <c r="G294" s="141" t="s">
        <v>209</v>
      </c>
      <c r="H294" s="142">
        <v>76.81</v>
      </c>
      <c r="I294" s="143">
        <v>0</v>
      </c>
      <c r="J294" s="143">
        <f>ROUND(I294*H294,2)</f>
        <v>0</v>
      </c>
      <c r="K294" s="140" t="s">
        <v>154</v>
      </c>
      <c r="L294" s="27"/>
      <c r="M294" s="144" t="s">
        <v>1</v>
      </c>
      <c r="N294" s="115" t="s">
        <v>33</v>
      </c>
      <c r="O294" s="145">
        <v>0.159</v>
      </c>
      <c r="P294" s="145">
        <f>O294*H294</f>
        <v>12.21279</v>
      </c>
      <c r="Q294" s="145">
        <v>0</v>
      </c>
      <c r="R294" s="145">
        <f>Q294*H294</f>
        <v>0</v>
      </c>
      <c r="S294" s="145">
        <v>0</v>
      </c>
      <c r="T294" s="146">
        <f>S294*H294</f>
        <v>0</v>
      </c>
      <c r="AR294" s="147" t="s">
        <v>155</v>
      </c>
      <c r="AT294" s="147" t="s">
        <v>150</v>
      </c>
      <c r="AU294" s="147" t="s">
        <v>77</v>
      </c>
      <c r="AY294" s="15" t="s">
        <v>148</v>
      </c>
      <c r="BE294" s="148">
        <f>IF(N294="základní",J294,0)</f>
        <v>0</v>
      </c>
      <c r="BF294" s="148">
        <f>IF(N294="snížená",J294,0)</f>
        <v>0</v>
      </c>
      <c r="BG294" s="148">
        <f>IF(N294="zákl. přenesená",J294,0)</f>
        <v>0</v>
      </c>
      <c r="BH294" s="148">
        <f>IF(N294="sníž. přenesená",J294,0)</f>
        <v>0</v>
      </c>
      <c r="BI294" s="148">
        <f>IF(N294="nulová",J294,0)</f>
        <v>0</v>
      </c>
      <c r="BJ294" s="15" t="s">
        <v>75</v>
      </c>
      <c r="BK294" s="148">
        <f>ROUND(I294*H294,2)</f>
        <v>0</v>
      </c>
      <c r="BL294" s="15" t="s">
        <v>155</v>
      </c>
      <c r="BM294" s="147" t="s">
        <v>403</v>
      </c>
    </row>
    <row r="295" spans="2:65" s="1" customFormat="1">
      <c r="B295" s="27"/>
      <c r="D295" s="149" t="s">
        <v>157</v>
      </c>
      <c r="F295" s="150" t="s">
        <v>404</v>
      </c>
      <c r="L295" s="27"/>
      <c r="M295" s="151"/>
      <c r="T295" s="51"/>
      <c r="AT295" s="15" t="s">
        <v>157</v>
      </c>
      <c r="AU295" s="15" t="s">
        <v>77</v>
      </c>
    </row>
    <row r="296" spans="2:65" s="1" customFormat="1">
      <c r="B296" s="27"/>
      <c r="D296" s="152" t="s">
        <v>159</v>
      </c>
      <c r="F296" s="153" t="s">
        <v>405</v>
      </c>
      <c r="L296" s="27"/>
      <c r="M296" s="151"/>
      <c r="T296" s="51"/>
      <c r="AT296" s="15" t="s">
        <v>159</v>
      </c>
      <c r="AU296" s="15" t="s">
        <v>77</v>
      </c>
    </row>
    <row r="297" spans="2:65" s="12" customFormat="1">
      <c r="B297" s="154"/>
      <c r="D297" s="149" t="s">
        <v>161</v>
      </c>
      <c r="E297" s="155" t="s">
        <v>1</v>
      </c>
      <c r="F297" s="156" t="s">
        <v>359</v>
      </c>
      <c r="H297" s="157">
        <v>25.11</v>
      </c>
      <c r="L297" s="154"/>
      <c r="M297" s="158"/>
      <c r="T297" s="159"/>
      <c r="AT297" s="155" t="s">
        <v>161</v>
      </c>
      <c r="AU297" s="155" t="s">
        <v>77</v>
      </c>
      <c r="AV297" s="12" t="s">
        <v>77</v>
      </c>
      <c r="AW297" s="12" t="s">
        <v>25</v>
      </c>
      <c r="AX297" s="12" t="s">
        <v>68</v>
      </c>
      <c r="AY297" s="155" t="s">
        <v>148</v>
      </c>
    </row>
    <row r="298" spans="2:65" s="12" customFormat="1">
      <c r="B298" s="154"/>
      <c r="D298" s="149" t="s">
        <v>161</v>
      </c>
      <c r="E298" s="155" t="s">
        <v>1</v>
      </c>
      <c r="F298" s="156" t="s">
        <v>354</v>
      </c>
      <c r="H298" s="157">
        <v>51.7</v>
      </c>
      <c r="L298" s="154"/>
      <c r="M298" s="158"/>
      <c r="T298" s="159"/>
      <c r="AT298" s="155" t="s">
        <v>161</v>
      </c>
      <c r="AU298" s="155" t="s">
        <v>77</v>
      </c>
      <c r="AV298" s="12" t="s">
        <v>77</v>
      </c>
      <c r="AW298" s="12" t="s">
        <v>25</v>
      </c>
      <c r="AX298" s="12" t="s">
        <v>68</v>
      </c>
      <c r="AY298" s="155" t="s">
        <v>148</v>
      </c>
    </row>
    <row r="299" spans="2:65" s="13" customFormat="1">
      <c r="B299" s="170"/>
      <c r="D299" s="149" t="s">
        <v>161</v>
      </c>
      <c r="E299" s="171" t="s">
        <v>1</v>
      </c>
      <c r="F299" s="172" t="s">
        <v>317</v>
      </c>
      <c r="H299" s="173">
        <v>76.81</v>
      </c>
      <c r="L299" s="170"/>
      <c r="M299" s="174"/>
      <c r="T299" s="175"/>
      <c r="AT299" s="171" t="s">
        <v>161</v>
      </c>
      <c r="AU299" s="171" t="s">
        <v>77</v>
      </c>
      <c r="AV299" s="13" t="s">
        <v>155</v>
      </c>
      <c r="AW299" s="13" t="s">
        <v>25</v>
      </c>
      <c r="AX299" s="13" t="s">
        <v>75</v>
      </c>
      <c r="AY299" s="171" t="s">
        <v>148</v>
      </c>
    </row>
    <row r="300" spans="2:65" s="11" customFormat="1" ht="22.9" customHeight="1">
      <c r="B300" s="126"/>
      <c r="D300" s="127" t="s">
        <v>67</v>
      </c>
      <c r="E300" s="135" t="s">
        <v>418</v>
      </c>
      <c r="F300" s="135" t="s">
        <v>419</v>
      </c>
      <c r="J300" s="136">
        <f>BK300</f>
        <v>0</v>
      </c>
      <c r="L300" s="126"/>
      <c r="M300" s="130"/>
      <c r="P300" s="131">
        <f>SUM(P301:P303)</f>
        <v>9.3520680000000009</v>
      </c>
      <c r="R300" s="131">
        <f>SUM(R301:R303)</f>
        <v>0</v>
      </c>
      <c r="T300" s="132">
        <f>SUM(T301:T303)</f>
        <v>0</v>
      </c>
      <c r="AR300" s="127" t="s">
        <v>75</v>
      </c>
      <c r="AT300" s="133" t="s">
        <v>67</v>
      </c>
      <c r="AU300" s="133" t="s">
        <v>75</v>
      </c>
      <c r="AY300" s="127" t="s">
        <v>148</v>
      </c>
      <c r="BK300" s="134">
        <f>SUM(BK301:BK303)</f>
        <v>0</v>
      </c>
    </row>
    <row r="301" spans="2:65" s="1" customFormat="1" ht="33" customHeight="1">
      <c r="B301" s="137"/>
      <c r="C301" s="138" t="s">
        <v>786</v>
      </c>
      <c r="D301" s="138" t="s">
        <v>150</v>
      </c>
      <c r="E301" s="139" t="s">
        <v>421</v>
      </c>
      <c r="F301" s="140" t="s">
        <v>422</v>
      </c>
      <c r="G301" s="141" t="s">
        <v>209</v>
      </c>
      <c r="H301" s="142">
        <v>141.69800000000001</v>
      </c>
      <c r="I301" s="143">
        <v>0</v>
      </c>
      <c r="J301" s="143">
        <f>ROUND(I301*H301,2)</f>
        <v>0</v>
      </c>
      <c r="K301" s="140" t="s">
        <v>154</v>
      </c>
      <c r="L301" s="27"/>
      <c r="M301" s="144" t="s">
        <v>1</v>
      </c>
      <c r="N301" s="115" t="s">
        <v>33</v>
      </c>
      <c r="O301" s="145">
        <v>6.6000000000000003E-2</v>
      </c>
      <c r="P301" s="145">
        <f>O301*H301</f>
        <v>9.3520680000000009</v>
      </c>
      <c r="Q301" s="145">
        <v>0</v>
      </c>
      <c r="R301" s="145">
        <f>Q301*H301</f>
        <v>0</v>
      </c>
      <c r="S301" s="145">
        <v>0</v>
      </c>
      <c r="T301" s="146">
        <f>S301*H301</f>
        <v>0</v>
      </c>
      <c r="AR301" s="147" t="s">
        <v>155</v>
      </c>
      <c r="AT301" s="147" t="s">
        <v>150</v>
      </c>
      <c r="AU301" s="147" t="s">
        <v>77</v>
      </c>
      <c r="AY301" s="15" t="s">
        <v>148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5" t="s">
        <v>75</v>
      </c>
      <c r="BK301" s="148">
        <f>ROUND(I301*H301,2)</f>
        <v>0</v>
      </c>
      <c r="BL301" s="15" t="s">
        <v>155</v>
      </c>
      <c r="BM301" s="147" t="s">
        <v>423</v>
      </c>
    </row>
    <row r="302" spans="2:65" s="1" customFormat="1" ht="29.25">
      <c r="B302" s="27"/>
      <c r="D302" s="149" t="s">
        <v>157</v>
      </c>
      <c r="F302" s="150" t="s">
        <v>424</v>
      </c>
      <c r="L302" s="27"/>
      <c r="M302" s="151"/>
      <c r="T302" s="51"/>
      <c r="AT302" s="15" t="s">
        <v>157</v>
      </c>
      <c r="AU302" s="15" t="s">
        <v>77</v>
      </c>
    </row>
    <row r="303" spans="2:65" s="1" customFormat="1">
      <c r="B303" s="27"/>
      <c r="D303" s="152" t="s">
        <v>159</v>
      </c>
      <c r="F303" s="153" t="s">
        <v>425</v>
      </c>
      <c r="L303" s="27"/>
      <c r="M303" s="176"/>
      <c r="N303" s="177"/>
      <c r="O303" s="177"/>
      <c r="P303" s="177"/>
      <c r="Q303" s="177"/>
      <c r="R303" s="177"/>
      <c r="S303" s="177"/>
      <c r="T303" s="178"/>
      <c r="AT303" s="15" t="s">
        <v>159</v>
      </c>
      <c r="AU303" s="15" t="s">
        <v>77</v>
      </c>
    </row>
    <row r="304" spans="2:65" s="1" customFormat="1" ht="6.95" customHeight="1">
      <c r="B304" s="39"/>
      <c r="C304" s="40"/>
      <c r="D304" s="40"/>
      <c r="E304" s="40"/>
      <c r="F304" s="40"/>
      <c r="G304" s="40"/>
      <c r="H304" s="40"/>
      <c r="I304" s="40"/>
      <c r="J304" s="40"/>
      <c r="K304" s="40"/>
      <c r="L304" s="27"/>
    </row>
  </sheetData>
  <autoFilter ref="C130:K303" xr:uid="{00000000-0009-0000-0000-000006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hyperlinks>
    <hyperlink ref="F136" r:id="rId1" xr:uid="{00000000-0004-0000-0600-000000000000}"/>
    <hyperlink ref="F140" r:id="rId2" xr:uid="{00000000-0004-0000-0600-000001000000}"/>
    <hyperlink ref="F144" r:id="rId3" xr:uid="{00000000-0004-0000-0600-000002000000}"/>
    <hyperlink ref="F148" r:id="rId4" xr:uid="{00000000-0004-0000-0600-000003000000}"/>
    <hyperlink ref="F155" r:id="rId5" xr:uid="{00000000-0004-0000-0600-000004000000}"/>
    <hyperlink ref="F163" r:id="rId6" xr:uid="{00000000-0004-0000-0600-000005000000}"/>
    <hyperlink ref="F168" r:id="rId7" xr:uid="{00000000-0004-0000-0600-000006000000}"/>
    <hyperlink ref="F176" r:id="rId8" xr:uid="{00000000-0004-0000-0600-000007000000}"/>
    <hyperlink ref="F181" r:id="rId9" xr:uid="{00000000-0004-0000-0600-000008000000}"/>
    <hyperlink ref="F186" r:id="rId10" xr:uid="{00000000-0004-0000-0600-000009000000}"/>
    <hyperlink ref="F190" r:id="rId11" xr:uid="{00000000-0004-0000-0600-00000A000000}"/>
    <hyperlink ref="F198" r:id="rId12" xr:uid="{00000000-0004-0000-0600-00000B000000}"/>
    <hyperlink ref="F202" r:id="rId13" xr:uid="{00000000-0004-0000-0600-00000C000000}"/>
    <hyperlink ref="F206" r:id="rId14" xr:uid="{00000000-0004-0000-0600-00000D000000}"/>
    <hyperlink ref="F210" r:id="rId15" xr:uid="{00000000-0004-0000-0600-00000E000000}"/>
    <hyperlink ref="F214" r:id="rId16" xr:uid="{00000000-0004-0000-0600-00000F000000}"/>
    <hyperlink ref="F218" r:id="rId17" xr:uid="{00000000-0004-0000-0600-000010000000}"/>
    <hyperlink ref="F222" r:id="rId18" xr:uid="{00000000-0004-0000-0600-000011000000}"/>
    <hyperlink ref="F226" r:id="rId19" xr:uid="{00000000-0004-0000-0600-000012000000}"/>
    <hyperlink ref="F231" r:id="rId20" xr:uid="{00000000-0004-0000-0600-000013000000}"/>
    <hyperlink ref="F235" r:id="rId21" xr:uid="{00000000-0004-0000-0600-000014000000}"/>
    <hyperlink ref="F240" r:id="rId22" xr:uid="{00000000-0004-0000-0600-000015000000}"/>
    <hyperlink ref="F250" r:id="rId23" xr:uid="{00000000-0004-0000-0600-000016000000}"/>
    <hyperlink ref="F260" r:id="rId24" xr:uid="{00000000-0004-0000-0600-000017000000}"/>
    <hyperlink ref="F273" r:id="rId25" xr:uid="{00000000-0004-0000-0600-000018000000}"/>
    <hyperlink ref="F278" r:id="rId26" xr:uid="{00000000-0004-0000-0600-000019000000}"/>
    <hyperlink ref="F282" r:id="rId27" xr:uid="{00000000-0004-0000-0600-00001A000000}"/>
    <hyperlink ref="F286" r:id="rId28" xr:uid="{00000000-0004-0000-0600-00001B000000}"/>
    <hyperlink ref="F292" r:id="rId29" xr:uid="{00000000-0004-0000-0600-00001C000000}"/>
    <hyperlink ref="F296" r:id="rId30" xr:uid="{00000000-0004-0000-0600-00001D000000}"/>
    <hyperlink ref="F303" r:id="rId31" xr:uid="{00000000-0004-0000-0600-00001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85"/>
  <sheetViews>
    <sheetView showGridLines="0" topLeftCell="A182" workbookViewId="0">
      <selection activeCell="A243" sqref="A243:XFD25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49.83203125" style="179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5" t="s">
        <v>99</v>
      </c>
      <c r="AZ2" s="88" t="s">
        <v>856</v>
      </c>
      <c r="BA2" s="88" t="s">
        <v>1</v>
      </c>
      <c r="BB2" s="88" t="s">
        <v>1</v>
      </c>
      <c r="BC2" s="88" t="s">
        <v>214</v>
      </c>
      <c r="BD2" s="88" t="s">
        <v>77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0"/>
      <c r="AT3" s="15" t="s">
        <v>77</v>
      </c>
      <c r="AZ3" s="88" t="s">
        <v>426</v>
      </c>
      <c r="BA3" s="88" t="s">
        <v>1</v>
      </c>
      <c r="BB3" s="88" t="s">
        <v>1</v>
      </c>
      <c r="BC3" s="88" t="s">
        <v>807</v>
      </c>
      <c r="BD3" s="88" t="s">
        <v>77</v>
      </c>
    </row>
    <row r="4" spans="2:56" ht="24.95" customHeight="1">
      <c r="B4" s="18"/>
      <c r="D4" s="19" t="s">
        <v>108</v>
      </c>
      <c r="L4" s="180"/>
      <c r="M4" s="89" t="s">
        <v>10</v>
      </c>
      <c r="AT4" s="15" t="s">
        <v>3</v>
      </c>
      <c r="AZ4" s="88" t="s">
        <v>431</v>
      </c>
      <c r="BA4" s="88" t="s">
        <v>1</v>
      </c>
      <c r="BB4" s="88" t="s">
        <v>1</v>
      </c>
      <c r="BC4" s="88" t="s">
        <v>857</v>
      </c>
      <c r="BD4" s="88" t="s">
        <v>77</v>
      </c>
    </row>
    <row r="5" spans="2:56" ht="6.95" customHeight="1">
      <c r="B5" s="18"/>
      <c r="L5" s="180"/>
      <c r="AZ5" s="88" t="s">
        <v>109</v>
      </c>
      <c r="BA5" s="88" t="s">
        <v>1</v>
      </c>
      <c r="BB5" s="88" t="s">
        <v>1</v>
      </c>
      <c r="BC5" s="88" t="s">
        <v>858</v>
      </c>
      <c r="BD5" s="88" t="s">
        <v>77</v>
      </c>
    </row>
    <row r="6" spans="2:56" ht="12" customHeight="1">
      <c r="B6" s="18"/>
      <c r="D6" s="24" t="s">
        <v>14</v>
      </c>
      <c r="L6" s="180"/>
    </row>
    <row r="7" spans="2:56" ht="16.5" customHeight="1">
      <c r="B7" s="18"/>
      <c r="E7" s="233" t="str">
        <f>'Rekapitulace stavby'!K6</f>
        <v xml:space="preserve">OPRAVA MÍSTNÍCH KOMUNIKACÍ NA KOPCI V OBCI KRAVSKO – další etapa </v>
      </c>
      <c r="F7" s="234"/>
      <c r="G7" s="234"/>
      <c r="H7" s="234"/>
      <c r="L7" s="180"/>
    </row>
    <row r="8" spans="2:56" ht="12" customHeight="1">
      <c r="B8" s="18"/>
      <c r="D8" s="24" t="s">
        <v>113</v>
      </c>
      <c r="L8" s="180"/>
    </row>
    <row r="9" spans="2:56" s="1" customFormat="1" ht="16.5" customHeight="1">
      <c r="B9" s="27"/>
      <c r="E9" s="233" t="s">
        <v>811</v>
      </c>
      <c r="F9" s="232"/>
      <c r="G9" s="232"/>
      <c r="H9" s="232"/>
      <c r="L9" s="181"/>
    </row>
    <row r="10" spans="2:56" s="1" customFormat="1" ht="12" customHeight="1">
      <c r="B10" s="27"/>
      <c r="D10" s="24" t="s">
        <v>115</v>
      </c>
      <c r="L10" s="181"/>
    </row>
    <row r="11" spans="2:56" s="1" customFormat="1" ht="16.5" customHeight="1">
      <c r="B11" s="27"/>
      <c r="E11" s="227" t="s">
        <v>859</v>
      </c>
      <c r="F11" s="232"/>
      <c r="G11" s="232"/>
      <c r="H11" s="232"/>
      <c r="L11" s="181"/>
    </row>
    <row r="12" spans="2:56" s="1" customFormat="1">
      <c r="B12" s="27"/>
      <c r="L12" s="181"/>
    </row>
    <row r="13" spans="2:56" s="1" customFormat="1" ht="12" customHeight="1">
      <c r="B13" s="27"/>
      <c r="D13" s="24" t="s">
        <v>15</v>
      </c>
      <c r="F13" s="22" t="s">
        <v>1</v>
      </c>
      <c r="I13" s="24" t="s">
        <v>16</v>
      </c>
      <c r="J13" s="22" t="s">
        <v>1</v>
      </c>
      <c r="L13" s="181"/>
    </row>
    <row r="14" spans="2:56" s="1" customFormat="1" ht="12" customHeight="1">
      <c r="B14" s="27"/>
      <c r="D14" s="24" t="s">
        <v>17</v>
      </c>
      <c r="F14" s="22" t="s">
        <v>18</v>
      </c>
      <c r="I14" s="24" t="s">
        <v>19</v>
      </c>
      <c r="J14" s="47">
        <f>'Rekapitulace stavby'!AN8</f>
        <v>0</v>
      </c>
      <c r="L14" s="181"/>
    </row>
    <row r="15" spans="2:56" s="1" customFormat="1" ht="10.9" customHeight="1">
      <c r="B15" s="27"/>
      <c r="L15" s="181"/>
    </row>
    <row r="16" spans="2:56" s="1" customFormat="1" ht="12" customHeight="1">
      <c r="B16" s="27"/>
      <c r="D16" s="24" t="s">
        <v>20</v>
      </c>
      <c r="I16" s="24" t="s">
        <v>21</v>
      </c>
      <c r="J16" s="22" t="str">
        <f>IF('Rekapitulace stavby'!AN10="","",'Rekapitulace stavby'!AN10)</f>
        <v/>
      </c>
      <c r="L16" s="181"/>
    </row>
    <row r="17" spans="2:12" s="1" customFormat="1" ht="18" customHeight="1">
      <c r="B17" s="27"/>
      <c r="E17" s="22" t="str">
        <f>IF('Rekapitulace stavby'!E11="","",'Rekapitulace stavby'!E11)</f>
        <v xml:space="preserve"> </v>
      </c>
      <c r="I17" s="24" t="s">
        <v>22</v>
      </c>
      <c r="J17" s="22" t="str">
        <f>IF('Rekapitulace stavby'!AN11="","",'Rekapitulace stavby'!AN11)</f>
        <v/>
      </c>
      <c r="L17" s="181"/>
    </row>
    <row r="18" spans="2:12" s="1" customFormat="1" ht="6.95" customHeight="1">
      <c r="B18" s="27"/>
      <c r="L18" s="181"/>
    </row>
    <row r="19" spans="2:12" s="1" customFormat="1" ht="12" customHeight="1">
      <c r="B19" s="27"/>
      <c r="D19" s="24" t="s">
        <v>23</v>
      </c>
      <c r="I19" s="24" t="s">
        <v>21</v>
      </c>
      <c r="J19" s="22" t="str">
        <f>'Rekapitulace stavby'!AN13</f>
        <v/>
      </c>
      <c r="L19" s="181"/>
    </row>
    <row r="20" spans="2:12" s="1" customFormat="1" ht="18" customHeight="1">
      <c r="B20" s="27"/>
      <c r="E20" s="214" t="str">
        <f>'Rekapitulace stavby'!E14</f>
        <v xml:space="preserve"> </v>
      </c>
      <c r="F20" s="214"/>
      <c r="G20" s="214"/>
      <c r="H20" s="214"/>
      <c r="I20" s="24" t="s">
        <v>22</v>
      </c>
      <c r="J20" s="22" t="str">
        <f>'Rekapitulace stavby'!AN14</f>
        <v/>
      </c>
      <c r="L20" s="181"/>
    </row>
    <row r="21" spans="2:12" s="1" customFormat="1" ht="6.95" customHeight="1">
      <c r="B21" s="27"/>
      <c r="L21" s="181"/>
    </row>
    <row r="22" spans="2:12" s="1" customFormat="1" ht="12" customHeight="1">
      <c r="B22" s="27"/>
      <c r="D22" s="24" t="s">
        <v>24</v>
      </c>
      <c r="I22" s="24" t="s">
        <v>21</v>
      </c>
      <c r="J22" s="22" t="str">
        <f>IF('Rekapitulace stavby'!AN16="","",'Rekapitulace stavby'!AN16)</f>
        <v/>
      </c>
      <c r="L22" s="181"/>
    </row>
    <row r="23" spans="2:12" s="1" customFormat="1" ht="18" customHeight="1">
      <c r="B23" s="27"/>
      <c r="E23" s="22" t="str">
        <f>IF('Rekapitulace stavby'!E17="","",'Rekapitulace stavby'!E17)</f>
        <v xml:space="preserve"> </v>
      </c>
      <c r="I23" s="24" t="s">
        <v>22</v>
      </c>
      <c r="J23" s="22" t="str">
        <f>IF('Rekapitulace stavby'!AN17="","",'Rekapitulace stavby'!AN17)</f>
        <v/>
      </c>
      <c r="L23" s="181"/>
    </row>
    <row r="24" spans="2:12" s="1" customFormat="1" ht="6.95" customHeight="1">
      <c r="B24" s="27"/>
      <c r="L24" s="181"/>
    </row>
    <row r="25" spans="2:12" s="1" customFormat="1" ht="12" customHeight="1">
      <c r="B25" s="27"/>
      <c r="D25" s="24" t="s">
        <v>26</v>
      </c>
      <c r="I25" s="24" t="s">
        <v>21</v>
      </c>
      <c r="J25" s="22" t="str">
        <f>IF('Rekapitulace stavby'!AN19="","",'Rekapitulace stavby'!AN19)</f>
        <v/>
      </c>
      <c r="L25" s="181"/>
    </row>
    <row r="26" spans="2:12" s="1" customFormat="1" ht="18" customHeight="1">
      <c r="B26" s="27"/>
      <c r="E26" s="22" t="str">
        <f>IF('Rekapitulace stavby'!E20="","",'Rekapitulace stavby'!E20)</f>
        <v xml:space="preserve"> </v>
      </c>
      <c r="I26" s="24" t="s">
        <v>22</v>
      </c>
      <c r="J26" s="22" t="str">
        <f>IF('Rekapitulace stavby'!AN20="","",'Rekapitulace stavby'!AN20)</f>
        <v/>
      </c>
      <c r="L26" s="181"/>
    </row>
    <row r="27" spans="2:12" s="1" customFormat="1" ht="6.95" customHeight="1">
      <c r="B27" s="27"/>
      <c r="L27" s="181"/>
    </row>
    <row r="28" spans="2:12" s="1" customFormat="1" ht="12" customHeight="1">
      <c r="B28" s="27"/>
      <c r="D28" s="24" t="s">
        <v>27</v>
      </c>
      <c r="L28" s="181"/>
    </row>
    <row r="29" spans="2:12" s="7" customFormat="1" ht="16.5" customHeight="1">
      <c r="B29" s="90"/>
      <c r="E29" s="223" t="s">
        <v>1</v>
      </c>
      <c r="F29" s="223"/>
      <c r="G29" s="223"/>
      <c r="H29" s="223"/>
      <c r="L29" s="182"/>
    </row>
    <row r="30" spans="2:12" s="1" customFormat="1" ht="6.95" customHeight="1">
      <c r="B30" s="27"/>
      <c r="L30" s="181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181"/>
    </row>
    <row r="32" spans="2:12" s="1" customFormat="1" ht="14.45" customHeight="1">
      <c r="B32" s="27"/>
      <c r="D32" s="22" t="s">
        <v>117</v>
      </c>
      <c r="J32" s="91">
        <f>J98</f>
        <v>0</v>
      </c>
      <c r="L32" s="181"/>
    </row>
    <row r="33" spans="2:12" s="1" customFormat="1" ht="14.45" customHeight="1">
      <c r="B33" s="27"/>
      <c r="D33" s="92" t="s">
        <v>118</v>
      </c>
      <c r="J33" s="91">
        <f>J111</f>
        <v>0</v>
      </c>
      <c r="L33" s="181"/>
    </row>
    <row r="34" spans="2:12" s="1" customFormat="1" ht="25.35" customHeight="1">
      <c r="B34" s="27"/>
      <c r="D34" s="93" t="s">
        <v>28</v>
      </c>
      <c r="J34" s="61">
        <f>ROUND(J32 + J33, 2)</f>
        <v>0</v>
      </c>
      <c r="L34" s="181"/>
    </row>
    <row r="35" spans="2:12" s="1" customFormat="1" ht="6.95" customHeight="1">
      <c r="B35" s="27"/>
      <c r="D35" s="48"/>
      <c r="E35" s="48"/>
      <c r="F35" s="48"/>
      <c r="G35" s="48"/>
      <c r="H35" s="48"/>
      <c r="I35" s="48"/>
      <c r="J35" s="48"/>
      <c r="K35" s="48"/>
      <c r="L35" s="181"/>
    </row>
    <row r="36" spans="2:12" s="1" customFormat="1" ht="14.45" customHeight="1">
      <c r="B36" s="27"/>
      <c r="F36" s="30" t="s">
        <v>30</v>
      </c>
      <c r="I36" s="30" t="s">
        <v>29</v>
      </c>
      <c r="J36" s="30" t="s">
        <v>31</v>
      </c>
      <c r="L36" s="181"/>
    </row>
    <row r="37" spans="2:12" s="1" customFormat="1" ht="14.45" customHeight="1">
      <c r="B37" s="27"/>
      <c r="D37" s="50" t="s">
        <v>32</v>
      </c>
      <c r="E37" s="24" t="s">
        <v>33</v>
      </c>
      <c r="F37" s="81">
        <f>ROUND((SUM(BE111:BE112) + SUM(BE134:BE284)),  2)</f>
        <v>0</v>
      </c>
      <c r="I37" s="94">
        <v>0.21</v>
      </c>
      <c r="J37" s="81">
        <f>ROUND(((SUM(BE111:BE112) + SUM(BE134:BE284))*I37),  2)</f>
        <v>0</v>
      </c>
      <c r="L37" s="181"/>
    </row>
    <row r="38" spans="2:12" s="1" customFormat="1" ht="14.45" customHeight="1">
      <c r="B38" s="27"/>
      <c r="E38" s="24" t="s">
        <v>34</v>
      </c>
      <c r="F38" s="81">
        <f>ROUND((SUM(BF111:BF112) + SUM(BF134:BF284)),  2)</f>
        <v>0</v>
      </c>
      <c r="I38" s="94">
        <v>0.15</v>
      </c>
      <c r="J38" s="81">
        <f>ROUND(((SUM(BF111:BF112) + SUM(BF134:BF284))*I38),  2)</f>
        <v>0</v>
      </c>
      <c r="L38" s="181"/>
    </row>
    <row r="39" spans="2:12" s="1" customFormat="1" ht="14.45" hidden="1" customHeight="1">
      <c r="B39" s="27"/>
      <c r="E39" s="24" t="s">
        <v>35</v>
      </c>
      <c r="F39" s="81">
        <f>ROUND((SUM(BG111:BG112) + SUM(BG134:BG284)),  2)</f>
        <v>0</v>
      </c>
      <c r="I39" s="94">
        <v>0.21</v>
      </c>
      <c r="J39" s="81">
        <f>0</f>
        <v>0</v>
      </c>
      <c r="L39" s="181"/>
    </row>
    <row r="40" spans="2:12" s="1" customFormat="1" ht="14.45" hidden="1" customHeight="1">
      <c r="B40" s="27"/>
      <c r="E40" s="24" t="s">
        <v>36</v>
      </c>
      <c r="F40" s="81">
        <f>ROUND((SUM(BH111:BH112) + SUM(BH134:BH284)),  2)</f>
        <v>0</v>
      </c>
      <c r="I40" s="94">
        <v>0.15</v>
      </c>
      <c r="J40" s="81">
        <f>0</f>
        <v>0</v>
      </c>
      <c r="L40" s="181"/>
    </row>
    <row r="41" spans="2:12" s="1" customFormat="1" ht="14.45" hidden="1" customHeight="1">
      <c r="B41" s="27"/>
      <c r="E41" s="24" t="s">
        <v>37</v>
      </c>
      <c r="F41" s="81">
        <f>ROUND((SUM(BI111:BI112) + SUM(BI134:BI284)),  2)</f>
        <v>0</v>
      </c>
      <c r="I41" s="94">
        <v>0</v>
      </c>
      <c r="J41" s="81">
        <f>0</f>
        <v>0</v>
      </c>
      <c r="L41" s="181"/>
    </row>
    <row r="42" spans="2:12" s="1" customFormat="1" ht="6.95" customHeight="1">
      <c r="B42" s="27"/>
      <c r="L42" s="181"/>
    </row>
    <row r="43" spans="2:12" s="1" customFormat="1" ht="25.35" customHeight="1">
      <c r="B43" s="27"/>
      <c r="C43" s="95"/>
      <c r="D43" s="96" t="s">
        <v>38</v>
      </c>
      <c r="E43" s="52"/>
      <c r="F43" s="52"/>
      <c r="G43" s="97" t="s">
        <v>39</v>
      </c>
      <c r="H43" s="98" t="s">
        <v>40</v>
      </c>
      <c r="I43" s="52"/>
      <c r="J43" s="99">
        <f>SUM(J34:J41)</f>
        <v>0</v>
      </c>
      <c r="K43" s="100"/>
      <c r="L43" s="181"/>
    </row>
    <row r="44" spans="2:12" s="1" customFormat="1" ht="14.45" customHeight="1">
      <c r="B44" s="27"/>
      <c r="L44" s="181"/>
    </row>
    <row r="45" spans="2:12" ht="14.45" customHeight="1">
      <c r="B45" s="18"/>
      <c r="L45" s="180"/>
    </row>
    <row r="46" spans="2:12" ht="14.45" customHeight="1">
      <c r="B46" s="18"/>
      <c r="L46" s="180"/>
    </row>
    <row r="47" spans="2:12" ht="14.45" customHeight="1">
      <c r="B47" s="18"/>
      <c r="L47" s="180"/>
    </row>
    <row r="48" spans="2:12" ht="14.45" customHeight="1">
      <c r="B48" s="18"/>
      <c r="L48" s="180"/>
    </row>
    <row r="49" spans="2:12" ht="14.45" customHeight="1">
      <c r="B49" s="18"/>
      <c r="L49" s="180"/>
    </row>
    <row r="50" spans="2:12" s="1" customFormat="1" ht="14.45" customHeight="1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181"/>
    </row>
    <row r="51" spans="2:12">
      <c r="B51" s="18"/>
      <c r="L51" s="180"/>
    </row>
    <row r="52" spans="2:12">
      <c r="B52" s="18"/>
      <c r="L52" s="180"/>
    </row>
    <row r="53" spans="2:12">
      <c r="B53" s="18"/>
      <c r="L53" s="180"/>
    </row>
    <row r="54" spans="2:12">
      <c r="B54" s="18"/>
      <c r="L54" s="180"/>
    </row>
    <row r="55" spans="2:12">
      <c r="B55" s="18"/>
      <c r="L55" s="180"/>
    </row>
    <row r="56" spans="2:12">
      <c r="B56" s="18"/>
      <c r="L56" s="180"/>
    </row>
    <row r="57" spans="2:12">
      <c r="B57" s="18"/>
      <c r="L57" s="180"/>
    </row>
    <row r="58" spans="2:12">
      <c r="B58" s="18"/>
      <c r="L58" s="180"/>
    </row>
    <row r="59" spans="2:12">
      <c r="B59" s="18"/>
      <c r="L59" s="180"/>
    </row>
    <row r="60" spans="2:12">
      <c r="B60" s="18"/>
      <c r="L60" s="180"/>
    </row>
    <row r="61" spans="2:12" s="1" customFormat="1" ht="12.75">
      <c r="B61" s="27"/>
      <c r="D61" s="38" t="s">
        <v>43</v>
      </c>
      <c r="E61" s="29"/>
      <c r="F61" s="101" t="s">
        <v>44</v>
      </c>
      <c r="G61" s="38" t="s">
        <v>43</v>
      </c>
      <c r="H61" s="29"/>
      <c r="I61" s="29"/>
      <c r="J61" s="102" t="s">
        <v>44</v>
      </c>
      <c r="K61" s="29"/>
      <c r="L61" s="181"/>
    </row>
    <row r="62" spans="2:12">
      <c r="B62" s="18"/>
      <c r="L62" s="180"/>
    </row>
    <row r="63" spans="2:12">
      <c r="B63" s="18"/>
      <c r="L63" s="180"/>
    </row>
    <row r="64" spans="2:12">
      <c r="B64" s="18"/>
      <c r="L64" s="180"/>
    </row>
    <row r="65" spans="2:12" s="1" customFormat="1" ht="12.75">
      <c r="B65" s="27"/>
      <c r="D65" s="36" t="s">
        <v>45</v>
      </c>
      <c r="E65" s="37"/>
      <c r="F65" s="37"/>
      <c r="G65" s="36" t="s">
        <v>46</v>
      </c>
      <c r="H65" s="37"/>
      <c r="I65" s="37"/>
      <c r="J65" s="37"/>
      <c r="K65" s="37"/>
      <c r="L65" s="181"/>
    </row>
    <row r="66" spans="2:12">
      <c r="B66" s="18"/>
      <c r="L66" s="180"/>
    </row>
    <row r="67" spans="2:12">
      <c r="B67" s="18"/>
      <c r="L67" s="180"/>
    </row>
    <row r="68" spans="2:12">
      <c r="B68" s="18"/>
      <c r="L68" s="180"/>
    </row>
    <row r="69" spans="2:12">
      <c r="B69" s="18"/>
      <c r="L69" s="180"/>
    </row>
    <row r="70" spans="2:12">
      <c r="B70" s="18"/>
      <c r="L70" s="180"/>
    </row>
    <row r="71" spans="2:12">
      <c r="B71" s="18"/>
      <c r="L71" s="180"/>
    </row>
    <row r="72" spans="2:12">
      <c r="B72" s="18"/>
      <c r="L72" s="180"/>
    </row>
    <row r="73" spans="2:12">
      <c r="B73" s="18"/>
      <c r="L73" s="180"/>
    </row>
    <row r="74" spans="2:12">
      <c r="B74" s="18"/>
      <c r="L74" s="180"/>
    </row>
    <row r="75" spans="2:12">
      <c r="B75" s="18"/>
      <c r="L75" s="180"/>
    </row>
    <row r="76" spans="2:12" s="1" customFormat="1" ht="12.75">
      <c r="B76" s="27"/>
      <c r="D76" s="38" t="s">
        <v>43</v>
      </c>
      <c r="E76" s="29"/>
      <c r="F76" s="101" t="s">
        <v>44</v>
      </c>
      <c r="G76" s="38" t="s">
        <v>43</v>
      </c>
      <c r="H76" s="29"/>
      <c r="I76" s="29"/>
      <c r="J76" s="102" t="s">
        <v>44</v>
      </c>
      <c r="K76" s="29"/>
      <c r="L76" s="181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81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81"/>
    </row>
    <row r="82" spans="2:12" s="1" customFormat="1" ht="24.95" customHeight="1">
      <c r="B82" s="27"/>
      <c r="C82" s="19" t="s">
        <v>119</v>
      </c>
      <c r="L82" s="181"/>
    </row>
    <row r="83" spans="2:12" s="1" customFormat="1" ht="6.95" customHeight="1">
      <c r="B83" s="27"/>
      <c r="L83" s="181"/>
    </row>
    <row r="84" spans="2:12" s="1" customFormat="1" ht="12" customHeight="1">
      <c r="B84" s="27"/>
      <c r="C84" s="24" t="s">
        <v>14</v>
      </c>
      <c r="L84" s="181"/>
    </row>
    <row r="85" spans="2:12" s="1" customFormat="1" ht="16.5" customHeight="1">
      <c r="B85" s="27"/>
      <c r="E85" s="233" t="str">
        <f>E7</f>
        <v xml:space="preserve">OPRAVA MÍSTNÍCH KOMUNIKACÍ NA KOPCI V OBCI KRAVSKO – další etapa </v>
      </c>
      <c r="F85" s="234"/>
      <c r="G85" s="234"/>
      <c r="H85" s="234"/>
      <c r="L85" s="181"/>
    </row>
    <row r="86" spans="2:12" ht="12" customHeight="1">
      <c r="B86" s="18"/>
      <c r="C86" s="24" t="s">
        <v>113</v>
      </c>
      <c r="L86" s="180"/>
    </row>
    <row r="87" spans="2:12" s="1" customFormat="1" ht="16.5" customHeight="1">
      <c r="B87" s="27"/>
      <c r="E87" s="233" t="s">
        <v>811</v>
      </c>
      <c r="F87" s="232"/>
      <c r="G87" s="232"/>
      <c r="H87" s="232"/>
      <c r="L87" s="181"/>
    </row>
    <row r="88" spans="2:12" s="1" customFormat="1" ht="12" customHeight="1">
      <c r="B88" s="27"/>
      <c r="C88" s="24" t="s">
        <v>115</v>
      </c>
      <c r="L88" s="181"/>
    </row>
    <row r="89" spans="2:12" s="1" customFormat="1" ht="16.5" customHeight="1">
      <c r="B89" s="27"/>
      <c r="E89" s="227" t="str">
        <f>E11</f>
        <v>002 - Zpevněné plochy, odvodnění k MK3</v>
      </c>
      <c r="F89" s="232"/>
      <c r="G89" s="232"/>
      <c r="H89" s="232"/>
      <c r="L89" s="181"/>
    </row>
    <row r="90" spans="2:12" s="1" customFormat="1" ht="6.95" customHeight="1">
      <c r="B90" s="27"/>
      <c r="L90" s="181"/>
    </row>
    <row r="91" spans="2:12" s="1" customFormat="1" ht="12" customHeight="1">
      <c r="B91" s="27"/>
      <c r="C91" s="24" t="s">
        <v>17</v>
      </c>
      <c r="F91" s="22" t="str">
        <f>F14</f>
        <v xml:space="preserve"> </v>
      </c>
      <c r="I91" s="24" t="s">
        <v>19</v>
      </c>
      <c r="J91" s="47"/>
      <c r="L91" s="181"/>
    </row>
    <row r="92" spans="2:12" s="1" customFormat="1" ht="6.95" customHeight="1">
      <c r="B92" s="27"/>
      <c r="L92" s="181"/>
    </row>
    <row r="93" spans="2:12" s="1" customFormat="1" ht="15.2" customHeight="1">
      <c r="B93" s="27"/>
      <c r="C93" s="24" t="s">
        <v>20</v>
      </c>
      <c r="F93" s="22" t="str">
        <f>E17</f>
        <v xml:space="preserve"> </v>
      </c>
      <c r="I93" s="24" t="s">
        <v>24</v>
      </c>
      <c r="J93" s="25" t="str">
        <f>E23</f>
        <v xml:space="preserve"> </v>
      </c>
      <c r="L93" s="181"/>
    </row>
    <row r="94" spans="2:12" s="1" customFormat="1" ht="15.2" customHeight="1">
      <c r="B94" s="27"/>
      <c r="C94" s="24" t="s">
        <v>23</v>
      </c>
      <c r="F94" s="22" t="str">
        <f>IF(E20="","",E20)</f>
        <v xml:space="preserve"> </v>
      </c>
      <c r="I94" s="24" t="s">
        <v>26</v>
      </c>
      <c r="J94" s="25" t="str">
        <f>E26</f>
        <v xml:space="preserve"> </v>
      </c>
      <c r="L94" s="181"/>
    </row>
    <row r="95" spans="2:12" s="1" customFormat="1" ht="10.35" customHeight="1">
      <c r="B95" s="27"/>
      <c r="L95" s="181"/>
    </row>
    <row r="96" spans="2:12" s="1" customFormat="1" ht="29.25" customHeight="1">
      <c r="B96" s="27"/>
      <c r="C96" s="103" t="s">
        <v>120</v>
      </c>
      <c r="D96" s="95"/>
      <c r="E96" s="95"/>
      <c r="F96" s="95"/>
      <c r="G96" s="95"/>
      <c r="H96" s="95"/>
      <c r="I96" s="95"/>
      <c r="J96" s="104" t="s">
        <v>121</v>
      </c>
      <c r="K96" s="95"/>
      <c r="L96" s="181"/>
    </row>
    <row r="97" spans="2:47" s="1" customFormat="1" ht="10.35" customHeight="1">
      <c r="B97" s="27"/>
      <c r="L97" s="181"/>
    </row>
    <row r="98" spans="2:47" s="1" customFormat="1" ht="22.9" customHeight="1">
      <c r="B98" s="27"/>
      <c r="C98" s="105" t="s">
        <v>122</v>
      </c>
      <c r="J98" s="61">
        <f>J134</f>
        <v>0</v>
      </c>
      <c r="L98" s="181"/>
      <c r="AU98" s="15" t="s">
        <v>123</v>
      </c>
    </row>
    <row r="99" spans="2:47" s="8" customFormat="1" ht="24.95" customHeight="1">
      <c r="B99" s="106"/>
      <c r="D99" s="107" t="s">
        <v>124</v>
      </c>
      <c r="E99" s="108"/>
      <c r="F99" s="108"/>
      <c r="G99" s="108"/>
      <c r="H99" s="108"/>
      <c r="I99" s="108"/>
      <c r="J99" s="109">
        <f>J135</f>
        <v>0</v>
      </c>
      <c r="L99" s="183"/>
    </row>
    <row r="100" spans="2:47" s="9" customFormat="1" ht="19.899999999999999" customHeight="1">
      <c r="B100" s="110"/>
      <c r="D100" s="111" t="s">
        <v>125</v>
      </c>
      <c r="E100" s="112"/>
      <c r="F100" s="112"/>
      <c r="G100" s="112"/>
      <c r="H100" s="112"/>
      <c r="I100" s="112"/>
      <c r="J100" s="113">
        <f>J136</f>
        <v>0</v>
      </c>
      <c r="L100" s="184"/>
    </row>
    <row r="101" spans="2:47" s="9" customFormat="1" ht="19.899999999999999" customHeight="1">
      <c r="B101" s="110"/>
      <c r="D101" s="111" t="s">
        <v>860</v>
      </c>
      <c r="E101" s="112"/>
      <c r="F101" s="112"/>
      <c r="G101" s="112"/>
      <c r="H101" s="112"/>
      <c r="I101" s="112"/>
      <c r="J101" s="113">
        <f>J197</f>
        <v>0</v>
      </c>
      <c r="L101" s="184"/>
    </row>
    <row r="102" spans="2:47" s="9" customFormat="1" ht="19.899999999999999" customHeight="1">
      <c r="B102" s="110"/>
      <c r="D102" s="111" t="s">
        <v>564</v>
      </c>
      <c r="E102" s="112"/>
      <c r="F102" s="112"/>
      <c r="G102" s="112"/>
      <c r="H102" s="112"/>
      <c r="I102" s="112"/>
      <c r="J102" s="113">
        <f>J206</f>
        <v>0</v>
      </c>
      <c r="L102" s="184"/>
    </row>
    <row r="103" spans="2:47" s="9" customFormat="1" ht="19.899999999999999" customHeight="1">
      <c r="B103" s="110"/>
      <c r="D103" s="111" t="s">
        <v>436</v>
      </c>
      <c r="E103" s="112"/>
      <c r="F103" s="112"/>
      <c r="G103" s="112"/>
      <c r="H103" s="112"/>
      <c r="I103" s="112"/>
      <c r="J103" s="113">
        <f>J213</f>
        <v>0</v>
      </c>
      <c r="L103" s="184"/>
    </row>
    <row r="104" spans="2:47" s="9" customFormat="1" ht="19.899999999999999" customHeight="1">
      <c r="B104" s="110"/>
      <c r="D104" s="111" t="s">
        <v>126</v>
      </c>
      <c r="E104" s="112"/>
      <c r="F104" s="112"/>
      <c r="G104" s="112"/>
      <c r="H104" s="112"/>
      <c r="I104" s="112"/>
      <c r="J104" s="113">
        <f>J218</f>
        <v>0</v>
      </c>
      <c r="L104" s="184"/>
    </row>
    <row r="105" spans="2:47" s="9" customFormat="1" ht="19.899999999999999" customHeight="1">
      <c r="B105" s="110"/>
      <c r="D105" s="111" t="s">
        <v>127</v>
      </c>
      <c r="E105" s="112"/>
      <c r="F105" s="112"/>
      <c r="G105" s="112"/>
      <c r="H105" s="112"/>
      <c r="I105" s="112"/>
      <c r="J105" s="113">
        <f>J229</f>
        <v>0</v>
      </c>
      <c r="L105" s="184"/>
    </row>
    <row r="106" spans="2:47" s="9" customFormat="1" ht="19.899999999999999" customHeight="1">
      <c r="B106" s="110"/>
      <c r="D106" s="111" t="s">
        <v>128</v>
      </c>
      <c r="E106" s="112"/>
      <c r="F106" s="112"/>
      <c r="G106" s="112"/>
      <c r="H106" s="112"/>
      <c r="I106" s="112"/>
      <c r="J106" s="113">
        <f>J236</f>
        <v>0</v>
      </c>
      <c r="L106" s="184"/>
    </row>
    <row r="107" spans="2:47" s="9" customFormat="1" ht="19.899999999999999" customHeight="1">
      <c r="B107" s="110"/>
      <c r="D107" s="111" t="s">
        <v>129</v>
      </c>
      <c r="E107" s="112"/>
      <c r="F107" s="112"/>
      <c r="G107" s="112"/>
      <c r="H107" s="112"/>
      <c r="I107" s="112"/>
      <c r="J107" s="113">
        <f>J259</f>
        <v>0</v>
      </c>
      <c r="L107" s="184"/>
    </row>
    <row r="108" spans="2:47" s="9" customFormat="1" ht="19.899999999999999" customHeight="1">
      <c r="B108" s="110"/>
      <c r="D108" s="111" t="s">
        <v>130</v>
      </c>
      <c r="E108" s="112"/>
      <c r="F108" s="112"/>
      <c r="G108" s="112"/>
      <c r="H108" s="112"/>
      <c r="I108" s="112"/>
      <c r="J108" s="113">
        <f>J281</f>
        <v>0</v>
      </c>
      <c r="L108" s="184"/>
    </row>
    <row r="109" spans="2:47" s="1" customFormat="1" ht="21.75" customHeight="1">
      <c r="B109" s="27"/>
      <c r="L109" s="181"/>
    </row>
    <row r="110" spans="2:47" s="1" customFormat="1" ht="6.95" customHeight="1">
      <c r="B110" s="27"/>
      <c r="L110" s="181"/>
    </row>
    <row r="111" spans="2:47" s="1" customFormat="1" ht="29.25" customHeight="1">
      <c r="B111" s="27"/>
      <c r="C111" s="105" t="s">
        <v>131</v>
      </c>
      <c r="J111" s="114">
        <v>0</v>
      </c>
      <c r="L111" s="181"/>
      <c r="N111" s="115" t="s">
        <v>32</v>
      </c>
    </row>
    <row r="112" spans="2:47" s="1" customFormat="1" ht="18" customHeight="1">
      <c r="B112" s="27"/>
      <c r="L112" s="181"/>
    </row>
    <row r="113" spans="2:12" s="1" customFormat="1" ht="29.25" customHeight="1">
      <c r="B113" s="27"/>
      <c r="C113" s="116" t="s">
        <v>132</v>
      </c>
      <c r="D113" s="95"/>
      <c r="E113" s="95"/>
      <c r="F113" s="95"/>
      <c r="G113" s="95"/>
      <c r="H113" s="95"/>
      <c r="I113" s="95"/>
      <c r="J113" s="117">
        <f>ROUND(J98+J111,2)</f>
        <v>0</v>
      </c>
      <c r="K113" s="95"/>
      <c r="L113" s="181"/>
    </row>
    <row r="114" spans="2:12" s="1" customFormat="1" ht="6.95" customHeight="1"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181"/>
    </row>
    <row r="118" spans="2:12" s="1" customFormat="1" ht="6.95" customHeight="1"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181"/>
    </row>
    <row r="119" spans="2:12" s="1" customFormat="1" ht="24.95" customHeight="1">
      <c r="B119" s="27"/>
      <c r="C119" s="19" t="s">
        <v>133</v>
      </c>
      <c r="L119" s="181"/>
    </row>
    <row r="120" spans="2:12" s="1" customFormat="1" ht="6.95" customHeight="1">
      <c r="B120" s="27"/>
      <c r="L120" s="181"/>
    </row>
    <row r="121" spans="2:12" s="1" customFormat="1" ht="12" customHeight="1">
      <c r="B121" s="27"/>
      <c r="C121" s="24" t="s">
        <v>14</v>
      </c>
      <c r="L121" s="181"/>
    </row>
    <row r="122" spans="2:12" s="1" customFormat="1" ht="16.5" customHeight="1">
      <c r="B122" s="27"/>
      <c r="E122" s="233" t="str">
        <f>E7</f>
        <v xml:space="preserve">OPRAVA MÍSTNÍCH KOMUNIKACÍ NA KOPCI V OBCI KRAVSKO – další etapa </v>
      </c>
      <c r="F122" s="234"/>
      <c r="G122" s="234"/>
      <c r="H122" s="234"/>
      <c r="L122" s="181"/>
    </row>
    <row r="123" spans="2:12" ht="12" customHeight="1">
      <c r="B123" s="18"/>
      <c r="C123" s="24" t="s">
        <v>113</v>
      </c>
      <c r="L123" s="180"/>
    </row>
    <row r="124" spans="2:12" s="1" customFormat="1" ht="16.5" customHeight="1">
      <c r="B124" s="27"/>
      <c r="E124" s="233" t="s">
        <v>811</v>
      </c>
      <c r="F124" s="232"/>
      <c r="G124" s="232"/>
      <c r="H124" s="232"/>
      <c r="L124" s="181"/>
    </row>
    <row r="125" spans="2:12" s="1" customFormat="1" ht="12" customHeight="1">
      <c r="B125" s="27"/>
      <c r="C125" s="24" t="s">
        <v>115</v>
      </c>
      <c r="L125" s="181"/>
    </row>
    <row r="126" spans="2:12" s="1" customFormat="1" ht="16.5" customHeight="1">
      <c r="B126" s="27"/>
      <c r="E126" s="227" t="str">
        <f>E11</f>
        <v>002 - Zpevněné plochy, odvodnění k MK3</v>
      </c>
      <c r="F126" s="232"/>
      <c r="G126" s="232"/>
      <c r="H126" s="232"/>
      <c r="L126" s="181"/>
    </row>
    <row r="127" spans="2:12" s="1" customFormat="1" ht="6.95" customHeight="1">
      <c r="B127" s="27"/>
      <c r="L127" s="181"/>
    </row>
    <row r="128" spans="2:12" s="1" customFormat="1" ht="12" customHeight="1">
      <c r="B128" s="27"/>
      <c r="C128" s="24" t="s">
        <v>17</v>
      </c>
      <c r="F128" s="22" t="str">
        <f>F14</f>
        <v xml:space="preserve"> </v>
      </c>
      <c r="I128" s="24" t="s">
        <v>19</v>
      </c>
      <c r="J128" s="47">
        <f>IF(J14="","",J14)</f>
        <v>0</v>
      </c>
      <c r="L128" s="181"/>
    </row>
    <row r="129" spans="2:65" s="1" customFormat="1" ht="6.95" customHeight="1">
      <c r="B129" s="27"/>
      <c r="L129" s="181"/>
    </row>
    <row r="130" spans="2:65" s="1" customFormat="1" ht="15.2" customHeight="1">
      <c r="B130" s="27"/>
      <c r="C130" s="24" t="s">
        <v>20</v>
      </c>
      <c r="F130" s="22" t="str">
        <f>E17</f>
        <v xml:space="preserve"> </v>
      </c>
      <c r="I130" s="24" t="s">
        <v>24</v>
      </c>
      <c r="J130" s="25" t="str">
        <f>E23</f>
        <v xml:space="preserve"> </v>
      </c>
      <c r="L130" s="181"/>
    </row>
    <row r="131" spans="2:65" s="1" customFormat="1" ht="15.2" customHeight="1">
      <c r="B131" s="27"/>
      <c r="C131" s="24" t="s">
        <v>23</v>
      </c>
      <c r="F131" s="22" t="str">
        <f>IF(E20="","",E20)</f>
        <v xml:space="preserve"> </v>
      </c>
      <c r="I131" s="24" t="s">
        <v>26</v>
      </c>
      <c r="J131" s="25" t="str">
        <f>E26</f>
        <v xml:space="preserve"> </v>
      </c>
      <c r="L131" s="181"/>
    </row>
    <row r="132" spans="2:65" s="1" customFormat="1" ht="10.35" customHeight="1">
      <c r="B132" s="27"/>
      <c r="L132" s="181"/>
    </row>
    <row r="133" spans="2:65" s="10" customFormat="1" ht="29.25" customHeight="1">
      <c r="B133" s="118"/>
      <c r="C133" s="119" t="s">
        <v>134</v>
      </c>
      <c r="D133" s="120" t="s">
        <v>53</v>
      </c>
      <c r="E133" s="120" t="s">
        <v>49</v>
      </c>
      <c r="F133" s="120" t="s">
        <v>50</v>
      </c>
      <c r="G133" s="120" t="s">
        <v>135</v>
      </c>
      <c r="H133" s="120" t="s">
        <v>136</v>
      </c>
      <c r="I133" s="120" t="s">
        <v>137</v>
      </c>
      <c r="J133" s="120" t="s">
        <v>121</v>
      </c>
      <c r="K133" s="121" t="s">
        <v>138</v>
      </c>
      <c r="L133" s="182"/>
      <c r="M133" s="54" t="s">
        <v>1</v>
      </c>
      <c r="N133" s="55" t="s">
        <v>32</v>
      </c>
      <c r="O133" s="55" t="s">
        <v>139</v>
      </c>
      <c r="P133" s="55" t="s">
        <v>140</v>
      </c>
      <c r="Q133" s="55" t="s">
        <v>141</v>
      </c>
      <c r="R133" s="55" t="s">
        <v>142</v>
      </c>
      <c r="S133" s="55" t="s">
        <v>143</v>
      </c>
      <c r="T133" s="56" t="s">
        <v>144</v>
      </c>
    </row>
    <row r="134" spans="2:65" s="1" customFormat="1" ht="22.9" customHeight="1">
      <c r="B134" s="27"/>
      <c r="C134" s="59" t="s">
        <v>145</v>
      </c>
      <c r="J134" s="122">
        <f>BK134</f>
        <v>0</v>
      </c>
      <c r="L134" s="181"/>
      <c r="M134" s="57"/>
      <c r="N134" s="48"/>
      <c r="O134" s="48"/>
      <c r="P134" s="123">
        <f>P135</f>
        <v>160.42434549999999</v>
      </c>
      <c r="Q134" s="48"/>
      <c r="R134" s="123">
        <f>R135</f>
        <v>41.236906000000005</v>
      </c>
      <c r="S134" s="48"/>
      <c r="T134" s="124">
        <f>T135</f>
        <v>0.86220000000000008</v>
      </c>
      <c r="AT134" s="15" t="s">
        <v>67</v>
      </c>
      <c r="AU134" s="15" t="s">
        <v>123</v>
      </c>
      <c r="BK134" s="125">
        <f>BK135</f>
        <v>0</v>
      </c>
    </row>
    <row r="135" spans="2:65" s="11" customFormat="1" ht="25.9" customHeight="1">
      <c r="B135" s="126"/>
      <c r="D135" s="127" t="s">
        <v>67</v>
      </c>
      <c r="E135" s="128" t="s">
        <v>146</v>
      </c>
      <c r="F135" s="128" t="s">
        <v>147</v>
      </c>
      <c r="J135" s="129">
        <f>BK135</f>
        <v>0</v>
      </c>
      <c r="L135" s="185"/>
      <c r="M135" s="130"/>
      <c r="P135" s="131">
        <f>P136+P197+P206+P213+P218+P229+P236+P259+P281</f>
        <v>160.42434549999999</v>
      </c>
      <c r="R135" s="131">
        <f>R136+R197+R206+R213+R218+R229+R236+R259+R281</f>
        <v>41.236906000000005</v>
      </c>
      <c r="T135" s="132">
        <f>T136+T197+T206+T213+T218+T229+T236+T259+T281</f>
        <v>0.86220000000000008</v>
      </c>
      <c r="AR135" s="127" t="s">
        <v>75</v>
      </c>
      <c r="AT135" s="133" t="s">
        <v>67</v>
      </c>
      <c r="AU135" s="133" t="s">
        <v>68</v>
      </c>
      <c r="AY135" s="127" t="s">
        <v>148</v>
      </c>
      <c r="BK135" s="134">
        <f>BK136+BK197+BK206+BK213+BK218+BK229+BK236+BK259+BK281</f>
        <v>0</v>
      </c>
    </row>
    <row r="136" spans="2:65" s="11" customFormat="1" ht="22.9" customHeight="1">
      <c r="B136" s="126"/>
      <c r="D136" s="127" t="s">
        <v>67</v>
      </c>
      <c r="E136" s="135" t="s">
        <v>75</v>
      </c>
      <c r="F136" s="135" t="s">
        <v>149</v>
      </c>
      <c r="J136" s="136">
        <f>BK136</f>
        <v>0</v>
      </c>
      <c r="L136" s="185"/>
      <c r="M136" s="130"/>
      <c r="P136" s="131">
        <f>SUM(P137:P196)</f>
        <v>72.345992499999994</v>
      </c>
      <c r="R136" s="131">
        <f>SUM(R137:R196)</f>
        <v>18.693999999999999</v>
      </c>
      <c r="T136" s="132">
        <f>SUM(T137:T196)</f>
        <v>0</v>
      </c>
      <c r="AR136" s="127" t="s">
        <v>75</v>
      </c>
      <c r="AT136" s="133" t="s">
        <v>67</v>
      </c>
      <c r="AU136" s="133" t="s">
        <v>75</v>
      </c>
      <c r="AY136" s="127" t="s">
        <v>148</v>
      </c>
      <c r="BK136" s="134">
        <f>SUM(BK137:BK196)</f>
        <v>0</v>
      </c>
    </row>
    <row r="137" spans="2:65" s="1" customFormat="1" ht="24.2" customHeight="1">
      <c r="B137" s="137"/>
      <c r="C137" s="138" t="s">
        <v>75</v>
      </c>
      <c r="D137" s="138" t="s">
        <v>150</v>
      </c>
      <c r="E137" s="139" t="s">
        <v>437</v>
      </c>
      <c r="F137" s="140" t="s">
        <v>438</v>
      </c>
      <c r="G137" s="141" t="s">
        <v>153</v>
      </c>
      <c r="H137" s="142">
        <v>45</v>
      </c>
      <c r="I137" s="143">
        <v>0</v>
      </c>
      <c r="J137" s="143">
        <f>ROUND(I137*H137,2)</f>
        <v>0</v>
      </c>
      <c r="K137" s="140" t="s">
        <v>154</v>
      </c>
      <c r="L137" s="181"/>
      <c r="M137" s="144" t="s">
        <v>1</v>
      </c>
      <c r="N137" s="115" t="s">
        <v>33</v>
      </c>
      <c r="O137" s="145">
        <v>0.20899999999999999</v>
      </c>
      <c r="P137" s="145">
        <f>O137*H137</f>
        <v>9.4049999999999994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155</v>
      </c>
      <c r="AT137" s="147" t="s">
        <v>150</v>
      </c>
      <c r="AU137" s="147" t="s">
        <v>77</v>
      </c>
      <c r="AY137" s="15" t="s">
        <v>148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5" t="s">
        <v>75</v>
      </c>
      <c r="BK137" s="148">
        <f>ROUND(I137*H137,2)</f>
        <v>0</v>
      </c>
      <c r="BL137" s="15" t="s">
        <v>155</v>
      </c>
      <c r="BM137" s="147" t="s">
        <v>439</v>
      </c>
    </row>
    <row r="138" spans="2:65" s="1" customFormat="1">
      <c r="B138" s="27"/>
      <c r="D138" s="149" t="s">
        <v>157</v>
      </c>
      <c r="F138" s="150" t="s">
        <v>440</v>
      </c>
      <c r="L138" s="181"/>
      <c r="M138" s="151"/>
      <c r="T138" s="51"/>
      <c r="AT138" s="15" t="s">
        <v>157</v>
      </c>
      <c r="AU138" s="15" t="s">
        <v>77</v>
      </c>
    </row>
    <row r="139" spans="2:65" s="1" customFormat="1">
      <c r="B139" s="27"/>
      <c r="D139" s="152" t="s">
        <v>159</v>
      </c>
      <c r="F139" s="153" t="s">
        <v>441</v>
      </c>
      <c r="L139" s="181"/>
      <c r="M139" s="151"/>
      <c r="T139" s="51"/>
      <c r="AT139" s="15" t="s">
        <v>159</v>
      </c>
      <c r="AU139" s="15" t="s">
        <v>77</v>
      </c>
    </row>
    <row r="140" spans="2:65" s="12" customFormat="1">
      <c r="B140" s="154"/>
      <c r="D140" s="149" t="s">
        <v>161</v>
      </c>
      <c r="E140" s="155" t="s">
        <v>426</v>
      </c>
      <c r="F140" s="156" t="s">
        <v>807</v>
      </c>
      <c r="H140" s="157">
        <v>45</v>
      </c>
      <c r="L140" s="186"/>
      <c r="M140" s="158"/>
      <c r="T140" s="159"/>
      <c r="AT140" s="155" t="s">
        <v>161</v>
      </c>
      <c r="AU140" s="155" t="s">
        <v>77</v>
      </c>
      <c r="AV140" s="12" t="s">
        <v>77</v>
      </c>
      <c r="AW140" s="12" t="s">
        <v>25</v>
      </c>
      <c r="AX140" s="12" t="s">
        <v>75</v>
      </c>
      <c r="AY140" s="155" t="s">
        <v>148</v>
      </c>
    </row>
    <row r="141" spans="2:65" s="1" customFormat="1" ht="37.9" customHeight="1">
      <c r="B141" s="137"/>
      <c r="C141" s="138" t="s">
        <v>77</v>
      </c>
      <c r="D141" s="138" t="s">
        <v>150</v>
      </c>
      <c r="E141" s="139" t="s">
        <v>170</v>
      </c>
      <c r="F141" s="140" t="s">
        <v>171</v>
      </c>
      <c r="G141" s="141" t="s">
        <v>172</v>
      </c>
      <c r="H141" s="142">
        <v>23.4</v>
      </c>
      <c r="I141" s="143">
        <v>0</v>
      </c>
      <c r="J141" s="143">
        <f>ROUND(I141*H141,2)</f>
        <v>0</v>
      </c>
      <c r="K141" s="140" t="s">
        <v>154</v>
      </c>
      <c r="L141" s="181"/>
      <c r="M141" s="144" t="s">
        <v>1</v>
      </c>
      <c r="N141" s="115" t="s">
        <v>33</v>
      </c>
      <c r="O141" s="145">
        <v>0.215</v>
      </c>
      <c r="P141" s="145">
        <f>O141*H141</f>
        <v>5.0309999999999997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155</v>
      </c>
      <c r="AT141" s="147" t="s">
        <v>150</v>
      </c>
      <c r="AU141" s="147" t="s">
        <v>77</v>
      </c>
      <c r="AY141" s="15" t="s">
        <v>148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5" t="s">
        <v>75</v>
      </c>
      <c r="BK141" s="148">
        <f>ROUND(I141*H141,2)</f>
        <v>0</v>
      </c>
      <c r="BL141" s="15" t="s">
        <v>155</v>
      </c>
      <c r="BM141" s="147" t="s">
        <v>173</v>
      </c>
    </row>
    <row r="142" spans="2:65" s="1" customFormat="1" ht="19.5">
      <c r="B142" s="27"/>
      <c r="D142" s="149" t="s">
        <v>157</v>
      </c>
      <c r="F142" s="150" t="s">
        <v>174</v>
      </c>
      <c r="L142" s="181"/>
      <c r="M142" s="151"/>
      <c r="T142" s="51"/>
      <c r="AT142" s="15" t="s">
        <v>157</v>
      </c>
      <c r="AU142" s="15" t="s">
        <v>77</v>
      </c>
    </row>
    <row r="143" spans="2:65" s="1" customFormat="1">
      <c r="B143" s="27"/>
      <c r="D143" s="152" t="s">
        <v>159</v>
      </c>
      <c r="F143" s="153" t="s">
        <v>175</v>
      </c>
      <c r="L143" s="181"/>
      <c r="M143" s="151"/>
      <c r="T143" s="51"/>
      <c r="AT143" s="15" t="s">
        <v>159</v>
      </c>
      <c r="AU143" s="15" t="s">
        <v>77</v>
      </c>
    </row>
    <row r="144" spans="2:65" s="1" customFormat="1" ht="48.75">
      <c r="B144" s="27"/>
      <c r="D144" s="149" t="s">
        <v>176</v>
      </c>
      <c r="F144" s="160" t="s">
        <v>177</v>
      </c>
      <c r="L144" s="181"/>
      <c r="M144" s="151"/>
      <c r="T144" s="51"/>
      <c r="AT144" s="15" t="s">
        <v>176</v>
      </c>
      <c r="AU144" s="15" t="s">
        <v>77</v>
      </c>
    </row>
    <row r="145" spans="2:65" s="12" customFormat="1" ht="22.5">
      <c r="B145" s="154"/>
      <c r="D145" s="149" t="s">
        <v>161</v>
      </c>
      <c r="E145" s="155" t="s">
        <v>1</v>
      </c>
      <c r="F145" s="156" t="s">
        <v>861</v>
      </c>
      <c r="H145" s="157">
        <v>13.5</v>
      </c>
      <c r="L145" s="186"/>
      <c r="M145" s="158"/>
      <c r="T145" s="159"/>
      <c r="AT145" s="155" t="s">
        <v>161</v>
      </c>
      <c r="AU145" s="155" t="s">
        <v>77</v>
      </c>
      <c r="AV145" s="12" t="s">
        <v>77</v>
      </c>
      <c r="AW145" s="12" t="s">
        <v>25</v>
      </c>
      <c r="AX145" s="12" t="s">
        <v>68</v>
      </c>
      <c r="AY145" s="155" t="s">
        <v>148</v>
      </c>
    </row>
    <row r="146" spans="2:65" s="12" customFormat="1">
      <c r="B146" s="154"/>
      <c r="D146" s="149" t="s">
        <v>161</v>
      </c>
      <c r="E146" s="155" t="s">
        <v>1</v>
      </c>
      <c r="F146" s="156" t="s">
        <v>862</v>
      </c>
      <c r="H146" s="157">
        <v>9.9</v>
      </c>
      <c r="L146" s="186"/>
      <c r="M146" s="158"/>
      <c r="T146" s="159"/>
      <c r="AT146" s="155" t="s">
        <v>161</v>
      </c>
      <c r="AU146" s="155" t="s">
        <v>77</v>
      </c>
      <c r="AV146" s="12" t="s">
        <v>77</v>
      </c>
      <c r="AW146" s="12" t="s">
        <v>25</v>
      </c>
      <c r="AX146" s="12" t="s">
        <v>68</v>
      </c>
      <c r="AY146" s="155" t="s">
        <v>148</v>
      </c>
    </row>
    <row r="147" spans="2:65" s="13" customFormat="1">
      <c r="B147" s="170"/>
      <c r="D147" s="149" t="s">
        <v>161</v>
      </c>
      <c r="E147" s="171" t="s">
        <v>1</v>
      </c>
      <c r="F147" s="172" t="s">
        <v>317</v>
      </c>
      <c r="H147" s="173">
        <v>23.4</v>
      </c>
      <c r="L147" s="187"/>
      <c r="M147" s="174"/>
      <c r="T147" s="175"/>
      <c r="AT147" s="171" t="s">
        <v>161</v>
      </c>
      <c r="AU147" s="171" t="s">
        <v>77</v>
      </c>
      <c r="AV147" s="13" t="s">
        <v>155</v>
      </c>
      <c r="AW147" s="13" t="s">
        <v>25</v>
      </c>
      <c r="AX147" s="13" t="s">
        <v>75</v>
      </c>
      <c r="AY147" s="171" t="s">
        <v>148</v>
      </c>
    </row>
    <row r="148" spans="2:65" s="1" customFormat="1" ht="24.2" customHeight="1">
      <c r="B148" s="137"/>
      <c r="C148" s="138" t="s">
        <v>169</v>
      </c>
      <c r="D148" s="138" t="s">
        <v>150</v>
      </c>
      <c r="E148" s="139" t="s">
        <v>863</v>
      </c>
      <c r="F148" s="140" t="s">
        <v>864</v>
      </c>
      <c r="G148" s="141" t="s">
        <v>172</v>
      </c>
      <c r="H148" s="142">
        <v>9</v>
      </c>
      <c r="I148" s="143">
        <v>0</v>
      </c>
      <c r="J148" s="143">
        <f>ROUND(I148*H148,2)</f>
        <v>0</v>
      </c>
      <c r="K148" s="140" t="s">
        <v>154</v>
      </c>
      <c r="L148" s="181"/>
      <c r="M148" s="144" t="s">
        <v>1</v>
      </c>
      <c r="N148" s="115" t="s">
        <v>33</v>
      </c>
      <c r="O148" s="145">
        <v>1.8380000000000001</v>
      </c>
      <c r="P148" s="145">
        <f>O148*H148</f>
        <v>16.542000000000002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155</v>
      </c>
      <c r="AT148" s="147" t="s">
        <v>150</v>
      </c>
      <c r="AU148" s="147" t="s">
        <v>77</v>
      </c>
      <c r="AY148" s="15" t="s">
        <v>148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5" t="s">
        <v>75</v>
      </c>
      <c r="BK148" s="148">
        <f>ROUND(I148*H148,2)</f>
        <v>0</v>
      </c>
      <c r="BL148" s="15" t="s">
        <v>155</v>
      </c>
      <c r="BM148" s="147" t="s">
        <v>865</v>
      </c>
    </row>
    <row r="149" spans="2:65" s="1" customFormat="1" ht="39">
      <c r="B149" s="27"/>
      <c r="D149" s="149" t="s">
        <v>157</v>
      </c>
      <c r="F149" s="150" t="s">
        <v>866</v>
      </c>
      <c r="L149" s="181"/>
      <c r="M149" s="151"/>
      <c r="T149" s="51"/>
      <c r="AT149" s="15" t="s">
        <v>157</v>
      </c>
      <c r="AU149" s="15" t="s">
        <v>77</v>
      </c>
    </row>
    <row r="150" spans="2:65" s="1" customFormat="1">
      <c r="B150" s="27"/>
      <c r="D150" s="152" t="s">
        <v>159</v>
      </c>
      <c r="F150" s="153" t="s">
        <v>867</v>
      </c>
      <c r="L150" s="181"/>
      <c r="M150" s="151"/>
      <c r="T150" s="51"/>
      <c r="AT150" s="15" t="s">
        <v>159</v>
      </c>
      <c r="AU150" s="15" t="s">
        <v>77</v>
      </c>
    </row>
    <row r="151" spans="2:65" s="12" customFormat="1">
      <c r="B151" s="154"/>
      <c r="D151" s="149" t="s">
        <v>161</v>
      </c>
      <c r="E151" s="155" t="s">
        <v>856</v>
      </c>
      <c r="F151" s="156" t="s">
        <v>868</v>
      </c>
      <c r="H151" s="157">
        <v>9</v>
      </c>
      <c r="L151" s="186"/>
      <c r="M151" s="158"/>
      <c r="T151" s="159"/>
      <c r="AT151" s="155" t="s">
        <v>161</v>
      </c>
      <c r="AU151" s="155" t="s">
        <v>77</v>
      </c>
      <c r="AV151" s="12" t="s">
        <v>77</v>
      </c>
      <c r="AW151" s="12" t="s">
        <v>25</v>
      </c>
      <c r="AX151" s="12" t="s">
        <v>75</v>
      </c>
      <c r="AY151" s="155" t="s">
        <v>148</v>
      </c>
    </row>
    <row r="152" spans="2:65" s="1" customFormat="1" ht="37.9" customHeight="1">
      <c r="B152" s="137"/>
      <c r="C152" s="138" t="s">
        <v>155</v>
      </c>
      <c r="D152" s="138" t="s">
        <v>150</v>
      </c>
      <c r="E152" s="139" t="s">
        <v>446</v>
      </c>
      <c r="F152" s="140" t="s">
        <v>447</v>
      </c>
      <c r="G152" s="141" t="s">
        <v>172</v>
      </c>
      <c r="H152" s="142">
        <v>5.4050000000000002</v>
      </c>
      <c r="I152" s="143">
        <v>0</v>
      </c>
      <c r="J152" s="143">
        <f>ROUND(I152*H152,2)</f>
        <v>0</v>
      </c>
      <c r="K152" s="140" t="s">
        <v>154</v>
      </c>
      <c r="L152" s="181"/>
      <c r="M152" s="144" t="s">
        <v>1</v>
      </c>
      <c r="N152" s="115" t="s">
        <v>33</v>
      </c>
      <c r="O152" s="145">
        <v>5.1929999999999996</v>
      </c>
      <c r="P152" s="145">
        <f>O152*H152</f>
        <v>28.068165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155</v>
      </c>
      <c r="AT152" s="147" t="s">
        <v>150</v>
      </c>
      <c r="AU152" s="147" t="s">
        <v>77</v>
      </c>
      <c r="AY152" s="15" t="s">
        <v>148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5" t="s">
        <v>75</v>
      </c>
      <c r="BK152" s="148">
        <f>ROUND(I152*H152,2)</f>
        <v>0</v>
      </c>
      <c r="BL152" s="15" t="s">
        <v>155</v>
      </c>
      <c r="BM152" s="147" t="s">
        <v>448</v>
      </c>
    </row>
    <row r="153" spans="2:65" s="1" customFormat="1" ht="39">
      <c r="B153" s="27"/>
      <c r="D153" s="149" t="s">
        <v>157</v>
      </c>
      <c r="F153" s="150" t="s">
        <v>449</v>
      </c>
      <c r="L153" s="181"/>
      <c r="M153" s="151"/>
      <c r="T153" s="51"/>
      <c r="AT153" s="15" t="s">
        <v>157</v>
      </c>
      <c r="AU153" s="15" t="s">
        <v>77</v>
      </c>
    </row>
    <row r="154" spans="2:65" s="1" customFormat="1">
      <c r="B154" s="27"/>
      <c r="D154" s="152" t="s">
        <v>159</v>
      </c>
      <c r="F154" s="190" t="s">
        <v>450</v>
      </c>
      <c r="L154" s="189"/>
      <c r="M154" s="151"/>
      <c r="T154" s="51"/>
      <c r="AT154" s="15" t="s">
        <v>159</v>
      </c>
      <c r="AU154" s="15" t="s">
        <v>77</v>
      </c>
    </row>
    <row r="155" spans="2:65" s="12" customFormat="1">
      <c r="B155" s="154"/>
      <c r="D155" s="149" t="s">
        <v>161</v>
      </c>
      <c r="E155" s="155" t="s">
        <v>1</v>
      </c>
      <c r="F155" s="156" t="s">
        <v>1006</v>
      </c>
      <c r="H155" s="157">
        <v>2.0249999999999999</v>
      </c>
      <c r="L155" s="191"/>
      <c r="M155" s="158"/>
      <c r="T155" s="159"/>
      <c r="AT155" s="155" t="s">
        <v>161</v>
      </c>
      <c r="AU155" s="155" t="s">
        <v>77</v>
      </c>
      <c r="AV155" s="12" t="s">
        <v>77</v>
      </c>
      <c r="AW155" s="12" t="s">
        <v>25</v>
      </c>
      <c r="AX155" s="12" t="s">
        <v>68</v>
      </c>
      <c r="AY155" s="155" t="s">
        <v>148</v>
      </c>
    </row>
    <row r="156" spans="2:65" s="12" customFormat="1">
      <c r="B156" s="154"/>
      <c r="D156" s="149" t="s">
        <v>161</v>
      </c>
      <c r="E156" s="155" t="s">
        <v>1</v>
      </c>
      <c r="F156" s="156" t="s">
        <v>869</v>
      </c>
      <c r="H156" s="157">
        <v>3.38</v>
      </c>
      <c r="L156" s="191"/>
      <c r="M156" s="158"/>
      <c r="T156" s="159"/>
      <c r="AT156" s="155" t="s">
        <v>161</v>
      </c>
      <c r="AU156" s="155" t="s">
        <v>77</v>
      </c>
      <c r="AV156" s="12" t="s">
        <v>77</v>
      </c>
      <c r="AW156" s="12" t="s">
        <v>25</v>
      </c>
      <c r="AX156" s="12" t="s">
        <v>68</v>
      </c>
      <c r="AY156" s="155" t="s">
        <v>148</v>
      </c>
    </row>
    <row r="157" spans="2:65" s="13" customFormat="1">
      <c r="B157" s="170"/>
      <c r="D157" s="149" t="s">
        <v>161</v>
      </c>
      <c r="E157" s="171" t="s">
        <v>431</v>
      </c>
      <c r="F157" s="172" t="s">
        <v>317</v>
      </c>
      <c r="H157" s="173">
        <v>5.4050000000000002</v>
      </c>
      <c r="L157" s="191"/>
      <c r="M157" s="174"/>
      <c r="T157" s="175"/>
      <c r="AT157" s="171" t="s">
        <v>161</v>
      </c>
      <c r="AU157" s="171" t="s">
        <v>77</v>
      </c>
      <c r="AV157" s="13" t="s">
        <v>155</v>
      </c>
      <c r="AW157" s="13" t="s">
        <v>25</v>
      </c>
      <c r="AX157" s="13" t="s">
        <v>75</v>
      </c>
      <c r="AY157" s="171" t="s">
        <v>148</v>
      </c>
    </row>
    <row r="158" spans="2:65" s="1" customFormat="1" ht="37.9" customHeight="1">
      <c r="B158" s="137"/>
      <c r="C158" s="138" t="s">
        <v>186</v>
      </c>
      <c r="D158" s="138" t="s">
        <v>150</v>
      </c>
      <c r="E158" s="139" t="s">
        <v>179</v>
      </c>
      <c r="F158" s="140" t="s">
        <v>180</v>
      </c>
      <c r="G158" s="141" t="s">
        <v>172</v>
      </c>
      <c r="H158" s="142">
        <v>73.805000000000007</v>
      </c>
      <c r="I158" s="143">
        <v>0</v>
      </c>
      <c r="J158" s="143">
        <f>ROUND(I158*H158,2)</f>
        <v>0</v>
      </c>
      <c r="K158" s="140" t="s">
        <v>154</v>
      </c>
      <c r="L158" s="181"/>
      <c r="M158" s="144" t="s">
        <v>1</v>
      </c>
      <c r="N158" s="115" t="s">
        <v>33</v>
      </c>
      <c r="O158" s="145">
        <v>8.6999999999999994E-2</v>
      </c>
      <c r="P158" s="145">
        <f>O158*H158</f>
        <v>6.4210349999999998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155</v>
      </c>
      <c r="AT158" s="147" t="s">
        <v>150</v>
      </c>
      <c r="AU158" s="147" t="s">
        <v>77</v>
      </c>
      <c r="AY158" s="15" t="s">
        <v>148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5" t="s">
        <v>75</v>
      </c>
      <c r="BK158" s="148">
        <f>ROUND(I158*H158,2)</f>
        <v>0</v>
      </c>
      <c r="BL158" s="15" t="s">
        <v>155</v>
      </c>
      <c r="BM158" s="147" t="s">
        <v>181</v>
      </c>
    </row>
    <row r="159" spans="2:65" s="1" customFormat="1" ht="39">
      <c r="B159" s="27"/>
      <c r="D159" s="149" t="s">
        <v>157</v>
      </c>
      <c r="F159" s="150" t="s">
        <v>182</v>
      </c>
      <c r="L159" s="181"/>
      <c r="M159" s="151"/>
      <c r="T159" s="51"/>
      <c r="AT159" s="15" t="s">
        <v>157</v>
      </c>
      <c r="AU159" s="15" t="s">
        <v>77</v>
      </c>
    </row>
    <row r="160" spans="2:65" s="1" customFormat="1">
      <c r="B160" s="27"/>
      <c r="D160" s="152" t="s">
        <v>159</v>
      </c>
      <c r="F160" s="190" t="s">
        <v>183</v>
      </c>
      <c r="L160" s="181"/>
      <c r="M160" s="151"/>
      <c r="T160" s="51"/>
      <c r="AT160" s="15" t="s">
        <v>159</v>
      </c>
      <c r="AU160" s="15" t="s">
        <v>77</v>
      </c>
    </row>
    <row r="161" spans="2:65" s="1" customFormat="1" ht="48.75">
      <c r="B161" s="27"/>
      <c r="D161" s="149" t="s">
        <v>176</v>
      </c>
      <c r="F161" s="160" t="s">
        <v>184</v>
      </c>
      <c r="L161" s="181"/>
      <c r="M161" s="151"/>
      <c r="T161" s="51"/>
      <c r="AT161" s="15" t="s">
        <v>176</v>
      </c>
      <c r="AU161" s="15" t="s">
        <v>77</v>
      </c>
    </row>
    <row r="162" spans="2:65" s="12" customFormat="1" ht="22.5">
      <c r="B162" s="154"/>
      <c r="D162" s="149" t="s">
        <v>161</v>
      </c>
      <c r="E162" s="155" t="s">
        <v>1</v>
      </c>
      <c r="F162" s="156" t="s">
        <v>861</v>
      </c>
      <c r="H162" s="157">
        <v>13.5</v>
      </c>
      <c r="L162" s="192"/>
      <c r="M162" s="158"/>
      <c r="T162" s="159"/>
      <c r="AT162" s="155" t="s">
        <v>161</v>
      </c>
      <c r="AU162" s="155" t="s">
        <v>77</v>
      </c>
      <c r="AV162" s="12" t="s">
        <v>77</v>
      </c>
      <c r="AW162" s="12" t="s">
        <v>25</v>
      </c>
      <c r="AX162" s="12" t="s">
        <v>68</v>
      </c>
      <c r="AY162" s="155" t="s">
        <v>148</v>
      </c>
    </row>
    <row r="163" spans="2:65" s="12" customFormat="1">
      <c r="B163" s="154"/>
      <c r="D163" s="149" t="s">
        <v>161</v>
      </c>
      <c r="E163" s="155" t="s">
        <v>1</v>
      </c>
      <c r="F163" s="156" t="s">
        <v>862</v>
      </c>
      <c r="H163" s="157">
        <v>9.9</v>
      </c>
      <c r="L163" s="192"/>
      <c r="M163" s="158"/>
      <c r="T163" s="159"/>
      <c r="AT163" s="155" t="s">
        <v>161</v>
      </c>
      <c r="AU163" s="155" t="s">
        <v>77</v>
      </c>
      <c r="AV163" s="12" t="s">
        <v>77</v>
      </c>
      <c r="AW163" s="12" t="s">
        <v>25</v>
      </c>
      <c r="AX163" s="12" t="s">
        <v>68</v>
      </c>
      <c r="AY163" s="155" t="s">
        <v>148</v>
      </c>
    </row>
    <row r="164" spans="2:65" s="12" customFormat="1">
      <c r="B164" s="154"/>
      <c r="D164" s="149" t="s">
        <v>161</v>
      </c>
      <c r="E164" s="155" t="s">
        <v>1</v>
      </c>
      <c r="F164" s="156" t="s">
        <v>426</v>
      </c>
      <c r="H164" s="157">
        <v>45</v>
      </c>
      <c r="L164" s="192"/>
      <c r="M164" s="158"/>
      <c r="T164" s="159"/>
      <c r="AT164" s="155" t="s">
        <v>161</v>
      </c>
      <c r="AU164" s="155" t="s">
        <v>77</v>
      </c>
      <c r="AV164" s="12" t="s">
        <v>77</v>
      </c>
      <c r="AW164" s="12" t="s">
        <v>25</v>
      </c>
      <c r="AX164" s="12" t="s">
        <v>68</v>
      </c>
      <c r="AY164" s="155" t="s">
        <v>148</v>
      </c>
    </row>
    <row r="165" spans="2:65" s="12" customFormat="1">
      <c r="B165" s="154"/>
      <c r="D165" s="149" t="s">
        <v>161</v>
      </c>
      <c r="E165" s="155" t="s">
        <v>1</v>
      </c>
      <c r="F165" s="156" t="s">
        <v>431</v>
      </c>
      <c r="H165" s="157">
        <v>5.4050000000000002</v>
      </c>
      <c r="L165" s="191"/>
      <c r="M165" s="158"/>
      <c r="T165" s="159"/>
      <c r="AT165" s="155" t="s">
        <v>161</v>
      </c>
      <c r="AU165" s="155" t="s">
        <v>77</v>
      </c>
      <c r="AV165" s="12" t="s">
        <v>77</v>
      </c>
      <c r="AW165" s="12" t="s">
        <v>25</v>
      </c>
      <c r="AX165" s="12" t="s">
        <v>68</v>
      </c>
      <c r="AY165" s="155" t="s">
        <v>148</v>
      </c>
    </row>
    <row r="166" spans="2:65" s="13" customFormat="1">
      <c r="B166" s="170"/>
      <c r="D166" s="149" t="s">
        <v>161</v>
      </c>
      <c r="E166" s="171" t="s">
        <v>109</v>
      </c>
      <c r="F166" s="172" t="s">
        <v>317</v>
      </c>
      <c r="H166" s="173">
        <v>73.805000000000007</v>
      </c>
      <c r="L166" s="193"/>
      <c r="M166" s="174"/>
      <c r="T166" s="175"/>
      <c r="AT166" s="171" t="s">
        <v>161</v>
      </c>
      <c r="AU166" s="171" t="s">
        <v>77</v>
      </c>
      <c r="AV166" s="13" t="s">
        <v>155</v>
      </c>
      <c r="AW166" s="13" t="s">
        <v>25</v>
      </c>
      <c r="AX166" s="13" t="s">
        <v>75</v>
      </c>
      <c r="AY166" s="171" t="s">
        <v>148</v>
      </c>
    </row>
    <row r="167" spans="2:65" s="1" customFormat="1" ht="37.9" customHeight="1">
      <c r="B167" s="137"/>
      <c r="C167" s="138" t="s">
        <v>193</v>
      </c>
      <c r="D167" s="138" t="s">
        <v>150</v>
      </c>
      <c r="E167" s="139" t="s">
        <v>187</v>
      </c>
      <c r="F167" s="140" t="s">
        <v>188</v>
      </c>
      <c r="G167" s="141" t="s">
        <v>172</v>
      </c>
      <c r="H167" s="142">
        <v>777.74</v>
      </c>
      <c r="I167" s="143">
        <v>0</v>
      </c>
      <c r="J167" s="143">
        <f>ROUND(I167*H167,2)</f>
        <v>0</v>
      </c>
      <c r="K167" s="140" t="s">
        <v>154</v>
      </c>
      <c r="L167" s="181"/>
      <c r="M167" s="144" t="s">
        <v>1</v>
      </c>
      <c r="N167" s="115" t="s">
        <v>33</v>
      </c>
      <c r="O167" s="145">
        <v>5.0000000000000001E-3</v>
      </c>
      <c r="P167" s="145">
        <f>O167*H167</f>
        <v>3.8887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155</v>
      </c>
      <c r="AT167" s="147" t="s">
        <v>150</v>
      </c>
      <c r="AU167" s="147" t="s">
        <v>77</v>
      </c>
      <c r="AY167" s="15" t="s">
        <v>148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5" t="s">
        <v>75</v>
      </c>
      <c r="BK167" s="148">
        <f>ROUND(I167*H167,2)</f>
        <v>0</v>
      </c>
      <c r="BL167" s="15" t="s">
        <v>155</v>
      </c>
      <c r="BM167" s="147" t="s">
        <v>189</v>
      </c>
    </row>
    <row r="168" spans="2:65" s="1" customFormat="1" ht="48.75">
      <c r="B168" s="27"/>
      <c r="D168" s="149" t="s">
        <v>157</v>
      </c>
      <c r="F168" s="150" t="s">
        <v>190</v>
      </c>
      <c r="L168" s="181"/>
      <c r="M168" s="151"/>
      <c r="T168" s="51"/>
      <c r="AT168" s="15" t="s">
        <v>157</v>
      </c>
      <c r="AU168" s="15" t="s">
        <v>77</v>
      </c>
    </row>
    <row r="169" spans="2:65" s="1" customFormat="1">
      <c r="B169" s="27"/>
      <c r="D169" s="152" t="s">
        <v>159</v>
      </c>
      <c r="F169" s="153" t="s">
        <v>191</v>
      </c>
      <c r="L169" s="181"/>
      <c r="M169" s="151"/>
      <c r="T169" s="51"/>
      <c r="AT169" s="15" t="s">
        <v>159</v>
      </c>
      <c r="AU169" s="15" t="s">
        <v>77</v>
      </c>
    </row>
    <row r="170" spans="2:65" s="1" customFormat="1" ht="48.75">
      <c r="B170" s="27"/>
      <c r="D170" s="149" t="s">
        <v>176</v>
      </c>
      <c r="F170" s="160" t="s">
        <v>184</v>
      </c>
      <c r="L170" s="181"/>
      <c r="M170" s="151"/>
      <c r="T170" s="51"/>
      <c r="AT170" s="15" t="s">
        <v>176</v>
      </c>
      <c r="AU170" s="15" t="s">
        <v>77</v>
      </c>
    </row>
    <row r="171" spans="2:65" s="12" customFormat="1" ht="22.5">
      <c r="B171" s="154"/>
      <c r="D171" s="149" t="s">
        <v>161</v>
      </c>
      <c r="E171" s="155" t="s">
        <v>1</v>
      </c>
      <c r="F171" s="156" t="s">
        <v>192</v>
      </c>
      <c r="H171" s="157">
        <v>777.74</v>
      </c>
      <c r="L171" s="186"/>
      <c r="M171" s="158"/>
      <c r="T171" s="159"/>
      <c r="AT171" s="155" t="s">
        <v>161</v>
      </c>
      <c r="AU171" s="155" t="s">
        <v>77</v>
      </c>
      <c r="AV171" s="12" t="s">
        <v>77</v>
      </c>
      <c r="AW171" s="12" t="s">
        <v>25</v>
      </c>
      <c r="AX171" s="12" t="s">
        <v>75</v>
      </c>
      <c r="AY171" s="155" t="s">
        <v>148</v>
      </c>
    </row>
    <row r="172" spans="2:65" s="1" customFormat="1" ht="33" customHeight="1">
      <c r="B172" s="137"/>
      <c r="C172" s="138" t="s">
        <v>200</v>
      </c>
      <c r="D172" s="138" t="s">
        <v>150</v>
      </c>
      <c r="E172" s="139" t="s">
        <v>194</v>
      </c>
      <c r="F172" s="140" t="s">
        <v>195</v>
      </c>
      <c r="G172" s="141" t="s">
        <v>172</v>
      </c>
      <c r="H172" s="142">
        <v>13.5</v>
      </c>
      <c r="I172" s="143">
        <v>0</v>
      </c>
      <c r="J172" s="143">
        <f>ROUND(I172*H172,2)</f>
        <v>0</v>
      </c>
      <c r="K172" s="140" t="s">
        <v>154</v>
      </c>
      <c r="L172" s="181"/>
      <c r="M172" s="144" t="s">
        <v>1</v>
      </c>
      <c r="N172" s="115" t="s">
        <v>33</v>
      </c>
      <c r="O172" s="145">
        <v>5.6000000000000001E-2</v>
      </c>
      <c r="P172" s="145">
        <f>O172*H172</f>
        <v>0.75600000000000001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155</v>
      </c>
      <c r="AT172" s="147" t="s">
        <v>150</v>
      </c>
      <c r="AU172" s="147" t="s">
        <v>77</v>
      </c>
      <c r="AY172" s="15" t="s">
        <v>148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5" t="s">
        <v>75</v>
      </c>
      <c r="BK172" s="148">
        <f>ROUND(I172*H172,2)</f>
        <v>0</v>
      </c>
      <c r="BL172" s="15" t="s">
        <v>155</v>
      </c>
      <c r="BM172" s="147" t="s">
        <v>196</v>
      </c>
    </row>
    <row r="173" spans="2:65" s="1" customFormat="1" ht="39">
      <c r="B173" s="27"/>
      <c r="D173" s="149" t="s">
        <v>157</v>
      </c>
      <c r="F173" s="150" t="s">
        <v>197</v>
      </c>
      <c r="L173" s="181"/>
      <c r="M173" s="151"/>
      <c r="T173" s="51"/>
      <c r="AT173" s="15" t="s">
        <v>157</v>
      </c>
      <c r="AU173" s="15" t="s">
        <v>77</v>
      </c>
    </row>
    <row r="174" spans="2:65" s="1" customFormat="1">
      <c r="B174" s="27"/>
      <c r="D174" s="152" t="s">
        <v>159</v>
      </c>
      <c r="F174" s="153" t="s">
        <v>198</v>
      </c>
      <c r="L174" s="181"/>
      <c r="M174" s="151"/>
      <c r="T174" s="51"/>
      <c r="AT174" s="15" t="s">
        <v>159</v>
      </c>
      <c r="AU174" s="15" t="s">
        <v>77</v>
      </c>
    </row>
    <row r="175" spans="2:65" s="1" customFormat="1" ht="48.75">
      <c r="B175" s="27"/>
      <c r="D175" s="149" t="s">
        <v>176</v>
      </c>
      <c r="F175" s="160" t="s">
        <v>184</v>
      </c>
      <c r="L175" s="181"/>
      <c r="M175" s="151"/>
      <c r="T175" s="51"/>
      <c r="AT175" s="15" t="s">
        <v>176</v>
      </c>
      <c r="AU175" s="15" t="s">
        <v>77</v>
      </c>
    </row>
    <row r="176" spans="2:65" s="12" customFormat="1" ht="22.5">
      <c r="B176" s="154"/>
      <c r="D176" s="149" t="s">
        <v>161</v>
      </c>
      <c r="E176" s="155" t="s">
        <v>1</v>
      </c>
      <c r="F176" s="156" t="s">
        <v>870</v>
      </c>
      <c r="H176" s="157">
        <v>13.5</v>
      </c>
      <c r="L176" s="186"/>
      <c r="M176" s="158"/>
      <c r="T176" s="159"/>
      <c r="AT176" s="155" t="s">
        <v>161</v>
      </c>
      <c r="AU176" s="155" t="s">
        <v>77</v>
      </c>
      <c r="AV176" s="12" t="s">
        <v>77</v>
      </c>
      <c r="AW176" s="12" t="s">
        <v>25</v>
      </c>
      <c r="AX176" s="12" t="s">
        <v>75</v>
      </c>
      <c r="AY176" s="155" t="s">
        <v>148</v>
      </c>
    </row>
    <row r="177" spans="2:65" s="1" customFormat="1" ht="16.5" customHeight="1">
      <c r="B177" s="137"/>
      <c r="C177" s="161" t="s">
        <v>204</v>
      </c>
      <c r="D177" s="161" t="s">
        <v>201</v>
      </c>
      <c r="E177" s="162" t="s">
        <v>202</v>
      </c>
      <c r="F177" s="163" t="s">
        <v>203</v>
      </c>
      <c r="G177" s="164" t="s">
        <v>172</v>
      </c>
      <c r="H177" s="165">
        <v>13.5</v>
      </c>
      <c r="I177" s="166">
        <v>0</v>
      </c>
      <c r="J177" s="166">
        <f>ROUND(I177*H177,2)</f>
        <v>0</v>
      </c>
      <c r="K177" s="163" t="s">
        <v>1</v>
      </c>
      <c r="L177" s="188"/>
      <c r="M177" s="168" t="s">
        <v>1</v>
      </c>
      <c r="N177" s="169" t="s">
        <v>33</v>
      </c>
      <c r="O177" s="145">
        <v>0</v>
      </c>
      <c r="P177" s="145">
        <f>O177*H177</f>
        <v>0</v>
      </c>
      <c r="Q177" s="145">
        <v>1</v>
      </c>
      <c r="R177" s="145">
        <f>Q177*H177</f>
        <v>13.5</v>
      </c>
      <c r="S177" s="145">
        <v>0</v>
      </c>
      <c r="T177" s="146">
        <f>S177*H177</f>
        <v>0</v>
      </c>
      <c r="AR177" s="147" t="s">
        <v>204</v>
      </c>
      <c r="AT177" s="147" t="s">
        <v>201</v>
      </c>
      <c r="AU177" s="147" t="s">
        <v>77</v>
      </c>
      <c r="AY177" s="15" t="s">
        <v>148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5" t="s">
        <v>75</v>
      </c>
      <c r="BK177" s="148">
        <f>ROUND(I177*H177,2)</f>
        <v>0</v>
      </c>
      <c r="BL177" s="15" t="s">
        <v>155</v>
      </c>
      <c r="BM177" s="147" t="s">
        <v>205</v>
      </c>
    </row>
    <row r="178" spans="2:65" s="1" customFormat="1">
      <c r="B178" s="27"/>
      <c r="D178" s="149" t="s">
        <v>157</v>
      </c>
      <c r="F178" s="150" t="s">
        <v>206</v>
      </c>
      <c r="L178" s="181"/>
      <c r="M178" s="151"/>
      <c r="T178" s="51"/>
      <c r="AT178" s="15" t="s">
        <v>157</v>
      </c>
      <c r="AU178" s="15" t="s">
        <v>77</v>
      </c>
    </row>
    <row r="179" spans="2:65" s="1" customFormat="1" ht="48.75">
      <c r="B179" s="27"/>
      <c r="D179" s="149" t="s">
        <v>176</v>
      </c>
      <c r="F179" s="160" t="s">
        <v>184</v>
      </c>
      <c r="L179" s="181"/>
      <c r="M179" s="151"/>
      <c r="T179" s="51"/>
      <c r="AT179" s="15" t="s">
        <v>176</v>
      </c>
      <c r="AU179" s="15" t="s">
        <v>77</v>
      </c>
    </row>
    <row r="180" spans="2:65" s="1" customFormat="1" ht="24.2" customHeight="1">
      <c r="B180" s="137"/>
      <c r="C180" s="138" t="s">
        <v>214</v>
      </c>
      <c r="D180" s="138" t="s">
        <v>150</v>
      </c>
      <c r="E180" s="139" t="s">
        <v>207</v>
      </c>
      <c r="F180" s="140" t="s">
        <v>208</v>
      </c>
      <c r="G180" s="141" t="s">
        <v>209</v>
      </c>
      <c r="H180" s="142">
        <v>139.99299999999999</v>
      </c>
      <c r="I180" s="143">
        <v>0</v>
      </c>
      <c r="J180" s="143">
        <f>ROUND(I180*H180,2)</f>
        <v>0</v>
      </c>
      <c r="K180" s="140" t="s">
        <v>154</v>
      </c>
      <c r="L180" s="181"/>
      <c r="M180" s="144" t="s">
        <v>1</v>
      </c>
      <c r="N180" s="115" t="s">
        <v>33</v>
      </c>
      <c r="O180" s="145">
        <v>0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155</v>
      </c>
      <c r="AT180" s="147" t="s">
        <v>150</v>
      </c>
      <c r="AU180" s="147" t="s">
        <v>77</v>
      </c>
      <c r="AY180" s="15" t="s">
        <v>148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5" t="s">
        <v>75</v>
      </c>
      <c r="BK180" s="148">
        <f>ROUND(I180*H180,2)</f>
        <v>0</v>
      </c>
      <c r="BL180" s="15" t="s">
        <v>155</v>
      </c>
      <c r="BM180" s="147" t="s">
        <v>210</v>
      </c>
    </row>
    <row r="181" spans="2:65" s="1" customFormat="1" ht="29.25">
      <c r="B181" s="27"/>
      <c r="D181" s="149" t="s">
        <v>157</v>
      </c>
      <c r="F181" s="150" t="s">
        <v>211</v>
      </c>
      <c r="L181" s="181"/>
      <c r="M181" s="151"/>
      <c r="T181" s="51"/>
      <c r="AT181" s="15" t="s">
        <v>157</v>
      </c>
      <c r="AU181" s="15" t="s">
        <v>77</v>
      </c>
    </row>
    <row r="182" spans="2:65" s="1" customFormat="1">
      <c r="B182" s="27"/>
      <c r="D182" s="152" t="s">
        <v>159</v>
      </c>
      <c r="F182" s="153" t="s">
        <v>212</v>
      </c>
      <c r="L182" s="181"/>
      <c r="M182" s="151"/>
      <c r="T182" s="51"/>
      <c r="AT182" s="15" t="s">
        <v>159</v>
      </c>
      <c r="AU182" s="15" t="s">
        <v>77</v>
      </c>
    </row>
    <row r="183" spans="2:65" s="1" customFormat="1" ht="48.75">
      <c r="B183" s="27"/>
      <c r="D183" s="149" t="s">
        <v>176</v>
      </c>
      <c r="F183" s="160" t="s">
        <v>177</v>
      </c>
      <c r="L183" s="181"/>
      <c r="M183" s="151"/>
      <c r="T183" s="51"/>
      <c r="AT183" s="15" t="s">
        <v>176</v>
      </c>
      <c r="AU183" s="15" t="s">
        <v>77</v>
      </c>
    </row>
    <row r="184" spans="2:65" s="12" customFormat="1" ht="22.5">
      <c r="B184" s="154"/>
      <c r="D184" s="149" t="s">
        <v>161</v>
      </c>
      <c r="E184" s="155" t="s">
        <v>1</v>
      </c>
      <c r="F184" s="156" t="s">
        <v>213</v>
      </c>
      <c r="H184" s="157">
        <v>139.99299999999999</v>
      </c>
      <c r="L184" s="186"/>
      <c r="M184" s="158"/>
      <c r="T184" s="159"/>
      <c r="AT184" s="155" t="s">
        <v>161</v>
      </c>
      <c r="AU184" s="155" t="s">
        <v>77</v>
      </c>
      <c r="AV184" s="12" t="s">
        <v>77</v>
      </c>
      <c r="AW184" s="12" t="s">
        <v>25</v>
      </c>
      <c r="AX184" s="12" t="s">
        <v>75</v>
      </c>
      <c r="AY184" s="155" t="s">
        <v>148</v>
      </c>
    </row>
    <row r="185" spans="2:65" s="1" customFormat="1" ht="16.5" customHeight="1">
      <c r="B185" s="137"/>
      <c r="C185" s="138" t="s">
        <v>221</v>
      </c>
      <c r="D185" s="138" t="s">
        <v>150</v>
      </c>
      <c r="E185" s="139" t="s">
        <v>215</v>
      </c>
      <c r="F185" s="140" t="s">
        <v>216</v>
      </c>
      <c r="G185" s="141" t="s">
        <v>172</v>
      </c>
      <c r="H185" s="142">
        <v>73.805000000000007</v>
      </c>
      <c r="I185" s="143">
        <v>0</v>
      </c>
      <c r="J185" s="143">
        <f>ROUND(I185*H185,2)</f>
        <v>0</v>
      </c>
      <c r="K185" s="140" t="s">
        <v>154</v>
      </c>
      <c r="L185" s="181"/>
      <c r="M185" s="144" t="s">
        <v>1</v>
      </c>
      <c r="N185" s="115" t="s">
        <v>33</v>
      </c>
      <c r="O185" s="145">
        <v>8.9999999999999993E-3</v>
      </c>
      <c r="P185" s="145">
        <f>O185*H185</f>
        <v>0.66424499999999997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155</v>
      </c>
      <c r="AT185" s="147" t="s">
        <v>150</v>
      </c>
      <c r="AU185" s="147" t="s">
        <v>77</v>
      </c>
      <c r="AY185" s="15" t="s">
        <v>148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5" t="s">
        <v>75</v>
      </c>
      <c r="BK185" s="148">
        <f>ROUND(I185*H185,2)</f>
        <v>0</v>
      </c>
      <c r="BL185" s="15" t="s">
        <v>155</v>
      </c>
      <c r="BM185" s="147" t="s">
        <v>217</v>
      </c>
    </row>
    <row r="186" spans="2:65" s="1" customFormat="1" ht="19.5">
      <c r="B186" s="27"/>
      <c r="D186" s="149" t="s">
        <v>157</v>
      </c>
      <c r="F186" s="150" t="s">
        <v>218</v>
      </c>
      <c r="L186" s="181"/>
      <c r="M186" s="151"/>
      <c r="T186" s="51"/>
      <c r="AT186" s="15" t="s">
        <v>157</v>
      </c>
      <c r="AU186" s="15" t="s">
        <v>77</v>
      </c>
    </row>
    <row r="187" spans="2:65" s="1" customFormat="1">
      <c r="B187" s="27"/>
      <c r="D187" s="152" t="s">
        <v>159</v>
      </c>
      <c r="F187" s="190" t="s">
        <v>219</v>
      </c>
      <c r="L187" s="181"/>
      <c r="M187" s="151"/>
      <c r="T187" s="51"/>
      <c r="AT187" s="15" t="s">
        <v>159</v>
      </c>
      <c r="AU187" s="15" t="s">
        <v>77</v>
      </c>
    </row>
    <row r="188" spans="2:65" s="1" customFormat="1" ht="48.75">
      <c r="B188" s="27"/>
      <c r="D188" s="149" t="s">
        <v>176</v>
      </c>
      <c r="F188" s="160" t="s">
        <v>177</v>
      </c>
      <c r="L188" s="181"/>
      <c r="M188" s="151"/>
      <c r="T188" s="51"/>
      <c r="AT188" s="15" t="s">
        <v>176</v>
      </c>
      <c r="AU188" s="15" t="s">
        <v>77</v>
      </c>
    </row>
    <row r="189" spans="2:65" s="12" customFormat="1">
      <c r="B189" s="154"/>
      <c r="D189" s="149" t="s">
        <v>161</v>
      </c>
      <c r="E189" s="155" t="s">
        <v>1</v>
      </c>
      <c r="F189" s="156" t="s">
        <v>109</v>
      </c>
      <c r="H189" s="157">
        <v>73.805000000000007</v>
      </c>
      <c r="L189" s="191"/>
      <c r="M189" s="158"/>
      <c r="T189" s="159"/>
      <c r="AT189" s="155" t="s">
        <v>161</v>
      </c>
      <c r="AU189" s="155" t="s">
        <v>77</v>
      </c>
      <c r="AV189" s="12" t="s">
        <v>77</v>
      </c>
      <c r="AW189" s="12" t="s">
        <v>25</v>
      </c>
      <c r="AX189" s="12" t="s">
        <v>75</v>
      </c>
      <c r="AY189" s="155" t="s">
        <v>148</v>
      </c>
    </row>
    <row r="190" spans="2:65" s="1" customFormat="1" ht="24.2" customHeight="1">
      <c r="B190" s="137"/>
      <c r="C190" s="138" t="s">
        <v>228</v>
      </c>
      <c r="D190" s="138" t="s">
        <v>150</v>
      </c>
      <c r="E190" s="139" t="s">
        <v>454</v>
      </c>
      <c r="F190" s="140" t="s">
        <v>455</v>
      </c>
      <c r="G190" s="141" t="s">
        <v>172</v>
      </c>
      <c r="H190" s="142">
        <v>0.87749999999999995</v>
      </c>
      <c r="I190" s="143">
        <v>0</v>
      </c>
      <c r="J190" s="143">
        <f>ROUND(I190*H190,2)</f>
        <v>0</v>
      </c>
      <c r="K190" s="140" t="s">
        <v>154</v>
      </c>
      <c r="L190" s="181"/>
      <c r="M190" s="144" t="s">
        <v>1</v>
      </c>
      <c r="N190" s="115" t="s">
        <v>33</v>
      </c>
      <c r="O190" s="145">
        <v>1.7889999999999999</v>
      </c>
      <c r="P190" s="145">
        <f>O190*H190</f>
        <v>1.5698474999999998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155</v>
      </c>
      <c r="AT190" s="147" t="s">
        <v>150</v>
      </c>
      <c r="AU190" s="147" t="s">
        <v>77</v>
      </c>
      <c r="AY190" s="15" t="s">
        <v>148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5" t="s">
        <v>75</v>
      </c>
      <c r="BK190" s="148">
        <f>ROUND(I190*H190,2)</f>
        <v>0</v>
      </c>
      <c r="BL190" s="15" t="s">
        <v>155</v>
      </c>
      <c r="BM190" s="147" t="s">
        <v>456</v>
      </c>
    </row>
    <row r="191" spans="2:65" s="1" customFormat="1" ht="39">
      <c r="B191" s="27"/>
      <c r="D191" s="149" t="s">
        <v>157</v>
      </c>
      <c r="F191" s="150" t="s">
        <v>457</v>
      </c>
      <c r="L191" s="181"/>
      <c r="M191" s="151"/>
      <c r="T191" s="51"/>
      <c r="AT191" s="15" t="s">
        <v>157</v>
      </c>
      <c r="AU191" s="15" t="s">
        <v>77</v>
      </c>
    </row>
    <row r="192" spans="2:65" s="1" customFormat="1">
      <c r="B192" s="27"/>
      <c r="D192" s="152" t="s">
        <v>159</v>
      </c>
      <c r="F192" s="190" t="s">
        <v>458</v>
      </c>
      <c r="L192" s="189"/>
      <c r="M192" s="151"/>
      <c r="T192" s="51"/>
      <c r="AT192" s="15" t="s">
        <v>159</v>
      </c>
      <c r="AU192" s="15" t="s">
        <v>77</v>
      </c>
    </row>
    <row r="193" spans="2:65" s="12" customFormat="1">
      <c r="B193" s="154"/>
      <c r="D193" s="149" t="s">
        <v>161</v>
      </c>
      <c r="E193" s="155" t="s">
        <v>1</v>
      </c>
      <c r="F193" s="156" t="s">
        <v>1007</v>
      </c>
      <c r="H193" s="157">
        <v>0.87749999999999995</v>
      </c>
      <c r="L193" s="191"/>
      <c r="M193" s="158"/>
      <c r="T193" s="159"/>
      <c r="AT193" s="155" t="s">
        <v>161</v>
      </c>
      <c r="AU193" s="155" t="s">
        <v>77</v>
      </c>
      <c r="AV193" s="12" t="s">
        <v>77</v>
      </c>
      <c r="AW193" s="12" t="s">
        <v>25</v>
      </c>
      <c r="AX193" s="12" t="s">
        <v>75</v>
      </c>
      <c r="AY193" s="155" t="s">
        <v>148</v>
      </c>
    </row>
    <row r="194" spans="2:65" s="1" customFormat="1" ht="16.5" customHeight="1">
      <c r="B194" s="137"/>
      <c r="C194" s="161" t="s">
        <v>235</v>
      </c>
      <c r="D194" s="161" t="s">
        <v>201</v>
      </c>
      <c r="E194" s="162" t="s">
        <v>460</v>
      </c>
      <c r="F194" s="163" t="s">
        <v>461</v>
      </c>
      <c r="G194" s="164" t="s">
        <v>209</v>
      </c>
      <c r="H194" s="165">
        <v>5.194</v>
      </c>
      <c r="I194" s="166">
        <v>0</v>
      </c>
      <c r="J194" s="166">
        <f>ROUND(I194*H194,2)</f>
        <v>0</v>
      </c>
      <c r="K194" s="163" t="s">
        <v>154</v>
      </c>
      <c r="L194" s="188"/>
      <c r="M194" s="168" t="s">
        <v>1</v>
      </c>
      <c r="N194" s="169" t="s">
        <v>33</v>
      </c>
      <c r="O194" s="145">
        <v>0</v>
      </c>
      <c r="P194" s="145">
        <f>O194*H194</f>
        <v>0</v>
      </c>
      <c r="Q194" s="145">
        <v>1</v>
      </c>
      <c r="R194" s="145">
        <f>Q194*H194</f>
        <v>5.194</v>
      </c>
      <c r="S194" s="145">
        <v>0</v>
      </c>
      <c r="T194" s="146">
        <f>S194*H194</f>
        <v>0</v>
      </c>
      <c r="AR194" s="147" t="s">
        <v>204</v>
      </c>
      <c r="AT194" s="147" t="s">
        <v>201</v>
      </c>
      <c r="AU194" s="147" t="s">
        <v>77</v>
      </c>
      <c r="AY194" s="15" t="s">
        <v>148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5" t="s">
        <v>75</v>
      </c>
      <c r="BK194" s="148">
        <f>ROUND(I194*H194,2)</f>
        <v>0</v>
      </c>
      <c r="BL194" s="15" t="s">
        <v>155</v>
      </c>
      <c r="BM194" s="147" t="s">
        <v>462</v>
      </c>
    </row>
    <row r="195" spans="2:65" s="1" customFormat="1">
      <c r="B195" s="27"/>
      <c r="D195" s="149" t="s">
        <v>157</v>
      </c>
      <c r="F195" s="150" t="s">
        <v>461</v>
      </c>
      <c r="L195" s="181"/>
      <c r="M195" s="151"/>
      <c r="T195" s="51"/>
      <c r="AT195" s="15" t="s">
        <v>157</v>
      </c>
      <c r="AU195" s="15" t="s">
        <v>77</v>
      </c>
    </row>
    <row r="196" spans="2:65" s="12" customFormat="1">
      <c r="B196" s="154"/>
      <c r="D196" s="149" t="s">
        <v>161</v>
      </c>
      <c r="F196" s="156" t="s">
        <v>871</v>
      </c>
      <c r="H196" s="157">
        <v>5.194</v>
      </c>
      <c r="L196" s="191"/>
      <c r="M196" s="158"/>
      <c r="T196" s="159"/>
      <c r="AT196" s="155" t="s">
        <v>161</v>
      </c>
      <c r="AU196" s="155" t="s">
        <v>77</v>
      </c>
      <c r="AV196" s="12" t="s">
        <v>77</v>
      </c>
      <c r="AW196" s="12" t="s">
        <v>3</v>
      </c>
      <c r="AX196" s="12" t="s">
        <v>75</v>
      </c>
      <c r="AY196" s="155" t="s">
        <v>148</v>
      </c>
    </row>
    <row r="197" spans="2:65" s="11" customFormat="1" ht="22.9" customHeight="1">
      <c r="B197" s="126"/>
      <c r="D197" s="127" t="s">
        <v>67</v>
      </c>
      <c r="E197" s="135" t="s">
        <v>77</v>
      </c>
      <c r="F197" s="135" t="s">
        <v>872</v>
      </c>
      <c r="J197" s="136">
        <f>BK197</f>
        <v>0</v>
      </c>
      <c r="L197" s="185"/>
      <c r="M197" s="130"/>
      <c r="P197" s="131">
        <f>SUM(P198:P205)</f>
        <v>4.1459999999999999</v>
      </c>
      <c r="R197" s="131">
        <f>SUM(R198:R205)</f>
        <v>2.5920000000000001</v>
      </c>
      <c r="T197" s="132">
        <f>SUM(T198:T205)</f>
        <v>0</v>
      </c>
      <c r="AR197" s="127" t="s">
        <v>75</v>
      </c>
      <c r="AT197" s="133" t="s">
        <v>67</v>
      </c>
      <c r="AU197" s="133" t="s">
        <v>75</v>
      </c>
      <c r="AY197" s="127" t="s">
        <v>148</v>
      </c>
      <c r="BK197" s="134">
        <f>SUM(BK198:BK205)</f>
        <v>0</v>
      </c>
    </row>
    <row r="198" spans="2:65" s="1" customFormat="1" ht="24.2" customHeight="1">
      <c r="B198" s="137"/>
      <c r="C198" s="138" t="s">
        <v>242</v>
      </c>
      <c r="D198" s="138" t="s">
        <v>150</v>
      </c>
      <c r="E198" s="139" t="s">
        <v>873</v>
      </c>
      <c r="F198" s="140" t="s">
        <v>874</v>
      </c>
      <c r="G198" s="141" t="s">
        <v>172</v>
      </c>
      <c r="H198" s="142">
        <v>1.2</v>
      </c>
      <c r="I198" s="143">
        <v>0</v>
      </c>
      <c r="J198" s="143">
        <f>ROUND(I198*H198,2)</f>
        <v>0</v>
      </c>
      <c r="K198" s="140" t="s">
        <v>154</v>
      </c>
      <c r="L198" s="181"/>
      <c r="M198" s="144" t="s">
        <v>1</v>
      </c>
      <c r="N198" s="115" t="s">
        <v>33</v>
      </c>
      <c r="O198" s="145">
        <v>1.0249999999999999</v>
      </c>
      <c r="P198" s="145">
        <f>O198*H198</f>
        <v>1.2299999999999998</v>
      </c>
      <c r="Q198" s="145">
        <v>2.16</v>
      </c>
      <c r="R198" s="145">
        <f>Q198*H198</f>
        <v>2.5920000000000001</v>
      </c>
      <c r="S198" s="145">
        <v>0</v>
      </c>
      <c r="T198" s="146">
        <f>S198*H198</f>
        <v>0</v>
      </c>
      <c r="AR198" s="147" t="s">
        <v>155</v>
      </c>
      <c r="AT198" s="147" t="s">
        <v>150</v>
      </c>
      <c r="AU198" s="147" t="s">
        <v>77</v>
      </c>
      <c r="AY198" s="15" t="s">
        <v>148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5" t="s">
        <v>75</v>
      </c>
      <c r="BK198" s="148">
        <f>ROUND(I198*H198,2)</f>
        <v>0</v>
      </c>
      <c r="BL198" s="15" t="s">
        <v>155</v>
      </c>
      <c r="BM198" s="147" t="s">
        <v>875</v>
      </c>
    </row>
    <row r="199" spans="2:65" s="1" customFormat="1" ht="19.5">
      <c r="B199" s="27"/>
      <c r="D199" s="149" t="s">
        <v>157</v>
      </c>
      <c r="F199" s="150" t="s">
        <v>876</v>
      </c>
      <c r="L199" s="181"/>
      <c r="M199" s="151"/>
      <c r="T199" s="51"/>
      <c r="AT199" s="15" t="s">
        <v>157</v>
      </c>
      <c r="AU199" s="15" t="s">
        <v>77</v>
      </c>
    </row>
    <row r="200" spans="2:65" s="1" customFormat="1">
      <c r="B200" s="27"/>
      <c r="D200" s="152" t="s">
        <v>159</v>
      </c>
      <c r="F200" s="153" t="s">
        <v>877</v>
      </c>
      <c r="L200" s="181"/>
      <c r="M200" s="151"/>
      <c r="T200" s="51"/>
      <c r="AT200" s="15" t="s">
        <v>159</v>
      </c>
      <c r="AU200" s="15" t="s">
        <v>77</v>
      </c>
    </row>
    <row r="201" spans="2:65" s="12" customFormat="1">
      <c r="B201" s="154"/>
      <c r="D201" s="149" t="s">
        <v>161</v>
      </c>
      <c r="E201" s="155" t="s">
        <v>1</v>
      </c>
      <c r="F201" s="156" t="s">
        <v>878</v>
      </c>
      <c r="H201" s="157">
        <v>1.2</v>
      </c>
      <c r="L201" s="186"/>
      <c r="M201" s="158"/>
      <c r="T201" s="159"/>
      <c r="AT201" s="155" t="s">
        <v>161</v>
      </c>
      <c r="AU201" s="155" t="s">
        <v>77</v>
      </c>
      <c r="AV201" s="12" t="s">
        <v>77</v>
      </c>
      <c r="AW201" s="12" t="s">
        <v>25</v>
      </c>
      <c r="AX201" s="12" t="s">
        <v>75</v>
      </c>
      <c r="AY201" s="155" t="s">
        <v>148</v>
      </c>
    </row>
    <row r="202" spans="2:65" s="1" customFormat="1" ht="24.2" customHeight="1">
      <c r="B202" s="137"/>
      <c r="C202" s="138" t="s">
        <v>249</v>
      </c>
      <c r="D202" s="138" t="s">
        <v>150</v>
      </c>
      <c r="E202" s="139" t="s">
        <v>879</v>
      </c>
      <c r="F202" s="140" t="s">
        <v>880</v>
      </c>
      <c r="G202" s="141" t="s">
        <v>172</v>
      </c>
      <c r="H202" s="142">
        <v>2.4</v>
      </c>
      <c r="I202" s="143">
        <v>0</v>
      </c>
      <c r="J202" s="143">
        <f>ROUND(I202*H202,2)</f>
        <v>0</v>
      </c>
      <c r="K202" s="140" t="s">
        <v>154</v>
      </c>
      <c r="L202" s="181"/>
      <c r="M202" s="144" t="s">
        <v>1</v>
      </c>
      <c r="N202" s="115" t="s">
        <v>33</v>
      </c>
      <c r="O202" s="145">
        <v>1.2150000000000001</v>
      </c>
      <c r="P202" s="145">
        <f>O202*H202</f>
        <v>2.9159999999999999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155</v>
      </c>
      <c r="AT202" s="147" t="s">
        <v>150</v>
      </c>
      <c r="AU202" s="147" t="s">
        <v>77</v>
      </c>
      <c r="AY202" s="15" t="s">
        <v>148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5" t="s">
        <v>75</v>
      </c>
      <c r="BK202" s="148">
        <f>ROUND(I202*H202,2)</f>
        <v>0</v>
      </c>
      <c r="BL202" s="15" t="s">
        <v>155</v>
      </c>
      <c r="BM202" s="147" t="s">
        <v>881</v>
      </c>
    </row>
    <row r="203" spans="2:65" s="1" customFormat="1" ht="19.5">
      <c r="B203" s="27"/>
      <c r="D203" s="149" t="s">
        <v>157</v>
      </c>
      <c r="F203" s="150" t="s">
        <v>882</v>
      </c>
      <c r="L203" s="181"/>
      <c r="M203" s="151"/>
      <c r="T203" s="51"/>
      <c r="AT203" s="15" t="s">
        <v>157</v>
      </c>
      <c r="AU203" s="15" t="s">
        <v>77</v>
      </c>
    </row>
    <row r="204" spans="2:65" s="1" customFormat="1">
      <c r="B204" s="27"/>
      <c r="D204" s="152" t="s">
        <v>159</v>
      </c>
      <c r="F204" s="153" t="s">
        <v>883</v>
      </c>
      <c r="L204" s="181"/>
      <c r="M204" s="151"/>
      <c r="T204" s="51"/>
      <c r="AT204" s="15" t="s">
        <v>159</v>
      </c>
      <c r="AU204" s="15" t="s">
        <v>77</v>
      </c>
    </row>
    <row r="205" spans="2:65" s="12" customFormat="1" ht="22.5">
      <c r="B205" s="154"/>
      <c r="D205" s="149" t="s">
        <v>161</v>
      </c>
      <c r="E205" s="155" t="s">
        <v>1</v>
      </c>
      <c r="F205" s="156" t="s">
        <v>884</v>
      </c>
      <c r="H205" s="157">
        <v>2.4</v>
      </c>
      <c r="L205" s="186"/>
      <c r="M205" s="158"/>
      <c r="T205" s="159"/>
      <c r="AT205" s="155" t="s">
        <v>161</v>
      </c>
      <c r="AU205" s="155" t="s">
        <v>77</v>
      </c>
      <c r="AV205" s="12" t="s">
        <v>77</v>
      </c>
      <c r="AW205" s="12" t="s">
        <v>25</v>
      </c>
      <c r="AX205" s="12" t="s">
        <v>75</v>
      </c>
      <c r="AY205" s="155" t="s">
        <v>148</v>
      </c>
    </row>
    <row r="206" spans="2:65" s="11" customFormat="1" ht="22.9" customHeight="1">
      <c r="B206" s="126"/>
      <c r="D206" s="127" t="s">
        <v>67</v>
      </c>
      <c r="E206" s="135" t="s">
        <v>169</v>
      </c>
      <c r="F206" s="135" t="s">
        <v>641</v>
      </c>
      <c r="J206" s="136">
        <f>BK206</f>
        <v>0</v>
      </c>
      <c r="L206" s="185"/>
      <c r="M206" s="130"/>
      <c r="P206" s="131">
        <f>SUM(P207:P212)</f>
        <v>21.772000000000002</v>
      </c>
      <c r="R206" s="131">
        <f>SUM(R207:R212)</f>
        <v>6.5294400000000001</v>
      </c>
      <c r="T206" s="132">
        <f>SUM(T207:T212)</f>
        <v>0</v>
      </c>
      <c r="AR206" s="127" t="s">
        <v>75</v>
      </c>
      <c r="AT206" s="133" t="s">
        <v>67</v>
      </c>
      <c r="AU206" s="133" t="s">
        <v>75</v>
      </c>
      <c r="AY206" s="127" t="s">
        <v>148</v>
      </c>
      <c r="BK206" s="134">
        <f>SUM(BK207:BK212)</f>
        <v>0</v>
      </c>
    </row>
    <row r="207" spans="2:65" s="1" customFormat="1" ht="21.75" customHeight="1">
      <c r="B207" s="137"/>
      <c r="C207" s="138" t="s">
        <v>8</v>
      </c>
      <c r="D207" s="138" t="s">
        <v>150</v>
      </c>
      <c r="E207" s="139" t="s">
        <v>885</v>
      </c>
      <c r="F207" s="140" t="s">
        <v>886</v>
      </c>
      <c r="G207" s="141" t="s">
        <v>272</v>
      </c>
      <c r="H207" s="142">
        <v>10</v>
      </c>
      <c r="I207" s="143">
        <v>0</v>
      </c>
      <c r="J207" s="143">
        <f>ROUND(I207*H207,2)</f>
        <v>0</v>
      </c>
      <c r="K207" s="140" t="s">
        <v>1</v>
      </c>
      <c r="L207" s="181"/>
      <c r="M207" s="144" t="s">
        <v>1</v>
      </c>
      <c r="N207" s="115" t="s">
        <v>33</v>
      </c>
      <c r="O207" s="145">
        <v>1.962</v>
      </c>
      <c r="P207" s="145">
        <f>O207*H207</f>
        <v>19.62</v>
      </c>
      <c r="Q207" s="145">
        <v>0.55374000000000001</v>
      </c>
      <c r="R207" s="145">
        <f>Q207*H207</f>
        <v>5.5373999999999999</v>
      </c>
      <c r="S207" s="145">
        <v>0</v>
      </c>
      <c r="T207" s="146">
        <f>S207*H207</f>
        <v>0</v>
      </c>
      <c r="AR207" s="147" t="s">
        <v>155</v>
      </c>
      <c r="AT207" s="147" t="s">
        <v>150</v>
      </c>
      <c r="AU207" s="147" t="s">
        <v>77</v>
      </c>
      <c r="AY207" s="15" t="s">
        <v>148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5" t="s">
        <v>75</v>
      </c>
      <c r="BK207" s="148">
        <f>ROUND(I207*H207,2)</f>
        <v>0</v>
      </c>
      <c r="BL207" s="15" t="s">
        <v>155</v>
      </c>
      <c r="BM207" s="147" t="s">
        <v>887</v>
      </c>
    </row>
    <row r="208" spans="2:65" s="1" customFormat="1" ht="19.5">
      <c r="B208" s="27"/>
      <c r="D208" s="149" t="s">
        <v>157</v>
      </c>
      <c r="F208" s="150" t="s">
        <v>888</v>
      </c>
      <c r="L208" s="181"/>
      <c r="M208" s="151"/>
      <c r="T208" s="51"/>
      <c r="AT208" s="15" t="s">
        <v>157</v>
      </c>
      <c r="AU208" s="15" t="s">
        <v>77</v>
      </c>
    </row>
    <row r="209" spans="2:65" s="12" customFormat="1">
      <c r="B209" s="154"/>
      <c r="D209" s="149" t="s">
        <v>161</v>
      </c>
      <c r="E209" s="155" t="s">
        <v>1</v>
      </c>
      <c r="F209" s="156" t="s">
        <v>221</v>
      </c>
      <c r="H209" s="157">
        <v>10</v>
      </c>
      <c r="L209" s="186"/>
      <c r="M209" s="158"/>
      <c r="T209" s="159"/>
      <c r="AT209" s="155" t="s">
        <v>161</v>
      </c>
      <c r="AU209" s="155" t="s">
        <v>77</v>
      </c>
      <c r="AV209" s="12" t="s">
        <v>77</v>
      </c>
      <c r="AW209" s="12" t="s">
        <v>25</v>
      </c>
      <c r="AX209" s="12" t="s">
        <v>75</v>
      </c>
      <c r="AY209" s="155" t="s">
        <v>148</v>
      </c>
    </row>
    <row r="210" spans="2:65" s="1" customFormat="1" ht="24.2" customHeight="1">
      <c r="B210" s="137"/>
      <c r="C210" s="138" t="s">
        <v>262</v>
      </c>
      <c r="D210" s="138" t="s">
        <v>150</v>
      </c>
      <c r="E210" s="139" t="s">
        <v>889</v>
      </c>
      <c r="F210" s="140" t="s">
        <v>890</v>
      </c>
      <c r="G210" s="141" t="s">
        <v>281</v>
      </c>
      <c r="H210" s="142">
        <v>2</v>
      </c>
      <c r="I210" s="143">
        <v>0</v>
      </c>
      <c r="J210" s="143">
        <f>ROUND(I210*H210,2)</f>
        <v>0</v>
      </c>
      <c r="K210" s="140" t="s">
        <v>1</v>
      </c>
      <c r="L210" s="181"/>
      <c r="M210" s="144" t="s">
        <v>1</v>
      </c>
      <c r="N210" s="115" t="s">
        <v>33</v>
      </c>
      <c r="O210" s="145">
        <v>1.0760000000000001</v>
      </c>
      <c r="P210" s="145">
        <f>O210*H210</f>
        <v>2.1520000000000001</v>
      </c>
      <c r="Q210" s="145">
        <v>0.49602000000000002</v>
      </c>
      <c r="R210" s="145">
        <f>Q210*H210</f>
        <v>0.99204000000000003</v>
      </c>
      <c r="S210" s="145">
        <v>0</v>
      </c>
      <c r="T210" s="146">
        <f>S210*H210</f>
        <v>0</v>
      </c>
      <c r="AR210" s="147" t="s">
        <v>155</v>
      </c>
      <c r="AT210" s="147" t="s">
        <v>150</v>
      </c>
      <c r="AU210" s="147" t="s">
        <v>77</v>
      </c>
      <c r="AY210" s="15" t="s">
        <v>148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5" t="s">
        <v>75</v>
      </c>
      <c r="BK210" s="148">
        <f>ROUND(I210*H210,2)</f>
        <v>0</v>
      </c>
      <c r="BL210" s="15" t="s">
        <v>155</v>
      </c>
      <c r="BM210" s="147" t="s">
        <v>891</v>
      </c>
    </row>
    <row r="211" spans="2:65" s="1" customFormat="1" ht="19.5">
      <c r="B211" s="27"/>
      <c r="D211" s="149" t="s">
        <v>157</v>
      </c>
      <c r="F211" s="150" t="s">
        <v>892</v>
      </c>
      <c r="L211" s="181"/>
      <c r="M211" s="151"/>
      <c r="T211" s="51"/>
      <c r="AT211" s="15" t="s">
        <v>157</v>
      </c>
      <c r="AU211" s="15" t="s">
        <v>77</v>
      </c>
    </row>
    <row r="212" spans="2:65" s="12" customFormat="1">
      <c r="B212" s="154"/>
      <c r="D212" s="149" t="s">
        <v>161</v>
      </c>
      <c r="E212" s="155" t="s">
        <v>1</v>
      </c>
      <c r="F212" s="156" t="s">
        <v>77</v>
      </c>
      <c r="H212" s="157">
        <v>2</v>
      </c>
      <c r="L212" s="186"/>
      <c r="M212" s="158"/>
      <c r="T212" s="159"/>
      <c r="AT212" s="155" t="s">
        <v>161</v>
      </c>
      <c r="AU212" s="155" t="s">
        <v>77</v>
      </c>
      <c r="AV212" s="12" t="s">
        <v>77</v>
      </c>
      <c r="AW212" s="12" t="s">
        <v>25</v>
      </c>
      <c r="AX212" s="12" t="s">
        <v>75</v>
      </c>
      <c r="AY212" s="155" t="s">
        <v>148</v>
      </c>
    </row>
    <row r="213" spans="2:65" s="11" customFormat="1" ht="22.9" customHeight="1">
      <c r="B213" s="126"/>
      <c r="D213" s="127" t="s">
        <v>67</v>
      </c>
      <c r="E213" s="135" t="s">
        <v>155</v>
      </c>
      <c r="F213" s="135" t="s">
        <v>480</v>
      </c>
      <c r="J213" s="136">
        <f>BK213</f>
        <v>0</v>
      </c>
      <c r="L213" s="185"/>
      <c r="M213" s="130"/>
      <c r="P213" s="131">
        <f>SUM(P214:P217)</f>
        <v>0.29632500000000001</v>
      </c>
      <c r="R213" s="131">
        <f>SUM(R214:R217)</f>
        <v>0</v>
      </c>
      <c r="T213" s="132">
        <f>SUM(T214:T217)</f>
        <v>0</v>
      </c>
      <c r="AR213" s="127" t="s">
        <v>75</v>
      </c>
      <c r="AT213" s="133" t="s">
        <v>67</v>
      </c>
      <c r="AU213" s="133" t="s">
        <v>75</v>
      </c>
      <c r="AY213" s="127" t="s">
        <v>148</v>
      </c>
      <c r="BK213" s="134">
        <f>SUM(BK214:BK217)</f>
        <v>0</v>
      </c>
    </row>
    <row r="214" spans="2:65" s="1" customFormat="1" ht="16.5" customHeight="1">
      <c r="B214" s="137"/>
      <c r="C214" s="138" t="s">
        <v>269</v>
      </c>
      <c r="D214" s="138" t="s">
        <v>150</v>
      </c>
      <c r="E214" s="139" t="s">
        <v>481</v>
      </c>
      <c r="F214" s="140" t="s">
        <v>482</v>
      </c>
      <c r="G214" s="141" t="s">
        <v>172</v>
      </c>
      <c r="H214" s="142">
        <v>0.22500000000000001</v>
      </c>
      <c r="I214" s="143">
        <v>0</v>
      </c>
      <c r="J214" s="143">
        <f>ROUND(I214*H214,2)</f>
        <v>0</v>
      </c>
      <c r="K214" s="140" t="s">
        <v>154</v>
      </c>
      <c r="L214" s="181"/>
      <c r="M214" s="144" t="s">
        <v>1</v>
      </c>
      <c r="N214" s="115" t="s">
        <v>33</v>
      </c>
      <c r="O214" s="145">
        <v>1.3169999999999999</v>
      </c>
      <c r="P214" s="145">
        <f>O214*H214</f>
        <v>0.29632500000000001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155</v>
      </c>
      <c r="AT214" s="147" t="s">
        <v>150</v>
      </c>
      <c r="AU214" s="147" t="s">
        <v>77</v>
      </c>
      <c r="AY214" s="15" t="s">
        <v>148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5" t="s">
        <v>75</v>
      </c>
      <c r="BK214" s="148">
        <f>ROUND(I214*H214,2)</f>
        <v>0</v>
      </c>
      <c r="BL214" s="15" t="s">
        <v>155</v>
      </c>
      <c r="BM214" s="147" t="s">
        <v>483</v>
      </c>
    </row>
    <row r="215" spans="2:65" s="1" customFormat="1" ht="19.5">
      <c r="B215" s="27"/>
      <c r="D215" s="149" t="s">
        <v>157</v>
      </c>
      <c r="F215" s="150" t="s">
        <v>484</v>
      </c>
      <c r="L215" s="181"/>
      <c r="M215" s="151"/>
      <c r="T215" s="51"/>
      <c r="AT215" s="15" t="s">
        <v>157</v>
      </c>
      <c r="AU215" s="15" t="s">
        <v>77</v>
      </c>
    </row>
    <row r="216" spans="2:65" s="1" customFormat="1">
      <c r="B216" s="27"/>
      <c r="D216" s="152" t="s">
        <v>159</v>
      </c>
      <c r="F216" s="190" t="s">
        <v>485</v>
      </c>
      <c r="L216" s="189"/>
      <c r="M216" s="151"/>
      <c r="T216" s="51"/>
      <c r="AT216" s="15" t="s">
        <v>159</v>
      </c>
      <c r="AU216" s="15" t="s">
        <v>77</v>
      </c>
    </row>
    <row r="217" spans="2:65" s="12" customFormat="1">
      <c r="B217" s="154"/>
      <c r="D217" s="149" t="s">
        <v>161</v>
      </c>
      <c r="E217" s="155" t="s">
        <v>1</v>
      </c>
      <c r="F217" s="156" t="s">
        <v>1008</v>
      </c>
      <c r="H217" s="157">
        <v>0.22500000000000001</v>
      </c>
      <c r="L217" s="191"/>
      <c r="M217" s="158"/>
      <c r="T217" s="159"/>
      <c r="AT217" s="155" t="s">
        <v>161</v>
      </c>
      <c r="AU217" s="155" t="s">
        <v>77</v>
      </c>
      <c r="AV217" s="12" t="s">
        <v>77</v>
      </c>
      <c r="AW217" s="12" t="s">
        <v>25</v>
      </c>
      <c r="AX217" s="12" t="s">
        <v>75</v>
      </c>
      <c r="AY217" s="155" t="s">
        <v>148</v>
      </c>
    </row>
    <row r="218" spans="2:65" s="11" customFormat="1" ht="22.9" customHeight="1">
      <c r="B218" s="126"/>
      <c r="D218" s="127" t="s">
        <v>67</v>
      </c>
      <c r="E218" s="135" t="s">
        <v>186</v>
      </c>
      <c r="F218" s="135" t="s">
        <v>220</v>
      </c>
      <c r="J218" s="136">
        <f>BK218</f>
        <v>0</v>
      </c>
      <c r="L218" s="185"/>
      <c r="M218" s="130"/>
      <c r="P218" s="131">
        <f>SUM(P219:P228)</f>
        <v>21.105</v>
      </c>
      <c r="R218" s="131">
        <f>SUM(R219:R228)</f>
        <v>9.27</v>
      </c>
      <c r="T218" s="132">
        <f>SUM(T219:T228)</f>
        <v>0</v>
      </c>
      <c r="AR218" s="127" t="s">
        <v>75</v>
      </c>
      <c r="AT218" s="133" t="s">
        <v>67</v>
      </c>
      <c r="AU218" s="133" t="s">
        <v>75</v>
      </c>
      <c r="AY218" s="127" t="s">
        <v>148</v>
      </c>
      <c r="BK218" s="134">
        <f>SUM(BK219:BK228)</f>
        <v>0</v>
      </c>
    </row>
    <row r="219" spans="2:65" s="1" customFormat="1" ht="16.5" customHeight="1">
      <c r="B219" s="137"/>
      <c r="C219" s="138" t="s">
        <v>278</v>
      </c>
      <c r="D219" s="138" t="s">
        <v>150</v>
      </c>
      <c r="E219" s="139" t="s">
        <v>487</v>
      </c>
      <c r="F219" s="140" t="s">
        <v>488</v>
      </c>
      <c r="G219" s="141" t="s">
        <v>153</v>
      </c>
      <c r="H219" s="142">
        <v>45</v>
      </c>
      <c r="I219" s="143">
        <v>0</v>
      </c>
      <c r="J219" s="143">
        <f>ROUND(I219*H219,2)</f>
        <v>0</v>
      </c>
      <c r="K219" s="140" t="s">
        <v>154</v>
      </c>
      <c r="L219" s="181"/>
      <c r="M219" s="144" t="s">
        <v>1</v>
      </c>
      <c r="N219" s="115" t="s">
        <v>33</v>
      </c>
      <c r="O219" s="145">
        <v>2.9000000000000001E-2</v>
      </c>
      <c r="P219" s="145">
        <f>O219*H219</f>
        <v>1.3050000000000002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155</v>
      </c>
      <c r="AT219" s="147" t="s">
        <v>150</v>
      </c>
      <c r="AU219" s="147" t="s">
        <v>77</v>
      </c>
      <c r="AY219" s="15" t="s">
        <v>148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5" t="s">
        <v>75</v>
      </c>
      <c r="BK219" s="148">
        <f>ROUND(I219*H219,2)</f>
        <v>0</v>
      </c>
      <c r="BL219" s="15" t="s">
        <v>155</v>
      </c>
      <c r="BM219" s="147" t="s">
        <v>489</v>
      </c>
    </row>
    <row r="220" spans="2:65" s="1" customFormat="1" ht="19.5">
      <c r="B220" s="27"/>
      <c r="D220" s="149" t="s">
        <v>157</v>
      </c>
      <c r="F220" s="150" t="s">
        <v>490</v>
      </c>
      <c r="L220" s="181"/>
      <c r="M220" s="151"/>
      <c r="T220" s="51"/>
      <c r="AT220" s="15" t="s">
        <v>157</v>
      </c>
      <c r="AU220" s="15" t="s">
        <v>77</v>
      </c>
    </row>
    <row r="221" spans="2:65" s="1" customFormat="1">
      <c r="B221" s="27"/>
      <c r="D221" s="152" t="s">
        <v>159</v>
      </c>
      <c r="F221" s="153" t="s">
        <v>491</v>
      </c>
      <c r="L221" s="181"/>
      <c r="M221" s="151"/>
      <c r="T221" s="51"/>
      <c r="AT221" s="15" t="s">
        <v>159</v>
      </c>
      <c r="AU221" s="15" t="s">
        <v>77</v>
      </c>
    </row>
    <row r="222" spans="2:65" s="12" customFormat="1">
      <c r="B222" s="154"/>
      <c r="D222" s="149" t="s">
        <v>161</v>
      </c>
      <c r="E222" s="155" t="s">
        <v>1</v>
      </c>
      <c r="F222" s="156" t="s">
        <v>893</v>
      </c>
      <c r="H222" s="157">
        <v>45</v>
      </c>
      <c r="L222" s="186"/>
      <c r="M222" s="158"/>
      <c r="T222" s="159"/>
      <c r="AT222" s="155" t="s">
        <v>161</v>
      </c>
      <c r="AU222" s="155" t="s">
        <v>77</v>
      </c>
      <c r="AV222" s="12" t="s">
        <v>77</v>
      </c>
      <c r="AW222" s="12" t="s">
        <v>25</v>
      </c>
      <c r="AX222" s="12" t="s">
        <v>75</v>
      </c>
      <c r="AY222" s="155" t="s">
        <v>148</v>
      </c>
    </row>
    <row r="223" spans="2:65" s="1" customFormat="1" ht="24.2" customHeight="1">
      <c r="B223" s="137"/>
      <c r="C223" s="138" t="s">
        <v>285</v>
      </c>
      <c r="D223" s="138" t="s">
        <v>150</v>
      </c>
      <c r="E223" s="139" t="s">
        <v>493</v>
      </c>
      <c r="F223" s="140" t="s">
        <v>494</v>
      </c>
      <c r="G223" s="141" t="s">
        <v>153</v>
      </c>
      <c r="H223" s="142">
        <v>45</v>
      </c>
      <c r="I223" s="143">
        <v>0</v>
      </c>
      <c r="J223" s="143">
        <f>ROUND(I223*H223,2)</f>
        <v>0</v>
      </c>
      <c r="K223" s="140" t="s">
        <v>154</v>
      </c>
      <c r="L223" s="181"/>
      <c r="M223" s="144" t="s">
        <v>1</v>
      </c>
      <c r="N223" s="115" t="s">
        <v>33</v>
      </c>
      <c r="O223" s="145">
        <v>0.44</v>
      </c>
      <c r="P223" s="145">
        <f>O223*H223</f>
        <v>19.8</v>
      </c>
      <c r="Q223" s="145">
        <v>9.8000000000000004E-2</v>
      </c>
      <c r="R223" s="145">
        <f>Q223*H223</f>
        <v>4.41</v>
      </c>
      <c r="S223" s="145">
        <v>0</v>
      </c>
      <c r="T223" s="146">
        <f>S223*H223</f>
        <v>0</v>
      </c>
      <c r="AR223" s="147" t="s">
        <v>155</v>
      </c>
      <c r="AT223" s="147" t="s">
        <v>150</v>
      </c>
      <c r="AU223" s="147" t="s">
        <v>77</v>
      </c>
      <c r="AY223" s="15" t="s">
        <v>148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5" t="s">
        <v>75</v>
      </c>
      <c r="BK223" s="148">
        <f>ROUND(I223*H223,2)</f>
        <v>0</v>
      </c>
      <c r="BL223" s="15" t="s">
        <v>155</v>
      </c>
      <c r="BM223" s="147" t="s">
        <v>495</v>
      </c>
    </row>
    <row r="224" spans="2:65" s="1" customFormat="1" ht="39">
      <c r="B224" s="27"/>
      <c r="D224" s="149" t="s">
        <v>157</v>
      </c>
      <c r="F224" s="150" t="s">
        <v>496</v>
      </c>
      <c r="L224" s="181"/>
      <c r="M224" s="151"/>
      <c r="T224" s="51"/>
      <c r="AT224" s="15" t="s">
        <v>157</v>
      </c>
      <c r="AU224" s="15" t="s">
        <v>77</v>
      </c>
    </row>
    <row r="225" spans="2:65" s="1" customFormat="1">
      <c r="B225" s="27"/>
      <c r="D225" s="152" t="s">
        <v>159</v>
      </c>
      <c r="F225" s="153" t="s">
        <v>497</v>
      </c>
      <c r="L225" s="181"/>
      <c r="M225" s="151"/>
      <c r="T225" s="51"/>
      <c r="AT225" s="15" t="s">
        <v>159</v>
      </c>
      <c r="AU225" s="15" t="s">
        <v>77</v>
      </c>
    </row>
    <row r="226" spans="2:65" s="12" customFormat="1">
      <c r="B226" s="154"/>
      <c r="D226" s="149" t="s">
        <v>161</v>
      </c>
      <c r="E226" s="155" t="s">
        <v>1</v>
      </c>
      <c r="F226" s="156" t="s">
        <v>807</v>
      </c>
      <c r="H226" s="157">
        <v>45</v>
      </c>
      <c r="L226" s="186"/>
      <c r="M226" s="158"/>
      <c r="T226" s="159"/>
      <c r="AT226" s="155" t="s">
        <v>161</v>
      </c>
      <c r="AU226" s="155" t="s">
        <v>77</v>
      </c>
      <c r="AV226" s="12" t="s">
        <v>77</v>
      </c>
      <c r="AW226" s="12" t="s">
        <v>25</v>
      </c>
      <c r="AX226" s="12" t="s">
        <v>75</v>
      </c>
      <c r="AY226" s="155" t="s">
        <v>148</v>
      </c>
    </row>
    <row r="227" spans="2:65" s="1" customFormat="1" ht="16.5" customHeight="1">
      <c r="B227" s="137"/>
      <c r="C227" s="161" t="s">
        <v>291</v>
      </c>
      <c r="D227" s="161" t="s">
        <v>201</v>
      </c>
      <c r="E227" s="162" t="s">
        <v>499</v>
      </c>
      <c r="F227" s="163" t="s">
        <v>500</v>
      </c>
      <c r="G227" s="164" t="s">
        <v>153</v>
      </c>
      <c r="H227" s="165">
        <v>45</v>
      </c>
      <c r="I227" s="166">
        <v>0</v>
      </c>
      <c r="J227" s="166">
        <f>ROUND(I227*H227,2)</f>
        <v>0</v>
      </c>
      <c r="K227" s="163" t="s">
        <v>1</v>
      </c>
      <c r="L227" s="188"/>
      <c r="M227" s="168" t="s">
        <v>1</v>
      </c>
      <c r="N227" s="169" t="s">
        <v>33</v>
      </c>
      <c r="O227" s="145">
        <v>0</v>
      </c>
      <c r="P227" s="145">
        <f>O227*H227</f>
        <v>0</v>
      </c>
      <c r="Q227" s="145">
        <v>0.108</v>
      </c>
      <c r="R227" s="145">
        <f>Q227*H227</f>
        <v>4.8600000000000003</v>
      </c>
      <c r="S227" s="145">
        <v>0</v>
      </c>
      <c r="T227" s="146">
        <f>S227*H227</f>
        <v>0</v>
      </c>
      <c r="AR227" s="147" t="s">
        <v>204</v>
      </c>
      <c r="AT227" s="147" t="s">
        <v>201</v>
      </c>
      <c r="AU227" s="147" t="s">
        <v>77</v>
      </c>
      <c r="AY227" s="15" t="s">
        <v>148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5" t="s">
        <v>75</v>
      </c>
      <c r="BK227" s="148">
        <f>ROUND(I227*H227,2)</f>
        <v>0</v>
      </c>
      <c r="BL227" s="15" t="s">
        <v>155</v>
      </c>
      <c r="BM227" s="147" t="s">
        <v>501</v>
      </c>
    </row>
    <row r="228" spans="2:65" s="1" customFormat="1">
      <c r="B228" s="27"/>
      <c r="D228" s="149" t="s">
        <v>157</v>
      </c>
      <c r="F228" s="150" t="s">
        <v>500</v>
      </c>
      <c r="L228" s="181"/>
      <c r="M228" s="151"/>
      <c r="T228" s="51"/>
      <c r="AT228" s="15" t="s">
        <v>157</v>
      </c>
      <c r="AU228" s="15" t="s">
        <v>77</v>
      </c>
    </row>
    <row r="229" spans="2:65" s="11" customFormat="1" ht="22.9" customHeight="1">
      <c r="B229" s="126"/>
      <c r="D229" s="127" t="s">
        <v>67</v>
      </c>
      <c r="E229" s="135" t="s">
        <v>204</v>
      </c>
      <c r="F229" s="135" t="s">
        <v>277</v>
      </c>
      <c r="J229" s="136">
        <f>BK229</f>
        <v>0</v>
      </c>
      <c r="L229" s="185"/>
      <c r="M229" s="130"/>
      <c r="P229" s="131">
        <f>SUM(P230:P235)</f>
        <v>0.85000000000000009</v>
      </c>
      <c r="R229" s="131">
        <f>SUM(R230:R235)</f>
        <v>7.7749999999999998E-3</v>
      </c>
      <c r="T229" s="132">
        <f>SUM(T230:T235)</f>
        <v>0</v>
      </c>
      <c r="AR229" s="127" t="s">
        <v>75</v>
      </c>
      <c r="AT229" s="133" t="s">
        <v>67</v>
      </c>
      <c r="AU229" s="133" t="s">
        <v>75</v>
      </c>
      <c r="AY229" s="127" t="s">
        <v>148</v>
      </c>
      <c r="BK229" s="134">
        <f>SUM(BK230:BK235)</f>
        <v>0</v>
      </c>
    </row>
    <row r="230" spans="2:65" s="1" customFormat="1" ht="24.2" customHeight="1">
      <c r="B230" s="137"/>
      <c r="C230" s="138" t="s">
        <v>7</v>
      </c>
      <c r="D230" s="138" t="s">
        <v>150</v>
      </c>
      <c r="E230" s="139" t="s">
        <v>509</v>
      </c>
      <c r="F230" s="140" t="s">
        <v>510</v>
      </c>
      <c r="G230" s="141" t="s">
        <v>272</v>
      </c>
      <c r="H230" s="142">
        <v>2.5</v>
      </c>
      <c r="I230" s="143">
        <v>0</v>
      </c>
      <c r="J230" s="143">
        <f>ROUND(I230*H230,2)</f>
        <v>0</v>
      </c>
      <c r="K230" s="140" t="s">
        <v>154</v>
      </c>
      <c r="L230" s="181"/>
      <c r="M230" s="144" t="s">
        <v>1</v>
      </c>
      <c r="N230" s="115" t="s">
        <v>33</v>
      </c>
      <c r="O230" s="145">
        <v>0.34</v>
      </c>
      <c r="P230" s="145">
        <f>O230*H230</f>
        <v>0.85000000000000009</v>
      </c>
      <c r="Q230" s="145">
        <v>1.0000000000000001E-5</v>
      </c>
      <c r="R230" s="145">
        <f>Q230*H230</f>
        <v>2.5000000000000001E-5</v>
      </c>
      <c r="S230" s="145">
        <v>0</v>
      </c>
      <c r="T230" s="146">
        <f>S230*H230</f>
        <v>0</v>
      </c>
      <c r="AR230" s="147" t="s">
        <v>155</v>
      </c>
      <c r="AT230" s="147" t="s">
        <v>150</v>
      </c>
      <c r="AU230" s="147" t="s">
        <v>77</v>
      </c>
      <c r="AY230" s="15" t="s">
        <v>148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5" t="s">
        <v>75</v>
      </c>
      <c r="BK230" s="148">
        <f>ROUND(I230*H230,2)</f>
        <v>0</v>
      </c>
      <c r="BL230" s="15" t="s">
        <v>155</v>
      </c>
      <c r="BM230" s="147" t="s">
        <v>511</v>
      </c>
    </row>
    <row r="231" spans="2:65" s="1" customFormat="1" ht="19.5">
      <c r="B231" s="27"/>
      <c r="D231" s="149" t="s">
        <v>157</v>
      </c>
      <c r="F231" s="150" t="s">
        <v>512</v>
      </c>
      <c r="L231" s="181"/>
      <c r="M231" s="151"/>
      <c r="T231" s="51"/>
      <c r="AT231" s="15" t="s">
        <v>157</v>
      </c>
      <c r="AU231" s="15" t="s">
        <v>77</v>
      </c>
    </row>
    <row r="232" spans="2:65" s="1" customFormat="1">
      <c r="B232" s="27"/>
      <c r="D232" s="152" t="s">
        <v>159</v>
      </c>
      <c r="F232" s="190" t="s">
        <v>513</v>
      </c>
      <c r="L232" s="189"/>
      <c r="M232" s="151"/>
      <c r="T232" s="51"/>
      <c r="AT232" s="15" t="s">
        <v>159</v>
      </c>
      <c r="AU232" s="15" t="s">
        <v>77</v>
      </c>
    </row>
    <row r="233" spans="2:65" s="12" customFormat="1">
      <c r="B233" s="154"/>
      <c r="D233" s="149" t="s">
        <v>161</v>
      </c>
      <c r="E233" s="155" t="s">
        <v>1</v>
      </c>
      <c r="F233" s="156" t="s">
        <v>1009</v>
      </c>
      <c r="H233" s="157">
        <v>2.5</v>
      </c>
      <c r="L233" s="191"/>
      <c r="M233" s="158"/>
      <c r="T233" s="159"/>
      <c r="AT233" s="155" t="s">
        <v>161</v>
      </c>
      <c r="AU233" s="155" t="s">
        <v>77</v>
      </c>
      <c r="AV233" s="12" t="s">
        <v>77</v>
      </c>
      <c r="AW233" s="12" t="s">
        <v>25</v>
      </c>
      <c r="AX233" s="12" t="s">
        <v>75</v>
      </c>
      <c r="AY233" s="155" t="s">
        <v>148</v>
      </c>
    </row>
    <row r="234" spans="2:65" s="1" customFormat="1" ht="24.2" customHeight="1">
      <c r="B234" s="137"/>
      <c r="C234" s="161" t="s">
        <v>304</v>
      </c>
      <c r="D234" s="161" t="s">
        <v>201</v>
      </c>
      <c r="E234" s="162" t="s">
        <v>515</v>
      </c>
      <c r="F234" s="163" t="s">
        <v>516</v>
      </c>
      <c r="G234" s="164" t="s">
        <v>272</v>
      </c>
      <c r="H234" s="165">
        <v>2.5</v>
      </c>
      <c r="I234" s="166">
        <v>0</v>
      </c>
      <c r="J234" s="166">
        <f>ROUND(I234*H234,2)</f>
        <v>0</v>
      </c>
      <c r="K234" s="163" t="s">
        <v>154</v>
      </c>
      <c r="L234" s="191"/>
      <c r="M234" s="168" t="s">
        <v>1</v>
      </c>
      <c r="N234" s="169" t="s">
        <v>33</v>
      </c>
      <c r="O234" s="145">
        <v>0</v>
      </c>
      <c r="P234" s="145">
        <f>O234*H234</f>
        <v>0</v>
      </c>
      <c r="Q234" s="145">
        <v>3.0999999999999999E-3</v>
      </c>
      <c r="R234" s="145">
        <f>Q234*H234</f>
        <v>7.7499999999999999E-3</v>
      </c>
      <c r="S234" s="145">
        <v>0</v>
      </c>
      <c r="T234" s="146">
        <f>S234*H234</f>
        <v>0</v>
      </c>
      <c r="AR234" s="147" t="s">
        <v>204</v>
      </c>
      <c r="AT234" s="147" t="s">
        <v>201</v>
      </c>
      <c r="AU234" s="147" t="s">
        <v>77</v>
      </c>
      <c r="AY234" s="15" t="s">
        <v>148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5" t="s">
        <v>75</v>
      </c>
      <c r="BK234" s="148">
        <f>ROUND(I234*H234,2)</f>
        <v>0</v>
      </c>
      <c r="BL234" s="15" t="s">
        <v>155</v>
      </c>
      <c r="BM234" s="147" t="s">
        <v>517</v>
      </c>
    </row>
    <row r="235" spans="2:65" s="1" customFormat="1">
      <c r="B235" s="27"/>
      <c r="D235" s="149" t="s">
        <v>157</v>
      </c>
      <c r="F235" s="150" t="s">
        <v>516</v>
      </c>
      <c r="L235" s="181"/>
      <c r="M235" s="151"/>
      <c r="T235" s="51"/>
      <c r="AT235" s="15" t="s">
        <v>157</v>
      </c>
      <c r="AU235" s="15" t="s">
        <v>77</v>
      </c>
    </row>
    <row r="236" spans="2:65" s="11" customFormat="1" ht="22.9" customHeight="1">
      <c r="B236" s="126"/>
      <c r="D236" s="127" t="s">
        <v>67</v>
      </c>
      <c r="E236" s="135" t="s">
        <v>214</v>
      </c>
      <c r="F236" s="135" t="s">
        <v>303</v>
      </c>
      <c r="J236" s="136">
        <f>BK236</f>
        <v>0</v>
      </c>
      <c r="L236" s="185"/>
      <c r="M236" s="130"/>
      <c r="P236" s="131">
        <f>SUM(P237:P258)</f>
        <v>10.519</v>
      </c>
      <c r="R236" s="131">
        <f>SUM(R237:R258)</f>
        <v>4.1436910000000005</v>
      </c>
      <c r="T236" s="132">
        <f>SUM(T237:T258)</f>
        <v>0.86220000000000008</v>
      </c>
      <c r="AR236" s="127" t="s">
        <v>75</v>
      </c>
      <c r="AT236" s="133" t="s">
        <v>67</v>
      </c>
      <c r="AU236" s="133" t="s">
        <v>75</v>
      </c>
      <c r="AY236" s="127" t="s">
        <v>148</v>
      </c>
      <c r="BK236" s="134">
        <f>SUM(BK237:BK258)</f>
        <v>0</v>
      </c>
    </row>
    <row r="237" spans="2:65" s="1" customFormat="1" ht="33" customHeight="1">
      <c r="B237" s="137"/>
      <c r="C237" s="138" t="s">
        <v>311</v>
      </c>
      <c r="D237" s="138" t="s">
        <v>150</v>
      </c>
      <c r="E237" s="139" t="s">
        <v>305</v>
      </c>
      <c r="F237" s="140" t="s">
        <v>306</v>
      </c>
      <c r="G237" s="141" t="s">
        <v>272</v>
      </c>
      <c r="H237" s="142">
        <v>12</v>
      </c>
      <c r="I237" s="143">
        <v>0</v>
      </c>
      <c r="J237" s="143">
        <f>ROUND(I237*H237,2)</f>
        <v>0</v>
      </c>
      <c r="K237" s="140" t="s">
        <v>154</v>
      </c>
      <c r="L237" s="181"/>
      <c r="M237" s="144" t="s">
        <v>1</v>
      </c>
      <c r="N237" s="115" t="s">
        <v>33</v>
      </c>
      <c r="O237" s="145">
        <v>0.26800000000000002</v>
      </c>
      <c r="P237" s="145">
        <f>O237*H237</f>
        <v>3.2160000000000002</v>
      </c>
      <c r="Q237" s="145">
        <v>0.15540000000000001</v>
      </c>
      <c r="R237" s="145">
        <f>Q237*H237</f>
        <v>1.8648000000000002</v>
      </c>
      <c r="S237" s="145">
        <v>0</v>
      </c>
      <c r="T237" s="146">
        <f>S237*H237</f>
        <v>0</v>
      </c>
      <c r="AR237" s="147" t="s">
        <v>155</v>
      </c>
      <c r="AT237" s="147" t="s">
        <v>150</v>
      </c>
      <c r="AU237" s="147" t="s">
        <v>77</v>
      </c>
      <c r="AY237" s="15" t="s">
        <v>148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5" t="s">
        <v>75</v>
      </c>
      <c r="BK237" s="148">
        <f>ROUND(I237*H237,2)</f>
        <v>0</v>
      </c>
      <c r="BL237" s="15" t="s">
        <v>155</v>
      </c>
      <c r="BM237" s="147" t="s">
        <v>307</v>
      </c>
    </row>
    <row r="238" spans="2:65" s="1" customFormat="1" ht="29.25">
      <c r="B238" s="27"/>
      <c r="D238" s="149" t="s">
        <v>157</v>
      </c>
      <c r="F238" s="150" t="s">
        <v>308</v>
      </c>
      <c r="L238" s="181"/>
      <c r="M238" s="151"/>
      <c r="T238" s="51"/>
      <c r="AT238" s="15" t="s">
        <v>157</v>
      </c>
      <c r="AU238" s="15" t="s">
        <v>77</v>
      </c>
    </row>
    <row r="239" spans="2:65" s="1" customFormat="1">
      <c r="B239" s="27"/>
      <c r="D239" s="152" t="s">
        <v>159</v>
      </c>
      <c r="F239" s="153" t="s">
        <v>309</v>
      </c>
      <c r="L239" s="181"/>
      <c r="M239" s="151"/>
      <c r="T239" s="51"/>
      <c r="AT239" s="15" t="s">
        <v>159</v>
      </c>
      <c r="AU239" s="15" t="s">
        <v>77</v>
      </c>
    </row>
    <row r="240" spans="2:65" s="12" customFormat="1">
      <c r="B240" s="154"/>
      <c r="D240" s="149" t="s">
        <v>161</v>
      </c>
      <c r="E240" s="155" t="s">
        <v>1</v>
      </c>
      <c r="F240" s="156" t="s">
        <v>235</v>
      </c>
      <c r="H240" s="157">
        <v>12</v>
      </c>
      <c r="L240" s="186"/>
      <c r="M240" s="158"/>
      <c r="T240" s="159"/>
      <c r="AT240" s="155" t="s">
        <v>161</v>
      </c>
      <c r="AU240" s="155" t="s">
        <v>77</v>
      </c>
      <c r="AV240" s="12" t="s">
        <v>77</v>
      </c>
      <c r="AW240" s="12" t="s">
        <v>25</v>
      </c>
      <c r="AX240" s="12" t="s">
        <v>75</v>
      </c>
      <c r="AY240" s="155" t="s">
        <v>148</v>
      </c>
    </row>
    <row r="241" spans="2:65" s="1" customFormat="1" ht="16.5" customHeight="1">
      <c r="B241" s="137"/>
      <c r="C241" s="161" t="s">
        <v>318</v>
      </c>
      <c r="D241" s="161" t="s">
        <v>201</v>
      </c>
      <c r="E241" s="162" t="s">
        <v>312</v>
      </c>
      <c r="F241" s="163" t="s">
        <v>313</v>
      </c>
      <c r="G241" s="164" t="s">
        <v>272</v>
      </c>
      <c r="H241" s="165">
        <v>12</v>
      </c>
      <c r="I241" s="166">
        <v>0</v>
      </c>
      <c r="J241" s="166">
        <f>ROUND(I241*H241,2)</f>
        <v>0</v>
      </c>
      <c r="K241" s="163" t="s">
        <v>154</v>
      </c>
      <c r="L241" s="188"/>
      <c r="M241" s="168" t="s">
        <v>1</v>
      </c>
      <c r="N241" s="169" t="s">
        <v>33</v>
      </c>
      <c r="O241" s="145">
        <v>0</v>
      </c>
      <c r="P241" s="145">
        <f>O241*H241</f>
        <v>0</v>
      </c>
      <c r="Q241" s="145">
        <v>0.08</v>
      </c>
      <c r="R241" s="145">
        <f>Q241*H241</f>
        <v>0.96</v>
      </c>
      <c r="S241" s="145">
        <v>0</v>
      </c>
      <c r="T241" s="146">
        <f>S241*H241</f>
        <v>0</v>
      </c>
      <c r="AR241" s="147" t="s">
        <v>204</v>
      </c>
      <c r="AT241" s="147" t="s">
        <v>201</v>
      </c>
      <c r="AU241" s="147" t="s">
        <v>77</v>
      </c>
      <c r="AY241" s="15" t="s">
        <v>148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5" t="s">
        <v>75</v>
      </c>
      <c r="BK241" s="148">
        <f>ROUND(I241*H241,2)</f>
        <v>0</v>
      </c>
      <c r="BL241" s="15" t="s">
        <v>155</v>
      </c>
      <c r="BM241" s="147" t="s">
        <v>314</v>
      </c>
    </row>
    <row r="242" spans="2:65" s="1" customFormat="1">
      <c r="B242" s="27"/>
      <c r="D242" s="149" t="s">
        <v>157</v>
      </c>
      <c r="F242" s="150" t="s">
        <v>313</v>
      </c>
      <c r="L242" s="181"/>
      <c r="M242" s="151"/>
      <c r="T242" s="51"/>
      <c r="AT242" s="15" t="s">
        <v>157</v>
      </c>
      <c r="AU242" s="15" t="s">
        <v>77</v>
      </c>
    </row>
    <row r="243" spans="2:65" s="1" customFormat="1" ht="24.2" customHeight="1">
      <c r="B243" s="137"/>
      <c r="C243" s="138" t="s">
        <v>323</v>
      </c>
      <c r="D243" s="138" t="s">
        <v>150</v>
      </c>
      <c r="E243" s="139" t="s">
        <v>545</v>
      </c>
      <c r="F243" s="140" t="s">
        <v>546</v>
      </c>
      <c r="G243" s="141" t="s">
        <v>272</v>
      </c>
      <c r="H243" s="142">
        <v>2.9</v>
      </c>
      <c r="I243" s="143">
        <v>0</v>
      </c>
      <c r="J243" s="143">
        <f>ROUND(I243*H243,2)</f>
        <v>0</v>
      </c>
      <c r="K243" s="140" t="s">
        <v>154</v>
      </c>
      <c r="L243" s="181"/>
      <c r="M243" s="144" t="s">
        <v>1</v>
      </c>
      <c r="N243" s="115" t="s">
        <v>33</v>
      </c>
      <c r="O243" s="145">
        <v>0.56999999999999995</v>
      </c>
      <c r="P243" s="145">
        <f>O243*H243</f>
        <v>1.6529999999999998</v>
      </c>
      <c r="Q243" s="145">
        <v>0.43819000000000002</v>
      </c>
      <c r="R243" s="145">
        <f>Q243*H243</f>
        <v>1.270751</v>
      </c>
      <c r="S243" s="145">
        <v>0</v>
      </c>
      <c r="T243" s="146">
        <f>S243*H243</f>
        <v>0</v>
      </c>
      <c r="AR243" s="147" t="s">
        <v>155</v>
      </c>
      <c r="AT243" s="147" t="s">
        <v>150</v>
      </c>
      <c r="AU243" s="147" t="s">
        <v>77</v>
      </c>
      <c r="AY243" s="15" t="s">
        <v>148</v>
      </c>
      <c r="BE243" s="148">
        <f>IF(N243="základní",J243,0)</f>
        <v>0</v>
      </c>
      <c r="BF243" s="148">
        <f>IF(N243="snížená",J243,0)</f>
        <v>0</v>
      </c>
      <c r="BG243" s="148">
        <f>IF(N243="zákl. přenesená",J243,0)</f>
        <v>0</v>
      </c>
      <c r="BH243" s="148">
        <f>IF(N243="sníž. přenesená",J243,0)</f>
        <v>0</v>
      </c>
      <c r="BI243" s="148">
        <f>IF(N243="nulová",J243,0)</f>
        <v>0</v>
      </c>
      <c r="BJ243" s="15" t="s">
        <v>75</v>
      </c>
      <c r="BK243" s="148">
        <f>ROUND(I243*H243,2)</f>
        <v>0</v>
      </c>
      <c r="BL243" s="15" t="s">
        <v>155</v>
      </c>
      <c r="BM243" s="147" t="s">
        <v>547</v>
      </c>
    </row>
    <row r="244" spans="2:65" s="1" customFormat="1" ht="19.5">
      <c r="B244" s="27"/>
      <c r="D244" s="149" t="s">
        <v>157</v>
      </c>
      <c r="F244" s="150" t="s">
        <v>548</v>
      </c>
      <c r="L244" s="181"/>
      <c r="M244" s="151"/>
      <c r="T244" s="51"/>
      <c r="AT244" s="15" t="s">
        <v>157</v>
      </c>
      <c r="AU244" s="15" t="s">
        <v>77</v>
      </c>
    </row>
    <row r="245" spans="2:65" s="1" customFormat="1">
      <c r="B245" s="27"/>
      <c r="D245" s="152" t="s">
        <v>159</v>
      </c>
      <c r="F245" s="190" t="s">
        <v>549</v>
      </c>
      <c r="L245" s="181"/>
      <c r="M245" s="151"/>
      <c r="T245" s="51"/>
      <c r="AT245" s="15" t="s">
        <v>159</v>
      </c>
      <c r="AU245" s="15" t="s">
        <v>77</v>
      </c>
    </row>
    <row r="246" spans="2:65" s="12" customFormat="1">
      <c r="B246" s="154"/>
      <c r="D246" s="149" t="s">
        <v>161</v>
      </c>
      <c r="E246" s="155" t="s">
        <v>1</v>
      </c>
      <c r="F246" s="156" t="s">
        <v>999</v>
      </c>
      <c r="H246" s="157">
        <v>2.9</v>
      </c>
      <c r="L246" s="189"/>
      <c r="M246" s="158"/>
      <c r="T246" s="159"/>
      <c r="AT246" s="155" t="s">
        <v>161</v>
      </c>
      <c r="AU246" s="155" t="s">
        <v>77</v>
      </c>
      <c r="AV246" s="12" t="s">
        <v>77</v>
      </c>
      <c r="AW246" s="12" t="s">
        <v>25</v>
      </c>
      <c r="AX246" s="12" t="s">
        <v>68</v>
      </c>
      <c r="AY246" s="155" t="s">
        <v>148</v>
      </c>
    </row>
    <row r="247" spans="2:65" s="12" customFormat="1">
      <c r="B247" s="154"/>
      <c r="D247" s="149" t="s">
        <v>161</v>
      </c>
      <c r="E247" s="155" t="s">
        <v>1</v>
      </c>
      <c r="F247" s="156" t="s">
        <v>1000</v>
      </c>
      <c r="H247" s="157">
        <v>1</v>
      </c>
      <c r="L247" s="191"/>
      <c r="M247" s="158"/>
      <c r="T247" s="159"/>
      <c r="AT247" s="155" t="s">
        <v>161</v>
      </c>
      <c r="AU247" s="155" t="s">
        <v>77</v>
      </c>
      <c r="AV247" s="12" t="s">
        <v>77</v>
      </c>
      <c r="AW247" s="12" t="s">
        <v>25</v>
      </c>
      <c r="AX247" s="12" t="s">
        <v>68</v>
      </c>
      <c r="AY247" s="155" t="s">
        <v>148</v>
      </c>
    </row>
    <row r="248" spans="2:65" s="13" customFormat="1">
      <c r="B248" s="170"/>
      <c r="D248" s="149" t="s">
        <v>161</v>
      </c>
      <c r="E248" s="171" t="s">
        <v>1</v>
      </c>
      <c r="F248" s="172" t="s">
        <v>317</v>
      </c>
      <c r="H248" s="173">
        <v>2.9</v>
      </c>
      <c r="L248" s="191"/>
      <c r="M248" s="174"/>
      <c r="T248" s="175"/>
      <c r="AT248" s="171" t="s">
        <v>161</v>
      </c>
      <c r="AU248" s="171" t="s">
        <v>77</v>
      </c>
      <c r="AV248" s="13" t="s">
        <v>155</v>
      </c>
      <c r="AW248" s="13" t="s">
        <v>25</v>
      </c>
      <c r="AX248" s="13" t="s">
        <v>75</v>
      </c>
      <c r="AY248" s="171" t="s">
        <v>148</v>
      </c>
    </row>
    <row r="249" spans="2:65" s="1" customFormat="1" ht="24.2" customHeight="1">
      <c r="B249" s="137"/>
      <c r="C249" s="161" t="s">
        <v>327</v>
      </c>
      <c r="D249" s="161" t="s">
        <v>201</v>
      </c>
      <c r="E249" s="162" t="s">
        <v>552</v>
      </c>
      <c r="F249" s="163" t="s">
        <v>553</v>
      </c>
      <c r="G249" s="164" t="s">
        <v>272</v>
      </c>
      <c r="H249" s="165">
        <v>2.9</v>
      </c>
      <c r="I249" s="166">
        <v>0</v>
      </c>
      <c r="J249" s="166">
        <f>ROUND(I249*H249,2)</f>
        <v>0</v>
      </c>
      <c r="K249" s="163" t="s">
        <v>1</v>
      </c>
      <c r="L249" s="191"/>
      <c r="M249" s="168" t="s">
        <v>1</v>
      </c>
      <c r="N249" s="169" t="s">
        <v>33</v>
      </c>
      <c r="O249" s="145">
        <v>0</v>
      </c>
      <c r="P249" s="145">
        <f>O249*H249</f>
        <v>0</v>
      </c>
      <c r="Q249" s="145">
        <v>1.66E-2</v>
      </c>
      <c r="R249" s="145">
        <f>Q249*H249</f>
        <v>4.8140000000000002E-2</v>
      </c>
      <c r="S249" s="145">
        <v>0</v>
      </c>
      <c r="T249" s="146">
        <f>S249*H249</f>
        <v>0</v>
      </c>
      <c r="AR249" s="147" t="s">
        <v>204</v>
      </c>
      <c r="AT249" s="147" t="s">
        <v>201</v>
      </c>
      <c r="AU249" s="147" t="s">
        <v>77</v>
      </c>
      <c r="AY249" s="15" t="s">
        <v>148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5" t="s">
        <v>75</v>
      </c>
      <c r="BK249" s="148">
        <f>ROUND(I249*H249,2)</f>
        <v>0</v>
      </c>
      <c r="BL249" s="15" t="s">
        <v>155</v>
      </c>
      <c r="BM249" s="147" t="s">
        <v>554</v>
      </c>
    </row>
    <row r="250" spans="2:65" s="1" customFormat="1" ht="29.25">
      <c r="B250" s="27"/>
      <c r="D250" s="149" t="s">
        <v>157</v>
      </c>
      <c r="F250" s="150" t="s">
        <v>555</v>
      </c>
      <c r="L250" s="181"/>
      <c r="M250" s="151"/>
      <c r="T250" s="51"/>
      <c r="AT250" s="15" t="s">
        <v>157</v>
      </c>
      <c r="AU250" s="15" t="s">
        <v>77</v>
      </c>
    </row>
    <row r="251" spans="2:65" s="1" customFormat="1" ht="24.2" customHeight="1">
      <c r="B251" s="137"/>
      <c r="C251" s="138" t="s">
        <v>332</v>
      </c>
      <c r="D251" s="138" t="s">
        <v>150</v>
      </c>
      <c r="E251" s="139" t="s">
        <v>894</v>
      </c>
      <c r="F251" s="140" t="s">
        <v>895</v>
      </c>
      <c r="G251" s="141" t="s">
        <v>281</v>
      </c>
      <c r="H251" s="142">
        <v>5</v>
      </c>
      <c r="I251" s="143">
        <v>0</v>
      </c>
      <c r="J251" s="143">
        <f>ROUND(I251*H251,2)</f>
        <v>0</v>
      </c>
      <c r="K251" s="140" t="s">
        <v>154</v>
      </c>
      <c r="L251" s="181"/>
      <c r="M251" s="144" t="s">
        <v>1</v>
      </c>
      <c r="N251" s="115" t="s">
        <v>33</v>
      </c>
      <c r="O251" s="145">
        <v>0.5</v>
      </c>
      <c r="P251" s="145">
        <f>O251*H251</f>
        <v>2.5</v>
      </c>
      <c r="Q251" s="145">
        <v>0</v>
      </c>
      <c r="R251" s="145">
        <f>Q251*H251</f>
        <v>0</v>
      </c>
      <c r="S251" s="145">
        <v>0.16500000000000001</v>
      </c>
      <c r="T251" s="146">
        <f>S251*H251</f>
        <v>0.82500000000000007</v>
      </c>
      <c r="AR251" s="147" t="s">
        <v>155</v>
      </c>
      <c r="AT251" s="147" t="s">
        <v>150</v>
      </c>
      <c r="AU251" s="147" t="s">
        <v>77</v>
      </c>
      <c r="AY251" s="15" t="s">
        <v>148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5" t="s">
        <v>75</v>
      </c>
      <c r="BK251" s="148">
        <f>ROUND(I251*H251,2)</f>
        <v>0</v>
      </c>
      <c r="BL251" s="15" t="s">
        <v>155</v>
      </c>
      <c r="BM251" s="147" t="s">
        <v>896</v>
      </c>
    </row>
    <row r="252" spans="2:65" s="1" customFormat="1" ht="19.5">
      <c r="B252" s="27"/>
      <c r="D252" s="149" t="s">
        <v>157</v>
      </c>
      <c r="F252" s="150" t="s">
        <v>897</v>
      </c>
      <c r="L252" s="181"/>
      <c r="M252" s="151"/>
      <c r="T252" s="51"/>
      <c r="AT252" s="15" t="s">
        <v>157</v>
      </c>
      <c r="AU252" s="15" t="s">
        <v>77</v>
      </c>
    </row>
    <row r="253" spans="2:65" s="1" customFormat="1">
      <c r="B253" s="27"/>
      <c r="D253" s="152" t="s">
        <v>159</v>
      </c>
      <c r="F253" s="153" t="s">
        <v>898</v>
      </c>
      <c r="L253" s="181"/>
      <c r="M253" s="151"/>
      <c r="T253" s="51"/>
      <c r="AT253" s="15" t="s">
        <v>159</v>
      </c>
      <c r="AU253" s="15" t="s">
        <v>77</v>
      </c>
    </row>
    <row r="254" spans="2:65" s="12" customFormat="1">
      <c r="B254" s="154"/>
      <c r="D254" s="149" t="s">
        <v>161</v>
      </c>
      <c r="E254" s="155" t="s">
        <v>1</v>
      </c>
      <c r="F254" s="156" t="s">
        <v>899</v>
      </c>
      <c r="H254" s="157">
        <v>5</v>
      </c>
      <c r="L254" s="186"/>
      <c r="M254" s="158"/>
      <c r="T254" s="159"/>
      <c r="AT254" s="155" t="s">
        <v>161</v>
      </c>
      <c r="AU254" s="155" t="s">
        <v>77</v>
      </c>
      <c r="AV254" s="12" t="s">
        <v>77</v>
      </c>
      <c r="AW254" s="12" t="s">
        <v>25</v>
      </c>
      <c r="AX254" s="12" t="s">
        <v>75</v>
      </c>
      <c r="AY254" s="155" t="s">
        <v>148</v>
      </c>
    </row>
    <row r="255" spans="2:65" s="1" customFormat="1" ht="24.2" customHeight="1">
      <c r="B255" s="137"/>
      <c r="C255" s="138" t="s">
        <v>338</v>
      </c>
      <c r="D255" s="138" t="s">
        <v>150</v>
      </c>
      <c r="E255" s="139" t="s">
        <v>900</v>
      </c>
      <c r="F255" s="140" t="s">
        <v>901</v>
      </c>
      <c r="G255" s="141" t="s">
        <v>272</v>
      </c>
      <c r="H255" s="142">
        <v>15</v>
      </c>
      <c r="I255" s="143">
        <v>0</v>
      </c>
      <c r="J255" s="143">
        <f>ROUND(I255*H255,2)</f>
        <v>0</v>
      </c>
      <c r="K255" s="140" t="s">
        <v>154</v>
      </c>
      <c r="L255" s="181"/>
      <c r="M255" s="144" t="s">
        <v>1</v>
      </c>
      <c r="N255" s="115" t="s">
        <v>33</v>
      </c>
      <c r="O255" s="145">
        <v>0.21</v>
      </c>
      <c r="P255" s="145">
        <f>O255*H255</f>
        <v>3.15</v>
      </c>
      <c r="Q255" s="145">
        <v>0</v>
      </c>
      <c r="R255" s="145">
        <f>Q255*H255</f>
        <v>0</v>
      </c>
      <c r="S255" s="145">
        <v>2.48E-3</v>
      </c>
      <c r="T255" s="146">
        <f>S255*H255</f>
        <v>3.7199999999999997E-2</v>
      </c>
      <c r="AR255" s="147" t="s">
        <v>155</v>
      </c>
      <c r="AT255" s="147" t="s">
        <v>150</v>
      </c>
      <c r="AU255" s="147" t="s">
        <v>77</v>
      </c>
      <c r="AY255" s="15" t="s">
        <v>148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5" t="s">
        <v>75</v>
      </c>
      <c r="BK255" s="148">
        <f>ROUND(I255*H255,2)</f>
        <v>0</v>
      </c>
      <c r="BL255" s="15" t="s">
        <v>155</v>
      </c>
      <c r="BM255" s="147" t="s">
        <v>902</v>
      </c>
    </row>
    <row r="256" spans="2:65" s="1" customFormat="1" ht="19.5">
      <c r="B256" s="27"/>
      <c r="D256" s="149" t="s">
        <v>157</v>
      </c>
      <c r="F256" s="150" t="s">
        <v>903</v>
      </c>
      <c r="L256" s="181"/>
      <c r="M256" s="151"/>
      <c r="T256" s="51"/>
      <c r="AT256" s="15" t="s">
        <v>157</v>
      </c>
      <c r="AU256" s="15" t="s">
        <v>77</v>
      </c>
    </row>
    <row r="257" spans="2:65" s="1" customFormat="1">
      <c r="B257" s="27"/>
      <c r="D257" s="152" t="s">
        <v>159</v>
      </c>
      <c r="F257" s="153" t="s">
        <v>904</v>
      </c>
      <c r="L257" s="181"/>
      <c r="M257" s="151"/>
      <c r="T257" s="51"/>
      <c r="AT257" s="15" t="s">
        <v>159</v>
      </c>
      <c r="AU257" s="15" t="s">
        <v>77</v>
      </c>
    </row>
    <row r="258" spans="2:65" s="12" customFormat="1">
      <c r="B258" s="154"/>
      <c r="D258" s="149" t="s">
        <v>161</v>
      </c>
      <c r="E258" s="155" t="s">
        <v>1</v>
      </c>
      <c r="F258" s="156" t="s">
        <v>905</v>
      </c>
      <c r="H258" s="157">
        <v>15</v>
      </c>
      <c r="L258" s="186"/>
      <c r="M258" s="158"/>
      <c r="T258" s="159"/>
      <c r="AT258" s="155" t="s">
        <v>161</v>
      </c>
      <c r="AU258" s="155" t="s">
        <v>77</v>
      </c>
      <c r="AV258" s="12" t="s">
        <v>77</v>
      </c>
      <c r="AW258" s="12" t="s">
        <v>25</v>
      </c>
      <c r="AX258" s="12" t="s">
        <v>75</v>
      </c>
      <c r="AY258" s="155" t="s">
        <v>148</v>
      </c>
    </row>
    <row r="259" spans="2:65" s="11" customFormat="1" ht="22.9" customHeight="1">
      <c r="B259" s="126"/>
      <c r="D259" s="127" t="s">
        <v>67</v>
      </c>
      <c r="E259" s="135" t="s">
        <v>346</v>
      </c>
      <c r="F259" s="135" t="s">
        <v>347</v>
      </c>
      <c r="J259" s="136">
        <f>BK259</f>
        <v>0</v>
      </c>
      <c r="L259" s="185"/>
      <c r="M259" s="130"/>
      <c r="P259" s="131">
        <f>SUM(P260:P280)</f>
        <v>10.485285000000001</v>
      </c>
      <c r="R259" s="131">
        <f>SUM(R260:R280)</f>
        <v>0</v>
      </c>
      <c r="T259" s="132">
        <f>SUM(T260:T280)</f>
        <v>0</v>
      </c>
      <c r="AR259" s="127" t="s">
        <v>75</v>
      </c>
      <c r="AT259" s="133" t="s">
        <v>67</v>
      </c>
      <c r="AU259" s="133" t="s">
        <v>75</v>
      </c>
      <c r="AY259" s="127" t="s">
        <v>148</v>
      </c>
      <c r="BK259" s="134">
        <f>SUM(BK260:BK280)</f>
        <v>0</v>
      </c>
    </row>
    <row r="260" spans="2:65" s="1" customFormat="1" ht="21.75" customHeight="1">
      <c r="B260" s="137"/>
      <c r="C260" s="138" t="s">
        <v>348</v>
      </c>
      <c r="D260" s="138" t="s">
        <v>150</v>
      </c>
      <c r="E260" s="139" t="s">
        <v>374</v>
      </c>
      <c r="F260" s="140" t="s">
        <v>375</v>
      </c>
      <c r="G260" s="141" t="s">
        <v>209</v>
      </c>
      <c r="H260" s="142">
        <v>22.548999999999999</v>
      </c>
      <c r="I260" s="143">
        <v>0</v>
      </c>
      <c r="J260" s="143">
        <f>ROUND(I260*H260,2)</f>
        <v>0</v>
      </c>
      <c r="K260" s="140" t="s">
        <v>154</v>
      </c>
      <c r="L260" s="181"/>
      <c r="M260" s="144" t="s">
        <v>1</v>
      </c>
      <c r="N260" s="115" t="s">
        <v>33</v>
      </c>
      <c r="O260" s="145">
        <v>3.2000000000000001E-2</v>
      </c>
      <c r="P260" s="145">
        <f>O260*H260</f>
        <v>0.72156799999999999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155</v>
      </c>
      <c r="AT260" s="147" t="s">
        <v>150</v>
      </c>
      <c r="AU260" s="147" t="s">
        <v>77</v>
      </c>
      <c r="AY260" s="15" t="s">
        <v>148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5" t="s">
        <v>75</v>
      </c>
      <c r="BK260" s="148">
        <f>ROUND(I260*H260,2)</f>
        <v>0</v>
      </c>
      <c r="BL260" s="15" t="s">
        <v>155</v>
      </c>
      <c r="BM260" s="147" t="s">
        <v>906</v>
      </c>
    </row>
    <row r="261" spans="2:65" s="1" customFormat="1" ht="19.5">
      <c r="B261" s="27"/>
      <c r="D261" s="149" t="s">
        <v>157</v>
      </c>
      <c r="F261" s="150" t="s">
        <v>377</v>
      </c>
      <c r="L261" s="181"/>
      <c r="M261" s="151"/>
      <c r="T261" s="51"/>
      <c r="AT261" s="15" t="s">
        <v>157</v>
      </c>
      <c r="AU261" s="15" t="s">
        <v>77</v>
      </c>
    </row>
    <row r="262" spans="2:65" s="1" customFormat="1">
      <c r="B262" s="27"/>
      <c r="D262" s="152" t="s">
        <v>159</v>
      </c>
      <c r="F262" s="153" t="s">
        <v>378</v>
      </c>
      <c r="L262" s="181"/>
      <c r="M262" s="151"/>
      <c r="T262" s="51"/>
      <c r="AT262" s="15" t="s">
        <v>159</v>
      </c>
      <c r="AU262" s="15" t="s">
        <v>77</v>
      </c>
    </row>
    <row r="263" spans="2:65" s="12" customFormat="1">
      <c r="B263" s="154"/>
      <c r="D263" s="149" t="s">
        <v>161</v>
      </c>
      <c r="E263" s="155" t="s">
        <v>1</v>
      </c>
      <c r="F263" s="156" t="s">
        <v>907</v>
      </c>
      <c r="H263" s="157">
        <v>2.5000000000000001E-2</v>
      </c>
      <c r="L263" s="186"/>
      <c r="M263" s="158"/>
      <c r="T263" s="159"/>
      <c r="AT263" s="155" t="s">
        <v>161</v>
      </c>
      <c r="AU263" s="155" t="s">
        <v>77</v>
      </c>
      <c r="AV263" s="12" t="s">
        <v>77</v>
      </c>
      <c r="AW263" s="12" t="s">
        <v>25</v>
      </c>
      <c r="AX263" s="12" t="s">
        <v>68</v>
      </c>
      <c r="AY263" s="155" t="s">
        <v>148</v>
      </c>
    </row>
    <row r="264" spans="2:65" s="12" customFormat="1">
      <c r="B264" s="154"/>
      <c r="D264" s="149" t="s">
        <v>161</v>
      </c>
      <c r="E264" s="155" t="s">
        <v>1</v>
      </c>
      <c r="F264" s="156" t="s">
        <v>908</v>
      </c>
      <c r="H264" s="157">
        <v>2.4E-2</v>
      </c>
      <c r="L264" s="186"/>
      <c r="M264" s="158"/>
      <c r="T264" s="159"/>
      <c r="AT264" s="155" t="s">
        <v>161</v>
      </c>
      <c r="AU264" s="155" t="s">
        <v>77</v>
      </c>
      <c r="AV264" s="12" t="s">
        <v>77</v>
      </c>
      <c r="AW264" s="12" t="s">
        <v>25</v>
      </c>
      <c r="AX264" s="12" t="s">
        <v>68</v>
      </c>
      <c r="AY264" s="155" t="s">
        <v>148</v>
      </c>
    </row>
    <row r="265" spans="2:65" s="12" customFormat="1">
      <c r="B265" s="154"/>
      <c r="D265" s="149" t="s">
        <v>161</v>
      </c>
      <c r="E265" s="155" t="s">
        <v>1</v>
      </c>
      <c r="F265" s="156" t="s">
        <v>909</v>
      </c>
      <c r="H265" s="157">
        <v>22.5</v>
      </c>
      <c r="L265" s="186"/>
      <c r="M265" s="158"/>
      <c r="T265" s="159"/>
      <c r="AT265" s="155" t="s">
        <v>161</v>
      </c>
      <c r="AU265" s="155" t="s">
        <v>77</v>
      </c>
      <c r="AV265" s="12" t="s">
        <v>77</v>
      </c>
      <c r="AW265" s="12" t="s">
        <v>25</v>
      </c>
      <c r="AX265" s="12" t="s">
        <v>68</v>
      </c>
      <c r="AY265" s="155" t="s">
        <v>148</v>
      </c>
    </row>
    <row r="266" spans="2:65" s="13" customFormat="1">
      <c r="B266" s="170"/>
      <c r="D266" s="149" t="s">
        <v>161</v>
      </c>
      <c r="E266" s="171" t="s">
        <v>1</v>
      </c>
      <c r="F266" s="172" t="s">
        <v>317</v>
      </c>
      <c r="H266" s="173">
        <v>22.548999999999999</v>
      </c>
      <c r="L266" s="187"/>
      <c r="M266" s="174"/>
      <c r="T266" s="175"/>
      <c r="AT266" s="171" t="s">
        <v>161</v>
      </c>
      <c r="AU266" s="171" t="s">
        <v>77</v>
      </c>
      <c r="AV266" s="13" t="s">
        <v>155</v>
      </c>
      <c r="AW266" s="13" t="s">
        <v>25</v>
      </c>
      <c r="AX266" s="13" t="s">
        <v>75</v>
      </c>
      <c r="AY266" s="171" t="s">
        <v>148</v>
      </c>
    </row>
    <row r="267" spans="2:65" s="1" customFormat="1" ht="24.2" customHeight="1">
      <c r="B267" s="137"/>
      <c r="C267" s="138" t="s">
        <v>355</v>
      </c>
      <c r="D267" s="138" t="s">
        <v>150</v>
      </c>
      <c r="E267" s="139" t="s">
        <v>381</v>
      </c>
      <c r="F267" s="140" t="s">
        <v>382</v>
      </c>
      <c r="G267" s="141" t="s">
        <v>209</v>
      </c>
      <c r="H267" s="142">
        <v>428.43099999999998</v>
      </c>
      <c r="I267" s="143">
        <v>0</v>
      </c>
      <c r="J267" s="143">
        <f>ROUND(I267*H267,2)</f>
        <v>0</v>
      </c>
      <c r="K267" s="140" t="s">
        <v>154</v>
      </c>
      <c r="L267" s="181"/>
      <c r="M267" s="144" t="s">
        <v>1</v>
      </c>
      <c r="N267" s="115" t="s">
        <v>33</v>
      </c>
      <c r="O267" s="145">
        <v>3.0000000000000001E-3</v>
      </c>
      <c r="P267" s="145">
        <f>O267*H267</f>
        <v>1.285293</v>
      </c>
      <c r="Q267" s="145">
        <v>0</v>
      </c>
      <c r="R267" s="145">
        <f>Q267*H267</f>
        <v>0</v>
      </c>
      <c r="S267" s="145">
        <v>0</v>
      </c>
      <c r="T267" s="146">
        <f>S267*H267</f>
        <v>0</v>
      </c>
      <c r="AR267" s="147" t="s">
        <v>155</v>
      </c>
      <c r="AT267" s="147" t="s">
        <v>150</v>
      </c>
      <c r="AU267" s="147" t="s">
        <v>77</v>
      </c>
      <c r="AY267" s="15" t="s">
        <v>148</v>
      </c>
      <c r="BE267" s="148">
        <f>IF(N267="základní",J267,0)</f>
        <v>0</v>
      </c>
      <c r="BF267" s="148">
        <f>IF(N267="snížená",J267,0)</f>
        <v>0</v>
      </c>
      <c r="BG267" s="148">
        <f>IF(N267="zákl. přenesená",J267,0)</f>
        <v>0</v>
      </c>
      <c r="BH267" s="148">
        <f>IF(N267="sníž. přenesená",J267,0)</f>
        <v>0</v>
      </c>
      <c r="BI267" s="148">
        <f>IF(N267="nulová",J267,0)</f>
        <v>0</v>
      </c>
      <c r="BJ267" s="15" t="s">
        <v>75</v>
      </c>
      <c r="BK267" s="148">
        <f>ROUND(I267*H267,2)</f>
        <v>0</v>
      </c>
      <c r="BL267" s="15" t="s">
        <v>155</v>
      </c>
      <c r="BM267" s="147" t="s">
        <v>910</v>
      </c>
    </row>
    <row r="268" spans="2:65" s="1" customFormat="1" ht="29.25">
      <c r="B268" s="27"/>
      <c r="D268" s="149" t="s">
        <v>157</v>
      </c>
      <c r="F268" s="150" t="s">
        <v>370</v>
      </c>
      <c r="L268" s="181"/>
      <c r="M268" s="151"/>
      <c r="T268" s="51"/>
      <c r="AT268" s="15" t="s">
        <v>157</v>
      </c>
      <c r="AU268" s="15" t="s">
        <v>77</v>
      </c>
    </row>
    <row r="269" spans="2:65" s="1" customFormat="1">
      <c r="B269" s="27"/>
      <c r="D269" s="152" t="s">
        <v>159</v>
      </c>
      <c r="F269" s="153" t="s">
        <v>384</v>
      </c>
      <c r="L269" s="181"/>
      <c r="M269" s="151"/>
      <c r="T269" s="51"/>
      <c r="AT269" s="15" t="s">
        <v>159</v>
      </c>
      <c r="AU269" s="15" t="s">
        <v>77</v>
      </c>
    </row>
    <row r="270" spans="2:65" s="12" customFormat="1">
      <c r="B270" s="154"/>
      <c r="D270" s="149" t="s">
        <v>161</v>
      </c>
      <c r="E270" s="155" t="s">
        <v>1</v>
      </c>
      <c r="F270" s="156" t="s">
        <v>911</v>
      </c>
      <c r="H270" s="157">
        <v>0.47499999999999998</v>
      </c>
      <c r="L270" s="186"/>
      <c r="M270" s="158"/>
      <c r="T270" s="159"/>
      <c r="AT270" s="155" t="s">
        <v>161</v>
      </c>
      <c r="AU270" s="155" t="s">
        <v>77</v>
      </c>
      <c r="AV270" s="12" t="s">
        <v>77</v>
      </c>
      <c r="AW270" s="12" t="s">
        <v>25</v>
      </c>
      <c r="AX270" s="12" t="s">
        <v>68</v>
      </c>
      <c r="AY270" s="155" t="s">
        <v>148</v>
      </c>
    </row>
    <row r="271" spans="2:65" s="12" customFormat="1">
      <c r="B271" s="154"/>
      <c r="D271" s="149" t="s">
        <v>161</v>
      </c>
      <c r="E271" s="155" t="s">
        <v>1</v>
      </c>
      <c r="F271" s="156" t="s">
        <v>912</v>
      </c>
      <c r="H271" s="157">
        <v>0.45600000000000002</v>
      </c>
      <c r="L271" s="186"/>
      <c r="M271" s="158"/>
      <c r="T271" s="159"/>
      <c r="AT271" s="155" t="s">
        <v>161</v>
      </c>
      <c r="AU271" s="155" t="s">
        <v>77</v>
      </c>
      <c r="AV271" s="12" t="s">
        <v>77</v>
      </c>
      <c r="AW271" s="12" t="s">
        <v>25</v>
      </c>
      <c r="AX271" s="12" t="s">
        <v>68</v>
      </c>
      <c r="AY271" s="155" t="s">
        <v>148</v>
      </c>
    </row>
    <row r="272" spans="2:65" s="12" customFormat="1">
      <c r="B272" s="154"/>
      <c r="D272" s="149" t="s">
        <v>161</v>
      </c>
      <c r="E272" s="155" t="s">
        <v>1</v>
      </c>
      <c r="F272" s="156" t="s">
        <v>913</v>
      </c>
      <c r="H272" s="157">
        <v>427.5</v>
      </c>
      <c r="L272" s="186"/>
      <c r="M272" s="158"/>
      <c r="T272" s="159"/>
      <c r="AT272" s="155" t="s">
        <v>161</v>
      </c>
      <c r="AU272" s="155" t="s">
        <v>77</v>
      </c>
      <c r="AV272" s="12" t="s">
        <v>77</v>
      </c>
      <c r="AW272" s="12" t="s">
        <v>25</v>
      </c>
      <c r="AX272" s="12" t="s">
        <v>68</v>
      </c>
      <c r="AY272" s="155" t="s">
        <v>148</v>
      </c>
    </row>
    <row r="273" spans="2:65" s="13" customFormat="1">
      <c r="B273" s="170"/>
      <c r="D273" s="149" t="s">
        <v>161</v>
      </c>
      <c r="E273" s="171" t="s">
        <v>1</v>
      </c>
      <c r="F273" s="172" t="s">
        <v>317</v>
      </c>
      <c r="H273" s="173">
        <v>428.43099999999998</v>
      </c>
      <c r="L273" s="187"/>
      <c r="M273" s="174"/>
      <c r="T273" s="175"/>
      <c r="AT273" s="171" t="s">
        <v>161</v>
      </c>
      <c r="AU273" s="171" t="s">
        <v>77</v>
      </c>
      <c r="AV273" s="13" t="s">
        <v>155</v>
      </c>
      <c r="AW273" s="13" t="s">
        <v>25</v>
      </c>
      <c r="AX273" s="13" t="s">
        <v>75</v>
      </c>
      <c r="AY273" s="171" t="s">
        <v>148</v>
      </c>
    </row>
    <row r="274" spans="2:65" s="1" customFormat="1" ht="24.2" customHeight="1">
      <c r="B274" s="137"/>
      <c r="C274" s="138" t="s">
        <v>360</v>
      </c>
      <c r="D274" s="138" t="s">
        <v>150</v>
      </c>
      <c r="E274" s="139" t="s">
        <v>407</v>
      </c>
      <c r="F274" s="140" t="s">
        <v>408</v>
      </c>
      <c r="G274" s="141" t="s">
        <v>209</v>
      </c>
      <c r="H274" s="142">
        <v>22.548999999999999</v>
      </c>
      <c r="I274" s="143">
        <v>0</v>
      </c>
      <c r="J274" s="143">
        <f>ROUND(I274*H274,2)</f>
        <v>0</v>
      </c>
      <c r="K274" s="140" t="s">
        <v>154</v>
      </c>
      <c r="L274" s="181"/>
      <c r="M274" s="144" t="s">
        <v>1</v>
      </c>
      <c r="N274" s="115" t="s">
        <v>33</v>
      </c>
      <c r="O274" s="145">
        <v>0.376</v>
      </c>
      <c r="P274" s="145">
        <f>O274*H274</f>
        <v>8.4784240000000004</v>
      </c>
      <c r="Q274" s="145">
        <v>0</v>
      </c>
      <c r="R274" s="145">
        <f>Q274*H274</f>
        <v>0</v>
      </c>
      <c r="S274" s="145">
        <v>0</v>
      </c>
      <c r="T274" s="146">
        <f>S274*H274</f>
        <v>0</v>
      </c>
      <c r="AR274" s="147" t="s">
        <v>155</v>
      </c>
      <c r="AT274" s="147" t="s">
        <v>150</v>
      </c>
      <c r="AU274" s="147" t="s">
        <v>77</v>
      </c>
      <c r="AY274" s="15" t="s">
        <v>148</v>
      </c>
      <c r="BE274" s="148">
        <f>IF(N274="základní",J274,0)</f>
        <v>0</v>
      </c>
      <c r="BF274" s="148">
        <f>IF(N274="snížená",J274,0)</f>
        <v>0</v>
      </c>
      <c r="BG274" s="148">
        <f>IF(N274="zákl. přenesená",J274,0)</f>
        <v>0</v>
      </c>
      <c r="BH274" s="148">
        <f>IF(N274="sníž. přenesená",J274,0)</f>
        <v>0</v>
      </c>
      <c r="BI274" s="148">
        <f>IF(N274="nulová",J274,0)</f>
        <v>0</v>
      </c>
      <c r="BJ274" s="15" t="s">
        <v>75</v>
      </c>
      <c r="BK274" s="148">
        <f>ROUND(I274*H274,2)</f>
        <v>0</v>
      </c>
      <c r="BL274" s="15" t="s">
        <v>155</v>
      </c>
      <c r="BM274" s="147" t="s">
        <v>914</v>
      </c>
    </row>
    <row r="275" spans="2:65" s="1" customFormat="1" ht="19.5">
      <c r="B275" s="27"/>
      <c r="D275" s="149" t="s">
        <v>157</v>
      </c>
      <c r="F275" s="150" t="s">
        <v>410</v>
      </c>
      <c r="L275" s="181"/>
      <c r="M275" s="151"/>
      <c r="T275" s="51"/>
      <c r="AT275" s="15" t="s">
        <v>157</v>
      </c>
      <c r="AU275" s="15" t="s">
        <v>77</v>
      </c>
    </row>
    <row r="276" spans="2:65" s="1" customFormat="1">
      <c r="B276" s="27"/>
      <c r="D276" s="152" t="s">
        <v>159</v>
      </c>
      <c r="F276" s="153" t="s">
        <v>411</v>
      </c>
      <c r="L276" s="181"/>
      <c r="M276" s="151"/>
      <c r="T276" s="51"/>
      <c r="AT276" s="15" t="s">
        <v>159</v>
      </c>
      <c r="AU276" s="15" t="s">
        <v>77</v>
      </c>
    </row>
    <row r="277" spans="2:65" s="12" customFormat="1">
      <c r="B277" s="154"/>
      <c r="D277" s="149" t="s">
        <v>161</v>
      </c>
      <c r="E277" s="155" t="s">
        <v>1</v>
      </c>
      <c r="F277" s="156" t="s">
        <v>907</v>
      </c>
      <c r="H277" s="157">
        <v>2.5000000000000001E-2</v>
      </c>
      <c r="L277" s="186"/>
      <c r="M277" s="158"/>
      <c r="T277" s="159"/>
      <c r="AT277" s="155" t="s">
        <v>161</v>
      </c>
      <c r="AU277" s="155" t="s">
        <v>77</v>
      </c>
      <c r="AV277" s="12" t="s">
        <v>77</v>
      </c>
      <c r="AW277" s="12" t="s">
        <v>25</v>
      </c>
      <c r="AX277" s="12" t="s">
        <v>68</v>
      </c>
      <c r="AY277" s="155" t="s">
        <v>148</v>
      </c>
    </row>
    <row r="278" spans="2:65" s="12" customFormat="1">
      <c r="B278" s="154"/>
      <c r="D278" s="149" t="s">
        <v>161</v>
      </c>
      <c r="E278" s="155" t="s">
        <v>1</v>
      </c>
      <c r="F278" s="156" t="s">
        <v>908</v>
      </c>
      <c r="H278" s="157">
        <v>2.4E-2</v>
      </c>
      <c r="L278" s="186"/>
      <c r="M278" s="158"/>
      <c r="T278" s="159"/>
      <c r="AT278" s="155" t="s">
        <v>161</v>
      </c>
      <c r="AU278" s="155" t="s">
        <v>77</v>
      </c>
      <c r="AV278" s="12" t="s">
        <v>77</v>
      </c>
      <c r="AW278" s="12" t="s">
        <v>25</v>
      </c>
      <c r="AX278" s="12" t="s">
        <v>68</v>
      </c>
      <c r="AY278" s="155" t="s">
        <v>148</v>
      </c>
    </row>
    <row r="279" spans="2:65" s="12" customFormat="1">
      <c r="B279" s="154"/>
      <c r="D279" s="149" t="s">
        <v>161</v>
      </c>
      <c r="E279" s="155" t="s">
        <v>1</v>
      </c>
      <c r="F279" s="156" t="s">
        <v>909</v>
      </c>
      <c r="H279" s="157">
        <v>22.5</v>
      </c>
      <c r="L279" s="186"/>
      <c r="M279" s="158"/>
      <c r="T279" s="159"/>
      <c r="AT279" s="155" t="s">
        <v>161</v>
      </c>
      <c r="AU279" s="155" t="s">
        <v>77</v>
      </c>
      <c r="AV279" s="12" t="s">
        <v>77</v>
      </c>
      <c r="AW279" s="12" t="s">
        <v>25</v>
      </c>
      <c r="AX279" s="12" t="s">
        <v>68</v>
      </c>
      <c r="AY279" s="155" t="s">
        <v>148</v>
      </c>
    </row>
    <row r="280" spans="2:65" s="13" customFormat="1">
      <c r="B280" s="170"/>
      <c r="D280" s="149" t="s">
        <v>161</v>
      </c>
      <c r="E280" s="171" t="s">
        <v>1</v>
      </c>
      <c r="F280" s="172" t="s">
        <v>317</v>
      </c>
      <c r="H280" s="173">
        <v>22.548999999999999</v>
      </c>
      <c r="L280" s="187"/>
      <c r="M280" s="174"/>
      <c r="T280" s="175"/>
      <c r="AT280" s="171" t="s">
        <v>161</v>
      </c>
      <c r="AU280" s="171" t="s">
        <v>77</v>
      </c>
      <c r="AV280" s="13" t="s">
        <v>155</v>
      </c>
      <c r="AW280" s="13" t="s">
        <v>25</v>
      </c>
      <c r="AX280" s="13" t="s">
        <v>75</v>
      </c>
      <c r="AY280" s="171" t="s">
        <v>148</v>
      </c>
    </row>
    <row r="281" spans="2:65" s="11" customFormat="1" ht="22.9" customHeight="1">
      <c r="B281" s="126"/>
      <c r="D281" s="127" t="s">
        <v>67</v>
      </c>
      <c r="E281" s="135" t="s">
        <v>418</v>
      </c>
      <c r="F281" s="135" t="s">
        <v>419</v>
      </c>
      <c r="J281" s="136">
        <f>BK281</f>
        <v>0</v>
      </c>
      <c r="L281" s="185"/>
      <c r="M281" s="130"/>
      <c r="P281" s="131">
        <f>SUM(P282:P284)</f>
        <v>18.904743</v>
      </c>
      <c r="R281" s="131">
        <f>SUM(R282:R284)</f>
        <v>0</v>
      </c>
      <c r="T281" s="132">
        <f>SUM(T282:T284)</f>
        <v>0</v>
      </c>
      <c r="AR281" s="127" t="s">
        <v>75</v>
      </c>
      <c r="AT281" s="133" t="s">
        <v>67</v>
      </c>
      <c r="AU281" s="133" t="s">
        <v>75</v>
      </c>
      <c r="AY281" s="127" t="s">
        <v>148</v>
      </c>
      <c r="BK281" s="134">
        <f>SUM(BK282:BK284)</f>
        <v>0</v>
      </c>
    </row>
    <row r="282" spans="2:65" s="1" customFormat="1" ht="24.2" customHeight="1">
      <c r="B282" s="137"/>
      <c r="C282" s="138" t="s">
        <v>366</v>
      </c>
      <c r="D282" s="138" t="s">
        <v>150</v>
      </c>
      <c r="E282" s="139" t="s">
        <v>557</v>
      </c>
      <c r="F282" s="140" t="s">
        <v>558</v>
      </c>
      <c r="G282" s="141" t="s">
        <v>209</v>
      </c>
      <c r="H282" s="142">
        <v>47.619</v>
      </c>
      <c r="I282" s="143">
        <v>0</v>
      </c>
      <c r="J282" s="143">
        <f>ROUND(I282*H282,2)</f>
        <v>0</v>
      </c>
      <c r="K282" s="140" t="s">
        <v>154</v>
      </c>
      <c r="L282" s="181"/>
      <c r="M282" s="144" t="s">
        <v>1</v>
      </c>
      <c r="N282" s="115" t="s">
        <v>33</v>
      </c>
      <c r="O282" s="145">
        <v>0.39700000000000002</v>
      </c>
      <c r="P282" s="145">
        <f>O282*H282</f>
        <v>18.904743</v>
      </c>
      <c r="Q282" s="145">
        <v>0</v>
      </c>
      <c r="R282" s="145">
        <f>Q282*H282</f>
        <v>0</v>
      </c>
      <c r="S282" s="145">
        <v>0</v>
      </c>
      <c r="T282" s="146">
        <f>S282*H282</f>
        <v>0</v>
      </c>
      <c r="AR282" s="147" t="s">
        <v>155</v>
      </c>
      <c r="AT282" s="147" t="s">
        <v>150</v>
      </c>
      <c r="AU282" s="147" t="s">
        <v>77</v>
      </c>
      <c r="AY282" s="15" t="s">
        <v>148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5" t="s">
        <v>75</v>
      </c>
      <c r="BK282" s="148">
        <f>ROUND(I282*H282,2)</f>
        <v>0</v>
      </c>
      <c r="BL282" s="15" t="s">
        <v>155</v>
      </c>
      <c r="BM282" s="147" t="s">
        <v>559</v>
      </c>
    </row>
    <row r="283" spans="2:65" s="1" customFormat="1" ht="19.5">
      <c r="B283" s="27"/>
      <c r="D283" s="149" t="s">
        <v>157</v>
      </c>
      <c r="F283" s="150" t="s">
        <v>560</v>
      </c>
      <c r="L283" s="181"/>
      <c r="M283" s="151"/>
      <c r="T283" s="51"/>
      <c r="AT283" s="15" t="s">
        <v>157</v>
      </c>
      <c r="AU283" s="15" t="s">
        <v>77</v>
      </c>
    </row>
    <row r="284" spans="2:65" s="1" customFormat="1">
      <c r="B284" s="27"/>
      <c r="D284" s="152" t="s">
        <v>159</v>
      </c>
      <c r="F284" s="153" t="s">
        <v>561</v>
      </c>
      <c r="L284" s="181"/>
      <c r="M284" s="176"/>
      <c r="N284" s="177"/>
      <c r="O284" s="177"/>
      <c r="P284" s="177"/>
      <c r="Q284" s="177"/>
      <c r="R284" s="177"/>
      <c r="S284" s="177"/>
      <c r="T284" s="178"/>
      <c r="AT284" s="15" t="s">
        <v>159</v>
      </c>
      <c r="AU284" s="15" t="s">
        <v>77</v>
      </c>
    </row>
    <row r="285" spans="2:65" s="1" customFormat="1" ht="6.95" customHeight="1">
      <c r="B285" s="39"/>
      <c r="C285" s="40"/>
      <c r="D285" s="40"/>
      <c r="E285" s="40"/>
      <c r="F285" s="40"/>
      <c r="G285" s="40"/>
      <c r="H285" s="40"/>
      <c r="I285" s="40"/>
      <c r="J285" s="40"/>
      <c r="K285" s="40"/>
      <c r="L285" s="181"/>
    </row>
  </sheetData>
  <autoFilter ref="C133:K284" xr:uid="{00000000-0009-0000-0000-000007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hyperlinks>
    <hyperlink ref="F139" r:id="rId1" xr:uid="{00000000-0004-0000-0700-000000000000}"/>
    <hyperlink ref="F143" r:id="rId2" xr:uid="{00000000-0004-0000-0700-000001000000}"/>
    <hyperlink ref="F150" r:id="rId3" xr:uid="{00000000-0004-0000-0700-000002000000}"/>
    <hyperlink ref="F154" r:id="rId4" xr:uid="{00000000-0004-0000-0700-000003000000}"/>
    <hyperlink ref="F160" r:id="rId5" xr:uid="{00000000-0004-0000-0700-000004000000}"/>
    <hyperlink ref="F169" r:id="rId6" xr:uid="{00000000-0004-0000-0700-000005000000}"/>
    <hyperlink ref="F174" r:id="rId7" xr:uid="{00000000-0004-0000-0700-000006000000}"/>
    <hyperlink ref="F182" r:id="rId8" xr:uid="{00000000-0004-0000-0700-000007000000}"/>
    <hyperlink ref="F187" r:id="rId9" xr:uid="{00000000-0004-0000-0700-000008000000}"/>
    <hyperlink ref="F192" r:id="rId10" xr:uid="{00000000-0004-0000-0700-000009000000}"/>
    <hyperlink ref="F200" r:id="rId11" xr:uid="{00000000-0004-0000-0700-00000A000000}"/>
    <hyperlink ref="F204" r:id="rId12" xr:uid="{00000000-0004-0000-0700-00000B000000}"/>
    <hyperlink ref="F216" r:id="rId13" xr:uid="{00000000-0004-0000-0700-00000C000000}"/>
    <hyperlink ref="F221" r:id="rId14" xr:uid="{00000000-0004-0000-0700-00000D000000}"/>
    <hyperlink ref="F225" r:id="rId15" xr:uid="{00000000-0004-0000-0700-00000E000000}"/>
    <hyperlink ref="F232" r:id="rId16" xr:uid="{00000000-0004-0000-0700-00000F000000}"/>
    <hyperlink ref="F239" r:id="rId17" xr:uid="{00000000-0004-0000-0700-000010000000}"/>
    <hyperlink ref="F245" r:id="rId18" xr:uid="{00000000-0004-0000-0700-000011000000}"/>
    <hyperlink ref="F253" r:id="rId19" xr:uid="{00000000-0004-0000-0700-000012000000}"/>
    <hyperlink ref="F257" r:id="rId20" xr:uid="{00000000-0004-0000-0700-000013000000}"/>
    <hyperlink ref="F262" r:id="rId21" xr:uid="{00000000-0004-0000-0700-000014000000}"/>
    <hyperlink ref="F269" r:id="rId22" xr:uid="{00000000-0004-0000-0700-000015000000}"/>
    <hyperlink ref="F276" r:id="rId23" xr:uid="{00000000-0004-0000-0700-000016000000}"/>
    <hyperlink ref="F284" r:id="rId24" xr:uid="{00000000-0004-0000-0700-000017000000}"/>
  </hyperlinks>
  <pageMargins left="0.39374999999999999" right="0.39374999999999999" top="0.39374999999999999" bottom="0.39374999999999999" header="0" footer="0"/>
  <pageSetup paperSize="9" fitToHeight="100" orientation="portrait" blackAndWhite="1" r:id="rId25"/>
  <headerFooter>
    <oddFooter>&amp;CStrana &amp;P z &amp;N</oddFooter>
  </headerFooter>
  <drawing r:id="rId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48"/>
  <sheetViews>
    <sheetView showGridLines="0" tabSelected="1" topLeftCell="A147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5" t="s">
        <v>103</v>
      </c>
      <c r="AZ2" s="88" t="s">
        <v>426</v>
      </c>
      <c r="BA2" s="88" t="s">
        <v>1</v>
      </c>
      <c r="BB2" s="88" t="s">
        <v>1</v>
      </c>
      <c r="BC2" s="88" t="s">
        <v>915</v>
      </c>
      <c r="BD2" s="88" t="s">
        <v>77</v>
      </c>
    </row>
    <row r="3" spans="2:5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  <c r="AZ3" s="88" t="s">
        <v>104</v>
      </c>
      <c r="BA3" s="88" t="s">
        <v>1</v>
      </c>
      <c r="BB3" s="88" t="s">
        <v>1</v>
      </c>
      <c r="BC3" s="88" t="s">
        <v>916</v>
      </c>
      <c r="BD3" s="88" t="s">
        <v>77</v>
      </c>
    </row>
    <row r="4" spans="2:56" ht="24.95" customHeight="1">
      <c r="B4" s="18"/>
      <c r="D4" s="19" t="s">
        <v>108</v>
      </c>
      <c r="L4" s="18"/>
      <c r="M4" s="89" t="s">
        <v>10</v>
      </c>
      <c r="AT4" s="15" t="s">
        <v>3</v>
      </c>
      <c r="AZ4" s="88" t="s">
        <v>431</v>
      </c>
      <c r="BA4" s="88" t="s">
        <v>1</v>
      </c>
      <c r="BB4" s="88" t="s">
        <v>1</v>
      </c>
      <c r="BC4" s="88" t="s">
        <v>917</v>
      </c>
      <c r="BD4" s="88" t="s">
        <v>77</v>
      </c>
    </row>
    <row r="5" spans="2:56" ht="6.95" customHeight="1">
      <c r="B5" s="18"/>
      <c r="L5" s="18"/>
      <c r="AZ5" s="88" t="s">
        <v>106</v>
      </c>
      <c r="BA5" s="88" t="s">
        <v>1</v>
      </c>
      <c r="BB5" s="88" t="s">
        <v>1</v>
      </c>
      <c r="BC5" s="88" t="s">
        <v>918</v>
      </c>
      <c r="BD5" s="88" t="s">
        <v>77</v>
      </c>
    </row>
    <row r="6" spans="2:56" ht="12" customHeight="1">
      <c r="B6" s="18"/>
      <c r="D6" s="24" t="s">
        <v>14</v>
      </c>
      <c r="L6" s="18"/>
      <c r="AZ6" s="88" t="s">
        <v>109</v>
      </c>
      <c r="BA6" s="88" t="s">
        <v>1</v>
      </c>
      <c r="BB6" s="88" t="s">
        <v>1</v>
      </c>
      <c r="BC6" s="88" t="s">
        <v>919</v>
      </c>
      <c r="BD6" s="88" t="s">
        <v>77</v>
      </c>
    </row>
    <row r="7" spans="2:56" ht="16.5" customHeight="1">
      <c r="B7" s="18"/>
      <c r="E7" s="233" t="str">
        <f>'Rekapitulace stavby'!K6</f>
        <v xml:space="preserve">OPRAVA MÍSTNÍCH KOMUNIKACÍ NA KOPCI V OBCI KRAVSKO – další etapa </v>
      </c>
      <c r="F7" s="234"/>
      <c r="G7" s="234"/>
      <c r="H7" s="234"/>
      <c r="L7" s="18"/>
      <c r="AZ7" s="88" t="s">
        <v>111</v>
      </c>
      <c r="BA7" s="88" t="s">
        <v>1</v>
      </c>
      <c r="BB7" s="88" t="s">
        <v>1</v>
      </c>
      <c r="BC7" s="88" t="s">
        <v>262</v>
      </c>
      <c r="BD7" s="88" t="s">
        <v>77</v>
      </c>
    </row>
    <row r="8" spans="2:56" ht="12" customHeight="1">
      <c r="B8" s="18"/>
      <c r="D8" s="24" t="s">
        <v>113</v>
      </c>
      <c r="L8" s="18"/>
    </row>
    <row r="9" spans="2:56" s="1" customFormat="1" ht="16.5" customHeight="1">
      <c r="B9" s="27"/>
      <c r="E9" s="233" t="s">
        <v>920</v>
      </c>
      <c r="F9" s="232"/>
      <c r="G9" s="232"/>
      <c r="H9" s="232"/>
      <c r="L9" s="27"/>
    </row>
    <row r="10" spans="2:56" s="1" customFormat="1" ht="12" customHeight="1">
      <c r="B10" s="27"/>
      <c r="D10" s="24" t="s">
        <v>115</v>
      </c>
      <c r="L10" s="27"/>
    </row>
    <row r="11" spans="2:56" s="1" customFormat="1" ht="16.5" customHeight="1">
      <c r="B11" s="27"/>
      <c r="E11" s="227" t="s">
        <v>921</v>
      </c>
      <c r="F11" s="232"/>
      <c r="G11" s="232"/>
      <c r="H11" s="232"/>
      <c r="L11" s="27"/>
    </row>
    <row r="12" spans="2:56" s="1" customFormat="1">
      <c r="B12" s="27"/>
      <c r="L12" s="27"/>
    </row>
    <row r="13" spans="2:56" s="1" customFormat="1" ht="12" customHeight="1">
      <c r="B13" s="27"/>
      <c r="D13" s="24" t="s">
        <v>15</v>
      </c>
      <c r="F13" s="22" t="s">
        <v>1</v>
      </c>
      <c r="I13" s="24" t="s">
        <v>16</v>
      </c>
      <c r="J13" s="22" t="s">
        <v>1</v>
      </c>
      <c r="L13" s="27"/>
    </row>
    <row r="14" spans="2:56" s="1" customFormat="1" ht="12" customHeight="1">
      <c r="B14" s="27"/>
      <c r="D14" s="24" t="s">
        <v>17</v>
      </c>
      <c r="F14" s="22" t="s">
        <v>18</v>
      </c>
      <c r="I14" s="24" t="s">
        <v>19</v>
      </c>
      <c r="J14" s="47"/>
      <c r="L14" s="27"/>
    </row>
    <row r="15" spans="2:56" s="1" customFormat="1" ht="10.9" customHeight="1">
      <c r="B15" s="27"/>
      <c r="L15" s="27"/>
    </row>
    <row r="16" spans="2:56" s="1" customFormat="1" ht="12" customHeight="1">
      <c r="B16" s="27"/>
      <c r="D16" s="24" t="s">
        <v>20</v>
      </c>
      <c r="I16" s="24" t="s">
        <v>21</v>
      </c>
      <c r="J16" s="22" t="str">
        <f>IF('Rekapitulace stavby'!AN10="","",'Rekapitulace stavby'!AN10)</f>
        <v/>
      </c>
      <c r="L16" s="27"/>
    </row>
    <row r="17" spans="2:12" s="1" customFormat="1" ht="18" customHeight="1">
      <c r="B17" s="27"/>
      <c r="E17" s="22" t="str">
        <f>IF('Rekapitulace stavby'!E11="","",'Rekapitulace stavby'!E11)</f>
        <v xml:space="preserve"> </v>
      </c>
      <c r="I17" s="24" t="s">
        <v>22</v>
      </c>
      <c r="J17" s="22" t="str">
        <f>IF('Rekapitulace stavby'!AN11="","",'Rekapitulace stavby'!AN11)</f>
        <v/>
      </c>
      <c r="L17" s="27"/>
    </row>
    <row r="18" spans="2:12" s="1" customFormat="1" ht="6.95" customHeight="1">
      <c r="B18" s="27"/>
      <c r="L18" s="27"/>
    </row>
    <row r="19" spans="2:12" s="1" customFormat="1" ht="12" customHeight="1">
      <c r="B19" s="27"/>
      <c r="D19" s="24" t="s">
        <v>23</v>
      </c>
      <c r="I19" s="24" t="s">
        <v>21</v>
      </c>
      <c r="J19" s="22" t="str">
        <f>'Rekapitulace stavby'!AN13</f>
        <v/>
      </c>
      <c r="L19" s="27"/>
    </row>
    <row r="20" spans="2:12" s="1" customFormat="1" ht="18" customHeight="1">
      <c r="B20" s="27"/>
      <c r="E20" s="214" t="str">
        <f>'Rekapitulace stavby'!E14</f>
        <v xml:space="preserve"> </v>
      </c>
      <c r="F20" s="214"/>
      <c r="G20" s="214"/>
      <c r="H20" s="214"/>
      <c r="I20" s="24" t="s">
        <v>22</v>
      </c>
      <c r="J20" s="22" t="str">
        <f>'Rekapitulace stavby'!AN14</f>
        <v/>
      </c>
      <c r="L20" s="27"/>
    </row>
    <row r="21" spans="2:12" s="1" customFormat="1" ht="6.95" customHeight="1">
      <c r="B21" s="27"/>
      <c r="L21" s="27"/>
    </row>
    <row r="22" spans="2:12" s="1" customFormat="1" ht="12" customHeight="1">
      <c r="B22" s="27"/>
      <c r="D22" s="24" t="s">
        <v>24</v>
      </c>
      <c r="I22" s="24" t="s">
        <v>21</v>
      </c>
      <c r="J22" s="22" t="str">
        <f>IF('Rekapitulace stavby'!AN16="","",'Rekapitulace stavby'!AN16)</f>
        <v/>
      </c>
      <c r="L22" s="27"/>
    </row>
    <row r="23" spans="2:12" s="1" customFormat="1" ht="18" customHeight="1">
      <c r="B23" s="27"/>
      <c r="E23" s="22" t="str">
        <f>IF('Rekapitulace stavby'!E17="","",'Rekapitulace stavby'!E17)</f>
        <v xml:space="preserve"> </v>
      </c>
      <c r="I23" s="24" t="s">
        <v>22</v>
      </c>
      <c r="J23" s="22" t="str">
        <f>IF('Rekapitulace stavby'!AN17="","",'Rekapitulace stavby'!AN17)</f>
        <v/>
      </c>
      <c r="L23" s="27"/>
    </row>
    <row r="24" spans="2:12" s="1" customFormat="1" ht="6.95" customHeight="1">
      <c r="B24" s="27"/>
      <c r="L24" s="27"/>
    </row>
    <row r="25" spans="2:12" s="1" customFormat="1" ht="12" customHeight="1">
      <c r="B25" s="27"/>
      <c r="D25" s="24" t="s">
        <v>26</v>
      </c>
      <c r="I25" s="24" t="s">
        <v>21</v>
      </c>
      <c r="J25" s="22" t="str">
        <f>IF('Rekapitulace stavby'!AN19="","",'Rekapitulace stavby'!AN19)</f>
        <v/>
      </c>
      <c r="L25" s="27"/>
    </row>
    <row r="26" spans="2:12" s="1" customFormat="1" ht="18" customHeight="1">
      <c r="B26" s="27"/>
      <c r="E26" s="22" t="str">
        <f>IF('Rekapitulace stavby'!E20="","",'Rekapitulace stavby'!E20)</f>
        <v xml:space="preserve"> </v>
      </c>
      <c r="I26" s="24" t="s">
        <v>22</v>
      </c>
      <c r="J26" s="22" t="str">
        <f>IF('Rekapitulace stavby'!AN20="","",'Rekapitulace stavby'!AN20)</f>
        <v/>
      </c>
      <c r="L26" s="27"/>
    </row>
    <row r="27" spans="2:12" s="1" customFormat="1" ht="6.95" customHeight="1">
      <c r="B27" s="27"/>
      <c r="L27" s="27"/>
    </row>
    <row r="28" spans="2:12" s="1" customFormat="1" ht="12" customHeight="1">
      <c r="B28" s="27"/>
      <c r="D28" s="24" t="s">
        <v>27</v>
      </c>
      <c r="L28" s="27"/>
    </row>
    <row r="29" spans="2:12" s="7" customFormat="1" ht="16.5" customHeight="1">
      <c r="B29" s="90"/>
      <c r="E29" s="223" t="s">
        <v>1</v>
      </c>
      <c r="F29" s="223"/>
      <c r="G29" s="223"/>
      <c r="H29" s="223"/>
      <c r="L29" s="90"/>
    </row>
    <row r="30" spans="2:12" s="1" customFormat="1" ht="6.95" customHeight="1">
      <c r="B30" s="27"/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D32" s="22" t="s">
        <v>117</v>
      </c>
      <c r="J32" s="91">
        <f>J98</f>
        <v>0</v>
      </c>
      <c r="L32" s="27"/>
    </row>
    <row r="33" spans="2:12" s="1" customFormat="1" ht="14.45" customHeight="1">
      <c r="B33" s="27"/>
      <c r="D33" s="92" t="s">
        <v>118</v>
      </c>
      <c r="J33" s="91">
        <f>J110</f>
        <v>0</v>
      </c>
      <c r="L33" s="27"/>
    </row>
    <row r="34" spans="2:12" s="1" customFormat="1" ht="25.35" customHeight="1">
      <c r="B34" s="27"/>
      <c r="D34" s="93" t="s">
        <v>28</v>
      </c>
      <c r="J34" s="61">
        <f>ROUND(J32 + J33, 2)</f>
        <v>0</v>
      </c>
      <c r="L34" s="27"/>
    </row>
    <row r="35" spans="2:12" s="1" customFormat="1" ht="6.95" customHeight="1">
      <c r="B35" s="27"/>
      <c r="D35" s="48"/>
      <c r="E35" s="48"/>
      <c r="F35" s="48"/>
      <c r="G35" s="48"/>
      <c r="H35" s="48"/>
      <c r="I35" s="48"/>
      <c r="J35" s="48"/>
      <c r="K35" s="48"/>
      <c r="L35" s="27"/>
    </row>
    <row r="36" spans="2:12" s="1" customFormat="1" ht="14.45" customHeight="1">
      <c r="B36" s="27"/>
      <c r="F36" s="30" t="s">
        <v>30</v>
      </c>
      <c r="I36" s="30" t="s">
        <v>29</v>
      </c>
      <c r="J36" s="30" t="s">
        <v>31</v>
      </c>
      <c r="L36" s="27"/>
    </row>
    <row r="37" spans="2:12" s="1" customFormat="1" ht="14.45" customHeight="1">
      <c r="B37" s="27"/>
      <c r="D37" s="50" t="s">
        <v>32</v>
      </c>
      <c r="E37" s="24" t="s">
        <v>33</v>
      </c>
      <c r="F37" s="81">
        <f>ROUND((SUM(BE110:BE111) + SUM(BE133:BE347)),  2)</f>
        <v>0</v>
      </c>
      <c r="I37" s="94">
        <v>0.21</v>
      </c>
      <c r="J37" s="81">
        <f>ROUND(((SUM(BE110:BE111) + SUM(BE133:BE347))*I37),  2)</f>
        <v>0</v>
      </c>
      <c r="L37" s="27"/>
    </row>
    <row r="38" spans="2:12" s="1" customFormat="1" ht="14.45" customHeight="1">
      <c r="B38" s="27"/>
      <c r="E38" s="24" t="s">
        <v>34</v>
      </c>
      <c r="F38" s="81">
        <f>ROUND((SUM(BF110:BF111) + SUM(BF133:BF347)),  2)</f>
        <v>0</v>
      </c>
      <c r="I38" s="94">
        <v>0.15</v>
      </c>
      <c r="J38" s="81">
        <f>ROUND(((SUM(BF110:BF111) + SUM(BF133:BF347))*I38),  2)</f>
        <v>0</v>
      </c>
      <c r="L38" s="27"/>
    </row>
    <row r="39" spans="2:12" s="1" customFormat="1" ht="14.45" hidden="1" customHeight="1">
      <c r="B39" s="27"/>
      <c r="E39" s="24" t="s">
        <v>35</v>
      </c>
      <c r="F39" s="81">
        <f>ROUND((SUM(BG110:BG111) + SUM(BG133:BG347)),  2)</f>
        <v>0</v>
      </c>
      <c r="I39" s="94">
        <v>0.21</v>
      </c>
      <c r="J39" s="81">
        <f>0</f>
        <v>0</v>
      </c>
      <c r="L39" s="27"/>
    </row>
    <row r="40" spans="2:12" s="1" customFormat="1" ht="14.45" hidden="1" customHeight="1">
      <c r="B40" s="27"/>
      <c r="E40" s="24" t="s">
        <v>36</v>
      </c>
      <c r="F40" s="81">
        <f>ROUND((SUM(BH110:BH111) + SUM(BH133:BH347)),  2)</f>
        <v>0</v>
      </c>
      <c r="I40" s="94">
        <v>0.15</v>
      </c>
      <c r="J40" s="81">
        <f>0</f>
        <v>0</v>
      </c>
      <c r="L40" s="27"/>
    </row>
    <row r="41" spans="2:12" s="1" customFormat="1" ht="14.45" hidden="1" customHeight="1">
      <c r="B41" s="27"/>
      <c r="E41" s="24" t="s">
        <v>37</v>
      </c>
      <c r="F41" s="81">
        <f>ROUND((SUM(BI110:BI111) + SUM(BI133:BI347)),  2)</f>
        <v>0</v>
      </c>
      <c r="I41" s="94">
        <v>0</v>
      </c>
      <c r="J41" s="81">
        <f>0</f>
        <v>0</v>
      </c>
      <c r="L41" s="27"/>
    </row>
    <row r="42" spans="2:12" s="1" customFormat="1" ht="6.95" customHeight="1">
      <c r="B42" s="27"/>
      <c r="L42" s="27"/>
    </row>
    <row r="43" spans="2:12" s="1" customFormat="1" ht="25.35" customHeight="1">
      <c r="B43" s="27"/>
      <c r="C43" s="95"/>
      <c r="D43" s="96" t="s">
        <v>38</v>
      </c>
      <c r="E43" s="52"/>
      <c r="F43" s="52"/>
      <c r="G43" s="97" t="s">
        <v>39</v>
      </c>
      <c r="H43" s="98" t="s">
        <v>40</v>
      </c>
      <c r="I43" s="52"/>
      <c r="J43" s="99">
        <f>SUM(J34:J41)</f>
        <v>0</v>
      </c>
      <c r="K43" s="100"/>
      <c r="L43" s="27"/>
    </row>
    <row r="44" spans="2:12" s="1" customFormat="1" ht="14.45" customHeight="1">
      <c r="B44" s="27"/>
      <c r="L44" s="27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41</v>
      </c>
      <c r="E50" s="37"/>
      <c r="F50" s="37"/>
      <c r="G50" s="36" t="s">
        <v>42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27"/>
      <c r="D61" s="38" t="s">
        <v>43</v>
      </c>
      <c r="E61" s="29"/>
      <c r="F61" s="101" t="s">
        <v>44</v>
      </c>
      <c r="G61" s="38" t="s">
        <v>43</v>
      </c>
      <c r="H61" s="29"/>
      <c r="I61" s="29"/>
      <c r="J61" s="102" t="s">
        <v>44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27"/>
      <c r="D65" s="36" t="s">
        <v>45</v>
      </c>
      <c r="E65" s="37"/>
      <c r="F65" s="37"/>
      <c r="G65" s="36" t="s">
        <v>46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27"/>
      <c r="D76" s="38" t="s">
        <v>43</v>
      </c>
      <c r="E76" s="29"/>
      <c r="F76" s="101" t="s">
        <v>44</v>
      </c>
      <c r="G76" s="38" t="s">
        <v>43</v>
      </c>
      <c r="H76" s="29"/>
      <c r="I76" s="29"/>
      <c r="J76" s="102" t="s">
        <v>44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12" s="1" customFormat="1" ht="24.95" customHeight="1">
      <c r="B82" s="27"/>
      <c r="C82" s="19" t="s">
        <v>119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4" t="s">
        <v>14</v>
      </c>
      <c r="L84" s="27"/>
    </row>
    <row r="85" spans="2:12" s="1" customFormat="1" ht="16.5" customHeight="1">
      <c r="B85" s="27"/>
      <c r="E85" s="233" t="str">
        <f>E7</f>
        <v xml:space="preserve">OPRAVA MÍSTNÍCH KOMUNIKACÍ NA KOPCI V OBCI KRAVSKO – další etapa </v>
      </c>
      <c r="F85" s="234"/>
      <c r="G85" s="234"/>
      <c r="H85" s="234"/>
      <c r="L85" s="27"/>
    </row>
    <row r="86" spans="2:12" ht="12" customHeight="1">
      <c r="B86" s="18"/>
      <c r="C86" s="24" t="s">
        <v>113</v>
      </c>
      <c r="L86" s="18"/>
    </row>
    <row r="87" spans="2:12" s="1" customFormat="1" ht="16.5" customHeight="1">
      <c r="B87" s="27"/>
      <c r="E87" s="233" t="s">
        <v>920</v>
      </c>
      <c r="F87" s="232"/>
      <c r="G87" s="232"/>
      <c r="H87" s="232"/>
      <c r="L87" s="27"/>
    </row>
    <row r="88" spans="2:12" s="1" customFormat="1" ht="12" customHeight="1">
      <c r="B88" s="27"/>
      <c r="C88" s="24" t="s">
        <v>115</v>
      </c>
      <c r="L88" s="27"/>
    </row>
    <row r="89" spans="2:12" s="1" customFormat="1" ht="16.5" customHeight="1">
      <c r="B89" s="27"/>
      <c r="E89" s="227" t="str">
        <f>E11</f>
        <v>001 - Místní komunikace 4</v>
      </c>
      <c r="F89" s="232"/>
      <c r="G89" s="232"/>
      <c r="H89" s="232"/>
      <c r="L89" s="27"/>
    </row>
    <row r="90" spans="2:12" s="1" customFormat="1" ht="6.95" customHeight="1">
      <c r="B90" s="27"/>
      <c r="L90" s="27"/>
    </row>
    <row r="91" spans="2:12" s="1" customFormat="1" ht="12" customHeight="1">
      <c r="B91" s="27"/>
      <c r="C91" s="24" t="s">
        <v>17</v>
      </c>
      <c r="F91" s="22" t="str">
        <f>F14</f>
        <v xml:space="preserve"> </v>
      </c>
      <c r="I91" s="24" t="s">
        <v>19</v>
      </c>
      <c r="J91" s="47" t="str">
        <f>IF(J14="","",J14)</f>
        <v/>
      </c>
      <c r="L91" s="27"/>
    </row>
    <row r="92" spans="2:12" s="1" customFormat="1" ht="6.95" customHeight="1">
      <c r="B92" s="27"/>
      <c r="L92" s="27"/>
    </row>
    <row r="93" spans="2:12" s="1" customFormat="1" ht="15.2" customHeight="1">
      <c r="B93" s="27"/>
      <c r="C93" s="24" t="s">
        <v>20</v>
      </c>
      <c r="F93" s="22" t="str">
        <f>E17</f>
        <v xml:space="preserve"> </v>
      </c>
      <c r="I93" s="24" t="s">
        <v>24</v>
      </c>
      <c r="J93" s="25" t="str">
        <f>E23</f>
        <v xml:space="preserve"> </v>
      </c>
      <c r="L93" s="27"/>
    </row>
    <row r="94" spans="2:12" s="1" customFormat="1" ht="15.2" customHeight="1">
      <c r="B94" s="27"/>
      <c r="C94" s="24" t="s">
        <v>23</v>
      </c>
      <c r="F94" s="22" t="str">
        <f>IF(E20="","",E20)</f>
        <v xml:space="preserve"> </v>
      </c>
      <c r="I94" s="24" t="s">
        <v>26</v>
      </c>
      <c r="J94" s="25" t="str">
        <f>E26</f>
        <v xml:space="preserve"> </v>
      </c>
      <c r="L94" s="27"/>
    </row>
    <row r="95" spans="2:12" s="1" customFormat="1" ht="10.35" customHeight="1">
      <c r="B95" s="27"/>
      <c r="L95" s="27"/>
    </row>
    <row r="96" spans="2:12" s="1" customFormat="1" ht="29.25" customHeight="1">
      <c r="B96" s="27"/>
      <c r="C96" s="103" t="s">
        <v>120</v>
      </c>
      <c r="D96" s="95"/>
      <c r="E96" s="95"/>
      <c r="F96" s="95"/>
      <c r="G96" s="95"/>
      <c r="H96" s="95"/>
      <c r="I96" s="95"/>
      <c r="J96" s="104" t="s">
        <v>121</v>
      </c>
      <c r="K96" s="95"/>
      <c r="L96" s="27"/>
    </row>
    <row r="97" spans="2:47" s="1" customFormat="1" ht="10.35" customHeight="1">
      <c r="B97" s="27"/>
      <c r="L97" s="27"/>
    </row>
    <row r="98" spans="2:47" s="1" customFormat="1" ht="22.9" customHeight="1">
      <c r="B98" s="27"/>
      <c r="C98" s="105" t="s">
        <v>122</v>
      </c>
      <c r="J98" s="61">
        <f>J133</f>
        <v>0</v>
      </c>
      <c r="L98" s="27"/>
      <c r="AU98" s="15" t="s">
        <v>123</v>
      </c>
    </row>
    <row r="99" spans="2:47" s="8" customFormat="1" ht="24.95" customHeight="1">
      <c r="B99" s="106"/>
      <c r="D99" s="107" t="s">
        <v>124</v>
      </c>
      <c r="E99" s="108"/>
      <c r="F99" s="108"/>
      <c r="G99" s="108"/>
      <c r="H99" s="108"/>
      <c r="I99" s="108"/>
      <c r="J99" s="109">
        <f>J134</f>
        <v>0</v>
      </c>
      <c r="L99" s="106"/>
    </row>
    <row r="100" spans="2:47" s="9" customFormat="1" ht="19.899999999999999" customHeight="1">
      <c r="B100" s="110"/>
      <c r="D100" s="111" t="s">
        <v>125</v>
      </c>
      <c r="E100" s="112"/>
      <c r="F100" s="112"/>
      <c r="G100" s="112"/>
      <c r="H100" s="112"/>
      <c r="I100" s="112"/>
      <c r="J100" s="113">
        <f>J135</f>
        <v>0</v>
      </c>
      <c r="L100" s="110"/>
    </row>
    <row r="101" spans="2:47" s="9" customFormat="1" ht="19.899999999999999" customHeight="1">
      <c r="B101" s="110"/>
      <c r="D101" s="111" t="s">
        <v>564</v>
      </c>
      <c r="E101" s="112"/>
      <c r="F101" s="112"/>
      <c r="G101" s="112"/>
      <c r="H101" s="112"/>
      <c r="I101" s="112"/>
      <c r="J101" s="113">
        <f>J206</f>
        <v>0</v>
      </c>
      <c r="L101" s="110"/>
    </row>
    <row r="102" spans="2:47" s="9" customFormat="1" ht="19.899999999999999" customHeight="1">
      <c r="B102" s="110"/>
      <c r="D102" s="111" t="s">
        <v>436</v>
      </c>
      <c r="E102" s="112"/>
      <c r="F102" s="112"/>
      <c r="G102" s="112"/>
      <c r="H102" s="112"/>
      <c r="I102" s="112"/>
      <c r="J102" s="113">
        <f>J214</f>
        <v>0</v>
      </c>
      <c r="L102" s="110"/>
    </row>
    <row r="103" spans="2:47" s="9" customFormat="1" ht="19.899999999999999" customHeight="1">
      <c r="B103" s="110"/>
      <c r="D103" s="111" t="s">
        <v>126</v>
      </c>
      <c r="E103" s="112"/>
      <c r="F103" s="112"/>
      <c r="G103" s="112"/>
      <c r="H103" s="112"/>
      <c r="I103" s="112"/>
      <c r="J103" s="113">
        <f>J219</f>
        <v>0</v>
      </c>
      <c r="L103" s="110"/>
    </row>
    <row r="104" spans="2:47" s="9" customFormat="1" ht="19.899999999999999" customHeight="1">
      <c r="B104" s="110"/>
      <c r="D104" s="111" t="s">
        <v>127</v>
      </c>
      <c r="E104" s="112"/>
      <c r="F104" s="112"/>
      <c r="G104" s="112"/>
      <c r="H104" s="112"/>
      <c r="I104" s="112"/>
      <c r="J104" s="113">
        <f>J261</f>
        <v>0</v>
      </c>
      <c r="L104" s="110"/>
    </row>
    <row r="105" spans="2:47" s="9" customFormat="1" ht="19.899999999999999" customHeight="1">
      <c r="B105" s="110"/>
      <c r="D105" s="111" t="s">
        <v>128</v>
      </c>
      <c r="E105" s="112"/>
      <c r="F105" s="112"/>
      <c r="G105" s="112"/>
      <c r="H105" s="112"/>
      <c r="I105" s="112"/>
      <c r="J105" s="113">
        <f>J275</f>
        <v>0</v>
      </c>
      <c r="L105" s="110"/>
    </row>
    <row r="106" spans="2:47" s="9" customFormat="1" ht="19.899999999999999" customHeight="1">
      <c r="B106" s="110"/>
      <c r="D106" s="111" t="s">
        <v>129</v>
      </c>
      <c r="E106" s="112"/>
      <c r="F106" s="112"/>
      <c r="G106" s="112"/>
      <c r="H106" s="112"/>
      <c r="I106" s="112"/>
      <c r="J106" s="113">
        <f>J303</f>
        <v>0</v>
      </c>
      <c r="L106" s="110"/>
    </row>
    <row r="107" spans="2:47" s="9" customFormat="1" ht="19.899999999999999" customHeight="1">
      <c r="B107" s="110"/>
      <c r="D107" s="111" t="s">
        <v>130</v>
      </c>
      <c r="E107" s="112"/>
      <c r="F107" s="112"/>
      <c r="G107" s="112"/>
      <c r="H107" s="112"/>
      <c r="I107" s="112"/>
      <c r="J107" s="113">
        <f>J344</f>
        <v>0</v>
      </c>
      <c r="L107" s="110"/>
    </row>
    <row r="108" spans="2:47" s="1" customFormat="1" ht="21.75" customHeight="1">
      <c r="B108" s="27"/>
      <c r="L108" s="27"/>
    </row>
    <row r="109" spans="2:47" s="1" customFormat="1" ht="6.95" customHeight="1">
      <c r="B109" s="27"/>
      <c r="L109" s="27"/>
    </row>
    <row r="110" spans="2:47" s="1" customFormat="1" ht="29.25" customHeight="1">
      <c r="B110" s="27"/>
      <c r="C110" s="105" t="s">
        <v>131</v>
      </c>
      <c r="J110" s="114">
        <v>0</v>
      </c>
      <c r="L110" s="27"/>
      <c r="N110" s="115" t="s">
        <v>32</v>
      </c>
    </row>
    <row r="111" spans="2:47" s="1" customFormat="1" ht="18" customHeight="1">
      <c r="B111" s="27"/>
      <c r="L111" s="27"/>
    </row>
    <row r="112" spans="2:47" s="1" customFormat="1" ht="29.25" customHeight="1">
      <c r="B112" s="27"/>
      <c r="C112" s="116" t="s">
        <v>132</v>
      </c>
      <c r="D112" s="95"/>
      <c r="E112" s="95"/>
      <c r="F112" s="95"/>
      <c r="G112" s="95"/>
      <c r="H112" s="95"/>
      <c r="I112" s="95"/>
      <c r="J112" s="117">
        <f>ROUND(J98+J110,2)</f>
        <v>0</v>
      </c>
      <c r="K112" s="95"/>
      <c r="L112" s="27"/>
    </row>
    <row r="113" spans="2:12" s="1" customFormat="1" ht="6.95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27"/>
    </row>
    <row r="117" spans="2:12" s="1" customFormat="1" ht="6.95" customHeight="1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27"/>
    </row>
    <row r="118" spans="2:12" s="1" customFormat="1" ht="24.95" customHeight="1">
      <c r="B118" s="27"/>
      <c r="C118" s="19" t="s">
        <v>133</v>
      </c>
      <c r="L118" s="27"/>
    </row>
    <row r="119" spans="2:12" s="1" customFormat="1" ht="6.95" customHeight="1">
      <c r="B119" s="27"/>
      <c r="L119" s="27"/>
    </row>
    <row r="120" spans="2:12" s="1" customFormat="1" ht="12" customHeight="1">
      <c r="B120" s="27"/>
      <c r="C120" s="24" t="s">
        <v>14</v>
      </c>
      <c r="L120" s="27"/>
    </row>
    <row r="121" spans="2:12" s="1" customFormat="1" ht="16.5" customHeight="1">
      <c r="B121" s="27"/>
      <c r="E121" s="233" t="str">
        <f>E7</f>
        <v xml:space="preserve">OPRAVA MÍSTNÍCH KOMUNIKACÍ NA KOPCI V OBCI KRAVSKO – další etapa </v>
      </c>
      <c r="F121" s="234"/>
      <c r="G121" s="234"/>
      <c r="H121" s="234"/>
      <c r="L121" s="27"/>
    </row>
    <row r="122" spans="2:12" ht="12" customHeight="1">
      <c r="B122" s="18"/>
      <c r="C122" s="24" t="s">
        <v>113</v>
      </c>
      <c r="L122" s="18"/>
    </row>
    <row r="123" spans="2:12" s="1" customFormat="1" ht="16.5" customHeight="1">
      <c r="B123" s="27"/>
      <c r="E123" s="233" t="s">
        <v>920</v>
      </c>
      <c r="F123" s="232"/>
      <c r="G123" s="232"/>
      <c r="H123" s="232"/>
      <c r="L123" s="27"/>
    </row>
    <row r="124" spans="2:12" s="1" customFormat="1" ht="12" customHeight="1">
      <c r="B124" s="27"/>
      <c r="C124" s="24" t="s">
        <v>115</v>
      </c>
      <c r="L124" s="27"/>
    </row>
    <row r="125" spans="2:12" s="1" customFormat="1" ht="16.5" customHeight="1">
      <c r="B125" s="27"/>
      <c r="E125" s="227" t="str">
        <f>E11</f>
        <v>001 - Místní komunikace 4</v>
      </c>
      <c r="F125" s="232"/>
      <c r="G125" s="232"/>
      <c r="H125" s="232"/>
      <c r="L125" s="27"/>
    </row>
    <row r="126" spans="2:12" s="1" customFormat="1" ht="6.95" customHeight="1">
      <c r="B126" s="27"/>
      <c r="L126" s="27"/>
    </row>
    <row r="127" spans="2:12" s="1" customFormat="1" ht="12" customHeight="1">
      <c r="B127" s="27"/>
      <c r="C127" s="24" t="s">
        <v>17</v>
      </c>
      <c r="F127" s="22" t="str">
        <f>F14</f>
        <v xml:space="preserve"> </v>
      </c>
      <c r="I127" s="24" t="s">
        <v>19</v>
      </c>
      <c r="J127" s="47" t="str">
        <f>IF(J14="","",J14)</f>
        <v/>
      </c>
      <c r="L127" s="27"/>
    </row>
    <row r="128" spans="2:12" s="1" customFormat="1" ht="6.95" customHeight="1">
      <c r="B128" s="27"/>
      <c r="L128" s="27"/>
    </row>
    <row r="129" spans="2:65" s="1" customFormat="1" ht="15.2" customHeight="1">
      <c r="B129" s="27"/>
      <c r="C129" s="24" t="s">
        <v>20</v>
      </c>
      <c r="F129" s="22" t="str">
        <f>E17</f>
        <v xml:space="preserve"> </v>
      </c>
      <c r="I129" s="24" t="s">
        <v>24</v>
      </c>
      <c r="J129" s="25" t="str">
        <f>E23</f>
        <v xml:space="preserve"> </v>
      </c>
      <c r="L129" s="27"/>
    </row>
    <row r="130" spans="2:65" s="1" customFormat="1" ht="15.2" customHeight="1">
      <c r="B130" s="27"/>
      <c r="C130" s="24" t="s">
        <v>23</v>
      </c>
      <c r="F130" s="22" t="str">
        <f>IF(E20="","",E20)</f>
        <v xml:space="preserve"> </v>
      </c>
      <c r="I130" s="24" t="s">
        <v>26</v>
      </c>
      <c r="J130" s="25" t="str">
        <f>E26</f>
        <v xml:space="preserve"> </v>
      </c>
      <c r="L130" s="27"/>
    </row>
    <row r="131" spans="2:65" s="1" customFormat="1" ht="10.35" customHeight="1">
      <c r="B131" s="27"/>
      <c r="L131" s="27"/>
    </row>
    <row r="132" spans="2:65" s="10" customFormat="1" ht="29.25" customHeight="1">
      <c r="B132" s="118"/>
      <c r="C132" s="119" t="s">
        <v>134</v>
      </c>
      <c r="D132" s="120" t="s">
        <v>53</v>
      </c>
      <c r="E132" s="120" t="s">
        <v>49</v>
      </c>
      <c r="F132" s="120" t="s">
        <v>50</v>
      </c>
      <c r="G132" s="120" t="s">
        <v>135</v>
      </c>
      <c r="H132" s="120" t="s">
        <v>136</v>
      </c>
      <c r="I132" s="120" t="s">
        <v>137</v>
      </c>
      <c r="J132" s="120" t="s">
        <v>121</v>
      </c>
      <c r="K132" s="121" t="s">
        <v>138</v>
      </c>
      <c r="L132" s="118"/>
      <c r="M132" s="54" t="s">
        <v>1</v>
      </c>
      <c r="N132" s="55" t="s">
        <v>32</v>
      </c>
      <c r="O132" s="55" t="s">
        <v>139</v>
      </c>
      <c r="P132" s="55" t="s">
        <v>140</v>
      </c>
      <c r="Q132" s="55" t="s">
        <v>141</v>
      </c>
      <c r="R132" s="55" t="s">
        <v>142</v>
      </c>
      <c r="S132" s="55" t="s">
        <v>143</v>
      </c>
      <c r="T132" s="56" t="s">
        <v>144</v>
      </c>
    </row>
    <row r="133" spans="2:65" s="1" customFormat="1" ht="22.9" customHeight="1">
      <c r="B133" s="27"/>
      <c r="C133" s="59" t="s">
        <v>145</v>
      </c>
      <c r="J133" s="122">
        <f>BK133</f>
        <v>0</v>
      </c>
      <c r="L133" s="27"/>
      <c r="M133" s="57"/>
      <c r="N133" s="48"/>
      <c r="O133" s="48"/>
      <c r="P133" s="123">
        <f>P134</f>
        <v>221.71394999999998</v>
      </c>
      <c r="Q133" s="48"/>
      <c r="R133" s="123">
        <f>R134</f>
        <v>69.164159999999995</v>
      </c>
      <c r="S133" s="48"/>
      <c r="T133" s="124">
        <f>T134</f>
        <v>42.96</v>
      </c>
      <c r="AT133" s="15" t="s">
        <v>67</v>
      </c>
      <c r="AU133" s="15" t="s">
        <v>123</v>
      </c>
      <c r="BK133" s="125">
        <f>BK134</f>
        <v>0</v>
      </c>
    </row>
    <row r="134" spans="2:65" s="11" customFormat="1" ht="25.9" customHeight="1">
      <c r="B134" s="126"/>
      <c r="D134" s="127" t="s">
        <v>67</v>
      </c>
      <c r="E134" s="128" t="s">
        <v>146</v>
      </c>
      <c r="F134" s="128" t="s">
        <v>147</v>
      </c>
      <c r="J134" s="129">
        <f>BK134</f>
        <v>0</v>
      </c>
      <c r="L134" s="126"/>
      <c r="M134" s="130"/>
      <c r="P134" s="131">
        <f>P135+P206+P214+P219+P261+P275+P303+P344</f>
        <v>221.71394999999998</v>
      </c>
      <c r="R134" s="131">
        <f>R135+R206+R214+R219+R261+R275+R303+R344</f>
        <v>69.164159999999995</v>
      </c>
      <c r="T134" s="132">
        <f>T135+T206+T214+T219+T261+T275+T303+T344</f>
        <v>42.96</v>
      </c>
      <c r="AR134" s="127" t="s">
        <v>75</v>
      </c>
      <c r="AT134" s="133" t="s">
        <v>67</v>
      </c>
      <c r="AU134" s="133" t="s">
        <v>68</v>
      </c>
      <c r="AY134" s="127" t="s">
        <v>148</v>
      </c>
      <c r="BK134" s="134">
        <f>BK135+BK206+BK214+BK219+BK261+BK275+BK303+BK344</f>
        <v>0</v>
      </c>
    </row>
    <row r="135" spans="2:65" s="11" customFormat="1" ht="22.9" customHeight="1">
      <c r="B135" s="126"/>
      <c r="D135" s="127" t="s">
        <v>67</v>
      </c>
      <c r="E135" s="135" t="s">
        <v>75</v>
      </c>
      <c r="F135" s="135" t="s">
        <v>149</v>
      </c>
      <c r="J135" s="136">
        <f>BK135</f>
        <v>0</v>
      </c>
      <c r="L135" s="126"/>
      <c r="M135" s="130"/>
      <c r="P135" s="131">
        <f>SUM(P136:P205)</f>
        <v>95.537237999999974</v>
      </c>
      <c r="R135" s="131">
        <f>SUM(R136:R205)</f>
        <v>26.605560000000001</v>
      </c>
      <c r="T135" s="132">
        <f>SUM(T136:T205)</f>
        <v>42.96</v>
      </c>
      <c r="AR135" s="127" t="s">
        <v>75</v>
      </c>
      <c r="AT135" s="133" t="s">
        <v>67</v>
      </c>
      <c r="AU135" s="133" t="s">
        <v>75</v>
      </c>
      <c r="AY135" s="127" t="s">
        <v>148</v>
      </c>
      <c r="BK135" s="134">
        <f>SUM(BK136:BK205)</f>
        <v>0</v>
      </c>
    </row>
    <row r="136" spans="2:65" s="1" customFormat="1" ht="24.2" customHeight="1">
      <c r="B136" s="137"/>
      <c r="C136" s="138" t="s">
        <v>75</v>
      </c>
      <c r="D136" s="138" t="s">
        <v>150</v>
      </c>
      <c r="E136" s="139" t="s">
        <v>437</v>
      </c>
      <c r="F136" s="140" t="s">
        <v>438</v>
      </c>
      <c r="G136" s="141" t="s">
        <v>153</v>
      </c>
      <c r="H136" s="142">
        <v>111</v>
      </c>
      <c r="I136" s="143">
        <v>0</v>
      </c>
      <c r="J136" s="143">
        <f>ROUND(I136*H136,2)</f>
        <v>0</v>
      </c>
      <c r="K136" s="140" t="s">
        <v>154</v>
      </c>
      <c r="L136" s="27"/>
      <c r="M136" s="144" t="s">
        <v>1</v>
      </c>
      <c r="N136" s="115" t="s">
        <v>33</v>
      </c>
      <c r="O136" s="145">
        <v>0.20899999999999999</v>
      </c>
      <c r="P136" s="145">
        <f>O136*H136</f>
        <v>23.198999999999998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155</v>
      </c>
      <c r="AT136" s="147" t="s">
        <v>150</v>
      </c>
      <c r="AU136" s="147" t="s">
        <v>77</v>
      </c>
      <c r="AY136" s="15" t="s">
        <v>148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5" t="s">
        <v>75</v>
      </c>
      <c r="BK136" s="148">
        <f>ROUND(I136*H136,2)</f>
        <v>0</v>
      </c>
      <c r="BL136" s="15" t="s">
        <v>155</v>
      </c>
      <c r="BM136" s="147" t="s">
        <v>747</v>
      </c>
    </row>
    <row r="137" spans="2:65" s="1" customFormat="1">
      <c r="B137" s="27"/>
      <c r="D137" s="149" t="s">
        <v>157</v>
      </c>
      <c r="F137" s="150" t="s">
        <v>440</v>
      </c>
      <c r="L137" s="27"/>
      <c r="M137" s="151"/>
      <c r="T137" s="51"/>
      <c r="AT137" s="15" t="s">
        <v>157</v>
      </c>
      <c r="AU137" s="15" t="s">
        <v>77</v>
      </c>
    </row>
    <row r="138" spans="2:65" s="1" customFormat="1">
      <c r="B138" s="27"/>
      <c r="D138" s="152" t="s">
        <v>159</v>
      </c>
      <c r="F138" s="153" t="s">
        <v>441</v>
      </c>
      <c r="L138" s="27"/>
      <c r="M138" s="151"/>
      <c r="T138" s="51"/>
      <c r="AT138" s="15" t="s">
        <v>159</v>
      </c>
      <c r="AU138" s="15" t="s">
        <v>77</v>
      </c>
    </row>
    <row r="139" spans="2:65" s="12" customFormat="1">
      <c r="B139" s="154"/>
      <c r="D139" s="149" t="s">
        <v>161</v>
      </c>
      <c r="E139" s="155" t="s">
        <v>426</v>
      </c>
      <c r="F139" s="156" t="s">
        <v>922</v>
      </c>
      <c r="H139" s="157">
        <v>111</v>
      </c>
      <c r="L139" s="154"/>
      <c r="M139" s="158"/>
      <c r="T139" s="159"/>
      <c r="AT139" s="155" t="s">
        <v>161</v>
      </c>
      <c r="AU139" s="155" t="s">
        <v>77</v>
      </c>
      <c r="AV139" s="12" t="s">
        <v>77</v>
      </c>
      <c r="AW139" s="12" t="s">
        <v>25</v>
      </c>
      <c r="AX139" s="12" t="s">
        <v>75</v>
      </c>
      <c r="AY139" s="155" t="s">
        <v>148</v>
      </c>
    </row>
    <row r="140" spans="2:65" s="1" customFormat="1" ht="33" customHeight="1">
      <c r="B140" s="137"/>
      <c r="C140" s="138" t="s">
        <v>77</v>
      </c>
      <c r="D140" s="138" t="s">
        <v>150</v>
      </c>
      <c r="E140" s="139" t="s">
        <v>151</v>
      </c>
      <c r="F140" s="140" t="s">
        <v>152</v>
      </c>
      <c r="G140" s="141" t="s">
        <v>153</v>
      </c>
      <c r="H140" s="142">
        <v>68</v>
      </c>
      <c r="I140" s="143">
        <v>0</v>
      </c>
      <c r="J140" s="143">
        <f>ROUND(I140*H140,2)</f>
        <v>0</v>
      </c>
      <c r="K140" s="140" t="s">
        <v>154</v>
      </c>
      <c r="L140" s="27"/>
      <c r="M140" s="144" t="s">
        <v>1</v>
      </c>
      <c r="N140" s="115" t="s">
        <v>33</v>
      </c>
      <c r="O140" s="145">
        <v>0.20100000000000001</v>
      </c>
      <c r="P140" s="145">
        <f>O140*H140</f>
        <v>13.668000000000001</v>
      </c>
      <c r="Q140" s="145">
        <v>0</v>
      </c>
      <c r="R140" s="145">
        <f>Q140*H140</f>
        <v>0</v>
      </c>
      <c r="S140" s="145">
        <v>0.57999999999999996</v>
      </c>
      <c r="T140" s="146">
        <f>S140*H140</f>
        <v>39.44</v>
      </c>
      <c r="AR140" s="147" t="s">
        <v>155</v>
      </c>
      <c r="AT140" s="147" t="s">
        <v>150</v>
      </c>
      <c r="AU140" s="147" t="s">
        <v>77</v>
      </c>
      <c r="AY140" s="15" t="s">
        <v>148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5" t="s">
        <v>75</v>
      </c>
      <c r="BK140" s="148">
        <f>ROUND(I140*H140,2)</f>
        <v>0</v>
      </c>
      <c r="BL140" s="15" t="s">
        <v>155</v>
      </c>
      <c r="BM140" s="147" t="s">
        <v>156</v>
      </c>
    </row>
    <row r="141" spans="2:65" s="1" customFormat="1" ht="39">
      <c r="B141" s="27"/>
      <c r="D141" s="149" t="s">
        <v>157</v>
      </c>
      <c r="F141" s="150" t="s">
        <v>158</v>
      </c>
      <c r="L141" s="27"/>
      <c r="M141" s="151"/>
      <c r="T141" s="51"/>
      <c r="AT141" s="15" t="s">
        <v>157</v>
      </c>
      <c r="AU141" s="15" t="s">
        <v>77</v>
      </c>
    </row>
    <row r="142" spans="2:65" s="1" customFormat="1">
      <c r="B142" s="27"/>
      <c r="D142" s="152" t="s">
        <v>159</v>
      </c>
      <c r="F142" s="153" t="s">
        <v>160</v>
      </c>
      <c r="L142" s="27"/>
      <c r="M142" s="151"/>
      <c r="T142" s="51"/>
      <c r="AT142" s="15" t="s">
        <v>159</v>
      </c>
      <c r="AU142" s="15" t="s">
        <v>77</v>
      </c>
    </row>
    <row r="143" spans="2:65" s="12" customFormat="1">
      <c r="B143" s="154"/>
      <c r="D143" s="149" t="s">
        <v>161</v>
      </c>
      <c r="E143" s="155" t="s">
        <v>104</v>
      </c>
      <c r="F143" s="156" t="s">
        <v>923</v>
      </c>
      <c r="H143" s="157">
        <v>68</v>
      </c>
      <c r="L143" s="154"/>
      <c r="M143" s="158"/>
      <c r="T143" s="159"/>
      <c r="AT143" s="155" t="s">
        <v>161</v>
      </c>
      <c r="AU143" s="155" t="s">
        <v>77</v>
      </c>
      <c r="AV143" s="12" t="s">
        <v>77</v>
      </c>
      <c r="AW143" s="12" t="s">
        <v>25</v>
      </c>
      <c r="AX143" s="12" t="s">
        <v>75</v>
      </c>
      <c r="AY143" s="155" t="s">
        <v>148</v>
      </c>
    </row>
    <row r="144" spans="2:65" s="1" customFormat="1" ht="24.2" customHeight="1">
      <c r="B144" s="137"/>
      <c r="C144" s="138" t="s">
        <v>169</v>
      </c>
      <c r="D144" s="138" t="s">
        <v>150</v>
      </c>
      <c r="E144" s="139" t="s">
        <v>163</v>
      </c>
      <c r="F144" s="140" t="s">
        <v>164</v>
      </c>
      <c r="G144" s="141" t="s">
        <v>153</v>
      </c>
      <c r="H144" s="142">
        <v>16</v>
      </c>
      <c r="I144" s="143">
        <v>0</v>
      </c>
      <c r="J144" s="143">
        <f>ROUND(I144*H144,2)</f>
        <v>0</v>
      </c>
      <c r="K144" s="140" t="s">
        <v>154</v>
      </c>
      <c r="L144" s="27"/>
      <c r="M144" s="144" t="s">
        <v>1</v>
      </c>
      <c r="N144" s="115" t="s">
        <v>33</v>
      </c>
      <c r="O144" s="145">
        <v>7.8E-2</v>
      </c>
      <c r="P144" s="145">
        <f>O144*H144</f>
        <v>1.248</v>
      </c>
      <c r="Q144" s="145">
        <v>0</v>
      </c>
      <c r="R144" s="145">
        <f>Q144*H144</f>
        <v>0</v>
      </c>
      <c r="S144" s="145">
        <v>0.22</v>
      </c>
      <c r="T144" s="146">
        <f>S144*H144</f>
        <v>3.52</v>
      </c>
      <c r="AR144" s="147" t="s">
        <v>155</v>
      </c>
      <c r="AT144" s="147" t="s">
        <v>150</v>
      </c>
      <c r="AU144" s="147" t="s">
        <v>77</v>
      </c>
      <c r="AY144" s="15" t="s">
        <v>148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5" t="s">
        <v>75</v>
      </c>
      <c r="BK144" s="148">
        <f>ROUND(I144*H144,2)</f>
        <v>0</v>
      </c>
      <c r="BL144" s="15" t="s">
        <v>155</v>
      </c>
      <c r="BM144" s="147" t="s">
        <v>165</v>
      </c>
    </row>
    <row r="145" spans="2:65" s="1" customFormat="1" ht="39">
      <c r="B145" s="27"/>
      <c r="D145" s="149" t="s">
        <v>157</v>
      </c>
      <c r="F145" s="150" t="s">
        <v>166</v>
      </c>
      <c r="L145" s="27"/>
      <c r="M145" s="151"/>
      <c r="T145" s="51"/>
      <c r="AT145" s="15" t="s">
        <v>157</v>
      </c>
      <c r="AU145" s="15" t="s">
        <v>77</v>
      </c>
    </row>
    <row r="146" spans="2:65" s="1" customFormat="1">
      <c r="B146" s="27"/>
      <c r="D146" s="152" t="s">
        <v>159</v>
      </c>
      <c r="F146" s="153" t="s">
        <v>167</v>
      </c>
      <c r="L146" s="27"/>
      <c r="M146" s="151"/>
      <c r="T146" s="51"/>
      <c r="AT146" s="15" t="s">
        <v>159</v>
      </c>
      <c r="AU146" s="15" t="s">
        <v>77</v>
      </c>
    </row>
    <row r="147" spans="2:65" s="12" customFormat="1">
      <c r="B147" s="154"/>
      <c r="D147" s="149" t="s">
        <v>161</v>
      </c>
      <c r="E147" s="155" t="s">
        <v>111</v>
      </c>
      <c r="F147" s="156" t="s">
        <v>924</v>
      </c>
      <c r="H147" s="157">
        <v>16</v>
      </c>
      <c r="L147" s="154"/>
      <c r="M147" s="158"/>
      <c r="T147" s="159"/>
      <c r="AT147" s="155" t="s">
        <v>161</v>
      </c>
      <c r="AU147" s="155" t="s">
        <v>77</v>
      </c>
      <c r="AV147" s="12" t="s">
        <v>77</v>
      </c>
      <c r="AW147" s="12" t="s">
        <v>25</v>
      </c>
      <c r="AX147" s="12" t="s">
        <v>75</v>
      </c>
      <c r="AY147" s="155" t="s">
        <v>148</v>
      </c>
    </row>
    <row r="148" spans="2:65" s="1" customFormat="1" ht="37.9" customHeight="1">
      <c r="B148" s="137"/>
      <c r="C148" s="138" t="s">
        <v>155</v>
      </c>
      <c r="D148" s="138" t="s">
        <v>150</v>
      </c>
      <c r="E148" s="139" t="s">
        <v>170</v>
      </c>
      <c r="F148" s="140" t="s">
        <v>171</v>
      </c>
      <c r="G148" s="141" t="s">
        <v>172</v>
      </c>
      <c r="H148" s="142">
        <v>43.68</v>
      </c>
      <c r="I148" s="143">
        <v>0</v>
      </c>
      <c r="J148" s="143">
        <f>ROUND(I148*H148,2)</f>
        <v>0</v>
      </c>
      <c r="K148" s="140" t="s">
        <v>154</v>
      </c>
      <c r="L148" s="27"/>
      <c r="M148" s="144" t="s">
        <v>1</v>
      </c>
      <c r="N148" s="115" t="s">
        <v>33</v>
      </c>
      <c r="O148" s="145">
        <v>0.215</v>
      </c>
      <c r="P148" s="145">
        <f>O148*H148</f>
        <v>9.3911999999999995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155</v>
      </c>
      <c r="AT148" s="147" t="s">
        <v>150</v>
      </c>
      <c r="AU148" s="147" t="s">
        <v>77</v>
      </c>
      <c r="AY148" s="15" t="s">
        <v>148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5" t="s">
        <v>75</v>
      </c>
      <c r="BK148" s="148">
        <f>ROUND(I148*H148,2)</f>
        <v>0</v>
      </c>
      <c r="BL148" s="15" t="s">
        <v>155</v>
      </c>
      <c r="BM148" s="147" t="s">
        <v>173</v>
      </c>
    </row>
    <row r="149" spans="2:65" s="1" customFormat="1" ht="19.5">
      <c r="B149" s="27"/>
      <c r="D149" s="149" t="s">
        <v>157</v>
      </c>
      <c r="F149" s="150" t="s">
        <v>174</v>
      </c>
      <c r="L149" s="27"/>
      <c r="M149" s="151"/>
      <c r="T149" s="51"/>
      <c r="AT149" s="15" t="s">
        <v>157</v>
      </c>
      <c r="AU149" s="15" t="s">
        <v>77</v>
      </c>
    </row>
    <row r="150" spans="2:65" s="1" customFormat="1">
      <c r="B150" s="27"/>
      <c r="D150" s="152" t="s">
        <v>159</v>
      </c>
      <c r="F150" s="153" t="s">
        <v>175</v>
      </c>
      <c r="L150" s="27"/>
      <c r="M150" s="151"/>
      <c r="T150" s="51"/>
      <c r="AT150" s="15" t="s">
        <v>159</v>
      </c>
      <c r="AU150" s="15" t="s">
        <v>77</v>
      </c>
    </row>
    <row r="151" spans="2:65" s="1" customFormat="1" ht="48.75">
      <c r="B151" s="27"/>
      <c r="D151" s="149" t="s">
        <v>176</v>
      </c>
      <c r="F151" s="160" t="s">
        <v>177</v>
      </c>
      <c r="L151" s="27"/>
      <c r="M151" s="151"/>
      <c r="T151" s="51"/>
      <c r="AT151" s="15" t="s">
        <v>176</v>
      </c>
      <c r="AU151" s="15" t="s">
        <v>77</v>
      </c>
    </row>
    <row r="152" spans="2:65" s="12" customFormat="1" ht="22.5">
      <c r="B152" s="154"/>
      <c r="D152" s="149" t="s">
        <v>161</v>
      </c>
      <c r="E152" s="155" t="s">
        <v>1</v>
      </c>
      <c r="F152" s="156" t="s">
        <v>925</v>
      </c>
      <c r="H152" s="157">
        <v>25.2</v>
      </c>
      <c r="L152" s="154"/>
      <c r="M152" s="158"/>
      <c r="T152" s="159"/>
      <c r="AT152" s="155" t="s">
        <v>161</v>
      </c>
      <c r="AU152" s="155" t="s">
        <v>77</v>
      </c>
      <c r="AV152" s="12" t="s">
        <v>77</v>
      </c>
      <c r="AW152" s="12" t="s">
        <v>25</v>
      </c>
      <c r="AX152" s="12" t="s">
        <v>68</v>
      </c>
      <c r="AY152" s="155" t="s">
        <v>148</v>
      </c>
    </row>
    <row r="153" spans="2:65" s="12" customFormat="1">
      <c r="B153" s="154"/>
      <c r="D153" s="149" t="s">
        <v>161</v>
      </c>
      <c r="E153" s="155" t="s">
        <v>1</v>
      </c>
      <c r="F153" s="156" t="s">
        <v>926</v>
      </c>
      <c r="H153" s="157">
        <v>18.48</v>
      </c>
      <c r="L153" s="154"/>
      <c r="M153" s="158"/>
      <c r="T153" s="159"/>
      <c r="AT153" s="155" t="s">
        <v>161</v>
      </c>
      <c r="AU153" s="155" t="s">
        <v>77</v>
      </c>
      <c r="AV153" s="12" t="s">
        <v>77</v>
      </c>
      <c r="AW153" s="12" t="s">
        <v>25</v>
      </c>
      <c r="AX153" s="12" t="s">
        <v>68</v>
      </c>
      <c r="AY153" s="155" t="s">
        <v>148</v>
      </c>
    </row>
    <row r="154" spans="2:65" s="13" customFormat="1">
      <c r="B154" s="170"/>
      <c r="D154" s="149" t="s">
        <v>161</v>
      </c>
      <c r="E154" s="171" t="s">
        <v>1</v>
      </c>
      <c r="F154" s="172" t="s">
        <v>317</v>
      </c>
      <c r="H154" s="173">
        <v>43.68</v>
      </c>
      <c r="L154" s="170"/>
      <c r="M154" s="174"/>
      <c r="T154" s="175"/>
      <c r="AT154" s="171" t="s">
        <v>161</v>
      </c>
      <c r="AU154" s="171" t="s">
        <v>77</v>
      </c>
      <c r="AV154" s="13" t="s">
        <v>155</v>
      </c>
      <c r="AW154" s="13" t="s">
        <v>25</v>
      </c>
      <c r="AX154" s="13" t="s">
        <v>75</v>
      </c>
      <c r="AY154" s="171" t="s">
        <v>148</v>
      </c>
    </row>
    <row r="155" spans="2:65" s="1" customFormat="1" ht="37.9" customHeight="1">
      <c r="B155" s="137"/>
      <c r="C155" s="138" t="s">
        <v>186</v>
      </c>
      <c r="D155" s="138" t="s">
        <v>150</v>
      </c>
      <c r="E155" s="139" t="s">
        <v>446</v>
      </c>
      <c r="F155" s="140" t="s">
        <v>447</v>
      </c>
      <c r="G155" s="141" t="s">
        <v>172</v>
      </c>
      <c r="H155" s="142">
        <v>1.2</v>
      </c>
      <c r="I155" s="143">
        <v>0</v>
      </c>
      <c r="J155" s="143">
        <f>ROUND(I155*H155,2)</f>
        <v>0</v>
      </c>
      <c r="K155" s="140" t="s">
        <v>154</v>
      </c>
      <c r="L155" s="27"/>
      <c r="M155" s="144" t="s">
        <v>1</v>
      </c>
      <c r="N155" s="115" t="s">
        <v>33</v>
      </c>
      <c r="O155" s="145">
        <v>5.1929999999999996</v>
      </c>
      <c r="P155" s="145">
        <f>O155*H155</f>
        <v>6.2315999999999994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155</v>
      </c>
      <c r="AT155" s="147" t="s">
        <v>150</v>
      </c>
      <c r="AU155" s="147" t="s">
        <v>77</v>
      </c>
      <c r="AY155" s="15" t="s">
        <v>148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5" t="s">
        <v>75</v>
      </c>
      <c r="BK155" s="148">
        <f>ROUND(I155*H155,2)</f>
        <v>0</v>
      </c>
      <c r="BL155" s="15" t="s">
        <v>155</v>
      </c>
      <c r="BM155" s="147" t="s">
        <v>927</v>
      </c>
    </row>
    <row r="156" spans="2:65" s="1" customFormat="1" ht="39">
      <c r="B156" s="27"/>
      <c r="D156" s="149" t="s">
        <v>157</v>
      </c>
      <c r="F156" s="150" t="s">
        <v>449</v>
      </c>
      <c r="L156" s="27"/>
      <c r="M156" s="151"/>
      <c r="T156" s="51"/>
      <c r="AT156" s="15" t="s">
        <v>157</v>
      </c>
      <c r="AU156" s="15" t="s">
        <v>77</v>
      </c>
    </row>
    <row r="157" spans="2:65" s="1" customFormat="1">
      <c r="B157" s="27"/>
      <c r="D157" s="152" t="s">
        <v>159</v>
      </c>
      <c r="F157" s="153" t="s">
        <v>450</v>
      </c>
      <c r="L157" s="27"/>
      <c r="M157" s="151"/>
      <c r="T157" s="51"/>
      <c r="AT157" s="15" t="s">
        <v>159</v>
      </c>
      <c r="AU157" s="15" t="s">
        <v>77</v>
      </c>
    </row>
    <row r="158" spans="2:65" s="12" customFormat="1">
      <c r="B158" s="154"/>
      <c r="D158" s="149" t="s">
        <v>161</v>
      </c>
      <c r="E158" s="155" t="s">
        <v>1</v>
      </c>
      <c r="F158" s="156" t="s">
        <v>928</v>
      </c>
      <c r="H158" s="157">
        <v>1.2</v>
      </c>
      <c r="L158" s="154"/>
      <c r="M158" s="158"/>
      <c r="T158" s="159"/>
      <c r="AT158" s="155" t="s">
        <v>161</v>
      </c>
      <c r="AU158" s="155" t="s">
        <v>77</v>
      </c>
      <c r="AV158" s="12" t="s">
        <v>77</v>
      </c>
      <c r="AW158" s="12" t="s">
        <v>25</v>
      </c>
      <c r="AX158" s="12" t="s">
        <v>68</v>
      </c>
      <c r="AY158" s="155" t="s">
        <v>148</v>
      </c>
    </row>
    <row r="159" spans="2:65" s="13" customFormat="1">
      <c r="B159" s="170"/>
      <c r="D159" s="149" t="s">
        <v>161</v>
      </c>
      <c r="E159" s="171" t="s">
        <v>431</v>
      </c>
      <c r="F159" s="172" t="s">
        <v>317</v>
      </c>
      <c r="H159" s="173">
        <v>1.2</v>
      </c>
      <c r="L159" s="170"/>
      <c r="M159" s="174"/>
      <c r="T159" s="175"/>
      <c r="AT159" s="171" t="s">
        <v>161</v>
      </c>
      <c r="AU159" s="171" t="s">
        <v>77</v>
      </c>
      <c r="AV159" s="13" t="s">
        <v>155</v>
      </c>
      <c r="AW159" s="13" t="s">
        <v>25</v>
      </c>
      <c r="AX159" s="13" t="s">
        <v>75</v>
      </c>
      <c r="AY159" s="171" t="s">
        <v>148</v>
      </c>
    </row>
    <row r="160" spans="2:65" s="1" customFormat="1" ht="37.9" customHeight="1">
      <c r="B160" s="137"/>
      <c r="C160" s="138" t="s">
        <v>193</v>
      </c>
      <c r="D160" s="138" t="s">
        <v>150</v>
      </c>
      <c r="E160" s="139" t="s">
        <v>179</v>
      </c>
      <c r="F160" s="140" t="s">
        <v>180</v>
      </c>
      <c r="G160" s="141" t="s">
        <v>172</v>
      </c>
      <c r="H160" s="142">
        <v>155.88</v>
      </c>
      <c r="I160" s="143">
        <v>0</v>
      </c>
      <c r="J160" s="143">
        <f>ROUND(I160*H160,2)</f>
        <v>0</v>
      </c>
      <c r="K160" s="140" t="s">
        <v>154</v>
      </c>
      <c r="L160" s="27"/>
      <c r="M160" s="144" t="s">
        <v>1</v>
      </c>
      <c r="N160" s="115" t="s">
        <v>33</v>
      </c>
      <c r="O160" s="145">
        <v>8.6999999999999994E-2</v>
      </c>
      <c r="P160" s="145">
        <f>O160*H160</f>
        <v>13.561559999999998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155</v>
      </c>
      <c r="AT160" s="147" t="s">
        <v>150</v>
      </c>
      <c r="AU160" s="147" t="s">
        <v>77</v>
      </c>
      <c r="AY160" s="15" t="s">
        <v>148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5" t="s">
        <v>75</v>
      </c>
      <c r="BK160" s="148">
        <f>ROUND(I160*H160,2)</f>
        <v>0</v>
      </c>
      <c r="BL160" s="15" t="s">
        <v>155</v>
      </c>
      <c r="BM160" s="147" t="s">
        <v>181</v>
      </c>
    </row>
    <row r="161" spans="2:65" s="1" customFormat="1" ht="39">
      <c r="B161" s="27"/>
      <c r="D161" s="149" t="s">
        <v>157</v>
      </c>
      <c r="F161" s="150" t="s">
        <v>182</v>
      </c>
      <c r="L161" s="27"/>
      <c r="M161" s="151"/>
      <c r="T161" s="51"/>
      <c r="AT161" s="15" t="s">
        <v>157</v>
      </c>
      <c r="AU161" s="15" t="s">
        <v>77</v>
      </c>
    </row>
    <row r="162" spans="2:65" s="1" customFormat="1">
      <c r="B162" s="27"/>
      <c r="D162" s="152" t="s">
        <v>159</v>
      </c>
      <c r="F162" s="153" t="s">
        <v>183</v>
      </c>
      <c r="L162" s="27"/>
      <c r="M162" s="151"/>
      <c r="T162" s="51"/>
      <c r="AT162" s="15" t="s">
        <v>159</v>
      </c>
      <c r="AU162" s="15" t="s">
        <v>77</v>
      </c>
    </row>
    <row r="163" spans="2:65" s="1" customFormat="1" ht="48.75">
      <c r="B163" s="27"/>
      <c r="D163" s="149" t="s">
        <v>176</v>
      </c>
      <c r="F163" s="160" t="s">
        <v>184</v>
      </c>
      <c r="L163" s="27"/>
      <c r="M163" s="151"/>
      <c r="T163" s="51"/>
      <c r="AT163" s="15" t="s">
        <v>176</v>
      </c>
      <c r="AU163" s="15" t="s">
        <v>77</v>
      </c>
    </row>
    <row r="164" spans="2:65" s="12" customFormat="1" ht="22.5">
      <c r="B164" s="154"/>
      <c r="D164" s="149" t="s">
        <v>161</v>
      </c>
      <c r="E164" s="155" t="s">
        <v>1</v>
      </c>
      <c r="F164" s="156" t="s">
        <v>929</v>
      </c>
      <c r="H164" s="157">
        <v>25.2</v>
      </c>
      <c r="L164" s="154"/>
      <c r="M164" s="158"/>
      <c r="T164" s="159"/>
      <c r="AT164" s="155" t="s">
        <v>161</v>
      </c>
      <c r="AU164" s="155" t="s">
        <v>77</v>
      </c>
      <c r="AV164" s="12" t="s">
        <v>77</v>
      </c>
      <c r="AW164" s="12" t="s">
        <v>25</v>
      </c>
      <c r="AX164" s="12" t="s">
        <v>68</v>
      </c>
      <c r="AY164" s="155" t="s">
        <v>148</v>
      </c>
    </row>
    <row r="165" spans="2:65" s="12" customFormat="1">
      <c r="B165" s="154"/>
      <c r="D165" s="149" t="s">
        <v>161</v>
      </c>
      <c r="E165" s="155" t="s">
        <v>1</v>
      </c>
      <c r="F165" s="156" t="s">
        <v>930</v>
      </c>
      <c r="H165" s="157">
        <v>18.48</v>
      </c>
      <c r="L165" s="154"/>
      <c r="M165" s="158"/>
      <c r="T165" s="159"/>
      <c r="AT165" s="155" t="s">
        <v>161</v>
      </c>
      <c r="AU165" s="155" t="s">
        <v>77</v>
      </c>
      <c r="AV165" s="12" t="s">
        <v>77</v>
      </c>
      <c r="AW165" s="12" t="s">
        <v>25</v>
      </c>
      <c r="AX165" s="12" t="s">
        <v>68</v>
      </c>
      <c r="AY165" s="155" t="s">
        <v>148</v>
      </c>
    </row>
    <row r="166" spans="2:65" s="12" customFormat="1">
      <c r="B166" s="154"/>
      <c r="D166" s="149" t="s">
        <v>161</v>
      </c>
      <c r="E166" s="155" t="s">
        <v>1</v>
      </c>
      <c r="F166" s="156" t="s">
        <v>426</v>
      </c>
      <c r="H166" s="157">
        <v>111</v>
      </c>
      <c r="L166" s="154"/>
      <c r="M166" s="158"/>
      <c r="T166" s="159"/>
      <c r="AT166" s="155" t="s">
        <v>161</v>
      </c>
      <c r="AU166" s="155" t="s">
        <v>77</v>
      </c>
      <c r="AV166" s="12" t="s">
        <v>77</v>
      </c>
      <c r="AW166" s="12" t="s">
        <v>25</v>
      </c>
      <c r="AX166" s="12" t="s">
        <v>68</v>
      </c>
      <c r="AY166" s="155" t="s">
        <v>148</v>
      </c>
    </row>
    <row r="167" spans="2:65" s="12" customFormat="1">
      <c r="B167" s="154"/>
      <c r="D167" s="149" t="s">
        <v>161</v>
      </c>
      <c r="E167" s="155" t="s">
        <v>1</v>
      </c>
      <c r="F167" s="156" t="s">
        <v>431</v>
      </c>
      <c r="H167" s="157">
        <v>1.2</v>
      </c>
      <c r="L167" s="154"/>
      <c r="M167" s="158"/>
      <c r="T167" s="159"/>
      <c r="AT167" s="155" t="s">
        <v>161</v>
      </c>
      <c r="AU167" s="155" t="s">
        <v>77</v>
      </c>
      <c r="AV167" s="12" t="s">
        <v>77</v>
      </c>
      <c r="AW167" s="12" t="s">
        <v>25</v>
      </c>
      <c r="AX167" s="12" t="s">
        <v>68</v>
      </c>
      <c r="AY167" s="155" t="s">
        <v>148</v>
      </c>
    </row>
    <row r="168" spans="2:65" s="13" customFormat="1">
      <c r="B168" s="170"/>
      <c r="D168" s="149" t="s">
        <v>161</v>
      </c>
      <c r="E168" s="171" t="s">
        <v>109</v>
      </c>
      <c r="F168" s="172" t="s">
        <v>317</v>
      </c>
      <c r="H168" s="173">
        <v>155.88</v>
      </c>
      <c r="L168" s="170"/>
      <c r="M168" s="174"/>
      <c r="T168" s="175"/>
      <c r="AT168" s="171" t="s">
        <v>161</v>
      </c>
      <c r="AU168" s="171" t="s">
        <v>77</v>
      </c>
      <c r="AV168" s="13" t="s">
        <v>155</v>
      </c>
      <c r="AW168" s="13" t="s">
        <v>25</v>
      </c>
      <c r="AX168" s="13" t="s">
        <v>75</v>
      </c>
      <c r="AY168" s="171" t="s">
        <v>148</v>
      </c>
    </row>
    <row r="169" spans="2:65" s="1" customFormat="1" ht="37.9" customHeight="1">
      <c r="B169" s="137"/>
      <c r="C169" s="138" t="s">
        <v>200</v>
      </c>
      <c r="D169" s="138" t="s">
        <v>150</v>
      </c>
      <c r="E169" s="139" t="s">
        <v>187</v>
      </c>
      <c r="F169" s="140" t="s">
        <v>188</v>
      </c>
      <c r="G169" s="141" t="s">
        <v>172</v>
      </c>
      <c r="H169" s="142">
        <v>1558.8</v>
      </c>
      <c r="I169" s="143">
        <v>0</v>
      </c>
      <c r="J169" s="143">
        <f>ROUND(I169*H169,2)</f>
        <v>0</v>
      </c>
      <c r="K169" s="140" t="s">
        <v>154</v>
      </c>
      <c r="L169" s="27"/>
      <c r="M169" s="144" t="s">
        <v>1</v>
      </c>
      <c r="N169" s="115" t="s">
        <v>33</v>
      </c>
      <c r="O169" s="145">
        <v>5.0000000000000001E-3</v>
      </c>
      <c r="P169" s="145">
        <f>O169*H169</f>
        <v>7.7939999999999996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155</v>
      </c>
      <c r="AT169" s="147" t="s">
        <v>150</v>
      </c>
      <c r="AU169" s="147" t="s">
        <v>77</v>
      </c>
      <c r="AY169" s="15" t="s">
        <v>148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5" t="s">
        <v>75</v>
      </c>
      <c r="BK169" s="148">
        <f>ROUND(I169*H169,2)</f>
        <v>0</v>
      </c>
      <c r="BL169" s="15" t="s">
        <v>155</v>
      </c>
      <c r="BM169" s="147" t="s">
        <v>189</v>
      </c>
    </row>
    <row r="170" spans="2:65" s="1" customFormat="1" ht="48.75">
      <c r="B170" s="27"/>
      <c r="D170" s="149" t="s">
        <v>157</v>
      </c>
      <c r="F170" s="150" t="s">
        <v>190</v>
      </c>
      <c r="L170" s="27"/>
      <c r="M170" s="151"/>
      <c r="T170" s="51"/>
      <c r="AT170" s="15" t="s">
        <v>157</v>
      </c>
      <c r="AU170" s="15" t="s">
        <v>77</v>
      </c>
    </row>
    <row r="171" spans="2:65" s="1" customFormat="1">
      <c r="B171" s="27"/>
      <c r="D171" s="152" t="s">
        <v>159</v>
      </c>
      <c r="F171" s="153" t="s">
        <v>191</v>
      </c>
      <c r="L171" s="27"/>
      <c r="M171" s="151"/>
      <c r="T171" s="51"/>
      <c r="AT171" s="15" t="s">
        <v>159</v>
      </c>
      <c r="AU171" s="15" t="s">
        <v>77</v>
      </c>
    </row>
    <row r="172" spans="2:65" s="1" customFormat="1" ht="48.75">
      <c r="B172" s="27"/>
      <c r="D172" s="149" t="s">
        <v>176</v>
      </c>
      <c r="F172" s="160" t="s">
        <v>184</v>
      </c>
      <c r="L172" s="27"/>
      <c r="M172" s="151"/>
      <c r="T172" s="51"/>
      <c r="AT172" s="15" t="s">
        <v>176</v>
      </c>
      <c r="AU172" s="15" t="s">
        <v>77</v>
      </c>
    </row>
    <row r="173" spans="2:65" s="12" customFormat="1" ht="22.5">
      <c r="B173" s="154"/>
      <c r="D173" s="149" t="s">
        <v>161</v>
      </c>
      <c r="E173" s="155" t="s">
        <v>1</v>
      </c>
      <c r="F173" s="156" t="s">
        <v>192</v>
      </c>
      <c r="H173" s="157">
        <v>1558.8</v>
      </c>
      <c r="L173" s="154"/>
      <c r="M173" s="158"/>
      <c r="T173" s="159"/>
      <c r="AT173" s="155" t="s">
        <v>161</v>
      </c>
      <c r="AU173" s="155" t="s">
        <v>77</v>
      </c>
      <c r="AV173" s="12" t="s">
        <v>77</v>
      </c>
      <c r="AW173" s="12" t="s">
        <v>25</v>
      </c>
      <c r="AX173" s="12" t="s">
        <v>75</v>
      </c>
      <c r="AY173" s="155" t="s">
        <v>148</v>
      </c>
    </row>
    <row r="174" spans="2:65" s="1" customFormat="1" ht="33" customHeight="1">
      <c r="B174" s="137"/>
      <c r="C174" s="138" t="s">
        <v>204</v>
      </c>
      <c r="D174" s="138" t="s">
        <v>150</v>
      </c>
      <c r="E174" s="139" t="s">
        <v>194</v>
      </c>
      <c r="F174" s="140" t="s">
        <v>195</v>
      </c>
      <c r="G174" s="141" t="s">
        <v>172</v>
      </c>
      <c r="H174" s="142">
        <v>25.2</v>
      </c>
      <c r="I174" s="143">
        <v>0</v>
      </c>
      <c r="J174" s="143">
        <f>ROUND(I174*H174,2)</f>
        <v>0</v>
      </c>
      <c r="K174" s="140" t="s">
        <v>154</v>
      </c>
      <c r="L174" s="27"/>
      <c r="M174" s="144" t="s">
        <v>1</v>
      </c>
      <c r="N174" s="115" t="s">
        <v>33</v>
      </c>
      <c r="O174" s="145">
        <v>5.6000000000000001E-2</v>
      </c>
      <c r="P174" s="145">
        <f>O174*H174</f>
        <v>1.4112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155</v>
      </c>
      <c r="AT174" s="147" t="s">
        <v>150</v>
      </c>
      <c r="AU174" s="147" t="s">
        <v>77</v>
      </c>
      <c r="AY174" s="15" t="s">
        <v>148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5" t="s">
        <v>75</v>
      </c>
      <c r="BK174" s="148">
        <f>ROUND(I174*H174,2)</f>
        <v>0</v>
      </c>
      <c r="BL174" s="15" t="s">
        <v>155</v>
      </c>
      <c r="BM174" s="147" t="s">
        <v>196</v>
      </c>
    </row>
    <row r="175" spans="2:65" s="1" customFormat="1" ht="39">
      <c r="B175" s="27"/>
      <c r="D175" s="149" t="s">
        <v>157</v>
      </c>
      <c r="F175" s="150" t="s">
        <v>197</v>
      </c>
      <c r="L175" s="27"/>
      <c r="M175" s="151"/>
      <c r="T175" s="51"/>
      <c r="AT175" s="15" t="s">
        <v>157</v>
      </c>
      <c r="AU175" s="15" t="s">
        <v>77</v>
      </c>
    </row>
    <row r="176" spans="2:65" s="1" customFormat="1">
      <c r="B176" s="27"/>
      <c r="D176" s="152" t="s">
        <v>159</v>
      </c>
      <c r="F176" s="153" t="s">
        <v>198</v>
      </c>
      <c r="L176" s="27"/>
      <c r="M176" s="151"/>
      <c r="T176" s="51"/>
      <c r="AT176" s="15" t="s">
        <v>159</v>
      </c>
      <c r="AU176" s="15" t="s">
        <v>77</v>
      </c>
    </row>
    <row r="177" spans="2:65" s="1" customFormat="1" ht="48.75">
      <c r="B177" s="27"/>
      <c r="D177" s="149" t="s">
        <v>176</v>
      </c>
      <c r="F177" s="160" t="s">
        <v>184</v>
      </c>
      <c r="L177" s="27"/>
      <c r="M177" s="151"/>
      <c r="T177" s="51"/>
      <c r="AT177" s="15" t="s">
        <v>176</v>
      </c>
      <c r="AU177" s="15" t="s">
        <v>77</v>
      </c>
    </row>
    <row r="178" spans="2:65" s="12" customFormat="1" ht="22.5">
      <c r="B178" s="154"/>
      <c r="D178" s="149" t="s">
        <v>161</v>
      </c>
      <c r="E178" s="155" t="s">
        <v>1</v>
      </c>
      <c r="F178" s="156" t="s">
        <v>931</v>
      </c>
      <c r="H178" s="157">
        <v>25.2</v>
      </c>
      <c r="L178" s="154"/>
      <c r="M178" s="158"/>
      <c r="T178" s="159"/>
      <c r="AT178" s="155" t="s">
        <v>161</v>
      </c>
      <c r="AU178" s="155" t="s">
        <v>77</v>
      </c>
      <c r="AV178" s="12" t="s">
        <v>77</v>
      </c>
      <c r="AW178" s="12" t="s">
        <v>25</v>
      </c>
      <c r="AX178" s="12" t="s">
        <v>75</v>
      </c>
      <c r="AY178" s="155" t="s">
        <v>148</v>
      </c>
    </row>
    <row r="179" spans="2:65" s="1" customFormat="1" ht="16.5" customHeight="1">
      <c r="B179" s="137"/>
      <c r="C179" s="161" t="s">
        <v>214</v>
      </c>
      <c r="D179" s="161" t="s">
        <v>201</v>
      </c>
      <c r="E179" s="162" t="s">
        <v>202</v>
      </c>
      <c r="F179" s="163" t="s">
        <v>203</v>
      </c>
      <c r="G179" s="164" t="s">
        <v>172</v>
      </c>
      <c r="H179" s="165">
        <v>25.2</v>
      </c>
      <c r="I179" s="166">
        <v>0</v>
      </c>
      <c r="J179" s="166">
        <f>ROUND(I179*H179,2)</f>
        <v>0</v>
      </c>
      <c r="K179" s="163" t="s">
        <v>1</v>
      </c>
      <c r="L179" s="167"/>
      <c r="M179" s="168" t="s">
        <v>1</v>
      </c>
      <c r="N179" s="169" t="s">
        <v>33</v>
      </c>
      <c r="O179" s="145">
        <v>0</v>
      </c>
      <c r="P179" s="145">
        <f>O179*H179</f>
        <v>0</v>
      </c>
      <c r="Q179" s="145">
        <v>1</v>
      </c>
      <c r="R179" s="145">
        <f>Q179*H179</f>
        <v>25.2</v>
      </c>
      <c r="S179" s="145">
        <v>0</v>
      </c>
      <c r="T179" s="146">
        <f>S179*H179</f>
        <v>0</v>
      </c>
      <c r="AR179" s="147" t="s">
        <v>204</v>
      </c>
      <c r="AT179" s="147" t="s">
        <v>201</v>
      </c>
      <c r="AU179" s="147" t="s">
        <v>77</v>
      </c>
      <c r="AY179" s="15" t="s">
        <v>148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5" t="s">
        <v>75</v>
      </c>
      <c r="BK179" s="148">
        <f>ROUND(I179*H179,2)</f>
        <v>0</v>
      </c>
      <c r="BL179" s="15" t="s">
        <v>155</v>
      </c>
      <c r="BM179" s="147" t="s">
        <v>205</v>
      </c>
    </row>
    <row r="180" spans="2:65" s="1" customFormat="1">
      <c r="B180" s="27"/>
      <c r="D180" s="149" t="s">
        <v>157</v>
      </c>
      <c r="F180" s="150" t="s">
        <v>206</v>
      </c>
      <c r="L180" s="27"/>
      <c r="M180" s="151"/>
      <c r="T180" s="51"/>
      <c r="AT180" s="15" t="s">
        <v>157</v>
      </c>
      <c r="AU180" s="15" t="s">
        <v>77</v>
      </c>
    </row>
    <row r="181" spans="2:65" s="1" customFormat="1" ht="48.75">
      <c r="B181" s="27"/>
      <c r="D181" s="149" t="s">
        <v>176</v>
      </c>
      <c r="F181" s="160" t="s">
        <v>184</v>
      </c>
      <c r="L181" s="27"/>
      <c r="M181" s="151"/>
      <c r="T181" s="51"/>
      <c r="AT181" s="15" t="s">
        <v>176</v>
      </c>
      <c r="AU181" s="15" t="s">
        <v>77</v>
      </c>
    </row>
    <row r="182" spans="2:65" s="1" customFormat="1" ht="24.2" customHeight="1">
      <c r="B182" s="137"/>
      <c r="C182" s="138" t="s">
        <v>221</v>
      </c>
      <c r="D182" s="138" t="s">
        <v>150</v>
      </c>
      <c r="E182" s="139" t="s">
        <v>207</v>
      </c>
      <c r="F182" s="140" t="s">
        <v>208</v>
      </c>
      <c r="G182" s="141" t="s">
        <v>209</v>
      </c>
      <c r="H182" s="142">
        <v>280.584</v>
      </c>
      <c r="I182" s="143">
        <v>0</v>
      </c>
      <c r="J182" s="143">
        <f>ROUND(I182*H182,2)</f>
        <v>0</v>
      </c>
      <c r="K182" s="140" t="s">
        <v>154</v>
      </c>
      <c r="L182" s="27"/>
      <c r="M182" s="144" t="s">
        <v>1</v>
      </c>
      <c r="N182" s="115" t="s">
        <v>33</v>
      </c>
      <c r="O182" s="145">
        <v>0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155</v>
      </c>
      <c r="AT182" s="147" t="s">
        <v>150</v>
      </c>
      <c r="AU182" s="147" t="s">
        <v>77</v>
      </c>
      <c r="AY182" s="15" t="s">
        <v>148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5" t="s">
        <v>75</v>
      </c>
      <c r="BK182" s="148">
        <f>ROUND(I182*H182,2)</f>
        <v>0</v>
      </c>
      <c r="BL182" s="15" t="s">
        <v>155</v>
      </c>
      <c r="BM182" s="147" t="s">
        <v>210</v>
      </c>
    </row>
    <row r="183" spans="2:65" s="1" customFormat="1" ht="29.25">
      <c r="B183" s="27"/>
      <c r="D183" s="149" t="s">
        <v>157</v>
      </c>
      <c r="F183" s="150" t="s">
        <v>211</v>
      </c>
      <c r="L183" s="27"/>
      <c r="M183" s="151"/>
      <c r="T183" s="51"/>
      <c r="AT183" s="15" t="s">
        <v>157</v>
      </c>
      <c r="AU183" s="15" t="s">
        <v>77</v>
      </c>
    </row>
    <row r="184" spans="2:65" s="1" customFormat="1">
      <c r="B184" s="27"/>
      <c r="D184" s="152" t="s">
        <v>159</v>
      </c>
      <c r="F184" s="153" t="s">
        <v>212</v>
      </c>
      <c r="L184" s="27"/>
      <c r="M184" s="151"/>
      <c r="T184" s="51"/>
      <c r="AT184" s="15" t="s">
        <v>159</v>
      </c>
      <c r="AU184" s="15" t="s">
        <v>77</v>
      </c>
    </row>
    <row r="185" spans="2:65" s="1" customFormat="1" ht="48.75">
      <c r="B185" s="27"/>
      <c r="D185" s="149" t="s">
        <v>176</v>
      </c>
      <c r="F185" s="160" t="s">
        <v>177</v>
      </c>
      <c r="L185" s="27"/>
      <c r="M185" s="151"/>
      <c r="T185" s="51"/>
      <c r="AT185" s="15" t="s">
        <v>176</v>
      </c>
      <c r="AU185" s="15" t="s">
        <v>77</v>
      </c>
    </row>
    <row r="186" spans="2:65" s="12" customFormat="1" ht="22.5">
      <c r="B186" s="154"/>
      <c r="D186" s="149" t="s">
        <v>161</v>
      </c>
      <c r="E186" s="155" t="s">
        <v>1</v>
      </c>
      <c r="F186" s="156" t="s">
        <v>213</v>
      </c>
      <c r="H186" s="157">
        <v>280.584</v>
      </c>
      <c r="L186" s="154"/>
      <c r="M186" s="158"/>
      <c r="T186" s="159"/>
      <c r="AT186" s="155" t="s">
        <v>161</v>
      </c>
      <c r="AU186" s="155" t="s">
        <v>77</v>
      </c>
      <c r="AV186" s="12" t="s">
        <v>77</v>
      </c>
      <c r="AW186" s="12" t="s">
        <v>25</v>
      </c>
      <c r="AX186" s="12" t="s">
        <v>75</v>
      </c>
      <c r="AY186" s="155" t="s">
        <v>148</v>
      </c>
    </row>
    <row r="187" spans="2:65" s="1" customFormat="1" ht="16.5" customHeight="1">
      <c r="B187" s="137"/>
      <c r="C187" s="138" t="s">
        <v>228</v>
      </c>
      <c r="D187" s="138" t="s">
        <v>150</v>
      </c>
      <c r="E187" s="139" t="s">
        <v>215</v>
      </c>
      <c r="F187" s="140" t="s">
        <v>216</v>
      </c>
      <c r="G187" s="141" t="s">
        <v>172</v>
      </c>
      <c r="H187" s="142">
        <v>25.2</v>
      </c>
      <c r="I187" s="143">
        <v>0</v>
      </c>
      <c r="J187" s="143">
        <f>ROUND(I187*H187,2)</f>
        <v>0</v>
      </c>
      <c r="K187" s="140" t="s">
        <v>154</v>
      </c>
      <c r="L187" s="27"/>
      <c r="M187" s="144" t="s">
        <v>1</v>
      </c>
      <c r="N187" s="115" t="s">
        <v>33</v>
      </c>
      <c r="O187" s="145">
        <v>8.9999999999999993E-3</v>
      </c>
      <c r="P187" s="145">
        <f>O187*H187</f>
        <v>0.22679999999999997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155</v>
      </c>
      <c r="AT187" s="147" t="s">
        <v>150</v>
      </c>
      <c r="AU187" s="147" t="s">
        <v>77</v>
      </c>
      <c r="AY187" s="15" t="s">
        <v>148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5" t="s">
        <v>75</v>
      </c>
      <c r="BK187" s="148">
        <f>ROUND(I187*H187,2)</f>
        <v>0</v>
      </c>
      <c r="BL187" s="15" t="s">
        <v>155</v>
      </c>
      <c r="BM187" s="147" t="s">
        <v>217</v>
      </c>
    </row>
    <row r="188" spans="2:65" s="1" customFormat="1" ht="19.5">
      <c r="B188" s="27"/>
      <c r="D188" s="149" t="s">
        <v>157</v>
      </c>
      <c r="F188" s="150" t="s">
        <v>218</v>
      </c>
      <c r="L188" s="27"/>
      <c r="M188" s="151"/>
      <c r="T188" s="51"/>
      <c r="AT188" s="15" t="s">
        <v>157</v>
      </c>
      <c r="AU188" s="15" t="s">
        <v>77</v>
      </c>
    </row>
    <row r="189" spans="2:65" s="1" customFormat="1">
      <c r="B189" s="27"/>
      <c r="D189" s="152" t="s">
        <v>159</v>
      </c>
      <c r="F189" s="153" t="s">
        <v>219</v>
      </c>
      <c r="L189" s="27"/>
      <c r="M189" s="151"/>
      <c r="T189" s="51"/>
      <c r="AT189" s="15" t="s">
        <v>159</v>
      </c>
      <c r="AU189" s="15" t="s">
        <v>77</v>
      </c>
    </row>
    <row r="190" spans="2:65" s="1" customFormat="1" ht="48.75">
      <c r="B190" s="27"/>
      <c r="D190" s="149" t="s">
        <v>176</v>
      </c>
      <c r="F190" s="160" t="s">
        <v>177</v>
      </c>
      <c r="L190" s="27"/>
      <c r="M190" s="151"/>
      <c r="T190" s="51"/>
      <c r="AT190" s="15" t="s">
        <v>176</v>
      </c>
      <c r="AU190" s="15" t="s">
        <v>77</v>
      </c>
    </row>
    <row r="191" spans="2:65" s="12" customFormat="1" ht="22.5">
      <c r="B191" s="154"/>
      <c r="D191" s="149" t="s">
        <v>161</v>
      </c>
      <c r="E191" s="155" t="s">
        <v>1</v>
      </c>
      <c r="F191" s="156" t="s">
        <v>932</v>
      </c>
      <c r="H191" s="157">
        <v>25.2</v>
      </c>
      <c r="L191" s="154"/>
      <c r="M191" s="158"/>
      <c r="T191" s="159"/>
      <c r="AT191" s="155" t="s">
        <v>161</v>
      </c>
      <c r="AU191" s="155" t="s">
        <v>77</v>
      </c>
      <c r="AV191" s="12" t="s">
        <v>77</v>
      </c>
      <c r="AW191" s="12" t="s">
        <v>25</v>
      </c>
      <c r="AX191" s="12" t="s">
        <v>75</v>
      </c>
      <c r="AY191" s="155" t="s">
        <v>148</v>
      </c>
    </row>
    <row r="192" spans="2:65" s="1" customFormat="1" ht="24.2" customHeight="1">
      <c r="B192" s="137"/>
      <c r="C192" s="138" t="s">
        <v>235</v>
      </c>
      <c r="D192" s="138" t="s">
        <v>150</v>
      </c>
      <c r="E192" s="139" t="s">
        <v>454</v>
      </c>
      <c r="F192" s="140" t="s">
        <v>455</v>
      </c>
      <c r="G192" s="141" t="s">
        <v>172</v>
      </c>
      <c r="H192" s="142">
        <v>0.70199999999999996</v>
      </c>
      <c r="I192" s="143">
        <v>0</v>
      </c>
      <c r="J192" s="143">
        <f>ROUND(I192*H192,2)</f>
        <v>0</v>
      </c>
      <c r="K192" s="140" t="s">
        <v>154</v>
      </c>
      <c r="L192" s="27"/>
      <c r="M192" s="144" t="s">
        <v>1</v>
      </c>
      <c r="N192" s="115" t="s">
        <v>33</v>
      </c>
      <c r="O192" s="145">
        <v>1.7889999999999999</v>
      </c>
      <c r="P192" s="145">
        <f>O192*H192</f>
        <v>1.2558779999999998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155</v>
      </c>
      <c r="AT192" s="147" t="s">
        <v>150</v>
      </c>
      <c r="AU192" s="147" t="s">
        <v>77</v>
      </c>
      <c r="AY192" s="15" t="s">
        <v>148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5" t="s">
        <v>75</v>
      </c>
      <c r="BK192" s="148">
        <f>ROUND(I192*H192,2)</f>
        <v>0</v>
      </c>
      <c r="BL192" s="15" t="s">
        <v>155</v>
      </c>
      <c r="BM192" s="147" t="s">
        <v>933</v>
      </c>
    </row>
    <row r="193" spans="2:65" s="1" customFormat="1" ht="39">
      <c r="B193" s="27"/>
      <c r="D193" s="149" t="s">
        <v>157</v>
      </c>
      <c r="F193" s="150" t="s">
        <v>457</v>
      </c>
      <c r="L193" s="27"/>
      <c r="M193" s="151"/>
      <c r="T193" s="51"/>
      <c r="AT193" s="15" t="s">
        <v>157</v>
      </c>
      <c r="AU193" s="15" t="s">
        <v>77</v>
      </c>
    </row>
    <row r="194" spans="2:65" s="1" customFormat="1">
      <c r="B194" s="27"/>
      <c r="D194" s="152" t="s">
        <v>159</v>
      </c>
      <c r="F194" s="153" t="s">
        <v>458</v>
      </c>
      <c r="L194" s="27"/>
      <c r="M194" s="151"/>
      <c r="T194" s="51"/>
      <c r="AT194" s="15" t="s">
        <v>159</v>
      </c>
      <c r="AU194" s="15" t="s">
        <v>77</v>
      </c>
    </row>
    <row r="195" spans="2:65" s="12" customFormat="1">
      <c r="B195" s="154"/>
      <c r="D195" s="149" t="s">
        <v>161</v>
      </c>
      <c r="E195" s="155" t="s">
        <v>1</v>
      </c>
      <c r="F195" s="156" t="s">
        <v>934</v>
      </c>
      <c r="H195" s="157">
        <v>0.70199999999999996</v>
      </c>
      <c r="L195" s="154"/>
      <c r="M195" s="158"/>
      <c r="T195" s="159"/>
      <c r="AT195" s="155" t="s">
        <v>161</v>
      </c>
      <c r="AU195" s="155" t="s">
        <v>77</v>
      </c>
      <c r="AV195" s="12" t="s">
        <v>77</v>
      </c>
      <c r="AW195" s="12" t="s">
        <v>25</v>
      </c>
      <c r="AX195" s="12" t="s">
        <v>75</v>
      </c>
      <c r="AY195" s="155" t="s">
        <v>148</v>
      </c>
    </row>
    <row r="196" spans="2:65" s="1" customFormat="1" ht="16.5" customHeight="1">
      <c r="B196" s="137"/>
      <c r="C196" s="161" t="s">
        <v>242</v>
      </c>
      <c r="D196" s="161" t="s">
        <v>201</v>
      </c>
      <c r="E196" s="162" t="s">
        <v>460</v>
      </c>
      <c r="F196" s="163" t="s">
        <v>461</v>
      </c>
      <c r="G196" s="164" t="s">
        <v>209</v>
      </c>
      <c r="H196" s="165">
        <v>1.4039999999999999</v>
      </c>
      <c r="I196" s="166">
        <v>0</v>
      </c>
      <c r="J196" s="166">
        <f>ROUND(I196*H196,2)</f>
        <v>0</v>
      </c>
      <c r="K196" s="163" t="s">
        <v>154</v>
      </c>
      <c r="L196" s="167"/>
      <c r="M196" s="168" t="s">
        <v>1</v>
      </c>
      <c r="N196" s="169" t="s">
        <v>33</v>
      </c>
      <c r="O196" s="145">
        <v>0</v>
      </c>
      <c r="P196" s="145">
        <f>O196*H196</f>
        <v>0</v>
      </c>
      <c r="Q196" s="145">
        <v>1</v>
      </c>
      <c r="R196" s="145">
        <f>Q196*H196</f>
        <v>1.4039999999999999</v>
      </c>
      <c r="S196" s="145">
        <v>0</v>
      </c>
      <c r="T196" s="146">
        <f>S196*H196</f>
        <v>0</v>
      </c>
      <c r="AR196" s="147" t="s">
        <v>204</v>
      </c>
      <c r="AT196" s="147" t="s">
        <v>201</v>
      </c>
      <c r="AU196" s="147" t="s">
        <v>77</v>
      </c>
      <c r="AY196" s="15" t="s">
        <v>148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5" t="s">
        <v>75</v>
      </c>
      <c r="BK196" s="148">
        <f>ROUND(I196*H196,2)</f>
        <v>0</v>
      </c>
      <c r="BL196" s="15" t="s">
        <v>155</v>
      </c>
      <c r="BM196" s="147" t="s">
        <v>935</v>
      </c>
    </row>
    <row r="197" spans="2:65" s="1" customFormat="1">
      <c r="B197" s="27"/>
      <c r="D197" s="149" t="s">
        <v>157</v>
      </c>
      <c r="F197" s="150" t="s">
        <v>461</v>
      </c>
      <c r="L197" s="27"/>
      <c r="M197" s="151"/>
      <c r="T197" s="51"/>
      <c r="AT197" s="15" t="s">
        <v>157</v>
      </c>
      <c r="AU197" s="15" t="s">
        <v>77</v>
      </c>
    </row>
    <row r="198" spans="2:65" s="12" customFormat="1">
      <c r="B198" s="154"/>
      <c r="D198" s="149" t="s">
        <v>161</v>
      </c>
      <c r="F198" s="156" t="s">
        <v>936</v>
      </c>
      <c r="H198" s="157">
        <v>1.4039999999999999</v>
      </c>
      <c r="L198" s="154"/>
      <c r="M198" s="158"/>
      <c r="T198" s="159"/>
      <c r="AT198" s="155" t="s">
        <v>161</v>
      </c>
      <c r="AU198" s="155" t="s">
        <v>77</v>
      </c>
      <c r="AV198" s="12" t="s">
        <v>77</v>
      </c>
      <c r="AW198" s="12" t="s">
        <v>3</v>
      </c>
      <c r="AX198" s="12" t="s">
        <v>75</v>
      </c>
      <c r="AY198" s="155" t="s">
        <v>148</v>
      </c>
    </row>
    <row r="199" spans="2:65" s="1" customFormat="1" ht="33" customHeight="1">
      <c r="B199" s="137"/>
      <c r="C199" s="138" t="s">
        <v>249</v>
      </c>
      <c r="D199" s="138" t="s">
        <v>150</v>
      </c>
      <c r="E199" s="139" t="s">
        <v>937</v>
      </c>
      <c r="F199" s="140" t="s">
        <v>938</v>
      </c>
      <c r="G199" s="141" t="s">
        <v>153</v>
      </c>
      <c r="H199" s="142">
        <v>78</v>
      </c>
      <c r="I199" s="143">
        <v>0</v>
      </c>
      <c r="J199" s="143">
        <f>ROUND(I199*H199,2)</f>
        <v>0</v>
      </c>
      <c r="K199" s="140" t="s">
        <v>154</v>
      </c>
      <c r="L199" s="27"/>
      <c r="M199" s="144" t="s">
        <v>1</v>
      </c>
      <c r="N199" s="115" t="s">
        <v>33</v>
      </c>
      <c r="O199" s="145">
        <v>0.22500000000000001</v>
      </c>
      <c r="P199" s="145">
        <f>O199*H199</f>
        <v>17.55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155</v>
      </c>
      <c r="AT199" s="147" t="s">
        <v>150</v>
      </c>
      <c r="AU199" s="147" t="s">
        <v>77</v>
      </c>
      <c r="AY199" s="15" t="s">
        <v>148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5" t="s">
        <v>75</v>
      </c>
      <c r="BK199" s="148">
        <f>ROUND(I199*H199,2)</f>
        <v>0</v>
      </c>
      <c r="BL199" s="15" t="s">
        <v>155</v>
      </c>
      <c r="BM199" s="147" t="s">
        <v>939</v>
      </c>
    </row>
    <row r="200" spans="2:65" s="1" customFormat="1" ht="19.5">
      <c r="B200" s="27"/>
      <c r="D200" s="149" t="s">
        <v>157</v>
      </c>
      <c r="F200" s="150" t="s">
        <v>940</v>
      </c>
      <c r="L200" s="27"/>
      <c r="M200" s="151"/>
      <c r="T200" s="51"/>
      <c r="AT200" s="15" t="s">
        <v>157</v>
      </c>
      <c r="AU200" s="15" t="s">
        <v>77</v>
      </c>
    </row>
    <row r="201" spans="2:65" s="1" customFormat="1">
      <c r="B201" s="27"/>
      <c r="D201" s="152" t="s">
        <v>159</v>
      </c>
      <c r="F201" s="153" t="s">
        <v>941</v>
      </c>
      <c r="L201" s="27"/>
      <c r="M201" s="151"/>
      <c r="T201" s="51"/>
      <c r="AT201" s="15" t="s">
        <v>159</v>
      </c>
      <c r="AU201" s="15" t="s">
        <v>77</v>
      </c>
    </row>
    <row r="202" spans="2:65" s="12" customFormat="1">
      <c r="B202" s="154"/>
      <c r="D202" s="149" t="s">
        <v>161</v>
      </c>
      <c r="E202" s="155" t="s">
        <v>1</v>
      </c>
      <c r="F202" s="156" t="s">
        <v>942</v>
      </c>
      <c r="H202" s="157">
        <v>78</v>
      </c>
      <c r="L202" s="154"/>
      <c r="M202" s="158"/>
      <c r="T202" s="159"/>
      <c r="AT202" s="155" t="s">
        <v>161</v>
      </c>
      <c r="AU202" s="155" t="s">
        <v>77</v>
      </c>
      <c r="AV202" s="12" t="s">
        <v>77</v>
      </c>
      <c r="AW202" s="12" t="s">
        <v>25</v>
      </c>
      <c r="AX202" s="12" t="s">
        <v>75</v>
      </c>
      <c r="AY202" s="155" t="s">
        <v>148</v>
      </c>
    </row>
    <row r="203" spans="2:65" s="1" customFormat="1" ht="16.5" customHeight="1">
      <c r="B203" s="137"/>
      <c r="C203" s="161" t="s">
        <v>8</v>
      </c>
      <c r="D203" s="161" t="s">
        <v>201</v>
      </c>
      <c r="E203" s="162" t="s">
        <v>475</v>
      </c>
      <c r="F203" s="163" t="s">
        <v>476</v>
      </c>
      <c r="G203" s="164" t="s">
        <v>477</v>
      </c>
      <c r="H203" s="165">
        <v>1.56</v>
      </c>
      <c r="I203" s="166">
        <v>0</v>
      </c>
      <c r="J203" s="166">
        <f>ROUND(I203*H203,2)</f>
        <v>0</v>
      </c>
      <c r="K203" s="163" t="s">
        <v>154</v>
      </c>
      <c r="L203" s="167"/>
      <c r="M203" s="168" t="s">
        <v>1</v>
      </c>
      <c r="N203" s="169" t="s">
        <v>33</v>
      </c>
      <c r="O203" s="145">
        <v>0</v>
      </c>
      <c r="P203" s="145">
        <f>O203*H203</f>
        <v>0</v>
      </c>
      <c r="Q203" s="145">
        <v>1E-3</v>
      </c>
      <c r="R203" s="145">
        <f>Q203*H203</f>
        <v>1.5600000000000002E-3</v>
      </c>
      <c r="S203" s="145">
        <v>0</v>
      </c>
      <c r="T203" s="146">
        <f>S203*H203</f>
        <v>0</v>
      </c>
      <c r="AR203" s="147" t="s">
        <v>204</v>
      </c>
      <c r="AT203" s="147" t="s">
        <v>201</v>
      </c>
      <c r="AU203" s="147" t="s">
        <v>77</v>
      </c>
      <c r="AY203" s="15" t="s">
        <v>148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5" t="s">
        <v>75</v>
      </c>
      <c r="BK203" s="148">
        <f>ROUND(I203*H203,2)</f>
        <v>0</v>
      </c>
      <c r="BL203" s="15" t="s">
        <v>155</v>
      </c>
      <c r="BM203" s="147" t="s">
        <v>943</v>
      </c>
    </row>
    <row r="204" spans="2:65" s="1" customFormat="1">
      <c r="B204" s="27"/>
      <c r="D204" s="149" t="s">
        <v>157</v>
      </c>
      <c r="F204" s="150" t="s">
        <v>476</v>
      </c>
      <c r="L204" s="27"/>
      <c r="M204" s="151"/>
      <c r="T204" s="51"/>
      <c r="AT204" s="15" t="s">
        <v>157</v>
      </c>
      <c r="AU204" s="15" t="s">
        <v>77</v>
      </c>
    </row>
    <row r="205" spans="2:65" s="12" customFormat="1">
      <c r="B205" s="154"/>
      <c r="D205" s="149" t="s">
        <v>161</v>
      </c>
      <c r="F205" s="156" t="s">
        <v>944</v>
      </c>
      <c r="H205" s="157">
        <v>1.56</v>
      </c>
      <c r="L205" s="154"/>
      <c r="M205" s="158"/>
      <c r="T205" s="159"/>
      <c r="AT205" s="155" t="s">
        <v>161</v>
      </c>
      <c r="AU205" s="155" t="s">
        <v>77</v>
      </c>
      <c r="AV205" s="12" t="s">
        <v>77</v>
      </c>
      <c r="AW205" s="12" t="s">
        <v>3</v>
      </c>
      <c r="AX205" s="12" t="s">
        <v>75</v>
      </c>
      <c r="AY205" s="155" t="s">
        <v>148</v>
      </c>
    </row>
    <row r="206" spans="2:65" s="11" customFormat="1" ht="22.9" customHeight="1">
      <c r="B206" s="126"/>
      <c r="D206" s="127" t="s">
        <v>67</v>
      </c>
      <c r="E206" s="135" t="s">
        <v>169</v>
      </c>
      <c r="F206" s="135" t="s">
        <v>641</v>
      </c>
      <c r="J206" s="136">
        <f>BK206</f>
        <v>0</v>
      </c>
      <c r="L206" s="126"/>
      <c r="M206" s="130"/>
      <c r="P206" s="131">
        <f>SUM(P207:P213)</f>
        <v>9.6750000000000007</v>
      </c>
      <c r="R206" s="131">
        <f>SUM(R207:R213)</f>
        <v>4.4495999999999993</v>
      </c>
      <c r="T206" s="132">
        <f>SUM(T207:T213)</f>
        <v>0</v>
      </c>
      <c r="AR206" s="127" t="s">
        <v>75</v>
      </c>
      <c r="AT206" s="133" t="s">
        <v>67</v>
      </c>
      <c r="AU206" s="133" t="s">
        <v>75</v>
      </c>
      <c r="AY206" s="127" t="s">
        <v>148</v>
      </c>
      <c r="BK206" s="134">
        <f>SUM(BK207:BK213)</f>
        <v>0</v>
      </c>
    </row>
    <row r="207" spans="2:65" s="1" customFormat="1" ht="24.2" customHeight="1">
      <c r="B207" s="137"/>
      <c r="C207" s="138" t="s">
        <v>262</v>
      </c>
      <c r="D207" s="138" t="s">
        <v>150</v>
      </c>
      <c r="E207" s="139" t="s">
        <v>945</v>
      </c>
      <c r="F207" s="140" t="s">
        <v>946</v>
      </c>
      <c r="G207" s="141" t="s">
        <v>272</v>
      </c>
      <c r="H207" s="142">
        <v>15</v>
      </c>
      <c r="I207" s="143">
        <v>0</v>
      </c>
      <c r="J207" s="143">
        <f>ROUND(I207*H207,2)</f>
        <v>0</v>
      </c>
      <c r="K207" s="140" t="s">
        <v>154</v>
      </c>
      <c r="L207" s="27"/>
      <c r="M207" s="144" t="s">
        <v>1</v>
      </c>
      <c r="N207" s="115" t="s">
        <v>33</v>
      </c>
      <c r="O207" s="145">
        <v>0.64500000000000002</v>
      </c>
      <c r="P207" s="145">
        <f>O207*H207</f>
        <v>9.6750000000000007</v>
      </c>
      <c r="Q207" s="145">
        <v>0.12064</v>
      </c>
      <c r="R207" s="145">
        <f>Q207*H207</f>
        <v>1.8095999999999999</v>
      </c>
      <c r="S207" s="145">
        <v>0</v>
      </c>
      <c r="T207" s="146">
        <f>S207*H207</f>
        <v>0</v>
      </c>
      <c r="AR207" s="147" t="s">
        <v>155</v>
      </c>
      <c r="AT207" s="147" t="s">
        <v>150</v>
      </c>
      <c r="AU207" s="147" t="s">
        <v>77</v>
      </c>
      <c r="AY207" s="15" t="s">
        <v>148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5" t="s">
        <v>75</v>
      </c>
      <c r="BK207" s="148">
        <f>ROUND(I207*H207,2)</f>
        <v>0</v>
      </c>
      <c r="BL207" s="15" t="s">
        <v>155</v>
      </c>
      <c r="BM207" s="147" t="s">
        <v>947</v>
      </c>
    </row>
    <row r="208" spans="2:65" s="1" customFormat="1" ht="19.5">
      <c r="B208" s="27"/>
      <c r="D208" s="149" t="s">
        <v>157</v>
      </c>
      <c r="F208" s="150" t="s">
        <v>948</v>
      </c>
      <c r="L208" s="27"/>
      <c r="M208" s="151"/>
      <c r="T208" s="51"/>
      <c r="AT208" s="15" t="s">
        <v>157</v>
      </c>
      <c r="AU208" s="15" t="s">
        <v>77</v>
      </c>
    </row>
    <row r="209" spans="2:65" s="1" customFormat="1">
      <c r="B209" s="27"/>
      <c r="D209" s="152" t="s">
        <v>159</v>
      </c>
      <c r="F209" s="153" t="s">
        <v>949</v>
      </c>
      <c r="L209" s="27"/>
      <c r="M209" s="151"/>
      <c r="T209" s="51"/>
      <c r="AT209" s="15" t="s">
        <v>159</v>
      </c>
      <c r="AU209" s="15" t="s">
        <v>77</v>
      </c>
    </row>
    <row r="210" spans="2:65" s="12" customFormat="1">
      <c r="B210" s="154"/>
      <c r="D210" s="149" t="s">
        <v>161</v>
      </c>
      <c r="E210" s="155" t="s">
        <v>1</v>
      </c>
      <c r="F210" s="156" t="s">
        <v>950</v>
      </c>
      <c r="H210" s="157">
        <v>15</v>
      </c>
      <c r="L210" s="154"/>
      <c r="M210" s="158"/>
      <c r="T210" s="159"/>
      <c r="AT210" s="155" t="s">
        <v>161</v>
      </c>
      <c r="AU210" s="155" t="s">
        <v>77</v>
      </c>
      <c r="AV210" s="12" t="s">
        <v>77</v>
      </c>
      <c r="AW210" s="12" t="s">
        <v>25</v>
      </c>
      <c r="AX210" s="12" t="s">
        <v>75</v>
      </c>
      <c r="AY210" s="155" t="s">
        <v>148</v>
      </c>
    </row>
    <row r="211" spans="2:65" s="1" customFormat="1" ht="24.2" customHeight="1">
      <c r="B211" s="137"/>
      <c r="C211" s="161" t="s">
        <v>269</v>
      </c>
      <c r="D211" s="161" t="s">
        <v>201</v>
      </c>
      <c r="E211" s="162" t="s">
        <v>951</v>
      </c>
      <c r="F211" s="163" t="s">
        <v>952</v>
      </c>
      <c r="G211" s="164" t="s">
        <v>281</v>
      </c>
      <c r="H211" s="165">
        <v>88</v>
      </c>
      <c r="I211" s="166">
        <v>0</v>
      </c>
      <c r="J211" s="166">
        <f>ROUND(I211*H211,2)</f>
        <v>0</v>
      </c>
      <c r="K211" s="163" t="s">
        <v>154</v>
      </c>
      <c r="L211" s="167"/>
      <c r="M211" s="168" t="s">
        <v>1</v>
      </c>
      <c r="N211" s="169" t="s">
        <v>33</v>
      </c>
      <c r="O211" s="145">
        <v>0</v>
      </c>
      <c r="P211" s="145">
        <f>O211*H211</f>
        <v>0</v>
      </c>
      <c r="Q211" s="145">
        <v>0.03</v>
      </c>
      <c r="R211" s="145">
        <f>Q211*H211</f>
        <v>2.6399999999999997</v>
      </c>
      <c r="S211" s="145">
        <v>0</v>
      </c>
      <c r="T211" s="146">
        <f>S211*H211</f>
        <v>0</v>
      </c>
      <c r="AR211" s="147" t="s">
        <v>204</v>
      </c>
      <c r="AT211" s="147" t="s">
        <v>201</v>
      </c>
      <c r="AU211" s="147" t="s">
        <v>77</v>
      </c>
      <c r="AY211" s="15" t="s">
        <v>148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5" t="s">
        <v>75</v>
      </c>
      <c r="BK211" s="148">
        <f>ROUND(I211*H211,2)</f>
        <v>0</v>
      </c>
      <c r="BL211" s="15" t="s">
        <v>155</v>
      </c>
      <c r="BM211" s="147" t="s">
        <v>953</v>
      </c>
    </row>
    <row r="212" spans="2:65" s="1" customFormat="1" ht="19.5">
      <c r="B212" s="27"/>
      <c r="D212" s="149" t="s">
        <v>157</v>
      </c>
      <c r="F212" s="150" t="s">
        <v>952</v>
      </c>
      <c r="L212" s="27"/>
      <c r="M212" s="151"/>
      <c r="T212" s="51"/>
      <c r="AT212" s="15" t="s">
        <v>157</v>
      </c>
      <c r="AU212" s="15" t="s">
        <v>77</v>
      </c>
    </row>
    <row r="213" spans="2:65" s="12" customFormat="1">
      <c r="B213" s="154"/>
      <c r="D213" s="149" t="s">
        <v>161</v>
      </c>
      <c r="E213" s="155" t="s">
        <v>1</v>
      </c>
      <c r="F213" s="156" t="s">
        <v>954</v>
      </c>
      <c r="H213" s="157">
        <v>88</v>
      </c>
      <c r="L213" s="154"/>
      <c r="M213" s="158"/>
      <c r="T213" s="159"/>
      <c r="AT213" s="155" t="s">
        <v>161</v>
      </c>
      <c r="AU213" s="155" t="s">
        <v>77</v>
      </c>
      <c r="AV213" s="12" t="s">
        <v>77</v>
      </c>
      <c r="AW213" s="12" t="s">
        <v>25</v>
      </c>
      <c r="AX213" s="12" t="s">
        <v>75</v>
      </c>
      <c r="AY213" s="155" t="s">
        <v>148</v>
      </c>
    </row>
    <row r="214" spans="2:65" s="11" customFormat="1" ht="22.9" customHeight="1">
      <c r="B214" s="126"/>
      <c r="D214" s="127" t="s">
        <v>67</v>
      </c>
      <c r="E214" s="135" t="s">
        <v>155</v>
      </c>
      <c r="F214" s="135" t="s">
        <v>480</v>
      </c>
      <c r="J214" s="136">
        <f>BK214</f>
        <v>0</v>
      </c>
      <c r="L214" s="126"/>
      <c r="M214" s="130"/>
      <c r="P214" s="131">
        <f>SUM(P215:P218)</f>
        <v>0.23705999999999999</v>
      </c>
      <c r="R214" s="131">
        <f>SUM(R215:R218)</f>
        <v>0</v>
      </c>
      <c r="T214" s="132">
        <f>SUM(T215:T218)</f>
        <v>0</v>
      </c>
      <c r="AR214" s="127" t="s">
        <v>75</v>
      </c>
      <c r="AT214" s="133" t="s">
        <v>67</v>
      </c>
      <c r="AU214" s="133" t="s">
        <v>75</v>
      </c>
      <c r="AY214" s="127" t="s">
        <v>148</v>
      </c>
      <c r="BK214" s="134">
        <f>SUM(BK215:BK218)</f>
        <v>0</v>
      </c>
    </row>
    <row r="215" spans="2:65" s="1" customFormat="1" ht="16.5" customHeight="1">
      <c r="B215" s="137"/>
      <c r="C215" s="138" t="s">
        <v>278</v>
      </c>
      <c r="D215" s="138" t="s">
        <v>150</v>
      </c>
      <c r="E215" s="139" t="s">
        <v>481</v>
      </c>
      <c r="F215" s="140" t="s">
        <v>482</v>
      </c>
      <c r="G215" s="141" t="s">
        <v>172</v>
      </c>
      <c r="H215" s="142">
        <v>0.18</v>
      </c>
      <c r="I215" s="143">
        <v>0</v>
      </c>
      <c r="J215" s="143">
        <f>ROUND(I215*H215,2)</f>
        <v>0</v>
      </c>
      <c r="K215" s="140" t="s">
        <v>154</v>
      </c>
      <c r="L215" s="27"/>
      <c r="M215" s="144" t="s">
        <v>1</v>
      </c>
      <c r="N215" s="115" t="s">
        <v>33</v>
      </c>
      <c r="O215" s="145">
        <v>1.3169999999999999</v>
      </c>
      <c r="P215" s="145">
        <f>O215*H215</f>
        <v>0.23705999999999999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155</v>
      </c>
      <c r="AT215" s="147" t="s">
        <v>150</v>
      </c>
      <c r="AU215" s="147" t="s">
        <v>77</v>
      </c>
      <c r="AY215" s="15" t="s">
        <v>148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5" t="s">
        <v>75</v>
      </c>
      <c r="BK215" s="148">
        <f>ROUND(I215*H215,2)</f>
        <v>0</v>
      </c>
      <c r="BL215" s="15" t="s">
        <v>155</v>
      </c>
      <c r="BM215" s="147" t="s">
        <v>955</v>
      </c>
    </row>
    <row r="216" spans="2:65" s="1" customFormat="1" ht="19.5">
      <c r="B216" s="27"/>
      <c r="D216" s="149" t="s">
        <v>157</v>
      </c>
      <c r="F216" s="150" t="s">
        <v>484</v>
      </c>
      <c r="L216" s="27"/>
      <c r="M216" s="151"/>
      <c r="T216" s="51"/>
      <c r="AT216" s="15" t="s">
        <v>157</v>
      </c>
      <c r="AU216" s="15" t="s">
        <v>77</v>
      </c>
    </row>
    <row r="217" spans="2:65" s="1" customFormat="1">
      <c r="B217" s="27"/>
      <c r="D217" s="152" t="s">
        <v>159</v>
      </c>
      <c r="F217" s="153" t="s">
        <v>485</v>
      </c>
      <c r="L217" s="27"/>
      <c r="M217" s="151"/>
      <c r="T217" s="51"/>
      <c r="AT217" s="15" t="s">
        <v>159</v>
      </c>
      <c r="AU217" s="15" t="s">
        <v>77</v>
      </c>
    </row>
    <row r="218" spans="2:65" s="12" customFormat="1">
      <c r="B218" s="154"/>
      <c r="D218" s="149" t="s">
        <v>161</v>
      </c>
      <c r="E218" s="155" t="s">
        <v>1</v>
      </c>
      <c r="F218" s="156" t="s">
        <v>956</v>
      </c>
      <c r="H218" s="157">
        <v>0.18</v>
      </c>
      <c r="L218" s="154"/>
      <c r="M218" s="158"/>
      <c r="T218" s="159"/>
      <c r="AT218" s="155" t="s">
        <v>161</v>
      </c>
      <c r="AU218" s="155" t="s">
        <v>77</v>
      </c>
      <c r="AV218" s="12" t="s">
        <v>77</v>
      </c>
      <c r="AW218" s="12" t="s">
        <v>25</v>
      </c>
      <c r="AX218" s="12" t="s">
        <v>75</v>
      </c>
      <c r="AY218" s="155" t="s">
        <v>148</v>
      </c>
    </row>
    <row r="219" spans="2:65" s="11" customFormat="1" ht="22.9" customHeight="1">
      <c r="B219" s="126"/>
      <c r="D219" s="127" t="s">
        <v>67</v>
      </c>
      <c r="E219" s="135" t="s">
        <v>186</v>
      </c>
      <c r="F219" s="135" t="s">
        <v>220</v>
      </c>
      <c r="J219" s="136">
        <f>BK219</f>
        <v>0</v>
      </c>
      <c r="L219" s="126"/>
      <c r="M219" s="130"/>
      <c r="P219" s="131">
        <f>SUM(P220:P260)</f>
        <v>49.056000000000004</v>
      </c>
      <c r="R219" s="131">
        <f>SUM(R220:R260)</f>
        <v>11.27652</v>
      </c>
      <c r="T219" s="132">
        <f>SUM(T220:T260)</f>
        <v>0</v>
      </c>
      <c r="AR219" s="127" t="s">
        <v>75</v>
      </c>
      <c r="AT219" s="133" t="s">
        <v>67</v>
      </c>
      <c r="AU219" s="133" t="s">
        <v>75</v>
      </c>
      <c r="AY219" s="127" t="s">
        <v>148</v>
      </c>
      <c r="BK219" s="134">
        <f>SUM(BK220:BK260)</f>
        <v>0</v>
      </c>
    </row>
    <row r="220" spans="2:65" s="1" customFormat="1" ht="16.5" customHeight="1">
      <c r="B220" s="137"/>
      <c r="C220" s="138" t="s">
        <v>285</v>
      </c>
      <c r="D220" s="138" t="s">
        <v>150</v>
      </c>
      <c r="E220" s="139" t="s">
        <v>229</v>
      </c>
      <c r="F220" s="140" t="s">
        <v>230</v>
      </c>
      <c r="G220" s="141" t="s">
        <v>153</v>
      </c>
      <c r="H220" s="142">
        <v>6</v>
      </c>
      <c r="I220" s="143">
        <v>0</v>
      </c>
      <c r="J220" s="143">
        <f>ROUND(I220*H220,2)</f>
        <v>0</v>
      </c>
      <c r="K220" s="140" t="s">
        <v>154</v>
      </c>
      <c r="L220" s="27"/>
      <c r="M220" s="144" t="s">
        <v>1</v>
      </c>
      <c r="N220" s="115" t="s">
        <v>33</v>
      </c>
      <c r="O220" s="145">
        <v>2.5999999999999999E-2</v>
      </c>
      <c r="P220" s="145">
        <f>O220*H220</f>
        <v>0.156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155</v>
      </c>
      <c r="AT220" s="147" t="s">
        <v>150</v>
      </c>
      <c r="AU220" s="147" t="s">
        <v>77</v>
      </c>
      <c r="AY220" s="15" t="s">
        <v>148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5" t="s">
        <v>75</v>
      </c>
      <c r="BK220" s="148">
        <f>ROUND(I220*H220,2)</f>
        <v>0</v>
      </c>
      <c r="BL220" s="15" t="s">
        <v>155</v>
      </c>
      <c r="BM220" s="147" t="s">
        <v>957</v>
      </c>
    </row>
    <row r="221" spans="2:65" s="1" customFormat="1" ht="19.5">
      <c r="B221" s="27"/>
      <c r="D221" s="149" t="s">
        <v>157</v>
      </c>
      <c r="F221" s="150" t="s">
        <v>232</v>
      </c>
      <c r="L221" s="27"/>
      <c r="M221" s="151"/>
      <c r="T221" s="51"/>
      <c r="AT221" s="15" t="s">
        <v>157</v>
      </c>
      <c r="AU221" s="15" t="s">
        <v>77</v>
      </c>
    </row>
    <row r="222" spans="2:65" s="1" customFormat="1">
      <c r="B222" s="27"/>
      <c r="D222" s="152" t="s">
        <v>159</v>
      </c>
      <c r="F222" s="153" t="s">
        <v>233</v>
      </c>
      <c r="L222" s="27"/>
      <c r="M222" s="151"/>
      <c r="T222" s="51"/>
      <c r="AT222" s="15" t="s">
        <v>159</v>
      </c>
      <c r="AU222" s="15" t="s">
        <v>77</v>
      </c>
    </row>
    <row r="223" spans="2:65" s="12" customFormat="1">
      <c r="B223" s="154"/>
      <c r="D223" s="149" t="s">
        <v>161</v>
      </c>
      <c r="E223" s="155" t="s">
        <v>1</v>
      </c>
      <c r="F223" s="156" t="s">
        <v>958</v>
      </c>
      <c r="H223" s="157">
        <v>6</v>
      </c>
      <c r="L223" s="154"/>
      <c r="M223" s="158"/>
      <c r="T223" s="159"/>
      <c r="AT223" s="155" t="s">
        <v>161</v>
      </c>
      <c r="AU223" s="155" t="s">
        <v>77</v>
      </c>
      <c r="AV223" s="12" t="s">
        <v>77</v>
      </c>
      <c r="AW223" s="12" t="s">
        <v>25</v>
      </c>
      <c r="AX223" s="12" t="s">
        <v>75</v>
      </c>
      <c r="AY223" s="155" t="s">
        <v>148</v>
      </c>
    </row>
    <row r="224" spans="2:65" s="1" customFormat="1" ht="16.5" customHeight="1">
      <c r="B224" s="137"/>
      <c r="C224" s="138" t="s">
        <v>291</v>
      </c>
      <c r="D224" s="138" t="s">
        <v>150</v>
      </c>
      <c r="E224" s="139" t="s">
        <v>487</v>
      </c>
      <c r="F224" s="140" t="s">
        <v>488</v>
      </c>
      <c r="G224" s="141" t="s">
        <v>153</v>
      </c>
      <c r="H224" s="142">
        <v>78</v>
      </c>
      <c r="I224" s="143">
        <v>0</v>
      </c>
      <c r="J224" s="143">
        <f>ROUND(I224*H224,2)</f>
        <v>0</v>
      </c>
      <c r="K224" s="140" t="s">
        <v>154</v>
      </c>
      <c r="L224" s="27"/>
      <c r="M224" s="144" t="s">
        <v>1</v>
      </c>
      <c r="N224" s="115" t="s">
        <v>33</v>
      </c>
      <c r="O224" s="145">
        <v>2.9000000000000001E-2</v>
      </c>
      <c r="P224" s="145">
        <f>O224*H224</f>
        <v>2.262</v>
      </c>
      <c r="Q224" s="145">
        <v>0</v>
      </c>
      <c r="R224" s="145">
        <f>Q224*H224</f>
        <v>0</v>
      </c>
      <c r="S224" s="145">
        <v>0</v>
      </c>
      <c r="T224" s="146">
        <f>S224*H224</f>
        <v>0</v>
      </c>
      <c r="AR224" s="147" t="s">
        <v>155</v>
      </c>
      <c r="AT224" s="147" t="s">
        <v>150</v>
      </c>
      <c r="AU224" s="147" t="s">
        <v>77</v>
      </c>
      <c r="AY224" s="15" t="s">
        <v>148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5" t="s">
        <v>75</v>
      </c>
      <c r="BK224" s="148">
        <f>ROUND(I224*H224,2)</f>
        <v>0</v>
      </c>
      <c r="BL224" s="15" t="s">
        <v>155</v>
      </c>
      <c r="BM224" s="147" t="s">
        <v>959</v>
      </c>
    </row>
    <row r="225" spans="2:65" s="1" customFormat="1" ht="19.5">
      <c r="B225" s="27"/>
      <c r="D225" s="149" t="s">
        <v>157</v>
      </c>
      <c r="F225" s="150" t="s">
        <v>490</v>
      </c>
      <c r="L225" s="27"/>
      <c r="M225" s="151"/>
      <c r="T225" s="51"/>
      <c r="AT225" s="15" t="s">
        <v>157</v>
      </c>
      <c r="AU225" s="15" t="s">
        <v>77</v>
      </c>
    </row>
    <row r="226" spans="2:65" s="1" customFormat="1">
      <c r="B226" s="27"/>
      <c r="D226" s="152" t="s">
        <v>159</v>
      </c>
      <c r="F226" s="153" t="s">
        <v>491</v>
      </c>
      <c r="L226" s="27"/>
      <c r="M226" s="151"/>
      <c r="T226" s="51"/>
      <c r="AT226" s="15" t="s">
        <v>159</v>
      </c>
      <c r="AU226" s="15" t="s">
        <v>77</v>
      </c>
    </row>
    <row r="227" spans="2:65" s="12" customFormat="1">
      <c r="B227" s="154"/>
      <c r="D227" s="149" t="s">
        <v>161</v>
      </c>
      <c r="E227" s="155" t="s">
        <v>1</v>
      </c>
      <c r="F227" s="156" t="s">
        <v>960</v>
      </c>
      <c r="H227" s="157">
        <v>78</v>
      </c>
      <c r="L227" s="154"/>
      <c r="M227" s="158"/>
      <c r="T227" s="159"/>
      <c r="AT227" s="155" t="s">
        <v>161</v>
      </c>
      <c r="AU227" s="155" t="s">
        <v>77</v>
      </c>
      <c r="AV227" s="12" t="s">
        <v>77</v>
      </c>
      <c r="AW227" s="12" t="s">
        <v>25</v>
      </c>
      <c r="AX227" s="12" t="s">
        <v>75</v>
      </c>
      <c r="AY227" s="155" t="s">
        <v>148</v>
      </c>
    </row>
    <row r="228" spans="2:65" s="1" customFormat="1" ht="33" customHeight="1">
      <c r="B228" s="137"/>
      <c r="C228" s="138" t="s">
        <v>7</v>
      </c>
      <c r="D228" s="138" t="s">
        <v>150</v>
      </c>
      <c r="E228" s="139" t="s">
        <v>236</v>
      </c>
      <c r="F228" s="140" t="s">
        <v>237</v>
      </c>
      <c r="G228" s="141" t="s">
        <v>153</v>
      </c>
      <c r="H228" s="142">
        <v>76</v>
      </c>
      <c r="I228" s="143">
        <v>0</v>
      </c>
      <c r="J228" s="143">
        <f>ROUND(I228*H228,2)</f>
        <v>0</v>
      </c>
      <c r="K228" s="140" t="s">
        <v>154</v>
      </c>
      <c r="L228" s="27"/>
      <c r="M228" s="144" t="s">
        <v>1</v>
      </c>
      <c r="N228" s="115" t="s">
        <v>33</v>
      </c>
      <c r="O228" s="145">
        <v>2.5000000000000001E-2</v>
      </c>
      <c r="P228" s="145">
        <f>O228*H228</f>
        <v>1.9000000000000001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155</v>
      </c>
      <c r="AT228" s="147" t="s">
        <v>150</v>
      </c>
      <c r="AU228" s="147" t="s">
        <v>77</v>
      </c>
      <c r="AY228" s="15" t="s">
        <v>148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5" t="s">
        <v>75</v>
      </c>
      <c r="BK228" s="148">
        <f>ROUND(I228*H228,2)</f>
        <v>0</v>
      </c>
      <c r="BL228" s="15" t="s">
        <v>155</v>
      </c>
      <c r="BM228" s="147" t="s">
        <v>238</v>
      </c>
    </row>
    <row r="229" spans="2:65" s="1" customFormat="1" ht="29.25">
      <c r="B229" s="27"/>
      <c r="D229" s="149" t="s">
        <v>157</v>
      </c>
      <c r="F229" s="150" t="s">
        <v>239</v>
      </c>
      <c r="L229" s="27"/>
      <c r="M229" s="151"/>
      <c r="T229" s="51"/>
      <c r="AT229" s="15" t="s">
        <v>157</v>
      </c>
      <c r="AU229" s="15" t="s">
        <v>77</v>
      </c>
    </row>
    <row r="230" spans="2:65" s="1" customFormat="1">
      <c r="B230" s="27"/>
      <c r="D230" s="152" t="s">
        <v>159</v>
      </c>
      <c r="F230" s="153" t="s">
        <v>240</v>
      </c>
      <c r="L230" s="27"/>
      <c r="M230" s="151"/>
      <c r="T230" s="51"/>
      <c r="AT230" s="15" t="s">
        <v>159</v>
      </c>
      <c r="AU230" s="15" t="s">
        <v>77</v>
      </c>
    </row>
    <row r="231" spans="2:65" s="12" customFormat="1">
      <c r="B231" s="154"/>
      <c r="D231" s="149" t="s">
        <v>161</v>
      </c>
      <c r="E231" s="155" t="s">
        <v>1</v>
      </c>
      <c r="F231" s="156" t="s">
        <v>961</v>
      </c>
      <c r="H231" s="157">
        <v>76</v>
      </c>
      <c r="L231" s="154"/>
      <c r="M231" s="158"/>
      <c r="T231" s="159"/>
      <c r="AT231" s="155" t="s">
        <v>161</v>
      </c>
      <c r="AU231" s="155" t="s">
        <v>77</v>
      </c>
      <c r="AV231" s="12" t="s">
        <v>77</v>
      </c>
      <c r="AW231" s="12" t="s">
        <v>25</v>
      </c>
      <c r="AX231" s="12" t="s">
        <v>75</v>
      </c>
      <c r="AY231" s="155" t="s">
        <v>148</v>
      </c>
    </row>
    <row r="232" spans="2:65" s="1" customFormat="1" ht="21.75" customHeight="1">
      <c r="B232" s="137"/>
      <c r="C232" s="138" t="s">
        <v>304</v>
      </c>
      <c r="D232" s="138" t="s">
        <v>150</v>
      </c>
      <c r="E232" s="139" t="s">
        <v>250</v>
      </c>
      <c r="F232" s="140" t="s">
        <v>251</v>
      </c>
      <c r="G232" s="141" t="s">
        <v>153</v>
      </c>
      <c r="H232" s="142">
        <v>76</v>
      </c>
      <c r="I232" s="143">
        <v>0</v>
      </c>
      <c r="J232" s="143">
        <f>ROUND(I232*H232,2)</f>
        <v>0</v>
      </c>
      <c r="K232" s="140" t="s">
        <v>154</v>
      </c>
      <c r="L232" s="27"/>
      <c r="M232" s="144" t="s">
        <v>1</v>
      </c>
      <c r="N232" s="115" t="s">
        <v>33</v>
      </c>
      <c r="O232" s="145">
        <v>2E-3</v>
      </c>
      <c r="P232" s="145">
        <f>O232*H232</f>
        <v>0.152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155</v>
      </c>
      <c r="AT232" s="147" t="s">
        <v>150</v>
      </c>
      <c r="AU232" s="147" t="s">
        <v>77</v>
      </c>
      <c r="AY232" s="15" t="s">
        <v>148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5" t="s">
        <v>75</v>
      </c>
      <c r="BK232" s="148">
        <f>ROUND(I232*H232,2)</f>
        <v>0</v>
      </c>
      <c r="BL232" s="15" t="s">
        <v>155</v>
      </c>
      <c r="BM232" s="147" t="s">
        <v>252</v>
      </c>
    </row>
    <row r="233" spans="2:65" s="1" customFormat="1" ht="19.5">
      <c r="B233" s="27"/>
      <c r="D233" s="149" t="s">
        <v>157</v>
      </c>
      <c r="F233" s="150" t="s">
        <v>253</v>
      </c>
      <c r="L233" s="27"/>
      <c r="M233" s="151"/>
      <c r="T233" s="51"/>
      <c r="AT233" s="15" t="s">
        <v>157</v>
      </c>
      <c r="AU233" s="15" t="s">
        <v>77</v>
      </c>
    </row>
    <row r="234" spans="2:65" s="1" customFormat="1">
      <c r="B234" s="27"/>
      <c r="D234" s="152" t="s">
        <v>159</v>
      </c>
      <c r="F234" s="153" t="s">
        <v>254</v>
      </c>
      <c r="L234" s="27"/>
      <c r="M234" s="151"/>
      <c r="T234" s="51"/>
      <c r="AT234" s="15" t="s">
        <v>159</v>
      </c>
      <c r="AU234" s="15" t="s">
        <v>77</v>
      </c>
    </row>
    <row r="235" spans="2:65" s="12" customFormat="1">
      <c r="B235" s="154"/>
      <c r="D235" s="149" t="s">
        <v>161</v>
      </c>
      <c r="E235" s="155" t="s">
        <v>1</v>
      </c>
      <c r="F235" s="156" t="s">
        <v>962</v>
      </c>
      <c r="H235" s="157">
        <v>76</v>
      </c>
      <c r="L235" s="154"/>
      <c r="M235" s="158"/>
      <c r="T235" s="159"/>
      <c r="AT235" s="155" t="s">
        <v>161</v>
      </c>
      <c r="AU235" s="155" t="s">
        <v>77</v>
      </c>
      <c r="AV235" s="12" t="s">
        <v>77</v>
      </c>
      <c r="AW235" s="12" t="s">
        <v>25</v>
      </c>
      <c r="AX235" s="12" t="s">
        <v>75</v>
      </c>
      <c r="AY235" s="155" t="s">
        <v>148</v>
      </c>
    </row>
    <row r="236" spans="2:65" s="1" customFormat="1" ht="21.75" customHeight="1">
      <c r="B236" s="137"/>
      <c r="C236" s="138" t="s">
        <v>311</v>
      </c>
      <c r="D236" s="138" t="s">
        <v>150</v>
      </c>
      <c r="E236" s="139" t="s">
        <v>256</v>
      </c>
      <c r="F236" s="140" t="s">
        <v>257</v>
      </c>
      <c r="G236" s="141" t="s">
        <v>153</v>
      </c>
      <c r="H236" s="142">
        <v>76</v>
      </c>
      <c r="I236" s="143">
        <v>0</v>
      </c>
      <c r="J236" s="143">
        <f>ROUND(I236*H236,2)</f>
        <v>0</v>
      </c>
      <c r="K236" s="140" t="s">
        <v>154</v>
      </c>
      <c r="L236" s="27"/>
      <c r="M236" s="144" t="s">
        <v>1</v>
      </c>
      <c r="N236" s="115" t="s">
        <v>33</v>
      </c>
      <c r="O236" s="145">
        <v>2E-3</v>
      </c>
      <c r="P236" s="145">
        <f>O236*H236</f>
        <v>0.152</v>
      </c>
      <c r="Q236" s="145">
        <v>0</v>
      </c>
      <c r="R236" s="145">
        <f>Q236*H236</f>
        <v>0</v>
      </c>
      <c r="S236" s="145">
        <v>0</v>
      </c>
      <c r="T236" s="146">
        <f>S236*H236</f>
        <v>0</v>
      </c>
      <c r="AR236" s="147" t="s">
        <v>155</v>
      </c>
      <c r="AT236" s="147" t="s">
        <v>150</v>
      </c>
      <c r="AU236" s="147" t="s">
        <v>77</v>
      </c>
      <c r="AY236" s="15" t="s">
        <v>148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5" t="s">
        <v>75</v>
      </c>
      <c r="BK236" s="148">
        <f>ROUND(I236*H236,2)</f>
        <v>0</v>
      </c>
      <c r="BL236" s="15" t="s">
        <v>155</v>
      </c>
      <c r="BM236" s="147" t="s">
        <v>258</v>
      </c>
    </row>
    <row r="237" spans="2:65" s="1" customFormat="1" ht="19.5">
      <c r="B237" s="27"/>
      <c r="D237" s="149" t="s">
        <v>157</v>
      </c>
      <c r="F237" s="150" t="s">
        <v>259</v>
      </c>
      <c r="L237" s="27"/>
      <c r="M237" s="151"/>
      <c r="T237" s="51"/>
      <c r="AT237" s="15" t="s">
        <v>157</v>
      </c>
      <c r="AU237" s="15" t="s">
        <v>77</v>
      </c>
    </row>
    <row r="238" spans="2:65" s="1" customFormat="1">
      <c r="B238" s="27"/>
      <c r="D238" s="152" t="s">
        <v>159</v>
      </c>
      <c r="F238" s="153" t="s">
        <v>260</v>
      </c>
      <c r="L238" s="27"/>
      <c r="M238" s="151"/>
      <c r="T238" s="51"/>
      <c r="AT238" s="15" t="s">
        <v>159</v>
      </c>
      <c r="AU238" s="15" t="s">
        <v>77</v>
      </c>
    </row>
    <row r="239" spans="2:65" s="12" customFormat="1">
      <c r="B239" s="154"/>
      <c r="D239" s="149" t="s">
        <v>161</v>
      </c>
      <c r="E239" s="155" t="s">
        <v>1</v>
      </c>
      <c r="F239" s="156" t="s">
        <v>963</v>
      </c>
      <c r="H239" s="157">
        <v>76</v>
      </c>
      <c r="L239" s="154"/>
      <c r="M239" s="158"/>
      <c r="T239" s="159"/>
      <c r="AT239" s="155" t="s">
        <v>161</v>
      </c>
      <c r="AU239" s="155" t="s">
        <v>77</v>
      </c>
      <c r="AV239" s="12" t="s">
        <v>77</v>
      </c>
      <c r="AW239" s="12" t="s">
        <v>25</v>
      </c>
      <c r="AX239" s="12" t="s">
        <v>75</v>
      </c>
      <c r="AY239" s="155" t="s">
        <v>148</v>
      </c>
    </row>
    <row r="240" spans="2:65" s="1" customFormat="1" ht="33" customHeight="1">
      <c r="B240" s="137"/>
      <c r="C240" s="138" t="s">
        <v>318</v>
      </c>
      <c r="D240" s="138" t="s">
        <v>150</v>
      </c>
      <c r="E240" s="139" t="s">
        <v>263</v>
      </c>
      <c r="F240" s="140" t="s">
        <v>264</v>
      </c>
      <c r="G240" s="141" t="s">
        <v>153</v>
      </c>
      <c r="H240" s="142">
        <v>76</v>
      </c>
      <c r="I240" s="143">
        <v>0</v>
      </c>
      <c r="J240" s="143">
        <f>ROUND(I240*H240,2)</f>
        <v>0</v>
      </c>
      <c r="K240" s="140" t="s">
        <v>154</v>
      </c>
      <c r="L240" s="27"/>
      <c r="M240" s="144" t="s">
        <v>1</v>
      </c>
      <c r="N240" s="115" t="s">
        <v>33</v>
      </c>
      <c r="O240" s="145">
        <v>1.2999999999999999E-2</v>
      </c>
      <c r="P240" s="145">
        <f>O240*H240</f>
        <v>0.98799999999999999</v>
      </c>
      <c r="Q240" s="145">
        <v>0</v>
      </c>
      <c r="R240" s="145">
        <f>Q240*H240</f>
        <v>0</v>
      </c>
      <c r="S240" s="145">
        <v>0</v>
      </c>
      <c r="T240" s="146">
        <f>S240*H240</f>
        <v>0</v>
      </c>
      <c r="AR240" s="147" t="s">
        <v>155</v>
      </c>
      <c r="AT240" s="147" t="s">
        <v>150</v>
      </c>
      <c r="AU240" s="147" t="s">
        <v>77</v>
      </c>
      <c r="AY240" s="15" t="s">
        <v>148</v>
      </c>
      <c r="BE240" s="148">
        <f>IF(N240="základní",J240,0)</f>
        <v>0</v>
      </c>
      <c r="BF240" s="148">
        <f>IF(N240="snížená",J240,0)</f>
        <v>0</v>
      </c>
      <c r="BG240" s="148">
        <f>IF(N240="zákl. přenesená",J240,0)</f>
        <v>0</v>
      </c>
      <c r="BH240" s="148">
        <f>IF(N240="sníž. přenesená",J240,0)</f>
        <v>0</v>
      </c>
      <c r="BI240" s="148">
        <f>IF(N240="nulová",J240,0)</f>
        <v>0</v>
      </c>
      <c r="BJ240" s="15" t="s">
        <v>75</v>
      </c>
      <c r="BK240" s="148">
        <f>ROUND(I240*H240,2)</f>
        <v>0</v>
      </c>
      <c r="BL240" s="15" t="s">
        <v>155</v>
      </c>
      <c r="BM240" s="147" t="s">
        <v>265</v>
      </c>
    </row>
    <row r="241" spans="2:65" s="1" customFormat="1" ht="29.25">
      <c r="B241" s="27"/>
      <c r="D241" s="149" t="s">
        <v>157</v>
      </c>
      <c r="F241" s="150" t="s">
        <v>266</v>
      </c>
      <c r="L241" s="27"/>
      <c r="M241" s="151"/>
      <c r="T241" s="51"/>
      <c r="AT241" s="15" t="s">
        <v>157</v>
      </c>
      <c r="AU241" s="15" t="s">
        <v>77</v>
      </c>
    </row>
    <row r="242" spans="2:65" s="1" customFormat="1">
      <c r="B242" s="27"/>
      <c r="D242" s="152" t="s">
        <v>159</v>
      </c>
      <c r="F242" s="153" t="s">
        <v>267</v>
      </c>
      <c r="L242" s="27"/>
      <c r="M242" s="151"/>
      <c r="T242" s="51"/>
      <c r="AT242" s="15" t="s">
        <v>159</v>
      </c>
      <c r="AU242" s="15" t="s">
        <v>77</v>
      </c>
    </row>
    <row r="243" spans="2:65" s="12" customFormat="1">
      <c r="B243" s="154"/>
      <c r="D243" s="149" t="s">
        <v>161</v>
      </c>
      <c r="E243" s="155" t="s">
        <v>1</v>
      </c>
      <c r="F243" s="156" t="s">
        <v>964</v>
      </c>
      <c r="H243" s="157">
        <v>76</v>
      </c>
      <c r="L243" s="154"/>
      <c r="M243" s="158"/>
      <c r="T243" s="159"/>
      <c r="AT243" s="155" t="s">
        <v>161</v>
      </c>
      <c r="AU243" s="155" t="s">
        <v>77</v>
      </c>
      <c r="AV243" s="12" t="s">
        <v>77</v>
      </c>
      <c r="AW243" s="12" t="s">
        <v>25</v>
      </c>
      <c r="AX243" s="12" t="s">
        <v>75</v>
      </c>
      <c r="AY243" s="155" t="s">
        <v>148</v>
      </c>
    </row>
    <row r="244" spans="2:65" s="1" customFormat="1" ht="24.2" customHeight="1">
      <c r="B244" s="137"/>
      <c r="C244" s="138" t="s">
        <v>323</v>
      </c>
      <c r="D244" s="138" t="s">
        <v>150</v>
      </c>
      <c r="E244" s="139" t="s">
        <v>766</v>
      </c>
      <c r="F244" s="140" t="s">
        <v>767</v>
      </c>
      <c r="G244" s="141" t="s">
        <v>153</v>
      </c>
      <c r="H244" s="142">
        <v>6</v>
      </c>
      <c r="I244" s="143">
        <v>0</v>
      </c>
      <c r="J244" s="143">
        <f>ROUND(I244*H244,2)</f>
        <v>0</v>
      </c>
      <c r="K244" s="140" t="s">
        <v>154</v>
      </c>
      <c r="L244" s="27"/>
      <c r="M244" s="144" t="s">
        <v>1</v>
      </c>
      <c r="N244" s="115" t="s">
        <v>33</v>
      </c>
      <c r="O244" s="145">
        <v>0.72</v>
      </c>
      <c r="P244" s="145">
        <f>O244*H244</f>
        <v>4.32</v>
      </c>
      <c r="Q244" s="145">
        <v>8.9219999999999994E-2</v>
      </c>
      <c r="R244" s="145">
        <f>Q244*H244</f>
        <v>0.53532000000000002</v>
      </c>
      <c r="S244" s="145">
        <v>0</v>
      </c>
      <c r="T244" s="146">
        <f>S244*H244</f>
        <v>0</v>
      </c>
      <c r="AR244" s="147" t="s">
        <v>155</v>
      </c>
      <c r="AT244" s="147" t="s">
        <v>150</v>
      </c>
      <c r="AU244" s="147" t="s">
        <v>77</v>
      </c>
      <c r="AY244" s="15" t="s">
        <v>148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5" t="s">
        <v>75</v>
      </c>
      <c r="BK244" s="148">
        <f>ROUND(I244*H244,2)</f>
        <v>0</v>
      </c>
      <c r="BL244" s="15" t="s">
        <v>155</v>
      </c>
      <c r="BM244" s="147" t="s">
        <v>965</v>
      </c>
    </row>
    <row r="245" spans="2:65" s="1" customFormat="1" ht="48.75">
      <c r="B245" s="27"/>
      <c r="D245" s="149" t="s">
        <v>157</v>
      </c>
      <c r="F245" s="150" t="s">
        <v>769</v>
      </c>
      <c r="L245" s="27"/>
      <c r="M245" s="151"/>
      <c r="T245" s="51"/>
      <c r="AT245" s="15" t="s">
        <v>157</v>
      </c>
      <c r="AU245" s="15" t="s">
        <v>77</v>
      </c>
    </row>
    <row r="246" spans="2:65" s="1" customFormat="1">
      <c r="B246" s="27"/>
      <c r="D246" s="152" t="s">
        <v>159</v>
      </c>
      <c r="F246" s="153" t="s">
        <v>770</v>
      </c>
      <c r="L246" s="27"/>
      <c r="M246" s="151"/>
      <c r="T246" s="51"/>
      <c r="AT246" s="15" t="s">
        <v>159</v>
      </c>
      <c r="AU246" s="15" t="s">
        <v>77</v>
      </c>
    </row>
    <row r="247" spans="2:65" s="12" customFormat="1">
      <c r="B247" s="154"/>
      <c r="D247" s="149" t="s">
        <v>161</v>
      </c>
      <c r="E247" s="155" t="s">
        <v>1</v>
      </c>
      <c r="F247" s="156" t="s">
        <v>193</v>
      </c>
      <c r="H247" s="157">
        <v>6</v>
      </c>
      <c r="L247" s="154"/>
      <c r="M247" s="158"/>
      <c r="T247" s="159"/>
      <c r="AT247" s="155" t="s">
        <v>161</v>
      </c>
      <c r="AU247" s="155" t="s">
        <v>77</v>
      </c>
      <c r="AV247" s="12" t="s">
        <v>77</v>
      </c>
      <c r="AW247" s="12" t="s">
        <v>25</v>
      </c>
      <c r="AX247" s="12" t="s">
        <v>75</v>
      </c>
      <c r="AY247" s="155" t="s">
        <v>148</v>
      </c>
    </row>
    <row r="248" spans="2:65" s="1" customFormat="1" ht="21.75" customHeight="1">
      <c r="B248" s="137"/>
      <c r="C248" s="161" t="s">
        <v>327</v>
      </c>
      <c r="D248" s="161" t="s">
        <v>201</v>
      </c>
      <c r="E248" s="162" t="s">
        <v>771</v>
      </c>
      <c r="F248" s="163" t="s">
        <v>772</v>
      </c>
      <c r="G248" s="164" t="s">
        <v>153</v>
      </c>
      <c r="H248" s="165">
        <v>6</v>
      </c>
      <c r="I248" s="166">
        <v>0</v>
      </c>
      <c r="J248" s="166">
        <f>ROUND(I248*H248,2)</f>
        <v>0</v>
      </c>
      <c r="K248" s="163" t="s">
        <v>154</v>
      </c>
      <c r="L248" s="167"/>
      <c r="M248" s="168" t="s">
        <v>1</v>
      </c>
      <c r="N248" s="169" t="s">
        <v>33</v>
      </c>
      <c r="O248" s="145">
        <v>0</v>
      </c>
      <c r="P248" s="145">
        <f>O248*H248</f>
        <v>0</v>
      </c>
      <c r="Q248" s="145">
        <v>0.13100000000000001</v>
      </c>
      <c r="R248" s="145">
        <f>Q248*H248</f>
        <v>0.78600000000000003</v>
      </c>
      <c r="S248" s="145">
        <v>0</v>
      </c>
      <c r="T248" s="146">
        <f>S248*H248</f>
        <v>0</v>
      </c>
      <c r="AR248" s="147" t="s">
        <v>204</v>
      </c>
      <c r="AT248" s="147" t="s">
        <v>201</v>
      </c>
      <c r="AU248" s="147" t="s">
        <v>77</v>
      </c>
      <c r="AY248" s="15" t="s">
        <v>148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5" t="s">
        <v>75</v>
      </c>
      <c r="BK248" s="148">
        <f>ROUND(I248*H248,2)</f>
        <v>0</v>
      </c>
      <c r="BL248" s="15" t="s">
        <v>155</v>
      </c>
      <c r="BM248" s="147" t="s">
        <v>966</v>
      </c>
    </row>
    <row r="249" spans="2:65" s="1" customFormat="1">
      <c r="B249" s="27"/>
      <c r="D249" s="149" t="s">
        <v>157</v>
      </c>
      <c r="F249" s="150" t="s">
        <v>772</v>
      </c>
      <c r="L249" s="27"/>
      <c r="M249" s="151"/>
      <c r="T249" s="51"/>
      <c r="AT249" s="15" t="s">
        <v>157</v>
      </c>
      <c r="AU249" s="15" t="s">
        <v>77</v>
      </c>
    </row>
    <row r="250" spans="2:65" s="1" customFormat="1" ht="24.2" customHeight="1">
      <c r="B250" s="137"/>
      <c r="C250" s="138" t="s">
        <v>332</v>
      </c>
      <c r="D250" s="138" t="s">
        <v>150</v>
      </c>
      <c r="E250" s="139" t="s">
        <v>967</v>
      </c>
      <c r="F250" s="140" t="s">
        <v>968</v>
      </c>
      <c r="G250" s="141" t="s">
        <v>153</v>
      </c>
      <c r="H250" s="142">
        <v>78</v>
      </c>
      <c r="I250" s="143">
        <v>0</v>
      </c>
      <c r="J250" s="143">
        <f>ROUND(I250*H250,2)</f>
        <v>0</v>
      </c>
      <c r="K250" s="140" t="s">
        <v>154</v>
      </c>
      <c r="L250" s="27"/>
      <c r="M250" s="144" t="s">
        <v>1</v>
      </c>
      <c r="N250" s="115" t="s">
        <v>33</v>
      </c>
      <c r="O250" s="145">
        <v>0.46800000000000003</v>
      </c>
      <c r="P250" s="145">
        <f>O250*H250</f>
        <v>36.504000000000005</v>
      </c>
      <c r="Q250" s="145">
        <v>9.8000000000000004E-2</v>
      </c>
      <c r="R250" s="145">
        <f>Q250*H250</f>
        <v>7.6440000000000001</v>
      </c>
      <c r="S250" s="145">
        <v>0</v>
      </c>
      <c r="T250" s="146">
        <f>S250*H250</f>
        <v>0</v>
      </c>
      <c r="AR250" s="147" t="s">
        <v>155</v>
      </c>
      <c r="AT250" s="147" t="s">
        <v>150</v>
      </c>
      <c r="AU250" s="147" t="s">
        <v>77</v>
      </c>
      <c r="AY250" s="15" t="s">
        <v>148</v>
      </c>
      <c r="BE250" s="148">
        <f>IF(N250="základní",J250,0)</f>
        <v>0</v>
      </c>
      <c r="BF250" s="148">
        <f>IF(N250="snížená",J250,0)</f>
        <v>0</v>
      </c>
      <c r="BG250" s="148">
        <f>IF(N250="zákl. přenesená",J250,0)</f>
        <v>0</v>
      </c>
      <c r="BH250" s="148">
        <f>IF(N250="sníž. přenesená",J250,0)</f>
        <v>0</v>
      </c>
      <c r="BI250" s="148">
        <f>IF(N250="nulová",J250,0)</f>
        <v>0</v>
      </c>
      <c r="BJ250" s="15" t="s">
        <v>75</v>
      </c>
      <c r="BK250" s="148">
        <f>ROUND(I250*H250,2)</f>
        <v>0</v>
      </c>
      <c r="BL250" s="15" t="s">
        <v>155</v>
      </c>
      <c r="BM250" s="147" t="s">
        <v>969</v>
      </c>
    </row>
    <row r="251" spans="2:65" s="1" customFormat="1" ht="39">
      <c r="B251" s="27"/>
      <c r="D251" s="149" t="s">
        <v>157</v>
      </c>
      <c r="F251" s="150" t="s">
        <v>970</v>
      </c>
      <c r="L251" s="27"/>
      <c r="M251" s="151"/>
      <c r="T251" s="51"/>
      <c r="AT251" s="15" t="s">
        <v>157</v>
      </c>
      <c r="AU251" s="15" t="s">
        <v>77</v>
      </c>
    </row>
    <row r="252" spans="2:65" s="1" customFormat="1">
      <c r="B252" s="27"/>
      <c r="D252" s="152" t="s">
        <v>159</v>
      </c>
      <c r="F252" s="153" t="s">
        <v>971</v>
      </c>
      <c r="L252" s="27"/>
      <c r="M252" s="151"/>
      <c r="T252" s="51"/>
      <c r="AT252" s="15" t="s">
        <v>159</v>
      </c>
      <c r="AU252" s="15" t="s">
        <v>77</v>
      </c>
    </row>
    <row r="253" spans="2:65" s="12" customFormat="1">
      <c r="B253" s="154"/>
      <c r="D253" s="149" t="s">
        <v>161</v>
      </c>
      <c r="E253" s="155" t="s">
        <v>1</v>
      </c>
      <c r="F253" s="156" t="s">
        <v>942</v>
      </c>
      <c r="H253" s="157">
        <v>78</v>
      </c>
      <c r="L253" s="154"/>
      <c r="M253" s="158"/>
      <c r="T253" s="159"/>
      <c r="AT253" s="155" t="s">
        <v>161</v>
      </c>
      <c r="AU253" s="155" t="s">
        <v>77</v>
      </c>
      <c r="AV253" s="12" t="s">
        <v>77</v>
      </c>
      <c r="AW253" s="12" t="s">
        <v>25</v>
      </c>
      <c r="AX253" s="12" t="s">
        <v>75</v>
      </c>
      <c r="AY253" s="155" t="s">
        <v>148</v>
      </c>
    </row>
    <row r="254" spans="2:65" s="1" customFormat="1" ht="16.5" customHeight="1">
      <c r="B254" s="137"/>
      <c r="C254" s="161" t="s">
        <v>338</v>
      </c>
      <c r="D254" s="161" t="s">
        <v>201</v>
      </c>
      <c r="E254" s="162" t="s">
        <v>972</v>
      </c>
      <c r="F254" s="163" t="s">
        <v>973</v>
      </c>
      <c r="G254" s="164" t="s">
        <v>153</v>
      </c>
      <c r="H254" s="165">
        <v>78</v>
      </c>
      <c r="I254" s="166">
        <v>0</v>
      </c>
      <c r="J254" s="166">
        <f>ROUND(I254*H254,2)</f>
        <v>0</v>
      </c>
      <c r="K254" s="163" t="s">
        <v>154</v>
      </c>
      <c r="L254" s="167"/>
      <c r="M254" s="168" t="s">
        <v>1</v>
      </c>
      <c r="N254" s="169" t="s">
        <v>33</v>
      </c>
      <c r="O254" s="145">
        <v>0</v>
      </c>
      <c r="P254" s="145">
        <f>O254*H254</f>
        <v>0</v>
      </c>
      <c r="Q254" s="145">
        <v>2.7E-2</v>
      </c>
      <c r="R254" s="145">
        <f>Q254*H254</f>
        <v>2.1059999999999999</v>
      </c>
      <c r="S254" s="145">
        <v>0</v>
      </c>
      <c r="T254" s="146">
        <f>S254*H254</f>
        <v>0</v>
      </c>
      <c r="AR254" s="147" t="s">
        <v>204</v>
      </c>
      <c r="AT254" s="147" t="s">
        <v>201</v>
      </c>
      <c r="AU254" s="147" t="s">
        <v>77</v>
      </c>
      <c r="AY254" s="15" t="s">
        <v>148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5" t="s">
        <v>75</v>
      </c>
      <c r="BK254" s="148">
        <f>ROUND(I254*H254,2)</f>
        <v>0</v>
      </c>
      <c r="BL254" s="15" t="s">
        <v>155</v>
      </c>
      <c r="BM254" s="147" t="s">
        <v>974</v>
      </c>
    </row>
    <row r="255" spans="2:65" s="1" customFormat="1">
      <c r="B255" s="27"/>
      <c r="D255" s="149" t="s">
        <v>157</v>
      </c>
      <c r="F255" s="150" t="s">
        <v>973</v>
      </c>
      <c r="L255" s="27"/>
      <c r="M255" s="151"/>
      <c r="T255" s="51"/>
      <c r="AT255" s="15" t="s">
        <v>157</v>
      </c>
      <c r="AU255" s="15" t="s">
        <v>77</v>
      </c>
    </row>
    <row r="256" spans="2:65" s="12" customFormat="1">
      <c r="B256" s="154"/>
      <c r="D256" s="149" t="s">
        <v>161</v>
      </c>
      <c r="E256" s="155" t="s">
        <v>1</v>
      </c>
      <c r="F256" s="156" t="s">
        <v>942</v>
      </c>
      <c r="H256" s="157">
        <v>78</v>
      </c>
      <c r="L256" s="154"/>
      <c r="M256" s="158"/>
      <c r="T256" s="159"/>
      <c r="AT256" s="155" t="s">
        <v>161</v>
      </c>
      <c r="AU256" s="155" t="s">
        <v>77</v>
      </c>
      <c r="AV256" s="12" t="s">
        <v>77</v>
      </c>
      <c r="AW256" s="12" t="s">
        <v>25</v>
      </c>
      <c r="AX256" s="12" t="s">
        <v>75</v>
      </c>
      <c r="AY256" s="155" t="s">
        <v>148</v>
      </c>
    </row>
    <row r="257" spans="2:65" s="1" customFormat="1" ht="21.75" customHeight="1">
      <c r="B257" s="137"/>
      <c r="C257" s="138" t="s">
        <v>348</v>
      </c>
      <c r="D257" s="138" t="s">
        <v>150</v>
      </c>
      <c r="E257" s="139" t="s">
        <v>270</v>
      </c>
      <c r="F257" s="140" t="s">
        <v>271</v>
      </c>
      <c r="G257" s="141" t="s">
        <v>272</v>
      </c>
      <c r="H257" s="142">
        <v>57</v>
      </c>
      <c r="I257" s="143">
        <v>0</v>
      </c>
      <c r="J257" s="143">
        <f>ROUND(I257*H257,2)</f>
        <v>0</v>
      </c>
      <c r="K257" s="140" t="s">
        <v>154</v>
      </c>
      <c r="L257" s="27"/>
      <c r="M257" s="144" t="s">
        <v>1</v>
      </c>
      <c r="N257" s="115" t="s">
        <v>33</v>
      </c>
      <c r="O257" s="145">
        <v>4.5999999999999999E-2</v>
      </c>
      <c r="P257" s="145">
        <f>O257*H257</f>
        <v>2.6219999999999999</v>
      </c>
      <c r="Q257" s="145">
        <v>3.5999999999999999E-3</v>
      </c>
      <c r="R257" s="145">
        <f>Q257*H257</f>
        <v>0.20519999999999999</v>
      </c>
      <c r="S257" s="145">
        <v>0</v>
      </c>
      <c r="T257" s="146">
        <f>S257*H257</f>
        <v>0</v>
      </c>
      <c r="AR257" s="147" t="s">
        <v>155</v>
      </c>
      <c r="AT257" s="147" t="s">
        <v>150</v>
      </c>
      <c r="AU257" s="147" t="s">
        <v>77</v>
      </c>
      <c r="AY257" s="15" t="s">
        <v>148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5" t="s">
        <v>75</v>
      </c>
      <c r="BK257" s="148">
        <f>ROUND(I257*H257,2)</f>
        <v>0</v>
      </c>
      <c r="BL257" s="15" t="s">
        <v>155</v>
      </c>
      <c r="BM257" s="147" t="s">
        <v>273</v>
      </c>
    </row>
    <row r="258" spans="2:65" s="1" customFormat="1" ht="19.5">
      <c r="B258" s="27"/>
      <c r="D258" s="149" t="s">
        <v>157</v>
      </c>
      <c r="F258" s="150" t="s">
        <v>274</v>
      </c>
      <c r="L258" s="27"/>
      <c r="M258" s="151"/>
      <c r="T258" s="51"/>
      <c r="AT258" s="15" t="s">
        <v>157</v>
      </c>
      <c r="AU258" s="15" t="s">
        <v>77</v>
      </c>
    </row>
    <row r="259" spans="2:65" s="1" customFormat="1">
      <c r="B259" s="27"/>
      <c r="D259" s="152" t="s">
        <v>159</v>
      </c>
      <c r="F259" s="153" t="s">
        <v>275</v>
      </c>
      <c r="L259" s="27"/>
      <c r="M259" s="151"/>
      <c r="T259" s="51"/>
      <c r="AT259" s="15" t="s">
        <v>159</v>
      </c>
      <c r="AU259" s="15" t="s">
        <v>77</v>
      </c>
    </row>
    <row r="260" spans="2:65" s="12" customFormat="1">
      <c r="B260" s="154"/>
      <c r="D260" s="149" t="s">
        <v>161</v>
      </c>
      <c r="E260" s="155" t="s">
        <v>1</v>
      </c>
      <c r="F260" s="156" t="s">
        <v>975</v>
      </c>
      <c r="H260" s="157">
        <v>57</v>
      </c>
      <c r="L260" s="154"/>
      <c r="M260" s="158"/>
      <c r="T260" s="159"/>
      <c r="AT260" s="155" t="s">
        <v>161</v>
      </c>
      <c r="AU260" s="155" t="s">
        <v>77</v>
      </c>
      <c r="AV260" s="12" t="s">
        <v>77</v>
      </c>
      <c r="AW260" s="12" t="s">
        <v>25</v>
      </c>
      <c r="AX260" s="12" t="s">
        <v>75</v>
      </c>
      <c r="AY260" s="155" t="s">
        <v>148</v>
      </c>
    </row>
    <row r="261" spans="2:65" s="11" customFormat="1" ht="22.9" customHeight="1">
      <c r="B261" s="126"/>
      <c r="D261" s="127" t="s">
        <v>67</v>
      </c>
      <c r="E261" s="135" t="s">
        <v>204</v>
      </c>
      <c r="F261" s="135" t="s">
        <v>277</v>
      </c>
      <c r="J261" s="136">
        <f>BK261</f>
        <v>0</v>
      </c>
      <c r="L261" s="126"/>
      <c r="M261" s="130"/>
      <c r="P261" s="131">
        <f>SUM(P262:P274)</f>
        <v>16.329000000000001</v>
      </c>
      <c r="R261" s="131">
        <f>SUM(R262:R274)</f>
        <v>1.6095199999999998</v>
      </c>
      <c r="T261" s="132">
        <f>SUM(T262:T274)</f>
        <v>0</v>
      </c>
      <c r="AR261" s="127" t="s">
        <v>75</v>
      </c>
      <c r="AT261" s="133" t="s">
        <v>67</v>
      </c>
      <c r="AU261" s="133" t="s">
        <v>75</v>
      </c>
      <c r="AY261" s="127" t="s">
        <v>148</v>
      </c>
      <c r="BK261" s="134">
        <f>SUM(BK262:BK274)</f>
        <v>0</v>
      </c>
    </row>
    <row r="262" spans="2:65" s="1" customFormat="1" ht="24.2" customHeight="1">
      <c r="B262" s="137"/>
      <c r="C262" s="138" t="s">
        <v>355</v>
      </c>
      <c r="D262" s="138" t="s">
        <v>150</v>
      </c>
      <c r="E262" s="139" t="s">
        <v>509</v>
      </c>
      <c r="F262" s="140" t="s">
        <v>510</v>
      </c>
      <c r="G262" s="141" t="s">
        <v>272</v>
      </c>
      <c r="H262" s="142">
        <v>2</v>
      </c>
      <c r="I262" s="143">
        <v>0</v>
      </c>
      <c r="J262" s="143">
        <f>ROUND(I262*H262,2)</f>
        <v>0</v>
      </c>
      <c r="K262" s="140" t="s">
        <v>154</v>
      </c>
      <c r="L262" s="27"/>
      <c r="M262" s="144" t="s">
        <v>1</v>
      </c>
      <c r="N262" s="115" t="s">
        <v>33</v>
      </c>
      <c r="O262" s="145">
        <v>0.34</v>
      </c>
      <c r="P262" s="145">
        <f>O262*H262</f>
        <v>0.68</v>
      </c>
      <c r="Q262" s="145">
        <v>1.0000000000000001E-5</v>
      </c>
      <c r="R262" s="145">
        <f>Q262*H262</f>
        <v>2.0000000000000002E-5</v>
      </c>
      <c r="S262" s="145">
        <v>0</v>
      </c>
      <c r="T262" s="146">
        <f>S262*H262</f>
        <v>0</v>
      </c>
      <c r="AR262" s="147" t="s">
        <v>155</v>
      </c>
      <c r="AT262" s="147" t="s">
        <v>150</v>
      </c>
      <c r="AU262" s="147" t="s">
        <v>77</v>
      </c>
      <c r="AY262" s="15" t="s">
        <v>148</v>
      </c>
      <c r="BE262" s="148">
        <f>IF(N262="základní",J262,0)</f>
        <v>0</v>
      </c>
      <c r="BF262" s="148">
        <f>IF(N262="snížená",J262,0)</f>
        <v>0</v>
      </c>
      <c r="BG262" s="148">
        <f>IF(N262="zákl. přenesená",J262,0)</f>
        <v>0</v>
      </c>
      <c r="BH262" s="148">
        <f>IF(N262="sníž. přenesená",J262,0)</f>
        <v>0</v>
      </c>
      <c r="BI262" s="148">
        <f>IF(N262="nulová",J262,0)</f>
        <v>0</v>
      </c>
      <c r="BJ262" s="15" t="s">
        <v>75</v>
      </c>
      <c r="BK262" s="148">
        <f>ROUND(I262*H262,2)</f>
        <v>0</v>
      </c>
      <c r="BL262" s="15" t="s">
        <v>155</v>
      </c>
      <c r="BM262" s="147" t="s">
        <v>976</v>
      </c>
    </row>
    <row r="263" spans="2:65" s="1" customFormat="1" ht="19.5">
      <c r="B263" s="27"/>
      <c r="D263" s="149" t="s">
        <v>157</v>
      </c>
      <c r="F263" s="150" t="s">
        <v>512</v>
      </c>
      <c r="L263" s="27"/>
      <c r="M263" s="151"/>
      <c r="T263" s="51"/>
      <c r="AT263" s="15" t="s">
        <v>157</v>
      </c>
      <c r="AU263" s="15" t="s">
        <v>77</v>
      </c>
    </row>
    <row r="264" spans="2:65" s="1" customFormat="1">
      <c r="B264" s="27"/>
      <c r="D264" s="152" t="s">
        <v>159</v>
      </c>
      <c r="F264" s="153" t="s">
        <v>513</v>
      </c>
      <c r="L264" s="27"/>
      <c r="M264" s="151"/>
      <c r="T264" s="51"/>
      <c r="AT264" s="15" t="s">
        <v>159</v>
      </c>
      <c r="AU264" s="15" t="s">
        <v>77</v>
      </c>
    </row>
    <row r="265" spans="2:65" s="12" customFormat="1">
      <c r="B265" s="154"/>
      <c r="D265" s="149" t="s">
        <v>161</v>
      </c>
      <c r="E265" s="155" t="s">
        <v>1</v>
      </c>
      <c r="F265" s="156" t="s">
        <v>977</v>
      </c>
      <c r="H265" s="157">
        <v>2</v>
      </c>
      <c r="L265" s="154"/>
      <c r="M265" s="158"/>
      <c r="T265" s="159"/>
      <c r="AT265" s="155" t="s">
        <v>161</v>
      </c>
      <c r="AU265" s="155" t="s">
        <v>77</v>
      </c>
      <c r="AV265" s="12" t="s">
        <v>77</v>
      </c>
      <c r="AW265" s="12" t="s">
        <v>25</v>
      </c>
      <c r="AX265" s="12" t="s">
        <v>75</v>
      </c>
      <c r="AY265" s="155" t="s">
        <v>148</v>
      </c>
    </row>
    <row r="266" spans="2:65" s="1" customFormat="1" ht="24.2" customHeight="1">
      <c r="B266" s="137"/>
      <c r="C266" s="161" t="s">
        <v>360</v>
      </c>
      <c r="D266" s="161" t="s">
        <v>201</v>
      </c>
      <c r="E266" s="162" t="s">
        <v>515</v>
      </c>
      <c r="F266" s="163" t="s">
        <v>516</v>
      </c>
      <c r="G266" s="164" t="s">
        <v>272</v>
      </c>
      <c r="H266" s="165">
        <v>2</v>
      </c>
      <c r="I266" s="166">
        <v>0</v>
      </c>
      <c r="J266" s="166">
        <f>ROUND(I266*H266,2)</f>
        <v>0</v>
      </c>
      <c r="K266" s="163" t="s">
        <v>154</v>
      </c>
      <c r="L266" s="167"/>
      <c r="M266" s="168" t="s">
        <v>1</v>
      </c>
      <c r="N266" s="169" t="s">
        <v>33</v>
      </c>
      <c r="O266" s="145">
        <v>0</v>
      </c>
      <c r="P266" s="145">
        <f>O266*H266</f>
        <v>0</v>
      </c>
      <c r="Q266" s="145">
        <v>3.0999999999999999E-3</v>
      </c>
      <c r="R266" s="145">
        <f>Q266*H266</f>
        <v>6.1999999999999998E-3</v>
      </c>
      <c r="S266" s="145">
        <v>0</v>
      </c>
      <c r="T266" s="146">
        <f>S266*H266</f>
        <v>0</v>
      </c>
      <c r="AR266" s="147" t="s">
        <v>204</v>
      </c>
      <c r="AT266" s="147" t="s">
        <v>201</v>
      </c>
      <c r="AU266" s="147" t="s">
        <v>77</v>
      </c>
      <c r="AY266" s="15" t="s">
        <v>148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5" t="s">
        <v>75</v>
      </c>
      <c r="BK266" s="148">
        <f>ROUND(I266*H266,2)</f>
        <v>0</v>
      </c>
      <c r="BL266" s="15" t="s">
        <v>155</v>
      </c>
      <c r="BM266" s="147" t="s">
        <v>978</v>
      </c>
    </row>
    <row r="267" spans="2:65" s="1" customFormat="1">
      <c r="B267" s="27"/>
      <c r="D267" s="149" t="s">
        <v>157</v>
      </c>
      <c r="F267" s="150" t="s">
        <v>516</v>
      </c>
      <c r="L267" s="27"/>
      <c r="M267" s="151"/>
      <c r="T267" s="51"/>
      <c r="AT267" s="15" t="s">
        <v>157</v>
      </c>
      <c r="AU267" s="15" t="s">
        <v>77</v>
      </c>
    </row>
    <row r="268" spans="2:65" s="1" customFormat="1" ht="21.75" customHeight="1">
      <c r="B268" s="137"/>
      <c r="C268" s="138" t="s">
        <v>366</v>
      </c>
      <c r="D268" s="138" t="s">
        <v>150</v>
      </c>
      <c r="E268" s="139" t="s">
        <v>279</v>
      </c>
      <c r="F268" s="140" t="s">
        <v>280</v>
      </c>
      <c r="G268" s="141" t="s">
        <v>281</v>
      </c>
      <c r="H268" s="142">
        <v>1</v>
      </c>
      <c r="I268" s="143">
        <v>0</v>
      </c>
      <c r="J268" s="143">
        <f>ROUND(I268*H268,2)</f>
        <v>0</v>
      </c>
      <c r="K268" s="140" t="s">
        <v>1</v>
      </c>
      <c r="L268" s="27"/>
      <c r="M268" s="144" t="s">
        <v>1</v>
      </c>
      <c r="N268" s="115" t="s">
        <v>33</v>
      </c>
      <c r="O268" s="145">
        <v>4.1980000000000004</v>
      </c>
      <c r="P268" s="145">
        <f>O268*H268</f>
        <v>4.1980000000000004</v>
      </c>
      <c r="Q268" s="145">
        <v>0.34089999999999998</v>
      </c>
      <c r="R268" s="145">
        <f>Q268*H268</f>
        <v>0.34089999999999998</v>
      </c>
      <c r="S268" s="145">
        <v>0</v>
      </c>
      <c r="T268" s="146">
        <f>S268*H268</f>
        <v>0</v>
      </c>
      <c r="AR268" s="147" t="s">
        <v>155</v>
      </c>
      <c r="AT268" s="147" t="s">
        <v>150</v>
      </c>
      <c r="AU268" s="147" t="s">
        <v>77</v>
      </c>
      <c r="AY268" s="15" t="s">
        <v>148</v>
      </c>
      <c r="BE268" s="148">
        <f>IF(N268="základní",J268,0)</f>
        <v>0</v>
      </c>
      <c r="BF268" s="148">
        <f>IF(N268="snížená",J268,0)</f>
        <v>0</v>
      </c>
      <c r="BG268" s="148">
        <f>IF(N268="zákl. přenesená",J268,0)</f>
        <v>0</v>
      </c>
      <c r="BH268" s="148">
        <f>IF(N268="sníž. přenesená",J268,0)</f>
        <v>0</v>
      </c>
      <c r="BI268" s="148">
        <f>IF(N268="nulová",J268,0)</f>
        <v>0</v>
      </c>
      <c r="BJ268" s="15" t="s">
        <v>75</v>
      </c>
      <c r="BK268" s="148">
        <f>ROUND(I268*H268,2)</f>
        <v>0</v>
      </c>
      <c r="BL268" s="15" t="s">
        <v>155</v>
      </c>
      <c r="BM268" s="147" t="s">
        <v>979</v>
      </c>
    </row>
    <row r="269" spans="2:65" s="1" customFormat="1">
      <c r="B269" s="27"/>
      <c r="D269" s="149" t="s">
        <v>157</v>
      </c>
      <c r="F269" s="150" t="s">
        <v>283</v>
      </c>
      <c r="L269" s="27"/>
      <c r="M269" s="151"/>
      <c r="T269" s="51"/>
      <c r="AT269" s="15" t="s">
        <v>157</v>
      </c>
      <c r="AU269" s="15" t="s">
        <v>77</v>
      </c>
    </row>
    <row r="270" spans="2:65" s="12" customFormat="1" ht="22.5">
      <c r="B270" s="154"/>
      <c r="D270" s="149" t="s">
        <v>161</v>
      </c>
      <c r="E270" s="155" t="s">
        <v>1</v>
      </c>
      <c r="F270" s="156" t="s">
        <v>284</v>
      </c>
      <c r="H270" s="157">
        <v>1</v>
      </c>
      <c r="L270" s="154"/>
      <c r="M270" s="158"/>
      <c r="T270" s="159"/>
      <c r="AT270" s="155" t="s">
        <v>161</v>
      </c>
      <c r="AU270" s="155" t="s">
        <v>77</v>
      </c>
      <c r="AV270" s="12" t="s">
        <v>77</v>
      </c>
      <c r="AW270" s="12" t="s">
        <v>25</v>
      </c>
      <c r="AX270" s="12" t="s">
        <v>75</v>
      </c>
      <c r="AY270" s="155" t="s">
        <v>148</v>
      </c>
    </row>
    <row r="271" spans="2:65" s="1" customFormat="1" ht="24.2" customHeight="1">
      <c r="B271" s="137"/>
      <c r="C271" s="138" t="s">
        <v>373</v>
      </c>
      <c r="D271" s="138" t="s">
        <v>150</v>
      </c>
      <c r="E271" s="139" t="s">
        <v>292</v>
      </c>
      <c r="F271" s="140" t="s">
        <v>293</v>
      </c>
      <c r="G271" s="141" t="s">
        <v>281</v>
      </c>
      <c r="H271" s="142">
        <v>3</v>
      </c>
      <c r="I271" s="143">
        <v>0</v>
      </c>
      <c r="J271" s="143">
        <f>ROUND(I271*H271,2)</f>
        <v>0</v>
      </c>
      <c r="K271" s="140" t="s">
        <v>154</v>
      </c>
      <c r="L271" s="27"/>
      <c r="M271" s="144" t="s">
        <v>1</v>
      </c>
      <c r="N271" s="115" t="s">
        <v>33</v>
      </c>
      <c r="O271" s="145">
        <v>3.8170000000000002</v>
      </c>
      <c r="P271" s="145">
        <f>O271*H271</f>
        <v>11.451000000000001</v>
      </c>
      <c r="Q271" s="145">
        <v>0.42080000000000001</v>
      </c>
      <c r="R271" s="145">
        <f>Q271*H271</f>
        <v>1.2624</v>
      </c>
      <c r="S271" s="145">
        <v>0</v>
      </c>
      <c r="T271" s="146">
        <f>S271*H271</f>
        <v>0</v>
      </c>
      <c r="AR271" s="147" t="s">
        <v>155</v>
      </c>
      <c r="AT271" s="147" t="s">
        <v>150</v>
      </c>
      <c r="AU271" s="147" t="s">
        <v>77</v>
      </c>
      <c r="AY271" s="15" t="s">
        <v>148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5" t="s">
        <v>75</v>
      </c>
      <c r="BK271" s="148">
        <f>ROUND(I271*H271,2)</f>
        <v>0</v>
      </c>
      <c r="BL271" s="15" t="s">
        <v>155</v>
      </c>
      <c r="BM271" s="147" t="s">
        <v>294</v>
      </c>
    </row>
    <row r="272" spans="2:65" s="1" customFormat="1" ht="19.5">
      <c r="B272" s="27"/>
      <c r="D272" s="149" t="s">
        <v>157</v>
      </c>
      <c r="F272" s="150" t="s">
        <v>293</v>
      </c>
      <c r="L272" s="27"/>
      <c r="M272" s="151"/>
      <c r="T272" s="51"/>
      <c r="AT272" s="15" t="s">
        <v>157</v>
      </c>
      <c r="AU272" s="15" t="s">
        <v>77</v>
      </c>
    </row>
    <row r="273" spans="2:65" s="1" customFormat="1">
      <c r="B273" s="27"/>
      <c r="D273" s="152" t="s">
        <v>159</v>
      </c>
      <c r="F273" s="153" t="s">
        <v>295</v>
      </c>
      <c r="L273" s="27"/>
      <c r="M273" s="151"/>
      <c r="T273" s="51"/>
      <c r="AT273" s="15" t="s">
        <v>159</v>
      </c>
      <c r="AU273" s="15" t="s">
        <v>77</v>
      </c>
    </row>
    <row r="274" spans="2:65" s="12" customFormat="1">
      <c r="B274" s="154"/>
      <c r="D274" s="149" t="s">
        <v>161</v>
      </c>
      <c r="E274" s="155" t="s">
        <v>1</v>
      </c>
      <c r="F274" s="156" t="s">
        <v>980</v>
      </c>
      <c r="H274" s="157">
        <v>3</v>
      </c>
      <c r="L274" s="154"/>
      <c r="M274" s="158"/>
      <c r="T274" s="159"/>
      <c r="AT274" s="155" t="s">
        <v>161</v>
      </c>
      <c r="AU274" s="155" t="s">
        <v>77</v>
      </c>
      <c r="AV274" s="12" t="s">
        <v>77</v>
      </c>
      <c r="AW274" s="12" t="s">
        <v>25</v>
      </c>
      <c r="AX274" s="12" t="s">
        <v>75</v>
      </c>
      <c r="AY274" s="155" t="s">
        <v>148</v>
      </c>
    </row>
    <row r="275" spans="2:65" s="11" customFormat="1" ht="22.9" customHeight="1">
      <c r="B275" s="126"/>
      <c r="D275" s="127" t="s">
        <v>67</v>
      </c>
      <c r="E275" s="135" t="s">
        <v>214</v>
      </c>
      <c r="F275" s="135" t="s">
        <v>303</v>
      </c>
      <c r="J275" s="136">
        <f>BK275</f>
        <v>0</v>
      </c>
      <c r="L275" s="126"/>
      <c r="M275" s="130"/>
      <c r="P275" s="131">
        <f>SUM(P276:P302)</f>
        <v>36.484000000000002</v>
      </c>
      <c r="R275" s="131">
        <f>SUM(R276:R302)</f>
        <v>25.222959999999997</v>
      </c>
      <c r="T275" s="132">
        <f>SUM(T276:T302)</f>
        <v>0</v>
      </c>
      <c r="AR275" s="127" t="s">
        <v>75</v>
      </c>
      <c r="AT275" s="133" t="s">
        <v>67</v>
      </c>
      <c r="AU275" s="133" t="s">
        <v>75</v>
      </c>
      <c r="AY275" s="127" t="s">
        <v>148</v>
      </c>
      <c r="BK275" s="134">
        <f>SUM(BK276:BK302)</f>
        <v>0</v>
      </c>
    </row>
    <row r="276" spans="2:65" s="1" customFormat="1" ht="33" customHeight="1">
      <c r="B276" s="137"/>
      <c r="C276" s="138" t="s">
        <v>380</v>
      </c>
      <c r="D276" s="138" t="s">
        <v>150</v>
      </c>
      <c r="E276" s="139" t="s">
        <v>305</v>
      </c>
      <c r="F276" s="140" t="s">
        <v>306</v>
      </c>
      <c r="G276" s="141" t="s">
        <v>272</v>
      </c>
      <c r="H276" s="142">
        <v>97</v>
      </c>
      <c r="I276" s="143">
        <v>0</v>
      </c>
      <c r="J276" s="143">
        <f>ROUND(I276*H276,2)</f>
        <v>0</v>
      </c>
      <c r="K276" s="140" t="s">
        <v>154</v>
      </c>
      <c r="L276" s="27"/>
      <c r="M276" s="144" t="s">
        <v>1</v>
      </c>
      <c r="N276" s="115" t="s">
        <v>33</v>
      </c>
      <c r="O276" s="145">
        <v>0.26800000000000002</v>
      </c>
      <c r="P276" s="145">
        <f>O276*H276</f>
        <v>25.996000000000002</v>
      </c>
      <c r="Q276" s="145">
        <v>0.15540000000000001</v>
      </c>
      <c r="R276" s="145">
        <f>Q276*H276</f>
        <v>15.0738</v>
      </c>
      <c r="S276" s="145">
        <v>0</v>
      </c>
      <c r="T276" s="146">
        <f>S276*H276</f>
        <v>0</v>
      </c>
      <c r="AR276" s="147" t="s">
        <v>155</v>
      </c>
      <c r="AT276" s="147" t="s">
        <v>150</v>
      </c>
      <c r="AU276" s="147" t="s">
        <v>77</v>
      </c>
      <c r="AY276" s="15" t="s">
        <v>148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5" t="s">
        <v>75</v>
      </c>
      <c r="BK276" s="148">
        <f>ROUND(I276*H276,2)</f>
        <v>0</v>
      </c>
      <c r="BL276" s="15" t="s">
        <v>155</v>
      </c>
      <c r="BM276" s="147" t="s">
        <v>307</v>
      </c>
    </row>
    <row r="277" spans="2:65" s="1" customFormat="1" ht="29.25">
      <c r="B277" s="27"/>
      <c r="D277" s="149" t="s">
        <v>157</v>
      </c>
      <c r="F277" s="150" t="s">
        <v>308</v>
      </c>
      <c r="L277" s="27"/>
      <c r="M277" s="151"/>
      <c r="T277" s="51"/>
      <c r="AT277" s="15" t="s">
        <v>157</v>
      </c>
      <c r="AU277" s="15" t="s">
        <v>77</v>
      </c>
    </row>
    <row r="278" spans="2:65" s="1" customFormat="1">
      <c r="B278" s="27"/>
      <c r="D278" s="152" t="s">
        <v>159</v>
      </c>
      <c r="F278" s="153" t="s">
        <v>309</v>
      </c>
      <c r="L278" s="27"/>
      <c r="M278" s="151"/>
      <c r="T278" s="51"/>
      <c r="AT278" s="15" t="s">
        <v>159</v>
      </c>
      <c r="AU278" s="15" t="s">
        <v>77</v>
      </c>
    </row>
    <row r="279" spans="2:65" s="12" customFormat="1">
      <c r="B279" s="154"/>
      <c r="D279" s="149" t="s">
        <v>161</v>
      </c>
      <c r="E279" s="155" t="s">
        <v>1</v>
      </c>
      <c r="F279" s="156" t="s">
        <v>981</v>
      </c>
      <c r="H279" s="157">
        <v>97</v>
      </c>
      <c r="L279" s="154"/>
      <c r="M279" s="158"/>
      <c r="T279" s="159"/>
      <c r="AT279" s="155" t="s">
        <v>161</v>
      </c>
      <c r="AU279" s="155" t="s">
        <v>77</v>
      </c>
      <c r="AV279" s="12" t="s">
        <v>77</v>
      </c>
      <c r="AW279" s="12" t="s">
        <v>25</v>
      </c>
      <c r="AX279" s="12" t="s">
        <v>75</v>
      </c>
      <c r="AY279" s="155" t="s">
        <v>148</v>
      </c>
    </row>
    <row r="280" spans="2:65" s="1" customFormat="1" ht="16.5" customHeight="1">
      <c r="B280" s="137"/>
      <c r="C280" s="161" t="s">
        <v>386</v>
      </c>
      <c r="D280" s="161" t="s">
        <v>201</v>
      </c>
      <c r="E280" s="162" t="s">
        <v>312</v>
      </c>
      <c r="F280" s="163" t="s">
        <v>313</v>
      </c>
      <c r="G280" s="164" t="s">
        <v>272</v>
      </c>
      <c r="H280" s="165">
        <v>83</v>
      </c>
      <c r="I280" s="166">
        <v>0</v>
      </c>
      <c r="J280" s="166">
        <f>ROUND(I280*H280,2)</f>
        <v>0</v>
      </c>
      <c r="K280" s="163" t="s">
        <v>154</v>
      </c>
      <c r="L280" s="167"/>
      <c r="M280" s="168" t="s">
        <v>1</v>
      </c>
      <c r="N280" s="169" t="s">
        <v>33</v>
      </c>
      <c r="O280" s="145">
        <v>0</v>
      </c>
      <c r="P280" s="145">
        <f>O280*H280</f>
        <v>0</v>
      </c>
      <c r="Q280" s="145">
        <v>0.08</v>
      </c>
      <c r="R280" s="145">
        <f>Q280*H280</f>
        <v>6.6400000000000006</v>
      </c>
      <c r="S280" s="145">
        <v>0</v>
      </c>
      <c r="T280" s="146">
        <f>S280*H280</f>
        <v>0</v>
      </c>
      <c r="AR280" s="147" t="s">
        <v>204</v>
      </c>
      <c r="AT280" s="147" t="s">
        <v>201</v>
      </c>
      <c r="AU280" s="147" t="s">
        <v>77</v>
      </c>
      <c r="AY280" s="15" t="s">
        <v>148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5" t="s">
        <v>75</v>
      </c>
      <c r="BK280" s="148">
        <f>ROUND(I280*H280,2)</f>
        <v>0</v>
      </c>
      <c r="BL280" s="15" t="s">
        <v>155</v>
      </c>
      <c r="BM280" s="147" t="s">
        <v>314</v>
      </c>
    </row>
    <row r="281" spans="2:65" s="1" customFormat="1">
      <c r="B281" s="27"/>
      <c r="D281" s="149" t="s">
        <v>157</v>
      </c>
      <c r="F281" s="150" t="s">
        <v>313</v>
      </c>
      <c r="L281" s="27"/>
      <c r="M281" s="151"/>
      <c r="T281" s="51"/>
      <c r="AT281" s="15" t="s">
        <v>157</v>
      </c>
      <c r="AU281" s="15" t="s">
        <v>77</v>
      </c>
    </row>
    <row r="282" spans="2:65" s="12" customFormat="1">
      <c r="B282" s="154"/>
      <c r="D282" s="149" t="s">
        <v>161</v>
      </c>
      <c r="E282" s="155" t="s">
        <v>1</v>
      </c>
      <c r="F282" s="156" t="s">
        <v>982</v>
      </c>
      <c r="H282" s="157">
        <v>29</v>
      </c>
      <c r="L282" s="154"/>
      <c r="M282" s="158"/>
      <c r="T282" s="159"/>
      <c r="AT282" s="155" t="s">
        <v>161</v>
      </c>
      <c r="AU282" s="155" t="s">
        <v>77</v>
      </c>
      <c r="AV282" s="12" t="s">
        <v>77</v>
      </c>
      <c r="AW282" s="12" t="s">
        <v>25</v>
      </c>
      <c r="AX282" s="12" t="s">
        <v>68</v>
      </c>
      <c r="AY282" s="155" t="s">
        <v>148</v>
      </c>
    </row>
    <row r="283" spans="2:65" s="12" customFormat="1">
      <c r="B283" s="154"/>
      <c r="D283" s="149" t="s">
        <v>161</v>
      </c>
      <c r="E283" s="155" t="s">
        <v>1</v>
      </c>
      <c r="F283" s="156" t="s">
        <v>983</v>
      </c>
      <c r="H283" s="157">
        <v>54</v>
      </c>
      <c r="L283" s="154"/>
      <c r="M283" s="158"/>
      <c r="T283" s="159"/>
      <c r="AT283" s="155" t="s">
        <v>161</v>
      </c>
      <c r="AU283" s="155" t="s">
        <v>77</v>
      </c>
      <c r="AV283" s="12" t="s">
        <v>77</v>
      </c>
      <c r="AW283" s="12" t="s">
        <v>25</v>
      </c>
      <c r="AX283" s="12" t="s">
        <v>68</v>
      </c>
      <c r="AY283" s="155" t="s">
        <v>148</v>
      </c>
    </row>
    <row r="284" spans="2:65" s="13" customFormat="1">
      <c r="B284" s="170"/>
      <c r="D284" s="149" t="s">
        <v>161</v>
      </c>
      <c r="E284" s="171" t="s">
        <v>1</v>
      </c>
      <c r="F284" s="172" t="s">
        <v>317</v>
      </c>
      <c r="H284" s="173">
        <v>83</v>
      </c>
      <c r="L284" s="170"/>
      <c r="M284" s="174"/>
      <c r="T284" s="175"/>
      <c r="AT284" s="171" t="s">
        <v>161</v>
      </c>
      <c r="AU284" s="171" t="s">
        <v>77</v>
      </c>
      <c r="AV284" s="13" t="s">
        <v>155</v>
      </c>
      <c r="AW284" s="13" t="s">
        <v>25</v>
      </c>
      <c r="AX284" s="13" t="s">
        <v>75</v>
      </c>
      <c r="AY284" s="171" t="s">
        <v>148</v>
      </c>
    </row>
    <row r="285" spans="2:65" s="1" customFormat="1" ht="24.2" customHeight="1">
      <c r="B285" s="137"/>
      <c r="C285" s="161" t="s">
        <v>393</v>
      </c>
      <c r="D285" s="161" t="s">
        <v>201</v>
      </c>
      <c r="E285" s="162" t="s">
        <v>319</v>
      </c>
      <c r="F285" s="163" t="s">
        <v>320</v>
      </c>
      <c r="G285" s="164" t="s">
        <v>272</v>
      </c>
      <c r="H285" s="165">
        <v>8</v>
      </c>
      <c r="I285" s="166">
        <v>0</v>
      </c>
      <c r="J285" s="166">
        <f>ROUND(I285*H285,2)</f>
        <v>0</v>
      </c>
      <c r="K285" s="163" t="s">
        <v>154</v>
      </c>
      <c r="L285" s="167"/>
      <c r="M285" s="168" t="s">
        <v>1</v>
      </c>
      <c r="N285" s="169" t="s">
        <v>33</v>
      </c>
      <c r="O285" s="145">
        <v>0</v>
      </c>
      <c r="P285" s="145">
        <f>O285*H285</f>
        <v>0</v>
      </c>
      <c r="Q285" s="145">
        <v>4.8300000000000003E-2</v>
      </c>
      <c r="R285" s="145">
        <f>Q285*H285</f>
        <v>0.38640000000000002</v>
      </c>
      <c r="S285" s="145">
        <v>0</v>
      </c>
      <c r="T285" s="146">
        <f>S285*H285</f>
        <v>0</v>
      </c>
      <c r="AR285" s="147" t="s">
        <v>204</v>
      </c>
      <c r="AT285" s="147" t="s">
        <v>201</v>
      </c>
      <c r="AU285" s="147" t="s">
        <v>77</v>
      </c>
      <c r="AY285" s="15" t="s">
        <v>148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5" t="s">
        <v>75</v>
      </c>
      <c r="BK285" s="148">
        <f>ROUND(I285*H285,2)</f>
        <v>0</v>
      </c>
      <c r="BL285" s="15" t="s">
        <v>155</v>
      </c>
      <c r="BM285" s="147" t="s">
        <v>321</v>
      </c>
    </row>
    <row r="286" spans="2:65" s="1" customFormat="1">
      <c r="B286" s="27"/>
      <c r="D286" s="149" t="s">
        <v>157</v>
      </c>
      <c r="F286" s="150" t="s">
        <v>320</v>
      </c>
      <c r="L286" s="27"/>
      <c r="M286" s="151"/>
      <c r="T286" s="51"/>
      <c r="AT286" s="15" t="s">
        <v>157</v>
      </c>
      <c r="AU286" s="15" t="s">
        <v>77</v>
      </c>
    </row>
    <row r="287" spans="2:65" s="12" customFormat="1">
      <c r="B287" s="154"/>
      <c r="D287" s="149" t="s">
        <v>161</v>
      </c>
      <c r="E287" s="155" t="s">
        <v>1</v>
      </c>
      <c r="F287" s="156" t="s">
        <v>204</v>
      </c>
      <c r="H287" s="157">
        <v>8</v>
      </c>
      <c r="L287" s="154"/>
      <c r="M287" s="158"/>
      <c r="T287" s="159"/>
      <c r="AT287" s="155" t="s">
        <v>161</v>
      </c>
      <c r="AU287" s="155" t="s">
        <v>77</v>
      </c>
      <c r="AV287" s="12" t="s">
        <v>77</v>
      </c>
      <c r="AW287" s="12" t="s">
        <v>25</v>
      </c>
      <c r="AX287" s="12" t="s">
        <v>75</v>
      </c>
      <c r="AY287" s="155" t="s">
        <v>148</v>
      </c>
    </row>
    <row r="288" spans="2:65" s="1" customFormat="1" ht="24.2" customHeight="1">
      <c r="B288" s="137"/>
      <c r="C288" s="161" t="s">
        <v>400</v>
      </c>
      <c r="D288" s="161" t="s">
        <v>201</v>
      </c>
      <c r="E288" s="162" t="s">
        <v>324</v>
      </c>
      <c r="F288" s="163" t="s">
        <v>325</v>
      </c>
      <c r="G288" s="164" t="s">
        <v>272</v>
      </c>
      <c r="H288" s="165">
        <v>6</v>
      </c>
      <c r="I288" s="166">
        <v>0</v>
      </c>
      <c r="J288" s="166">
        <f>ROUND(I288*H288,2)</f>
        <v>0</v>
      </c>
      <c r="K288" s="163" t="s">
        <v>154</v>
      </c>
      <c r="L288" s="167"/>
      <c r="M288" s="168" t="s">
        <v>1</v>
      </c>
      <c r="N288" s="169" t="s">
        <v>33</v>
      </c>
      <c r="O288" s="145">
        <v>0</v>
      </c>
      <c r="P288" s="145">
        <f>O288*H288</f>
        <v>0</v>
      </c>
      <c r="Q288" s="145">
        <v>6.5670000000000006E-2</v>
      </c>
      <c r="R288" s="145">
        <f>Q288*H288</f>
        <v>0.39402000000000004</v>
      </c>
      <c r="S288" s="145">
        <v>0</v>
      </c>
      <c r="T288" s="146">
        <f>S288*H288</f>
        <v>0</v>
      </c>
      <c r="AR288" s="147" t="s">
        <v>204</v>
      </c>
      <c r="AT288" s="147" t="s">
        <v>201</v>
      </c>
      <c r="AU288" s="147" t="s">
        <v>77</v>
      </c>
      <c r="AY288" s="15" t="s">
        <v>148</v>
      </c>
      <c r="BE288" s="148">
        <f>IF(N288="základní",J288,0)</f>
        <v>0</v>
      </c>
      <c r="BF288" s="148">
        <f>IF(N288="snížená",J288,0)</f>
        <v>0</v>
      </c>
      <c r="BG288" s="148">
        <f>IF(N288="zákl. přenesená",J288,0)</f>
        <v>0</v>
      </c>
      <c r="BH288" s="148">
        <f>IF(N288="sníž. přenesená",J288,0)</f>
        <v>0</v>
      </c>
      <c r="BI288" s="148">
        <f>IF(N288="nulová",J288,0)</f>
        <v>0</v>
      </c>
      <c r="BJ288" s="15" t="s">
        <v>75</v>
      </c>
      <c r="BK288" s="148">
        <f>ROUND(I288*H288,2)</f>
        <v>0</v>
      </c>
      <c r="BL288" s="15" t="s">
        <v>155</v>
      </c>
      <c r="BM288" s="147" t="s">
        <v>326</v>
      </c>
    </row>
    <row r="289" spans="2:65" s="1" customFormat="1">
      <c r="B289" s="27"/>
      <c r="D289" s="149" t="s">
        <v>157</v>
      </c>
      <c r="F289" s="150" t="s">
        <v>325</v>
      </c>
      <c r="L289" s="27"/>
      <c r="M289" s="151"/>
      <c r="T289" s="51"/>
      <c r="AT289" s="15" t="s">
        <v>157</v>
      </c>
      <c r="AU289" s="15" t="s">
        <v>77</v>
      </c>
    </row>
    <row r="290" spans="2:65" s="12" customFormat="1">
      <c r="B290" s="154"/>
      <c r="D290" s="149" t="s">
        <v>161</v>
      </c>
      <c r="E290" s="155" t="s">
        <v>1</v>
      </c>
      <c r="F290" s="156" t="s">
        <v>193</v>
      </c>
      <c r="H290" s="157">
        <v>6</v>
      </c>
      <c r="L290" s="154"/>
      <c r="M290" s="158"/>
      <c r="T290" s="159"/>
      <c r="AT290" s="155" t="s">
        <v>161</v>
      </c>
      <c r="AU290" s="155" t="s">
        <v>77</v>
      </c>
      <c r="AV290" s="12" t="s">
        <v>77</v>
      </c>
      <c r="AW290" s="12" t="s">
        <v>25</v>
      </c>
      <c r="AX290" s="12" t="s">
        <v>75</v>
      </c>
      <c r="AY290" s="155" t="s">
        <v>148</v>
      </c>
    </row>
    <row r="291" spans="2:65" s="1" customFormat="1" ht="24.2" customHeight="1">
      <c r="B291" s="137"/>
      <c r="C291" s="138" t="s">
        <v>406</v>
      </c>
      <c r="D291" s="138" t="s">
        <v>150</v>
      </c>
      <c r="E291" s="139" t="s">
        <v>333</v>
      </c>
      <c r="F291" s="140" t="s">
        <v>334</v>
      </c>
      <c r="G291" s="141" t="s">
        <v>272</v>
      </c>
      <c r="H291" s="142">
        <v>57</v>
      </c>
      <c r="I291" s="143">
        <v>0</v>
      </c>
      <c r="J291" s="143">
        <f>ROUND(I291*H291,2)</f>
        <v>0</v>
      </c>
      <c r="K291" s="140" t="s">
        <v>154</v>
      </c>
      <c r="L291" s="27"/>
      <c r="M291" s="144" t="s">
        <v>1</v>
      </c>
      <c r="N291" s="115" t="s">
        <v>33</v>
      </c>
      <c r="O291" s="145">
        <v>0.124</v>
      </c>
      <c r="P291" s="145">
        <f>O291*H291</f>
        <v>7.0679999999999996</v>
      </c>
      <c r="Q291" s="145">
        <v>0</v>
      </c>
      <c r="R291" s="145">
        <f>Q291*H291</f>
        <v>0</v>
      </c>
      <c r="S291" s="145">
        <v>0</v>
      </c>
      <c r="T291" s="146">
        <f>S291*H291</f>
        <v>0</v>
      </c>
      <c r="AR291" s="147" t="s">
        <v>155</v>
      </c>
      <c r="AT291" s="147" t="s">
        <v>150</v>
      </c>
      <c r="AU291" s="147" t="s">
        <v>77</v>
      </c>
      <c r="AY291" s="15" t="s">
        <v>148</v>
      </c>
      <c r="BE291" s="148">
        <f>IF(N291="základní",J291,0)</f>
        <v>0</v>
      </c>
      <c r="BF291" s="148">
        <f>IF(N291="snížená",J291,0)</f>
        <v>0</v>
      </c>
      <c r="BG291" s="148">
        <f>IF(N291="zákl. přenesená",J291,0)</f>
        <v>0</v>
      </c>
      <c r="BH291" s="148">
        <f>IF(N291="sníž. přenesená",J291,0)</f>
        <v>0</v>
      </c>
      <c r="BI291" s="148">
        <f>IF(N291="nulová",J291,0)</f>
        <v>0</v>
      </c>
      <c r="BJ291" s="15" t="s">
        <v>75</v>
      </c>
      <c r="BK291" s="148">
        <f>ROUND(I291*H291,2)</f>
        <v>0</v>
      </c>
      <c r="BL291" s="15" t="s">
        <v>155</v>
      </c>
      <c r="BM291" s="147" t="s">
        <v>335</v>
      </c>
    </row>
    <row r="292" spans="2:65" s="1" customFormat="1" ht="19.5">
      <c r="B292" s="27"/>
      <c r="D292" s="149" t="s">
        <v>157</v>
      </c>
      <c r="F292" s="150" t="s">
        <v>336</v>
      </c>
      <c r="L292" s="27"/>
      <c r="M292" s="151"/>
      <c r="T292" s="51"/>
      <c r="AT292" s="15" t="s">
        <v>157</v>
      </c>
      <c r="AU292" s="15" t="s">
        <v>77</v>
      </c>
    </row>
    <row r="293" spans="2:65" s="1" customFormat="1">
      <c r="B293" s="27"/>
      <c r="D293" s="152" t="s">
        <v>159</v>
      </c>
      <c r="F293" s="153" t="s">
        <v>337</v>
      </c>
      <c r="L293" s="27"/>
      <c r="M293" s="151"/>
      <c r="T293" s="51"/>
      <c r="AT293" s="15" t="s">
        <v>159</v>
      </c>
      <c r="AU293" s="15" t="s">
        <v>77</v>
      </c>
    </row>
    <row r="294" spans="2:65" s="12" customFormat="1">
      <c r="B294" s="154"/>
      <c r="D294" s="149" t="s">
        <v>161</v>
      </c>
      <c r="E294" s="155" t="s">
        <v>1</v>
      </c>
      <c r="F294" s="156" t="s">
        <v>975</v>
      </c>
      <c r="H294" s="157">
        <v>57</v>
      </c>
      <c r="L294" s="154"/>
      <c r="M294" s="158"/>
      <c r="T294" s="159"/>
      <c r="AT294" s="155" t="s">
        <v>161</v>
      </c>
      <c r="AU294" s="155" t="s">
        <v>77</v>
      </c>
      <c r="AV294" s="12" t="s">
        <v>77</v>
      </c>
      <c r="AW294" s="12" t="s">
        <v>25</v>
      </c>
      <c r="AX294" s="12" t="s">
        <v>75</v>
      </c>
      <c r="AY294" s="155" t="s">
        <v>148</v>
      </c>
    </row>
    <row r="295" spans="2:65" s="1" customFormat="1" ht="24.2" customHeight="1">
      <c r="B295" s="137"/>
      <c r="C295" s="138" t="s">
        <v>412</v>
      </c>
      <c r="D295" s="138" t="s">
        <v>150</v>
      </c>
      <c r="E295" s="139" t="s">
        <v>545</v>
      </c>
      <c r="F295" s="140" t="s">
        <v>546</v>
      </c>
      <c r="G295" s="141" t="s">
        <v>272</v>
      </c>
      <c r="H295" s="142">
        <v>6</v>
      </c>
      <c r="I295" s="143">
        <v>0</v>
      </c>
      <c r="J295" s="143">
        <f>ROUND(I295*H295,2)</f>
        <v>0</v>
      </c>
      <c r="K295" s="140" t="s">
        <v>154</v>
      </c>
      <c r="L295" s="27"/>
      <c r="M295" s="144" t="s">
        <v>1</v>
      </c>
      <c r="N295" s="115" t="s">
        <v>33</v>
      </c>
      <c r="O295" s="145">
        <v>0.56999999999999995</v>
      </c>
      <c r="P295" s="145">
        <f>O295*H295</f>
        <v>3.42</v>
      </c>
      <c r="Q295" s="145">
        <v>0.43819000000000002</v>
      </c>
      <c r="R295" s="145">
        <f>Q295*H295</f>
        <v>2.62914</v>
      </c>
      <c r="S295" s="145">
        <v>0</v>
      </c>
      <c r="T295" s="146">
        <f>S295*H295</f>
        <v>0</v>
      </c>
      <c r="AR295" s="147" t="s">
        <v>155</v>
      </c>
      <c r="AT295" s="147" t="s">
        <v>150</v>
      </c>
      <c r="AU295" s="147" t="s">
        <v>77</v>
      </c>
      <c r="AY295" s="15" t="s">
        <v>148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5" t="s">
        <v>75</v>
      </c>
      <c r="BK295" s="148">
        <f>ROUND(I295*H295,2)</f>
        <v>0</v>
      </c>
      <c r="BL295" s="15" t="s">
        <v>155</v>
      </c>
      <c r="BM295" s="147" t="s">
        <v>984</v>
      </c>
    </row>
    <row r="296" spans="2:65" s="1" customFormat="1" ht="19.5">
      <c r="B296" s="27"/>
      <c r="D296" s="149" t="s">
        <v>157</v>
      </c>
      <c r="F296" s="150" t="s">
        <v>548</v>
      </c>
      <c r="L296" s="27"/>
      <c r="M296" s="151"/>
      <c r="T296" s="51"/>
      <c r="AT296" s="15" t="s">
        <v>157</v>
      </c>
      <c r="AU296" s="15" t="s">
        <v>77</v>
      </c>
    </row>
    <row r="297" spans="2:65" s="1" customFormat="1">
      <c r="B297" s="27"/>
      <c r="D297" s="152" t="s">
        <v>159</v>
      </c>
      <c r="F297" s="153" t="s">
        <v>549</v>
      </c>
      <c r="L297" s="27"/>
      <c r="M297" s="151"/>
      <c r="T297" s="51"/>
      <c r="AT297" s="15" t="s">
        <v>159</v>
      </c>
      <c r="AU297" s="15" t="s">
        <v>77</v>
      </c>
    </row>
    <row r="298" spans="2:65" s="12" customFormat="1">
      <c r="B298" s="154"/>
      <c r="D298" s="149" t="s">
        <v>161</v>
      </c>
      <c r="E298" s="155" t="s">
        <v>1</v>
      </c>
      <c r="F298" s="156" t="s">
        <v>985</v>
      </c>
      <c r="H298" s="157">
        <v>4</v>
      </c>
      <c r="L298" s="154"/>
      <c r="M298" s="158"/>
      <c r="T298" s="159"/>
      <c r="AT298" s="155" t="s">
        <v>161</v>
      </c>
      <c r="AU298" s="155" t="s">
        <v>77</v>
      </c>
      <c r="AV298" s="12" t="s">
        <v>77</v>
      </c>
      <c r="AW298" s="12" t="s">
        <v>25</v>
      </c>
      <c r="AX298" s="12" t="s">
        <v>68</v>
      </c>
      <c r="AY298" s="155" t="s">
        <v>148</v>
      </c>
    </row>
    <row r="299" spans="2:65" s="12" customFormat="1">
      <c r="B299" s="154"/>
      <c r="D299" s="149" t="s">
        <v>161</v>
      </c>
      <c r="E299" s="155" t="s">
        <v>1</v>
      </c>
      <c r="F299" s="156" t="s">
        <v>986</v>
      </c>
      <c r="H299" s="157">
        <v>2</v>
      </c>
      <c r="L299" s="154"/>
      <c r="M299" s="158"/>
      <c r="T299" s="159"/>
      <c r="AT299" s="155" t="s">
        <v>161</v>
      </c>
      <c r="AU299" s="155" t="s">
        <v>77</v>
      </c>
      <c r="AV299" s="12" t="s">
        <v>77</v>
      </c>
      <c r="AW299" s="12" t="s">
        <v>25</v>
      </c>
      <c r="AX299" s="12" t="s">
        <v>68</v>
      </c>
      <c r="AY299" s="155" t="s">
        <v>148</v>
      </c>
    </row>
    <row r="300" spans="2:65" s="13" customFormat="1">
      <c r="B300" s="170"/>
      <c r="D300" s="149" t="s">
        <v>161</v>
      </c>
      <c r="E300" s="171" t="s">
        <v>1</v>
      </c>
      <c r="F300" s="172" t="s">
        <v>317</v>
      </c>
      <c r="H300" s="173">
        <v>6</v>
      </c>
      <c r="L300" s="170"/>
      <c r="M300" s="174"/>
      <c r="T300" s="175"/>
      <c r="AT300" s="171" t="s">
        <v>161</v>
      </c>
      <c r="AU300" s="171" t="s">
        <v>77</v>
      </c>
      <c r="AV300" s="13" t="s">
        <v>155</v>
      </c>
      <c r="AW300" s="13" t="s">
        <v>25</v>
      </c>
      <c r="AX300" s="13" t="s">
        <v>75</v>
      </c>
      <c r="AY300" s="171" t="s">
        <v>148</v>
      </c>
    </row>
    <row r="301" spans="2:65" s="1" customFormat="1" ht="24.2" customHeight="1">
      <c r="B301" s="137"/>
      <c r="C301" s="161" t="s">
        <v>420</v>
      </c>
      <c r="D301" s="161" t="s">
        <v>201</v>
      </c>
      <c r="E301" s="162" t="s">
        <v>552</v>
      </c>
      <c r="F301" s="163" t="s">
        <v>553</v>
      </c>
      <c r="G301" s="164" t="s">
        <v>272</v>
      </c>
      <c r="H301" s="165">
        <v>6</v>
      </c>
      <c r="I301" s="166">
        <v>0</v>
      </c>
      <c r="J301" s="166">
        <f>ROUND(I301*H301,2)</f>
        <v>0</v>
      </c>
      <c r="K301" s="163" t="s">
        <v>1</v>
      </c>
      <c r="L301" s="167"/>
      <c r="M301" s="168" t="s">
        <v>1</v>
      </c>
      <c r="N301" s="169" t="s">
        <v>33</v>
      </c>
      <c r="O301" s="145">
        <v>0</v>
      </c>
      <c r="P301" s="145">
        <f>O301*H301</f>
        <v>0</v>
      </c>
      <c r="Q301" s="145">
        <v>1.66E-2</v>
      </c>
      <c r="R301" s="145">
        <f>Q301*H301</f>
        <v>9.9599999999999994E-2</v>
      </c>
      <c r="S301" s="145">
        <v>0</v>
      </c>
      <c r="T301" s="146">
        <f>S301*H301</f>
        <v>0</v>
      </c>
      <c r="AR301" s="147" t="s">
        <v>204</v>
      </c>
      <c r="AT301" s="147" t="s">
        <v>201</v>
      </c>
      <c r="AU301" s="147" t="s">
        <v>77</v>
      </c>
      <c r="AY301" s="15" t="s">
        <v>148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5" t="s">
        <v>75</v>
      </c>
      <c r="BK301" s="148">
        <f>ROUND(I301*H301,2)</f>
        <v>0</v>
      </c>
      <c r="BL301" s="15" t="s">
        <v>155</v>
      </c>
      <c r="BM301" s="147" t="s">
        <v>987</v>
      </c>
    </row>
    <row r="302" spans="2:65" s="1" customFormat="1" ht="29.25">
      <c r="B302" s="27"/>
      <c r="D302" s="149" t="s">
        <v>157</v>
      </c>
      <c r="F302" s="150" t="s">
        <v>555</v>
      </c>
      <c r="L302" s="27"/>
      <c r="M302" s="151"/>
      <c r="T302" s="51"/>
      <c r="AT302" s="15" t="s">
        <v>157</v>
      </c>
      <c r="AU302" s="15" t="s">
        <v>77</v>
      </c>
    </row>
    <row r="303" spans="2:65" s="11" customFormat="1" ht="22.9" customHeight="1">
      <c r="B303" s="126"/>
      <c r="D303" s="127" t="s">
        <v>67</v>
      </c>
      <c r="E303" s="135" t="s">
        <v>346</v>
      </c>
      <c r="F303" s="135" t="s">
        <v>347</v>
      </c>
      <c r="J303" s="136">
        <f>BK303</f>
        <v>0</v>
      </c>
      <c r="L303" s="126"/>
      <c r="M303" s="130"/>
      <c r="P303" s="131">
        <f>SUM(P304:P343)</f>
        <v>9.8308280000000003</v>
      </c>
      <c r="R303" s="131">
        <f>SUM(R304:R343)</f>
        <v>0</v>
      </c>
      <c r="T303" s="132">
        <f>SUM(T304:T343)</f>
        <v>0</v>
      </c>
      <c r="AR303" s="127" t="s">
        <v>75</v>
      </c>
      <c r="AT303" s="133" t="s">
        <v>67</v>
      </c>
      <c r="AU303" s="133" t="s">
        <v>75</v>
      </c>
      <c r="AY303" s="127" t="s">
        <v>148</v>
      </c>
      <c r="BK303" s="134">
        <f>SUM(BK304:BK343)</f>
        <v>0</v>
      </c>
    </row>
    <row r="304" spans="2:65" s="1" customFormat="1" ht="33" customHeight="1">
      <c r="B304" s="137"/>
      <c r="C304" s="138" t="s">
        <v>786</v>
      </c>
      <c r="D304" s="138" t="s">
        <v>150</v>
      </c>
      <c r="E304" s="139" t="s">
        <v>349</v>
      </c>
      <c r="F304" s="140" t="s">
        <v>350</v>
      </c>
      <c r="G304" s="141" t="s">
        <v>209</v>
      </c>
      <c r="H304" s="142">
        <v>3.52</v>
      </c>
      <c r="I304" s="143">
        <v>0</v>
      </c>
      <c r="J304" s="143">
        <f>ROUND(I304*H304,2)</f>
        <v>0</v>
      </c>
      <c r="K304" s="140" t="s">
        <v>154</v>
      </c>
      <c r="L304" s="27"/>
      <c r="M304" s="144" t="s">
        <v>1</v>
      </c>
      <c r="N304" s="115" t="s">
        <v>33</v>
      </c>
      <c r="O304" s="145">
        <v>0</v>
      </c>
      <c r="P304" s="145">
        <f>O304*H304</f>
        <v>0</v>
      </c>
      <c r="Q304" s="145">
        <v>0</v>
      </c>
      <c r="R304" s="145">
        <f>Q304*H304</f>
        <v>0</v>
      </c>
      <c r="S304" s="145">
        <v>0</v>
      </c>
      <c r="T304" s="146">
        <f>S304*H304</f>
        <v>0</v>
      </c>
      <c r="AR304" s="147" t="s">
        <v>155</v>
      </c>
      <c r="AT304" s="147" t="s">
        <v>150</v>
      </c>
      <c r="AU304" s="147" t="s">
        <v>77</v>
      </c>
      <c r="AY304" s="15" t="s">
        <v>148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5" t="s">
        <v>75</v>
      </c>
      <c r="BK304" s="148">
        <f>ROUND(I304*H304,2)</f>
        <v>0</v>
      </c>
      <c r="BL304" s="15" t="s">
        <v>155</v>
      </c>
      <c r="BM304" s="147" t="s">
        <v>351</v>
      </c>
    </row>
    <row r="305" spans="2:65" s="1" customFormat="1" ht="29.25">
      <c r="B305" s="27"/>
      <c r="D305" s="149" t="s">
        <v>157</v>
      </c>
      <c r="F305" s="150" t="s">
        <v>352</v>
      </c>
      <c r="L305" s="27"/>
      <c r="M305" s="151"/>
      <c r="T305" s="51"/>
      <c r="AT305" s="15" t="s">
        <v>157</v>
      </c>
      <c r="AU305" s="15" t="s">
        <v>77</v>
      </c>
    </row>
    <row r="306" spans="2:65" s="1" customFormat="1">
      <c r="B306" s="27"/>
      <c r="D306" s="152" t="s">
        <v>159</v>
      </c>
      <c r="F306" s="153" t="s">
        <v>353</v>
      </c>
      <c r="L306" s="27"/>
      <c r="M306" s="151"/>
      <c r="T306" s="51"/>
      <c r="AT306" s="15" t="s">
        <v>159</v>
      </c>
      <c r="AU306" s="15" t="s">
        <v>77</v>
      </c>
    </row>
    <row r="307" spans="2:65" s="12" customFormat="1">
      <c r="B307" s="154"/>
      <c r="D307" s="149" t="s">
        <v>161</v>
      </c>
      <c r="E307" s="155" t="s">
        <v>1</v>
      </c>
      <c r="F307" s="156" t="s">
        <v>354</v>
      </c>
      <c r="H307" s="157">
        <v>3.52</v>
      </c>
      <c r="L307" s="154"/>
      <c r="M307" s="158"/>
      <c r="T307" s="159"/>
      <c r="AT307" s="155" t="s">
        <v>161</v>
      </c>
      <c r="AU307" s="155" t="s">
        <v>77</v>
      </c>
      <c r="AV307" s="12" t="s">
        <v>77</v>
      </c>
      <c r="AW307" s="12" t="s">
        <v>25</v>
      </c>
      <c r="AX307" s="12" t="s">
        <v>75</v>
      </c>
      <c r="AY307" s="155" t="s">
        <v>148</v>
      </c>
    </row>
    <row r="308" spans="2:65" s="1" customFormat="1" ht="24.2" customHeight="1">
      <c r="B308" s="137"/>
      <c r="C308" s="138" t="s">
        <v>649</v>
      </c>
      <c r="D308" s="138" t="s">
        <v>150</v>
      </c>
      <c r="E308" s="139" t="s">
        <v>356</v>
      </c>
      <c r="F308" s="140" t="s">
        <v>208</v>
      </c>
      <c r="G308" s="141" t="s">
        <v>209</v>
      </c>
      <c r="H308" s="142">
        <v>37.944000000000003</v>
      </c>
      <c r="I308" s="143">
        <v>0</v>
      </c>
      <c r="J308" s="143">
        <f>ROUND(I308*H308,2)</f>
        <v>0</v>
      </c>
      <c r="K308" s="140" t="s">
        <v>154</v>
      </c>
      <c r="L308" s="27"/>
      <c r="M308" s="144" t="s">
        <v>1</v>
      </c>
      <c r="N308" s="115" t="s">
        <v>33</v>
      </c>
      <c r="O308" s="145">
        <v>0</v>
      </c>
      <c r="P308" s="145">
        <f>O308*H308</f>
        <v>0</v>
      </c>
      <c r="Q308" s="145">
        <v>0</v>
      </c>
      <c r="R308" s="145">
        <f>Q308*H308</f>
        <v>0</v>
      </c>
      <c r="S308" s="145">
        <v>0</v>
      </c>
      <c r="T308" s="146">
        <f>S308*H308</f>
        <v>0</v>
      </c>
      <c r="AR308" s="147" t="s">
        <v>155</v>
      </c>
      <c r="AT308" s="147" t="s">
        <v>150</v>
      </c>
      <c r="AU308" s="147" t="s">
        <v>77</v>
      </c>
      <c r="AY308" s="15" t="s">
        <v>148</v>
      </c>
      <c r="BE308" s="148">
        <f>IF(N308="základní",J308,0)</f>
        <v>0</v>
      </c>
      <c r="BF308" s="148">
        <f>IF(N308="snížená",J308,0)</f>
        <v>0</v>
      </c>
      <c r="BG308" s="148">
        <f>IF(N308="zákl. přenesená",J308,0)</f>
        <v>0</v>
      </c>
      <c r="BH308" s="148">
        <f>IF(N308="sníž. přenesená",J308,0)</f>
        <v>0</v>
      </c>
      <c r="BI308" s="148">
        <f>IF(N308="nulová",J308,0)</f>
        <v>0</v>
      </c>
      <c r="BJ308" s="15" t="s">
        <v>75</v>
      </c>
      <c r="BK308" s="148">
        <f>ROUND(I308*H308,2)</f>
        <v>0</v>
      </c>
      <c r="BL308" s="15" t="s">
        <v>155</v>
      </c>
      <c r="BM308" s="147" t="s">
        <v>357</v>
      </c>
    </row>
    <row r="309" spans="2:65" s="1" customFormat="1" ht="29.25">
      <c r="B309" s="27"/>
      <c r="D309" s="149" t="s">
        <v>157</v>
      </c>
      <c r="F309" s="150" t="s">
        <v>211</v>
      </c>
      <c r="L309" s="27"/>
      <c r="M309" s="151"/>
      <c r="T309" s="51"/>
      <c r="AT309" s="15" t="s">
        <v>157</v>
      </c>
      <c r="AU309" s="15" t="s">
        <v>77</v>
      </c>
    </row>
    <row r="310" spans="2:65" s="1" customFormat="1">
      <c r="B310" s="27"/>
      <c r="D310" s="152" t="s">
        <v>159</v>
      </c>
      <c r="F310" s="153" t="s">
        <v>358</v>
      </c>
      <c r="L310" s="27"/>
      <c r="M310" s="151"/>
      <c r="T310" s="51"/>
      <c r="AT310" s="15" t="s">
        <v>159</v>
      </c>
      <c r="AU310" s="15" t="s">
        <v>77</v>
      </c>
    </row>
    <row r="311" spans="2:65" s="12" customFormat="1">
      <c r="B311" s="154"/>
      <c r="D311" s="149" t="s">
        <v>161</v>
      </c>
      <c r="E311" s="155" t="s">
        <v>1</v>
      </c>
      <c r="F311" s="156" t="s">
        <v>359</v>
      </c>
      <c r="H311" s="157">
        <v>37.944000000000003</v>
      </c>
      <c r="L311" s="154"/>
      <c r="M311" s="158"/>
      <c r="T311" s="159"/>
      <c r="AT311" s="155" t="s">
        <v>161</v>
      </c>
      <c r="AU311" s="155" t="s">
        <v>77</v>
      </c>
      <c r="AV311" s="12" t="s">
        <v>77</v>
      </c>
      <c r="AW311" s="12" t="s">
        <v>25</v>
      </c>
      <c r="AX311" s="12" t="s">
        <v>75</v>
      </c>
      <c r="AY311" s="155" t="s">
        <v>148</v>
      </c>
    </row>
    <row r="312" spans="2:65" s="1" customFormat="1" ht="21.75" customHeight="1">
      <c r="B312" s="137"/>
      <c r="C312" s="138" t="s">
        <v>988</v>
      </c>
      <c r="D312" s="138" t="s">
        <v>150</v>
      </c>
      <c r="E312" s="139" t="s">
        <v>361</v>
      </c>
      <c r="F312" s="140" t="s">
        <v>362</v>
      </c>
      <c r="G312" s="141" t="s">
        <v>209</v>
      </c>
      <c r="H312" s="142">
        <v>41.463999999999999</v>
      </c>
      <c r="I312" s="143">
        <v>0</v>
      </c>
      <c r="J312" s="143">
        <f>ROUND(I312*H312,2)</f>
        <v>0</v>
      </c>
      <c r="K312" s="140" t="s">
        <v>154</v>
      </c>
      <c r="L312" s="27"/>
      <c r="M312" s="144" t="s">
        <v>1</v>
      </c>
      <c r="N312" s="115" t="s">
        <v>33</v>
      </c>
      <c r="O312" s="145">
        <v>0.03</v>
      </c>
      <c r="P312" s="145">
        <f>O312*H312</f>
        <v>1.2439199999999999</v>
      </c>
      <c r="Q312" s="145">
        <v>0</v>
      </c>
      <c r="R312" s="145">
        <f>Q312*H312</f>
        <v>0</v>
      </c>
      <c r="S312" s="145">
        <v>0</v>
      </c>
      <c r="T312" s="146">
        <f>S312*H312</f>
        <v>0</v>
      </c>
      <c r="AR312" s="147" t="s">
        <v>155</v>
      </c>
      <c r="AT312" s="147" t="s">
        <v>150</v>
      </c>
      <c r="AU312" s="147" t="s">
        <v>77</v>
      </c>
      <c r="AY312" s="15" t="s">
        <v>148</v>
      </c>
      <c r="BE312" s="148">
        <f>IF(N312="základní",J312,0)</f>
        <v>0</v>
      </c>
      <c r="BF312" s="148">
        <f>IF(N312="snížená",J312,0)</f>
        <v>0</v>
      </c>
      <c r="BG312" s="148">
        <f>IF(N312="zákl. přenesená",J312,0)</f>
        <v>0</v>
      </c>
      <c r="BH312" s="148">
        <f>IF(N312="sníž. přenesená",J312,0)</f>
        <v>0</v>
      </c>
      <c r="BI312" s="148">
        <f>IF(N312="nulová",J312,0)</f>
        <v>0</v>
      </c>
      <c r="BJ312" s="15" t="s">
        <v>75</v>
      </c>
      <c r="BK312" s="148">
        <f>ROUND(I312*H312,2)</f>
        <v>0</v>
      </c>
      <c r="BL312" s="15" t="s">
        <v>155</v>
      </c>
      <c r="BM312" s="147" t="s">
        <v>363</v>
      </c>
    </row>
    <row r="313" spans="2:65" s="1" customFormat="1" ht="19.5">
      <c r="B313" s="27"/>
      <c r="D313" s="149" t="s">
        <v>157</v>
      </c>
      <c r="F313" s="150" t="s">
        <v>364</v>
      </c>
      <c r="L313" s="27"/>
      <c r="M313" s="151"/>
      <c r="T313" s="51"/>
      <c r="AT313" s="15" t="s">
        <v>157</v>
      </c>
      <c r="AU313" s="15" t="s">
        <v>77</v>
      </c>
    </row>
    <row r="314" spans="2:65" s="1" customFormat="1">
      <c r="B314" s="27"/>
      <c r="D314" s="152" t="s">
        <v>159</v>
      </c>
      <c r="F314" s="153" t="s">
        <v>365</v>
      </c>
      <c r="L314" s="27"/>
      <c r="M314" s="151"/>
      <c r="T314" s="51"/>
      <c r="AT314" s="15" t="s">
        <v>159</v>
      </c>
      <c r="AU314" s="15" t="s">
        <v>77</v>
      </c>
    </row>
    <row r="315" spans="2:65" s="12" customFormat="1">
      <c r="B315" s="154"/>
      <c r="D315" s="149" t="s">
        <v>161</v>
      </c>
      <c r="E315" s="155" t="s">
        <v>1</v>
      </c>
      <c r="F315" s="156" t="s">
        <v>359</v>
      </c>
      <c r="H315" s="157">
        <v>37.944000000000003</v>
      </c>
      <c r="L315" s="154"/>
      <c r="M315" s="158"/>
      <c r="T315" s="159"/>
      <c r="AT315" s="155" t="s">
        <v>161</v>
      </c>
      <c r="AU315" s="155" t="s">
        <v>77</v>
      </c>
      <c r="AV315" s="12" t="s">
        <v>77</v>
      </c>
      <c r="AW315" s="12" t="s">
        <v>25</v>
      </c>
      <c r="AX315" s="12" t="s">
        <v>68</v>
      </c>
      <c r="AY315" s="155" t="s">
        <v>148</v>
      </c>
    </row>
    <row r="316" spans="2:65" s="12" customFormat="1">
      <c r="B316" s="154"/>
      <c r="D316" s="149" t="s">
        <v>161</v>
      </c>
      <c r="E316" s="155" t="s">
        <v>1</v>
      </c>
      <c r="F316" s="156" t="s">
        <v>354</v>
      </c>
      <c r="H316" s="157">
        <v>3.52</v>
      </c>
      <c r="L316" s="154"/>
      <c r="M316" s="158"/>
      <c r="T316" s="159"/>
      <c r="AT316" s="155" t="s">
        <v>161</v>
      </c>
      <c r="AU316" s="155" t="s">
        <v>77</v>
      </c>
      <c r="AV316" s="12" t="s">
        <v>77</v>
      </c>
      <c r="AW316" s="12" t="s">
        <v>25</v>
      </c>
      <c r="AX316" s="12" t="s">
        <v>68</v>
      </c>
      <c r="AY316" s="155" t="s">
        <v>148</v>
      </c>
    </row>
    <row r="317" spans="2:65" s="13" customFormat="1">
      <c r="B317" s="170"/>
      <c r="D317" s="149" t="s">
        <v>161</v>
      </c>
      <c r="E317" s="171" t="s">
        <v>106</v>
      </c>
      <c r="F317" s="172" t="s">
        <v>317</v>
      </c>
      <c r="H317" s="173">
        <v>41.463999999999999</v>
      </c>
      <c r="L317" s="170"/>
      <c r="M317" s="174"/>
      <c r="T317" s="175"/>
      <c r="AT317" s="171" t="s">
        <v>161</v>
      </c>
      <c r="AU317" s="171" t="s">
        <v>77</v>
      </c>
      <c r="AV317" s="13" t="s">
        <v>155</v>
      </c>
      <c r="AW317" s="13" t="s">
        <v>25</v>
      </c>
      <c r="AX317" s="13" t="s">
        <v>75</v>
      </c>
      <c r="AY317" s="171" t="s">
        <v>148</v>
      </c>
    </row>
    <row r="318" spans="2:65" s="1" customFormat="1" ht="24.2" customHeight="1">
      <c r="B318" s="137"/>
      <c r="C318" s="138" t="s">
        <v>989</v>
      </c>
      <c r="D318" s="138" t="s">
        <v>150</v>
      </c>
      <c r="E318" s="139" t="s">
        <v>367</v>
      </c>
      <c r="F318" s="140" t="s">
        <v>368</v>
      </c>
      <c r="G318" s="141" t="s">
        <v>209</v>
      </c>
      <c r="H318" s="142">
        <v>787.81600000000003</v>
      </c>
      <c r="I318" s="143">
        <v>0</v>
      </c>
      <c r="J318" s="143">
        <f>ROUND(I318*H318,2)</f>
        <v>0</v>
      </c>
      <c r="K318" s="140" t="s">
        <v>154</v>
      </c>
      <c r="L318" s="27"/>
      <c r="M318" s="144" t="s">
        <v>1</v>
      </c>
      <c r="N318" s="115" t="s">
        <v>33</v>
      </c>
      <c r="O318" s="145">
        <v>2E-3</v>
      </c>
      <c r="P318" s="145">
        <f>O318*H318</f>
        <v>1.5756320000000001</v>
      </c>
      <c r="Q318" s="145">
        <v>0</v>
      </c>
      <c r="R318" s="145">
        <f>Q318*H318</f>
        <v>0</v>
      </c>
      <c r="S318" s="145">
        <v>0</v>
      </c>
      <c r="T318" s="146">
        <f>S318*H318</f>
        <v>0</v>
      </c>
      <c r="AR318" s="147" t="s">
        <v>155</v>
      </c>
      <c r="AT318" s="147" t="s">
        <v>150</v>
      </c>
      <c r="AU318" s="147" t="s">
        <v>77</v>
      </c>
      <c r="AY318" s="15" t="s">
        <v>148</v>
      </c>
      <c r="BE318" s="148">
        <f>IF(N318="základní",J318,0)</f>
        <v>0</v>
      </c>
      <c r="BF318" s="148">
        <f>IF(N318="snížená",J318,0)</f>
        <v>0</v>
      </c>
      <c r="BG318" s="148">
        <f>IF(N318="zákl. přenesená",J318,0)</f>
        <v>0</v>
      </c>
      <c r="BH318" s="148">
        <f>IF(N318="sníž. přenesená",J318,0)</f>
        <v>0</v>
      </c>
      <c r="BI318" s="148">
        <f>IF(N318="nulová",J318,0)</f>
        <v>0</v>
      </c>
      <c r="BJ318" s="15" t="s">
        <v>75</v>
      </c>
      <c r="BK318" s="148">
        <f>ROUND(I318*H318,2)</f>
        <v>0</v>
      </c>
      <c r="BL318" s="15" t="s">
        <v>155</v>
      </c>
      <c r="BM318" s="147" t="s">
        <v>369</v>
      </c>
    </row>
    <row r="319" spans="2:65" s="1" customFormat="1" ht="29.25">
      <c r="B319" s="27"/>
      <c r="D319" s="149" t="s">
        <v>157</v>
      </c>
      <c r="F319" s="150" t="s">
        <v>370</v>
      </c>
      <c r="L319" s="27"/>
      <c r="M319" s="151"/>
      <c r="T319" s="51"/>
      <c r="AT319" s="15" t="s">
        <v>157</v>
      </c>
      <c r="AU319" s="15" t="s">
        <v>77</v>
      </c>
    </row>
    <row r="320" spans="2:65" s="1" customFormat="1">
      <c r="B320" s="27"/>
      <c r="D320" s="152" t="s">
        <v>159</v>
      </c>
      <c r="F320" s="153" t="s">
        <v>371</v>
      </c>
      <c r="L320" s="27"/>
      <c r="M320" s="151"/>
      <c r="T320" s="51"/>
      <c r="AT320" s="15" t="s">
        <v>159</v>
      </c>
      <c r="AU320" s="15" t="s">
        <v>77</v>
      </c>
    </row>
    <row r="321" spans="2:65" s="12" customFormat="1">
      <c r="B321" s="154"/>
      <c r="D321" s="149" t="s">
        <v>161</v>
      </c>
      <c r="E321" s="155" t="s">
        <v>1</v>
      </c>
      <c r="F321" s="156" t="s">
        <v>372</v>
      </c>
      <c r="H321" s="157">
        <v>787.81600000000003</v>
      </c>
      <c r="L321" s="154"/>
      <c r="M321" s="158"/>
      <c r="T321" s="159"/>
      <c r="AT321" s="155" t="s">
        <v>161</v>
      </c>
      <c r="AU321" s="155" t="s">
        <v>77</v>
      </c>
      <c r="AV321" s="12" t="s">
        <v>77</v>
      </c>
      <c r="AW321" s="12" t="s">
        <v>25</v>
      </c>
      <c r="AX321" s="12" t="s">
        <v>75</v>
      </c>
      <c r="AY321" s="155" t="s">
        <v>148</v>
      </c>
    </row>
    <row r="322" spans="2:65" s="1" customFormat="1" ht="21.75" customHeight="1">
      <c r="B322" s="137"/>
      <c r="C322" s="138" t="s">
        <v>807</v>
      </c>
      <c r="D322" s="138" t="s">
        <v>150</v>
      </c>
      <c r="E322" s="139" t="s">
        <v>374</v>
      </c>
      <c r="F322" s="140" t="s">
        <v>375</v>
      </c>
      <c r="G322" s="141" t="s">
        <v>209</v>
      </c>
      <c r="H322" s="142">
        <v>0.9</v>
      </c>
      <c r="I322" s="143">
        <v>0</v>
      </c>
      <c r="J322" s="143">
        <f>ROUND(I322*H322,2)</f>
        <v>0</v>
      </c>
      <c r="K322" s="140" t="s">
        <v>154</v>
      </c>
      <c r="L322" s="27"/>
      <c r="M322" s="144" t="s">
        <v>1</v>
      </c>
      <c r="N322" s="115" t="s">
        <v>33</v>
      </c>
      <c r="O322" s="145">
        <v>3.2000000000000001E-2</v>
      </c>
      <c r="P322" s="145">
        <f>O322*H322</f>
        <v>2.8800000000000003E-2</v>
      </c>
      <c r="Q322" s="145">
        <v>0</v>
      </c>
      <c r="R322" s="145">
        <f>Q322*H322</f>
        <v>0</v>
      </c>
      <c r="S322" s="145">
        <v>0</v>
      </c>
      <c r="T322" s="146">
        <f>S322*H322</f>
        <v>0</v>
      </c>
      <c r="AR322" s="147" t="s">
        <v>155</v>
      </c>
      <c r="AT322" s="147" t="s">
        <v>150</v>
      </c>
      <c r="AU322" s="147" t="s">
        <v>77</v>
      </c>
      <c r="AY322" s="15" t="s">
        <v>148</v>
      </c>
      <c r="BE322" s="148">
        <f>IF(N322="základní",J322,0)</f>
        <v>0</v>
      </c>
      <c r="BF322" s="148">
        <f>IF(N322="snížená",J322,0)</f>
        <v>0</v>
      </c>
      <c r="BG322" s="148">
        <f>IF(N322="zákl. přenesená",J322,0)</f>
        <v>0</v>
      </c>
      <c r="BH322" s="148">
        <f>IF(N322="sníž. přenesená",J322,0)</f>
        <v>0</v>
      </c>
      <c r="BI322" s="148">
        <f>IF(N322="nulová",J322,0)</f>
        <v>0</v>
      </c>
      <c r="BJ322" s="15" t="s">
        <v>75</v>
      </c>
      <c r="BK322" s="148">
        <f>ROUND(I322*H322,2)</f>
        <v>0</v>
      </c>
      <c r="BL322" s="15" t="s">
        <v>155</v>
      </c>
      <c r="BM322" s="147" t="s">
        <v>990</v>
      </c>
    </row>
    <row r="323" spans="2:65" s="1" customFormat="1" ht="19.5">
      <c r="B323" s="27"/>
      <c r="D323" s="149" t="s">
        <v>157</v>
      </c>
      <c r="F323" s="150" t="s">
        <v>377</v>
      </c>
      <c r="L323" s="27"/>
      <c r="M323" s="151"/>
      <c r="T323" s="51"/>
      <c r="AT323" s="15" t="s">
        <v>157</v>
      </c>
      <c r="AU323" s="15" t="s">
        <v>77</v>
      </c>
    </row>
    <row r="324" spans="2:65" s="1" customFormat="1">
      <c r="B324" s="27"/>
      <c r="D324" s="152" t="s">
        <v>159</v>
      </c>
      <c r="F324" s="153" t="s">
        <v>378</v>
      </c>
      <c r="L324" s="27"/>
      <c r="M324" s="151"/>
      <c r="T324" s="51"/>
      <c r="AT324" s="15" t="s">
        <v>159</v>
      </c>
      <c r="AU324" s="15" t="s">
        <v>77</v>
      </c>
    </row>
    <row r="325" spans="2:65" s="12" customFormat="1">
      <c r="B325" s="154"/>
      <c r="D325" s="149" t="s">
        <v>161</v>
      </c>
      <c r="E325" s="155" t="s">
        <v>1</v>
      </c>
      <c r="F325" s="156" t="s">
        <v>379</v>
      </c>
      <c r="H325" s="157">
        <v>0.9</v>
      </c>
      <c r="L325" s="154"/>
      <c r="M325" s="158"/>
      <c r="T325" s="159"/>
      <c r="AT325" s="155" t="s">
        <v>161</v>
      </c>
      <c r="AU325" s="155" t="s">
        <v>77</v>
      </c>
      <c r="AV325" s="12" t="s">
        <v>77</v>
      </c>
      <c r="AW325" s="12" t="s">
        <v>25</v>
      </c>
      <c r="AX325" s="12" t="s">
        <v>75</v>
      </c>
      <c r="AY325" s="155" t="s">
        <v>148</v>
      </c>
    </row>
    <row r="326" spans="2:65" s="1" customFormat="1" ht="24.2" customHeight="1">
      <c r="B326" s="137"/>
      <c r="C326" s="138" t="s">
        <v>991</v>
      </c>
      <c r="D326" s="138" t="s">
        <v>150</v>
      </c>
      <c r="E326" s="139" t="s">
        <v>381</v>
      </c>
      <c r="F326" s="140" t="s">
        <v>382</v>
      </c>
      <c r="G326" s="141" t="s">
        <v>209</v>
      </c>
      <c r="H326" s="142">
        <v>17.100000000000001</v>
      </c>
      <c r="I326" s="143">
        <v>0</v>
      </c>
      <c r="J326" s="143">
        <f>ROUND(I326*H326,2)</f>
        <v>0</v>
      </c>
      <c r="K326" s="140" t="s">
        <v>154</v>
      </c>
      <c r="L326" s="27"/>
      <c r="M326" s="144" t="s">
        <v>1</v>
      </c>
      <c r="N326" s="115" t="s">
        <v>33</v>
      </c>
      <c r="O326" s="145">
        <v>3.0000000000000001E-3</v>
      </c>
      <c r="P326" s="145">
        <f>O326*H326</f>
        <v>5.1300000000000005E-2</v>
      </c>
      <c r="Q326" s="145">
        <v>0</v>
      </c>
      <c r="R326" s="145">
        <f>Q326*H326</f>
        <v>0</v>
      </c>
      <c r="S326" s="145">
        <v>0</v>
      </c>
      <c r="T326" s="146">
        <f>S326*H326</f>
        <v>0</v>
      </c>
      <c r="AR326" s="147" t="s">
        <v>155</v>
      </c>
      <c r="AT326" s="147" t="s">
        <v>150</v>
      </c>
      <c r="AU326" s="147" t="s">
        <v>77</v>
      </c>
      <c r="AY326" s="15" t="s">
        <v>148</v>
      </c>
      <c r="BE326" s="148">
        <f>IF(N326="základní",J326,0)</f>
        <v>0</v>
      </c>
      <c r="BF326" s="148">
        <f>IF(N326="snížená",J326,0)</f>
        <v>0</v>
      </c>
      <c r="BG326" s="148">
        <f>IF(N326="zákl. přenesená",J326,0)</f>
        <v>0</v>
      </c>
      <c r="BH326" s="148">
        <f>IF(N326="sníž. přenesená",J326,0)</f>
        <v>0</v>
      </c>
      <c r="BI326" s="148">
        <f>IF(N326="nulová",J326,0)</f>
        <v>0</v>
      </c>
      <c r="BJ326" s="15" t="s">
        <v>75</v>
      </c>
      <c r="BK326" s="148">
        <f>ROUND(I326*H326,2)</f>
        <v>0</v>
      </c>
      <c r="BL326" s="15" t="s">
        <v>155</v>
      </c>
      <c r="BM326" s="147" t="s">
        <v>992</v>
      </c>
    </row>
    <row r="327" spans="2:65" s="1" customFormat="1" ht="29.25">
      <c r="B327" s="27"/>
      <c r="D327" s="149" t="s">
        <v>157</v>
      </c>
      <c r="F327" s="150" t="s">
        <v>370</v>
      </c>
      <c r="L327" s="27"/>
      <c r="M327" s="151"/>
      <c r="T327" s="51"/>
      <c r="AT327" s="15" t="s">
        <v>157</v>
      </c>
      <c r="AU327" s="15" t="s">
        <v>77</v>
      </c>
    </row>
    <row r="328" spans="2:65" s="1" customFormat="1">
      <c r="B328" s="27"/>
      <c r="D328" s="152" t="s">
        <v>159</v>
      </c>
      <c r="F328" s="153" t="s">
        <v>384</v>
      </c>
      <c r="L328" s="27"/>
      <c r="M328" s="151"/>
      <c r="T328" s="51"/>
      <c r="AT328" s="15" t="s">
        <v>159</v>
      </c>
      <c r="AU328" s="15" t="s">
        <v>77</v>
      </c>
    </row>
    <row r="329" spans="2:65" s="12" customFormat="1">
      <c r="B329" s="154"/>
      <c r="D329" s="149" t="s">
        <v>161</v>
      </c>
      <c r="E329" s="155" t="s">
        <v>1</v>
      </c>
      <c r="F329" s="156" t="s">
        <v>385</v>
      </c>
      <c r="H329" s="157">
        <v>17.100000000000001</v>
      </c>
      <c r="L329" s="154"/>
      <c r="M329" s="158"/>
      <c r="T329" s="159"/>
      <c r="AT329" s="155" t="s">
        <v>161</v>
      </c>
      <c r="AU329" s="155" t="s">
        <v>77</v>
      </c>
      <c r="AV329" s="12" t="s">
        <v>77</v>
      </c>
      <c r="AW329" s="12" t="s">
        <v>25</v>
      </c>
      <c r="AX329" s="12" t="s">
        <v>75</v>
      </c>
      <c r="AY329" s="155" t="s">
        <v>148</v>
      </c>
    </row>
    <row r="330" spans="2:65" s="1" customFormat="1" ht="24.2" customHeight="1">
      <c r="B330" s="137"/>
      <c r="C330" s="138" t="s">
        <v>993</v>
      </c>
      <c r="D330" s="138" t="s">
        <v>150</v>
      </c>
      <c r="E330" s="139" t="s">
        <v>401</v>
      </c>
      <c r="F330" s="140" t="s">
        <v>402</v>
      </c>
      <c r="G330" s="141" t="s">
        <v>209</v>
      </c>
      <c r="H330" s="142">
        <v>41.463999999999999</v>
      </c>
      <c r="I330" s="143">
        <v>0</v>
      </c>
      <c r="J330" s="143">
        <f>ROUND(I330*H330,2)</f>
        <v>0</v>
      </c>
      <c r="K330" s="140" t="s">
        <v>154</v>
      </c>
      <c r="L330" s="27"/>
      <c r="M330" s="144" t="s">
        <v>1</v>
      </c>
      <c r="N330" s="115" t="s">
        <v>33</v>
      </c>
      <c r="O330" s="145">
        <v>0.159</v>
      </c>
      <c r="P330" s="145">
        <f>O330*H330</f>
        <v>6.5927759999999997</v>
      </c>
      <c r="Q330" s="145">
        <v>0</v>
      </c>
      <c r="R330" s="145">
        <f>Q330*H330</f>
        <v>0</v>
      </c>
      <c r="S330" s="145">
        <v>0</v>
      </c>
      <c r="T330" s="146">
        <f>S330*H330</f>
        <v>0</v>
      </c>
      <c r="AR330" s="147" t="s">
        <v>155</v>
      </c>
      <c r="AT330" s="147" t="s">
        <v>150</v>
      </c>
      <c r="AU330" s="147" t="s">
        <v>77</v>
      </c>
      <c r="AY330" s="15" t="s">
        <v>148</v>
      </c>
      <c r="BE330" s="148">
        <f>IF(N330="základní",J330,0)</f>
        <v>0</v>
      </c>
      <c r="BF330" s="148">
        <f>IF(N330="snížená",J330,0)</f>
        <v>0</v>
      </c>
      <c r="BG330" s="148">
        <f>IF(N330="zákl. přenesená",J330,0)</f>
        <v>0</v>
      </c>
      <c r="BH330" s="148">
        <f>IF(N330="sníž. přenesená",J330,0)</f>
        <v>0</v>
      </c>
      <c r="BI330" s="148">
        <f>IF(N330="nulová",J330,0)</f>
        <v>0</v>
      </c>
      <c r="BJ330" s="15" t="s">
        <v>75</v>
      </c>
      <c r="BK330" s="148">
        <f>ROUND(I330*H330,2)</f>
        <v>0</v>
      </c>
      <c r="BL330" s="15" t="s">
        <v>155</v>
      </c>
      <c r="BM330" s="147" t="s">
        <v>403</v>
      </c>
    </row>
    <row r="331" spans="2:65" s="1" customFormat="1">
      <c r="B331" s="27"/>
      <c r="D331" s="149" t="s">
        <v>157</v>
      </c>
      <c r="F331" s="150" t="s">
        <v>404</v>
      </c>
      <c r="L331" s="27"/>
      <c r="M331" s="151"/>
      <c r="T331" s="51"/>
      <c r="AT331" s="15" t="s">
        <v>157</v>
      </c>
      <c r="AU331" s="15" t="s">
        <v>77</v>
      </c>
    </row>
    <row r="332" spans="2:65" s="1" customFormat="1">
      <c r="B332" s="27"/>
      <c r="D332" s="152" t="s">
        <v>159</v>
      </c>
      <c r="F332" s="153" t="s">
        <v>405</v>
      </c>
      <c r="L332" s="27"/>
      <c r="M332" s="151"/>
      <c r="T332" s="51"/>
      <c r="AT332" s="15" t="s">
        <v>159</v>
      </c>
      <c r="AU332" s="15" t="s">
        <v>77</v>
      </c>
    </row>
    <row r="333" spans="2:65" s="12" customFormat="1">
      <c r="B333" s="154"/>
      <c r="D333" s="149" t="s">
        <v>161</v>
      </c>
      <c r="E333" s="155" t="s">
        <v>1</v>
      </c>
      <c r="F333" s="156" t="s">
        <v>359</v>
      </c>
      <c r="H333" s="157">
        <v>37.944000000000003</v>
      </c>
      <c r="L333" s="154"/>
      <c r="M333" s="158"/>
      <c r="T333" s="159"/>
      <c r="AT333" s="155" t="s">
        <v>161</v>
      </c>
      <c r="AU333" s="155" t="s">
        <v>77</v>
      </c>
      <c r="AV333" s="12" t="s">
        <v>77</v>
      </c>
      <c r="AW333" s="12" t="s">
        <v>25</v>
      </c>
      <c r="AX333" s="12" t="s">
        <v>68</v>
      </c>
      <c r="AY333" s="155" t="s">
        <v>148</v>
      </c>
    </row>
    <row r="334" spans="2:65" s="12" customFormat="1">
      <c r="B334" s="154"/>
      <c r="D334" s="149" t="s">
        <v>161</v>
      </c>
      <c r="E334" s="155" t="s">
        <v>1</v>
      </c>
      <c r="F334" s="156" t="s">
        <v>354</v>
      </c>
      <c r="H334" s="157">
        <v>3.52</v>
      </c>
      <c r="L334" s="154"/>
      <c r="M334" s="158"/>
      <c r="T334" s="159"/>
      <c r="AT334" s="155" t="s">
        <v>161</v>
      </c>
      <c r="AU334" s="155" t="s">
        <v>77</v>
      </c>
      <c r="AV334" s="12" t="s">
        <v>77</v>
      </c>
      <c r="AW334" s="12" t="s">
        <v>25</v>
      </c>
      <c r="AX334" s="12" t="s">
        <v>68</v>
      </c>
      <c r="AY334" s="155" t="s">
        <v>148</v>
      </c>
    </row>
    <row r="335" spans="2:65" s="13" customFormat="1">
      <c r="B335" s="170"/>
      <c r="D335" s="149" t="s">
        <v>161</v>
      </c>
      <c r="E335" s="171" t="s">
        <v>1</v>
      </c>
      <c r="F335" s="172" t="s">
        <v>317</v>
      </c>
      <c r="H335" s="173">
        <v>41.463999999999999</v>
      </c>
      <c r="L335" s="170"/>
      <c r="M335" s="174"/>
      <c r="T335" s="175"/>
      <c r="AT335" s="171" t="s">
        <v>161</v>
      </c>
      <c r="AU335" s="171" t="s">
        <v>77</v>
      </c>
      <c r="AV335" s="13" t="s">
        <v>155</v>
      </c>
      <c r="AW335" s="13" t="s">
        <v>25</v>
      </c>
      <c r="AX335" s="13" t="s">
        <v>75</v>
      </c>
      <c r="AY335" s="171" t="s">
        <v>148</v>
      </c>
    </row>
    <row r="336" spans="2:65" s="1" customFormat="1" ht="24.2" customHeight="1">
      <c r="B336" s="137"/>
      <c r="C336" s="138" t="s">
        <v>994</v>
      </c>
      <c r="D336" s="138" t="s">
        <v>150</v>
      </c>
      <c r="E336" s="139" t="s">
        <v>407</v>
      </c>
      <c r="F336" s="140" t="s">
        <v>408</v>
      </c>
      <c r="G336" s="141" t="s">
        <v>209</v>
      </c>
      <c r="H336" s="142">
        <v>0.9</v>
      </c>
      <c r="I336" s="143">
        <v>0</v>
      </c>
      <c r="J336" s="143">
        <f>ROUND(I336*H336,2)</f>
        <v>0</v>
      </c>
      <c r="K336" s="140" t="s">
        <v>154</v>
      </c>
      <c r="L336" s="27"/>
      <c r="M336" s="144" t="s">
        <v>1</v>
      </c>
      <c r="N336" s="115" t="s">
        <v>33</v>
      </c>
      <c r="O336" s="145">
        <v>0.376</v>
      </c>
      <c r="P336" s="145">
        <f>O336*H336</f>
        <v>0.33840000000000003</v>
      </c>
      <c r="Q336" s="145">
        <v>0</v>
      </c>
      <c r="R336" s="145">
        <f>Q336*H336</f>
        <v>0</v>
      </c>
      <c r="S336" s="145">
        <v>0</v>
      </c>
      <c r="T336" s="146">
        <f>S336*H336</f>
        <v>0</v>
      </c>
      <c r="AR336" s="147" t="s">
        <v>155</v>
      </c>
      <c r="AT336" s="147" t="s">
        <v>150</v>
      </c>
      <c r="AU336" s="147" t="s">
        <v>77</v>
      </c>
      <c r="AY336" s="15" t="s">
        <v>148</v>
      </c>
      <c r="BE336" s="148">
        <f>IF(N336="základní",J336,0)</f>
        <v>0</v>
      </c>
      <c r="BF336" s="148">
        <f>IF(N336="snížená",J336,0)</f>
        <v>0</v>
      </c>
      <c r="BG336" s="148">
        <f>IF(N336="zákl. přenesená",J336,0)</f>
        <v>0</v>
      </c>
      <c r="BH336" s="148">
        <f>IF(N336="sníž. přenesená",J336,0)</f>
        <v>0</v>
      </c>
      <c r="BI336" s="148">
        <f>IF(N336="nulová",J336,0)</f>
        <v>0</v>
      </c>
      <c r="BJ336" s="15" t="s">
        <v>75</v>
      </c>
      <c r="BK336" s="148">
        <f>ROUND(I336*H336,2)</f>
        <v>0</v>
      </c>
      <c r="BL336" s="15" t="s">
        <v>155</v>
      </c>
      <c r="BM336" s="147" t="s">
        <v>995</v>
      </c>
    </row>
    <row r="337" spans="2:65" s="1" customFormat="1" ht="19.5">
      <c r="B337" s="27"/>
      <c r="D337" s="149" t="s">
        <v>157</v>
      </c>
      <c r="F337" s="150" t="s">
        <v>410</v>
      </c>
      <c r="L337" s="27"/>
      <c r="M337" s="151"/>
      <c r="T337" s="51"/>
      <c r="AT337" s="15" t="s">
        <v>157</v>
      </c>
      <c r="AU337" s="15" t="s">
        <v>77</v>
      </c>
    </row>
    <row r="338" spans="2:65" s="1" customFormat="1">
      <c r="B338" s="27"/>
      <c r="D338" s="152" t="s">
        <v>159</v>
      </c>
      <c r="F338" s="153" t="s">
        <v>411</v>
      </c>
      <c r="L338" s="27"/>
      <c r="M338" s="151"/>
      <c r="T338" s="51"/>
      <c r="AT338" s="15" t="s">
        <v>159</v>
      </c>
      <c r="AU338" s="15" t="s">
        <v>77</v>
      </c>
    </row>
    <row r="339" spans="2:65" s="12" customFormat="1">
      <c r="B339" s="154"/>
      <c r="D339" s="149" t="s">
        <v>161</v>
      </c>
      <c r="E339" s="155" t="s">
        <v>1</v>
      </c>
      <c r="F339" s="156" t="s">
        <v>379</v>
      </c>
      <c r="H339" s="157">
        <v>0.9</v>
      </c>
      <c r="L339" s="154"/>
      <c r="M339" s="158"/>
      <c r="T339" s="159"/>
      <c r="AT339" s="155" t="s">
        <v>161</v>
      </c>
      <c r="AU339" s="155" t="s">
        <v>77</v>
      </c>
      <c r="AV339" s="12" t="s">
        <v>77</v>
      </c>
      <c r="AW339" s="12" t="s">
        <v>25</v>
      </c>
      <c r="AX339" s="12" t="s">
        <v>75</v>
      </c>
      <c r="AY339" s="155" t="s">
        <v>148</v>
      </c>
    </row>
    <row r="340" spans="2:65" s="1" customFormat="1" ht="33" customHeight="1">
      <c r="B340" s="137"/>
      <c r="C340" s="138" t="s">
        <v>996</v>
      </c>
      <c r="D340" s="138" t="s">
        <v>150</v>
      </c>
      <c r="E340" s="139" t="s">
        <v>413</v>
      </c>
      <c r="F340" s="140" t="s">
        <v>414</v>
      </c>
      <c r="G340" s="141" t="s">
        <v>209</v>
      </c>
      <c r="H340" s="142">
        <v>0.9</v>
      </c>
      <c r="I340" s="143">
        <v>0</v>
      </c>
      <c r="J340" s="143">
        <f>ROUND(I340*H340,2)</f>
        <v>0</v>
      </c>
      <c r="K340" s="140" t="s">
        <v>154</v>
      </c>
      <c r="L340" s="27"/>
      <c r="M340" s="144" t="s">
        <v>1</v>
      </c>
      <c r="N340" s="115" t="s">
        <v>33</v>
      </c>
      <c r="O340" s="145">
        <v>0</v>
      </c>
      <c r="P340" s="145">
        <f>O340*H340</f>
        <v>0</v>
      </c>
      <c r="Q340" s="145">
        <v>0</v>
      </c>
      <c r="R340" s="145">
        <f>Q340*H340</f>
        <v>0</v>
      </c>
      <c r="S340" s="145">
        <v>0</v>
      </c>
      <c r="T340" s="146">
        <f>S340*H340</f>
        <v>0</v>
      </c>
      <c r="AR340" s="147" t="s">
        <v>155</v>
      </c>
      <c r="AT340" s="147" t="s">
        <v>150</v>
      </c>
      <c r="AU340" s="147" t="s">
        <v>77</v>
      </c>
      <c r="AY340" s="15" t="s">
        <v>148</v>
      </c>
      <c r="BE340" s="148">
        <f>IF(N340="základní",J340,0)</f>
        <v>0</v>
      </c>
      <c r="BF340" s="148">
        <f>IF(N340="snížená",J340,0)</f>
        <v>0</v>
      </c>
      <c r="BG340" s="148">
        <f>IF(N340="zákl. přenesená",J340,0)</f>
        <v>0</v>
      </c>
      <c r="BH340" s="148">
        <f>IF(N340="sníž. přenesená",J340,0)</f>
        <v>0</v>
      </c>
      <c r="BI340" s="148">
        <f>IF(N340="nulová",J340,0)</f>
        <v>0</v>
      </c>
      <c r="BJ340" s="15" t="s">
        <v>75</v>
      </c>
      <c r="BK340" s="148">
        <f>ROUND(I340*H340,2)</f>
        <v>0</v>
      </c>
      <c r="BL340" s="15" t="s">
        <v>155</v>
      </c>
      <c r="BM340" s="147" t="s">
        <v>997</v>
      </c>
    </row>
    <row r="341" spans="2:65" s="1" customFormat="1" ht="29.25">
      <c r="B341" s="27"/>
      <c r="D341" s="149" t="s">
        <v>157</v>
      </c>
      <c r="F341" s="150" t="s">
        <v>416</v>
      </c>
      <c r="L341" s="27"/>
      <c r="M341" s="151"/>
      <c r="T341" s="51"/>
      <c r="AT341" s="15" t="s">
        <v>157</v>
      </c>
      <c r="AU341" s="15" t="s">
        <v>77</v>
      </c>
    </row>
    <row r="342" spans="2:65" s="1" customFormat="1">
      <c r="B342" s="27"/>
      <c r="D342" s="152" t="s">
        <v>159</v>
      </c>
      <c r="F342" s="153" t="s">
        <v>417</v>
      </c>
      <c r="L342" s="27"/>
      <c r="M342" s="151"/>
      <c r="T342" s="51"/>
      <c r="AT342" s="15" t="s">
        <v>159</v>
      </c>
      <c r="AU342" s="15" t="s">
        <v>77</v>
      </c>
    </row>
    <row r="343" spans="2:65" s="12" customFormat="1">
      <c r="B343" s="154"/>
      <c r="D343" s="149" t="s">
        <v>161</v>
      </c>
      <c r="E343" s="155" t="s">
        <v>1</v>
      </c>
      <c r="F343" s="156" t="s">
        <v>379</v>
      </c>
      <c r="H343" s="157">
        <v>0.9</v>
      </c>
      <c r="L343" s="154"/>
      <c r="M343" s="158"/>
      <c r="T343" s="159"/>
      <c r="AT343" s="155" t="s">
        <v>161</v>
      </c>
      <c r="AU343" s="155" t="s">
        <v>77</v>
      </c>
      <c r="AV343" s="12" t="s">
        <v>77</v>
      </c>
      <c r="AW343" s="12" t="s">
        <v>25</v>
      </c>
      <c r="AX343" s="12" t="s">
        <v>75</v>
      </c>
      <c r="AY343" s="155" t="s">
        <v>148</v>
      </c>
    </row>
    <row r="344" spans="2:65" s="11" customFormat="1" ht="22.9" customHeight="1">
      <c r="B344" s="126"/>
      <c r="D344" s="127" t="s">
        <v>67</v>
      </c>
      <c r="E344" s="135" t="s">
        <v>418</v>
      </c>
      <c r="F344" s="135" t="s">
        <v>419</v>
      </c>
      <c r="J344" s="136">
        <f>BK344</f>
        <v>0</v>
      </c>
      <c r="L344" s="126"/>
      <c r="M344" s="130"/>
      <c r="P344" s="131">
        <f>SUM(P345:P347)</f>
        <v>4.5648240000000007</v>
      </c>
      <c r="R344" s="131">
        <f>SUM(R345:R347)</f>
        <v>0</v>
      </c>
      <c r="T344" s="132">
        <f>SUM(T345:T347)</f>
        <v>0</v>
      </c>
      <c r="AR344" s="127" t="s">
        <v>75</v>
      </c>
      <c r="AT344" s="133" t="s">
        <v>67</v>
      </c>
      <c r="AU344" s="133" t="s">
        <v>75</v>
      </c>
      <c r="AY344" s="127" t="s">
        <v>148</v>
      </c>
      <c r="BK344" s="134">
        <f>SUM(BK345:BK347)</f>
        <v>0</v>
      </c>
    </row>
    <row r="345" spans="2:65" s="1" customFormat="1" ht="33" customHeight="1">
      <c r="B345" s="137"/>
      <c r="C345" s="138" t="s">
        <v>998</v>
      </c>
      <c r="D345" s="138" t="s">
        <v>150</v>
      </c>
      <c r="E345" s="139" t="s">
        <v>421</v>
      </c>
      <c r="F345" s="140" t="s">
        <v>422</v>
      </c>
      <c r="G345" s="141" t="s">
        <v>209</v>
      </c>
      <c r="H345" s="142">
        <v>69.164000000000001</v>
      </c>
      <c r="I345" s="143">
        <v>0</v>
      </c>
      <c r="J345" s="143">
        <f>ROUND(I345*H345,2)</f>
        <v>0</v>
      </c>
      <c r="K345" s="140" t="s">
        <v>154</v>
      </c>
      <c r="L345" s="27"/>
      <c r="M345" s="144" t="s">
        <v>1</v>
      </c>
      <c r="N345" s="115" t="s">
        <v>33</v>
      </c>
      <c r="O345" s="145">
        <v>6.6000000000000003E-2</v>
      </c>
      <c r="P345" s="145">
        <f>O345*H345</f>
        <v>4.5648240000000007</v>
      </c>
      <c r="Q345" s="145">
        <v>0</v>
      </c>
      <c r="R345" s="145">
        <f>Q345*H345</f>
        <v>0</v>
      </c>
      <c r="S345" s="145">
        <v>0</v>
      </c>
      <c r="T345" s="146">
        <f>S345*H345</f>
        <v>0</v>
      </c>
      <c r="AR345" s="147" t="s">
        <v>155</v>
      </c>
      <c r="AT345" s="147" t="s">
        <v>150</v>
      </c>
      <c r="AU345" s="147" t="s">
        <v>77</v>
      </c>
      <c r="AY345" s="15" t="s">
        <v>148</v>
      </c>
      <c r="BE345" s="148">
        <f>IF(N345="základní",J345,0)</f>
        <v>0</v>
      </c>
      <c r="BF345" s="148">
        <f>IF(N345="snížená",J345,0)</f>
        <v>0</v>
      </c>
      <c r="BG345" s="148">
        <f>IF(N345="zákl. přenesená",J345,0)</f>
        <v>0</v>
      </c>
      <c r="BH345" s="148">
        <f>IF(N345="sníž. přenesená",J345,0)</f>
        <v>0</v>
      </c>
      <c r="BI345" s="148">
        <f>IF(N345="nulová",J345,0)</f>
        <v>0</v>
      </c>
      <c r="BJ345" s="15" t="s">
        <v>75</v>
      </c>
      <c r="BK345" s="148">
        <f>ROUND(I345*H345,2)</f>
        <v>0</v>
      </c>
      <c r="BL345" s="15" t="s">
        <v>155</v>
      </c>
      <c r="BM345" s="147" t="s">
        <v>423</v>
      </c>
    </row>
    <row r="346" spans="2:65" s="1" customFormat="1" ht="29.25">
      <c r="B346" s="27"/>
      <c r="D346" s="149" t="s">
        <v>157</v>
      </c>
      <c r="F346" s="150" t="s">
        <v>424</v>
      </c>
      <c r="L346" s="27"/>
      <c r="M346" s="151"/>
      <c r="T346" s="51"/>
      <c r="AT346" s="15" t="s">
        <v>157</v>
      </c>
      <c r="AU346" s="15" t="s">
        <v>77</v>
      </c>
    </row>
    <row r="347" spans="2:65" s="1" customFormat="1">
      <c r="B347" s="27"/>
      <c r="D347" s="152" t="s">
        <v>159</v>
      </c>
      <c r="F347" s="153" t="s">
        <v>425</v>
      </c>
      <c r="L347" s="27"/>
      <c r="M347" s="176"/>
      <c r="N347" s="177"/>
      <c r="O347" s="177"/>
      <c r="P347" s="177"/>
      <c r="Q347" s="177"/>
      <c r="R347" s="177"/>
      <c r="S347" s="177"/>
      <c r="T347" s="178"/>
      <c r="AT347" s="15" t="s">
        <v>159</v>
      </c>
      <c r="AU347" s="15" t="s">
        <v>77</v>
      </c>
    </row>
    <row r="348" spans="2:65" s="1" customFormat="1" ht="6.95" customHeight="1">
      <c r="B348" s="39"/>
      <c r="C348" s="40"/>
      <c r="D348" s="40"/>
      <c r="E348" s="40"/>
      <c r="F348" s="40"/>
      <c r="G348" s="40"/>
      <c r="H348" s="40"/>
      <c r="I348" s="40"/>
      <c r="J348" s="40"/>
      <c r="K348" s="40"/>
      <c r="L348" s="27"/>
    </row>
  </sheetData>
  <autoFilter ref="C132:K347" xr:uid="{00000000-0009-0000-0000-000008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hyperlinks>
    <hyperlink ref="F138" r:id="rId1" xr:uid="{00000000-0004-0000-0800-000000000000}"/>
    <hyperlink ref="F142" r:id="rId2" xr:uid="{00000000-0004-0000-0800-000001000000}"/>
    <hyperlink ref="F146" r:id="rId3" xr:uid="{00000000-0004-0000-0800-000002000000}"/>
    <hyperlink ref="F150" r:id="rId4" xr:uid="{00000000-0004-0000-0800-000003000000}"/>
    <hyperlink ref="F157" r:id="rId5" xr:uid="{00000000-0004-0000-0800-000004000000}"/>
    <hyperlink ref="F162" r:id="rId6" xr:uid="{00000000-0004-0000-0800-000005000000}"/>
    <hyperlink ref="F171" r:id="rId7" xr:uid="{00000000-0004-0000-0800-000006000000}"/>
    <hyperlink ref="F176" r:id="rId8" xr:uid="{00000000-0004-0000-0800-000007000000}"/>
    <hyperlink ref="F184" r:id="rId9" xr:uid="{00000000-0004-0000-0800-000008000000}"/>
    <hyperlink ref="F189" r:id="rId10" xr:uid="{00000000-0004-0000-0800-000009000000}"/>
    <hyperlink ref="F194" r:id="rId11" xr:uid="{00000000-0004-0000-0800-00000A000000}"/>
    <hyperlink ref="F201" r:id="rId12" xr:uid="{00000000-0004-0000-0800-00000B000000}"/>
    <hyperlink ref="F209" r:id="rId13" xr:uid="{00000000-0004-0000-0800-00000C000000}"/>
    <hyperlink ref="F217" r:id="rId14" xr:uid="{00000000-0004-0000-0800-00000D000000}"/>
    <hyperlink ref="F222" r:id="rId15" xr:uid="{00000000-0004-0000-0800-00000E000000}"/>
    <hyperlink ref="F226" r:id="rId16" xr:uid="{00000000-0004-0000-0800-00000F000000}"/>
    <hyperlink ref="F230" r:id="rId17" xr:uid="{00000000-0004-0000-0800-000010000000}"/>
    <hyperlink ref="F234" r:id="rId18" xr:uid="{00000000-0004-0000-0800-000011000000}"/>
    <hyperlink ref="F238" r:id="rId19" xr:uid="{00000000-0004-0000-0800-000012000000}"/>
    <hyperlink ref="F242" r:id="rId20" xr:uid="{00000000-0004-0000-0800-000013000000}"/>
    <hyperlink ref="F246" r:id="rId21" xr:uid="{00000000-0004-0000-0800-000014000000}"/>
    <hyperlink ref="F252" r:id="rId22" xr:uid="{00000000-0004-0000-0800-000015000000}"/>
    <hyperlink ref="F259" r:id="rId23" xr:uid="{00000000-0004-0000-0800-000016000000}"/>
    <hyperlink ref="F264" r:id="rId24" xr:uid="{00000000-0004-0000-0800-000017000000}"/>
    <hyperlink ref="F273" r:id="rId25" xr:uid="{00000000-0004-0000-0800-000018000000}"/>
    <hyperlink ref="F278" r:id="rId26" xr:uid="{00000000-0004-0000-0800-000019000000}"/>
    <hyperlink ref="F293" r:id="rId27" xr:uid="{00000000-0004-0000-0800-00001A000000}"/>
    <hyperlink ref="F297" r:id="rId28" xr:uid="{00000000-0004-0000-0800-00001B000000}"/>
    <hyperlink ref="F306" r:id="rId29" xr:uid="{00000000-0004-0000-0800-00001C000000}"/>
    <hyperlink ref="F310" r:id="rId30" xr:uid="{00000000-0004-0000-0800-00001D000000}"/>
    <hyperlink ref="F314" r:id="rId31" xr:uid="{00000000-0004-0000-0800-00001E000000}"/>
    <hyperlink ref="F320" r:id="rId32" xr:uid="{00000000-0004-0000-0800-00001F000000}"/>
    <hyperlink ref="F324" r:id="rId33" xr:uid="{00000000-0004-0000-0800-000020000000}"/>
    <hyperlink ref="F328" r:id="rId34" xr:uid="{00000000-0004-0000-0800-000021000000}"/>
    <hyperlink ref="F332" r:id="rId35" xr:uid="{00000000-0004-0000-0800-000022000000}"/>
    <hyperlink ref="F338" r:id="rId36" xr:uid="{00000000-0004-0000-0800-000023000000}"/>
    <hyperlink ref="F342" r:id="rId37" xr:uid="{00000000-0004-0000-0800-000024000000}"/>
    <hyperlink ref="F347" r:id="rId38" xr:uid="{00000000-0004-0000-0800-00002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001 - Místní komunikace 1</vt:lpstr>
      <vt:lpstr>002 - Zpevněné plochy, od...</vt:lpstr>
      <vt:lpstr>003 - Dešťová kanalizace</vt:lpstr>
      <vt:lpstr>001 - Místní komunikace 2</vt:lpstr>
      <vt:lpstr>002 - Zpevněné plochy, od..._01</vt:lpstr>
      <vt:lpstr>001 - Místní komunikace 3</vt:lpstr>
      <vt:lpstr>002 - Zpevněné plochy, od..._02</vt:lpstr>
      <vt:lpstr>001 - Místní komunikace 4</vt:lpstr>
      <vt:lpstr>'001 - Místní komunikace 1'!Názvy_tisku</vt:lpstr>
      <vt:lpstr>'001 - Místní komunikace 2'!Názvy_tisku</vt:lpstr>
      <vt:lpstr>'001 - Místní komunikace 3'!Názvy_tisku</vt:lpstr>
      <vt:lpstr>'001 - Místní komunikace 4'!Názvy_tisku</vt:lpstr>
      <vt:lpstr>'002 - Zpevněné plochy, od...'!Názvy_tisku</vt:lpstr>
      <vt:lpstr>'002 - Zpevněné plochy, od..._01'!Názvy_tisku</vt:lpstr>
      <vt:lpstr>'002 - Zpevněné plochy, od..._02'!Názvy_tisku</vt:lpstr>
      <vt:lpstr>'003 - Dešťová kanalizace'!Názvy_tisku</vt:lpstr>
      <vt:lpstr>'Rekapitulace stavby'!Názvy_tisku</vt:lpstr>
      <vt:lpstr>'001 - Místní komunikace 1'!Oblast_tisku</vt:lpstr>
      <vt:lpstr>'001 - Místní komunikace 2'!Oblast_tisku</vt:lpstr>
      <vt:lpstr>'001 - Místní komunikace 3'!Oblast_tisku</vt:lpstr>
      <vt:lpstr>'001 - Místní komunikace 4'!Oblast_tisku</vt:lpstr>
      <vt:lpstr>'002 - Zpevněné plochy, od...'!Oblast_tisku</vt:lpstr>
      <vt:lpstr>'002 - Zpevněné plochy, od..._01'!Oblast_tisku</vt:lpstr>
      <vt:lpstr>'002 - Zpevněné plochy, od..._02'!Oblast_tisku</vt:lpstr>
      <vt:lpstr>'003 - Dešťová kanalizace'!Oblast_tisku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DESKTOP-DSV8CSR\stasova</dc:creator>
  <cp:lastModifiedBy>Office</cp:lastModifiedBy>
  <dcterms:created xsi:type="dcterms:W3CDTF">2023-04-25T13:15:29Z</dcterms:created>
  <dcterms:modified xsi:type="dcterms:W3CDTF">2023-11-24T12:13:51Z</dcterms:modified>
</cp:coreProperties>
</file>