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/>
  <mc:AlternateContent xmlns:mc="http://schemas.openxmlformats.org/markup-compatibility/2006">
    <mc:Choice Requires="x15">
      <x15ac:absPath xmlns:x15ac="http://schemas.microsoft.com/office/spreadsheetml/2010/11/ac" url="Z:\Projekty\PRV_4.1_výzva_52_PRV_2022\PD Bzince pod Javorinou\VO\SP\"/>
    </mc:Choice>
  </mc:AlternateContent>
  <xr:revisionPtr revIDLastSave="0" documentId="13_ncr:1_{2F295987-34C1-400D-8866-909B80099427}" xr6:coauthVersionLast="47" xr6:coauthVersionMax="47" xr10:uidLastSave="{00000000-0000-0000-0000-000000000000}"/>
  <bookViews>
    <workbookView xWindow="14400" yWindow="0" windowWidth="14400" windowHeight="15600" xr2:uid="{00000000-000D-0000-FFFF-FFFF00000000}"/>
  </bookViews>
  <sheets>
    <sheet name="Rekapitulácia stavby" sheetId="1" r:id="rId1"/>
    <sheet name="SO 01 - Plachtová maštaľ " sheetId="2" r:id="rId2"/>
    <sheet name="SO 02.1 - Štrbina a rolov..." sheetId="3" r:id="rId3"/>
    <sheet name="SO 02.2 - Stavebné úpravy..." sheetId="4" r:id="rId4"/>
    <sheet name="SO 02.3 - Uzemnenie konšt..." sheetId="5" r:id="rId5"/>
    <sheet name="SO 03.1 - Miešacie a skla..." sheetId="6" r:id="rId6"/>
    <sheet name="SO 03.2 - Technologické v..." sheetId="7" r:id="rId7"/>
    <sheet name="SO 03.3 - Separátor na vý..." sheetId="8" r:id="rId8"/>
    <sheet name="SO 03.4 - Stavebné úpravy" sheetId="9" r:id="rId9"/>
    <sheet name="SO 03.5 - Búracie práce m..." sheetId="10" r:id="rId10"/>
    <sheet name="SO 03.6 - Príprava staven..." sheetId="11" r:id="rId11"/>
    <sheet name="SO 03.7 - Spevnené plochy..." sheetId="12" r:id="rId12"/>
    <sheet name="SO 04 - Rotačné kefy pre ..." sheetId="13" r:id="rId13"/>
    <sheet name="SO 05 - Šnekový prihrňova..." sheetId="14" r:id="rId14"/>
  </sheets>
  <definedNames>
    <definedName name="_xlnm._FilterDatabase" localSheetId="1" hidden="1">'SO 01 - Plachtová maštaľ '!$C$129:$K$175</definedName>
    <definedName name="_xlnm._FilterDatabase" localSheetId="2" hidden="1">'SO 02.1 - Štrbina a rolov...'!$C$120:$K$134</definedName>
    <definedName name="_xlnm._FilterDatabase" localSheetId="3" hidden="1">'SO 02.2 - Stavebné úpravy...'!$C$129:$K$203</definedName>
    <definedName name="_xlnm._FilterDatabase" localSheetId="4" hidden="1">'SO 02.3 - Uzemnenie konšt...'!$C$128:$K$173</definedName>
    <definedName name="_xlnm._FilterDatabase" localSheetId="5" hidden="1">'SO 03.1 - Miešacie a skla...'!$C$119:$K$121</definedName>
    <definedName name="_xlnm._FilterDatabase" localSheetId="6" hidden="1">'SO 03.2 - Technologické v...'!$C$119:$K$121</definedName>
    <definedName name="_xlnm._FilterDatabase" localSheetId="7" hidden="1">'SO 03.3 - Separátor na vý...'!$C$119:$K$121</definedName>
    <definedName name="_xlnm._FilterDatabase" localSheetId="8" hidden="1">'SO 03.4 - Stavebné úpravy'!$C$133:$K$198</definedName>
    <definedName name="_xlnm._FilterDatabase" localSheetId="9" hidden="1">'SO 03.5 - Búracie práce m...'!$C$119:$K$124</definedName>
    <definedName name="_xlnm._FilterDatabase" localSheetId="10" hidden="1">'SO 03.6 - Príprava staven...'!$C$119:$K$121</definedName>
    <definedName name="_xlnm._FilterDatabase" localSheetId="11" hidden="1">'SO 03.7 - Spevnené plochy...'!$C$123:$K$135</definedName>
    <definedName name="_xlnm._FilterDatabase" localSheetId="12" hidden="1">'SO 04 - Rotačné kefy pre ...'!$C$116:$K$119</definedName>
    <definedName name="_xlnm._FilterDatabase" localSheetId="13" hidden="1">'SO 05 - Šnekový prihrňova...'!$C$116:$K$119</definedName>
    <definedName name="_xlnm.Print_Titles" localSheetId="0">'Rekapitulácia stavby'!$92:$92</definedName>
    <definedName name="_xlnm.Print_Titles" localSheetId="1">'SO 01 - Plachtová maštaľ '!$129:$129</definedName>
    <definedName name="_xlnm.Print_Titles" localSheetId="2">'SO 02.1 - Štrbina a rolov...'!$120:$120</definedName>
    <definedName name="_xlnm.Print_Titles" localSheetId="3">'SO 02.2 - Stavebné úpravy...'!$129:$129</definedName>
    <definedName name="_xlnm.Print_Titles" localSheetId="4">'SO 02.3 - Uzemnenie konšt...'!$128:$128</definedName>
    <definedName name="_xlnm.Print_Titles" localSheetId="5">'SO 03.1 - Miešacie a skla...'!$119:$119</definedName>
    <definedName name="_xlnm.Print_Titles" localSheetId="6">'SO 03.2 - Technologické v...'!$119:$119</definedName>
    <definedName name="_xlnm.Print_Titles" localSheetId="7">'SO 03.3 - Separátor na vý...'!$119:$119</definedName>
    <definedName name="_xlnm.Print_Titles" localSheetId="8">'SO 03.4 - Stavebné úpravy'!$133:$133</definedName>
    <definedName name="_xlnm.Print_Titles" localSheetId="9">'SO 03.5 - Búracie práce m...'!$119:$119</definedName>
    <definedName name="_xlnm.Print_Titles" localSheetId="10">'SO 03.6 - Príprava staven...'!$119:$119</definedName>
    <definedName name="_xlnm.Print_Titles" localSheetId="11">'SO 03.7 - Spevnené plochy...'!$123:$123</definedName>
    <definedName name="_xlnm.Print_Titles" localSheetId="12">'SO 04 - Rotačné kefy pre ...'!$116:$116</definedName>
    <definedName name="_xlnm.Print_Titles" localSheetId="13">'SO 05 - Šnekový prihrňova...'!$116:$116</definedName>
    <definedName name="_xlnm.Print_Area" localSheetId="0">'Rekapitulácia stavby'!$D$4:$AO$76,'Rekapitulácia stavby'!$C$82:$AQ$110</definedName>
    <definedName name="_xlnm.Print_Area" localSheetId="1">'SO 01 - Plachtová maštaľ '!$C$4:$J$76,'SO 01 - Plachtová maštaľ '!$C$115:$J$175</definedName>
    <definedName name="_xlnm.Print_Area" localSheetId="2">'SO 02.1 - Štrbina a rolov...'!$C$4:$J$76,'SO 02.1 - Štrbina a rolov...'!$C$106:$J$134</definedName>
    <definedName name="_xlnm.Print_Area" localSheetId="3">'SO 02.2 - Stavebné úpravy...'!$C$4:$J$76,'SO 02.2 - Stavebné úpravy...'!$C$115:$J$203</definedName>
    <definedName name="_xlnm.Print_Area" localSheetId="4">'SO 02.3 - Uzemnenie konšt...'!$C$4:$J$76,'SO 02.3 - Uzemnenie konšt...'!$C$114:$J$173</definedName>
    <definedName name="_xlnm.Print_Area" localSheetId="5">'SO 03.1 - Miešacie a skla...'!$C$4:$J$76,'SO 03.1 - Miešacie a skla...'!$C$105:$J$121</definedName>
    <definedName name="_xlnm.Print_Area" localSheetId="6">'SO 03.2 - Technologické v...'!$C$4:$J$76,'SO 03.2 - Technologické v...'!$C$105:$J$121</definedName>
    <definedName name="_xlnm.Print_Area" localSheetId="7">'SO 03.3 - Separátor na vý...'!$C$4:$J$76,'SO 03.3 - Separátor na vý...'!$C$105:$J$121</definedName>
    <definedName name="_xlnm.Print_Area" localSheetId="8">'SO 03.4 - Stavebné úpravy'!$C$4:$J$76,'SO 03.4 - Stavebné úpravy'!$C$119:$J$198</definedName>
    <definedName name="_xlnm.Print_Area" localSheetId="9">'SO 03.5 - Búracie práce m...'!$C$4:$J$76,'SO 03.5 - Búracie práce m...'!$C$105:$J$124</definedName>
    <definedName name="_xlnm.Print_Area" localSheetId="10">'SO 03.6 - Príprava staven...'!$C$4:$J$76,'SO 03.6 - Príprava staven...'!$C$105:$J$121</definedName>
    <definedName name="_xlnm.Print_Area" localSheetId="11">'SO 03.7 - Spevnené plochy...'!$C$4:$J$76,'SO 03.7 - Spevnené plochy...'!$C$109:$J$135</definedName>
    <definedName name="_xlnm.Print_Area" localSheetId="12">'SO 04 - Rotačné kefy pre ...'!$C$4:$J$76,'SO 04 - Rotačné kefy pre ...'!$C$104:$J$119</definedName>
    <definedName name="_xlnm.Print_Area" localSheetId="13">'SO 05 - Šnekový prihrňova...'!$C$4:$J$76,'SO 05 - Šnekový prihrňova...'!$C$104:$J$119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1" i="2" l="1"/>
  <c r="J37" i="14"/>
  <c r="J36" i="14"/>
  <c r="AY109" i="1" s="1"/>
  <c r="J35" i="14"/>
  <c r="AX109" i="1" s="1"/>
  <c r="BI119" i="14"/>
  <c r="BH119" i="14"/>
  <c r="F36" i="14" s="1"/>
  <c r="BC109" i="1" s="1"/>
  <c r="BG119" i="14"/>
  <c r="BE119" i="14"/>
  <c r="J33" i="14" s="1"/>
  <c r="AV109" i="1" s="1"/>
  <c r="T119" i="14"/>
  <c r="T118" i="14" s="1"/>
  <c r="T117" i="14" s="1"/>
  <c r="R119" i="14"/>
  <c r="R118" i="14" s="1"/>
  <c r="R117" i="14" s="1"/>
  <c r="P119" i="14"/>
  <c r="P118" i="14" s="1"/>
  <c r="P117" i="14" s="1"/>
  <c r="AU109" i="1" s="1"/>
  <c r="F113" i="14"/>
  <c r="F111" i="14"/>
  <c r="E109" i="14"/>
  <c r="F91" i="14"/>
  <c r="F89" i="14"/>
  <c r="E87" i="14"/>
  <c r="J24" i="14"/>
  <c r="E24" i="14"/>
  <c r="J92" i="14" s="1"/>
  <c r="J23" i="14"/>
  <c r="J21" i="14"/>
  <c r="E21" i="14"/>
  <c r="J91" i="14" s="1"/>
  <c r="J20" i="14"/>
  <c r="J18" i="14"/>
  <c r="E18" i="14"/>
  <c r="F114" i="14" s="1"/>
  <c r="J17" i="14"/>
  <c r="J12" i="14"/>
  <c r="J89" i="14" s="1"/>
  <c r="E7" i="14"/>
  <c r="E107" i="14" s="1"/>
  <c r="J37" i="13"/>
  <c r="J36" i="13"/>
  <c r="AY108" i="1" s="1"/>
  <c r="J35" i="13"/>
  <c r="AX108" i="1" s="1"/>
  <c r="BI119" i="13"/>
  <c r="F37" i="13" s="1"/>
  <c r="BD108" i="1" s="1"/>
  <c r="BH119" i="13"/>
  <c r="F36" i="13" s="1"/>
  <c r="BC108" i="1" s="1"/>
  <c r="BG119" i="13"/>
  <c r="BE119" i="13"/>
  <c r="T119" i="13"/>
  <c r="T118" i="13" s="1"/>
  <c r="T117" i="13" s="1"/>
  <c r="R119" i="13"/>
  <c r="R118" i="13" s="1"/>
  <c r="R117" i="13" s="1"/>
  <c r="P119" i="13"/>
  <c r="P118" i="13" s="1"/>
  <c r="P117" i="13" s="1"/>
  <c r="AU108" i="1" s="1"/>
  <c r="F113" i="13"/>
  <c r="F111" i="13"/>
  <c r="E109" i="13"/>
  <c r="F91" i="13"/>
  <c r="F89" i="13"/>
  <c r="E87" i="13"/>
  <c r="J24" i="13"/>
  <c r="E24" i="13"/>
  <c r="J114" i="13" s="1"/>
  <c r="J23" i="13"/>
  <c r="J21" i="13"/>
  <c r="E21" i="13"/>
  <c r="J91" i="13" s="1"/>
  <c r="J20" i="13"/>
  <c r="J18" i="13"/>
  <c r="E18" i="13"/>
  <c r="F92" i="13" s="1"/>
  <c r="J17" i="13"/>
  <c r="J12" i="13"/>
  <c r="J111" i="13" s="1"/>
  <c r="E7" i="13"/>
  <c r="E107" i="13" s="1"/>
  <c r="J39" i="12"/>
  <c r="J38" i="12"/>
  <c r="AY107" i="1" s="1"/>
  <c r="J37" i="12"/>
  <c r="AX107" i="1" s="1"/>
  <c r="BI135" i="12"/>
  <c r="BH135" i="12"/>
  <c r="BG135" i="12"/>
  <c r="BE135" i="12"/>
  <c r="T135" i="12"/>
  <c r="T134" i="12" s="1"/>
  <c r="R135" i="12"/>
  <c r="R134" i="12" s="1"/>
  <c r="P135" i="12"/>
  <c r="P134" i="12" s="1"/>
  <c r="BI133" i="12"/>
  <c r="BH133" i="12"/>
  <c r="BG133" i="12"/>
  <c r="BE133" i="12"/>
  <c r="T133" i="12"/>
  <c r="R133" i="12"/>
  <c r="P133" i="12"/>
  <c r="BI132" i="12"/>
  <c r="BH132" i="12"/>
  <c r="BG132" i="12"/>
  <c r="BE132" i="12"/>
  <c r="T132" i="12"/>
  <c r="R132" i="12"/>
  <c r="P132" i="12"/>
  <c r="BI131" i="12"/>
  <c r="BH131" i="12"/>
  <c r="BG131" i="12"/>
  <c r="BE131" i="12"/>
  <c r="T131" i="12"/>
  <c r="R131" i="12"/>
  <c r="P131" i="12"/>
  <c r="BI129" i="12"/>
  <c r="BH129" i="12"/>
  <c r="BG129" i="12"/>
  <c r="BE129" i="12"/>
  <c r="T129" i="12"/>
  <c r="R129" i="12"/>
  <c r="P129" i="12"/>
  <c r="BI128" i="12"/>
  <c r="BH128" i="12"/>
  <c r="BG128" i="12"/>
  <c r="BE128" i="12"/>
  <c r="T128" i="12"/>
  <c r="R128" i="12"/>
  <c r="P128" i="12"/>
  <c r="BI127" i="12"/>
  <c r="BH127" i="12"/>
  <c r="BG127" i="12"/>
  <c r="BE127" i="12"/>
  <c r="T127" i="12"/>
  <c r="R127" i="12"/>
  <c r="P127" i="12"/>
  <c r="F120" i="12"/>
  <c r="F118" i="12"/>
  <c r="E116" i="12"/>
  <c r="F93" i="12"/>
  <c r="F91" i="12"/>
  <c r="E89" i="12"/>
  <c r="J26" i="12"/>
  <c r="E26" i="12"/>
  <c r="J94" i="12" s="1"/>
  <c r="J25" i="12"/>
  <c r="J23" i="12"/>
  <c r="E23" i="12"/>
  <c r="J120" i="12" s="1"/>
  <c r="J22" i="12"/>
  <c r="J20" i="12"/>
  <c r="E20" i="12"/>
  <c r="F121" i="12" s="1"/>
  <c r="J19" i="12"/>
  <c r="J14" i="12"/>
  <c r="J118" i="12" s="1"/>
  <c r="E7" i="12"/>
  <c r="E85" i="12" s="1"/>
  <c r="J39" i="11"/>
  <c r="J38" i="11"/>
  <c r="AY106" i="1" s="1"/>
  <c r="J37" i="11"/>
  <c r="AX106" i="1" s="1"/>
  <c r="BI121" i="11"/>
  <c r="F39" i="11" s="1"/>
  <c r="BD106" i="1" s="1"/>
  <c r="BH121" i="11"/>
  <c r="BG121" i="11"/>
  <c r="BE121" i="11"/>
  <c r="T121" i="11"/>
  <c r="T120" i="11" s="1"/>
  <c r="R121" i="11"/>
  <c r="R120" i="11" s="1"/>
  <c r="P121" i="11"/>
  <c r="P120" i="11" s="1"/>
  <c r="AU106" i="1" s="1"/>
  <c r="F116" i="11"/>
  <c r="F114" i="11"/>
  <c r="E112" i="11"/>
  <c r="F93" i="11"/>
  <c r="F91" i="11"/>
  <c r="E89" i="11"/>
  <c r="J26" i="11"/>
  <c r="E26" i="11"/>
  <c r="J94" i="11" s="1"/>
  <c r="J25" i="11"/>
  <c r="J23" i="11"/>
  <c r="E23" i="11"/>
  <c r="J116" i="11" s="1"/>
  <c r="J22" i="11"/>
  <c r="J20" i="11"/>
  <c r="E20" i="11"/>
  <c r="F94" i="11" s="1"/>
  <c r="J19" i="11"/>
  <c r="J14" i="11"/>
  <c r="J91" i="11" s="1"/>
  <c r="E7" i="11"/>
  <c r="E85" i="11" s="1"/>
  <c r="J39" i="10"/>
  <c r="J38" i="10"/>
  <c r="AY105" i="1" s="1"/>
  <c r="J37" i="10"/>
  <c r="AX105" i="1" s="1"/>
  <c r="BI124" i="10"/>
  <c r="BH124" i="10"/>
  <c r="BG124" i="10"/>
  <c r="BE124" i="10"/>
  <c r="T124" i="10"/>
  <c r="R124" i="10"/>
  <c r="P124" i="10"/>
  <c r="BI123" i="10"/>
  <c r="BH123" i="10"/>
  <c r="BG123" i="10"/>
  <c r="BE123" i="10"/>
  <c r="T123" i="10"/>
  <c r="R123" i="10"/>
  <c r="P123" i="10"/>
  <c r="BI122" i="10"/>
  <c r="BH122" i="10"/>
  <c r="BG122" i="10"/>
  <c r="BE122" i="10"/>
  <c r="T122" i="10"/>
  <c r="R122" i="10"/>
  <c r="P122" i="10"/>
  <c r="BI121" i="10"/>
  <c r="BH121" i="10"/>
  <c r="BG121" i="10"/>
  <c r="BE121" i="10"/>
  <c r="T121" i="10"/>
  <c r="R121" i="10"/>
  <c r="P121" i="10"/>
  <c r="F116" i="10"/>
  <c r="F114" i="10"/>
  <c r="E112" i="10"/>
  <c r="F93" i="10"/>
  <c r="F91" i="10"/>
  <c r="E89" i="10"/>
  <c r="J26" i="10"/>
  <c r="E26" i="10"/>
  <c r="J94" i="10" s="1"/>
  <c r="J25" i="10"/>
  <c r="J23" i="10"/>
  <c r="E23" i="10"/>
  <c r="J116" i="10" s="1"/>
  <c r="J22" i="10"/>
  <c r="J20" i="10"/>
  <c r="E20" i="10"/>
  <c r="F117" i="10" s="1"/>
  <c r="J19" i="10"/>
  <c r="J14" i="10"/>
  <c r="J114" i="10" s="1"/>
  <c r="E7" i="10"/>
  <c r="E85" i="10" s="1"/>
  <c r="J39" i="9"/>
  <c r="J38" i="9"/>
  <c r="AY104" i="1" s="1"/>
  <c r="J37" i="9"/>
  <c r="AX104" i="1" s="1"/>
  <c r="BI198" i="9"/>
  <c r="BH198" i="9"/>
  <c r="BG198" i="9"/>
  <c r="BE198" i="9"/>
  <c r="T198" i="9"/>
  <c r="R198" i="9"/>
  <c r="P198" i="9"/>
  <c r="BI197" i="9"/>
  <c r="BH197" i="9"/>
  <c r="BG197" i="9"/>
  <c r="BE197" i="9"/>
  <c r="T197" i="9"/>
  <c r="R197" i="9"/>
  <c r="P197" i="9"/>
  <c r="BI195" i="9"/>
  <c r="BH195" i="9"/>
  <c r="BG195" i="9"/>
  <c r="BE195" i="9"/>
  <c r="T195" i="9"/>
  <c r="R195" i="9"/>
  <c r="P195" i="9"/>
  <c r="BI194" i="9"/>
  <c r="BH194" i="9"/>
  <c r="BG194" i="9"/>
  <c r="BE194" i="9"/>
  <c r="T194" i="9"/>
  <c r="R194" i="9"/>
  <c r="P194" i="9"/>
  <c r="BI193" i="9"/>
  <c r="BH193" i="9"/>
  <c r="BG193" i="9"/>
  <c r="BE193" i="9"/>
  <c r="T193" i="9"/>
  <c r="R193" i="9"/>
  <c r="P193" i="9"/>
  <c r="BI192" i="9"/>
  <c r="BH192" i="9"/>
  <c r="BG192" i="9"/>
  <c r="BE192" i="9"/>
  <c r="T192" i="9"/>
  <c r="R192" i="9"/>
  <c r="P192" i="9"/>
  <c r="BI191" i="9"/>
  <c r="BH191" i="9"/>
  <c r="BG191" i="9"/>
  <c r="BE191" i="9"/>
  <c r="T191" i="9"/>
  <c r="R191" i="9"/>
  <c r="P191" i="9"/>
  <c r="BI190" i="9"/>
  <c r="BH190" i="9"/>
  <c r="BG190" i="9"/>
  <c r="BE190" i="9"/>
  <c r="T190" i="9"/>
  <c r="R190" i="9"/>
  <c r="P190" i="9"/>
  <c r="BI189" i="9"/>
  <c r="BH189" i="9"/>
  <c r="BG189" i="9"/>
  <c r="BE189" i="9"/>
  <c r="T189" i="9"/>
  <c r="R189" i="9"/>
  <c r="P189" i="9"/>
  <c r="BI188" i="9"/>
  <c r="BH188" i="9"/>
  <c r="BG188" i="9"/>
  <c r="BE188" i="9"/>
  <c r="T188" i="9"/>
  <c r="R188" i="9"/>
  <c r="P188" i="9"/>
  <c r="BI185" i="9"/>
  <c r="BH185" i="9"/>
  <c r="BG185" i="9"/>
  <c r="BE185" i="9"/>
  <c r="T185" i="9"/>
  <c r="R185" i="9"/>
  <c r="P185" i="9"/>
  <c r="BI184" i="9"/>
  <c r="BH184" i="9"/>
  <c r="BG184" i="9"/>
  <c r="BE184" i="9"/>
  <c r="T184" i="9"/>
  <c r="R184" i="9"/>
  <c r="P184" i="9"/>
  <c r="BI182" i="9"/>
  <c r="BH182" i="9"/>
  <c r="BG182" i="9"/>
  <c r="BE182" i="9"/>
  <c r="T182" i="9"/>
  <c r="R182" i="9"/>
  <c r="P182" i="9"/>
  <c r="BI181" i="9"/>
  <c r="BH181" i="9"/>
  <c r="BG181" i="9"/>
  <c r="BE181" i="9"/>
  <c r="T181" i="9"/>
  <c r="R181" i="9"/>
  <c r="P181" i="9"/>
  <c r="BI180" i="9"/>
  <c r="BH180" i="9"/>
  <c r="BG180" i="9"/>
  <c r="BE180" i="9"/>
  <c r="T180" i="9"/>
  <c r="R180" i="9"/>
  <c r="P180" i="9"/>
  <c r="BI179" i="9"/>
  <c r="BH179" i="9"/>
  <c r="BG179" i="9"/>
  <c r="BE179" i="9"/>
  <c r="T179" i="9"/>
  <c r="R179" i="9"/>
  <c r="P179" i="9"/>
  <c r="BI178" i="9"/>
  <c r="BH178" i="9"/>
  <c r="BG178" i="9"/>
  <c r="BE178" i="9"/>
  <c r="T178" i="9"/>
  <c r="R178" i="9"/>
  <c r="P178" i="9"/>
  <c r="BI177" i="9"/>
  <c r="BH177" i="9"/>
  <c r="BG177" i="9"/>
  <c r="BE177" i="9"/>
  <c r="T177" i="9"/>
  <c r="R177" i="9"/>
  <c r="P177" i="9"/>
  <c r="BI175" i="9"/>
  <c r="BH175" i="9"/>
  <c r="BG175" i="9"/>
  <c r="BE175" i="9"/>
  <c r="T175" i="9"/>
  <c r="R175" i="9"/>
  <c r="P175" i="9"/>
  <c r="BI174" i="9"/>
  <c r="BH174" i="9"/>
  <c r="BG174" i="9"/>
  <c r="BE174" i="9"/>
  <c r="T174" i="9"/>
  <c r="R174" i="9"/>
  <c r="P174" i="9"/>
  <c r="BI173" i="9"/>
  <c r="BH173" i="9"/>
  <c r="BG173" i="9"/>
  <c r="BE173" i="9"/>
  <c r="T173" i="9"/>
  <c r="R173" i="9"/>
  <c r="P173" i="9"/>
  <c r="BI172" i="9"/>
  <c r="BH172" i="9"/>
  <c r="BG172" i="9"/>
  <c r="BE172" i="9"/>
  <c r="T172" i="9"/>
  <c r="R172" i="9"/>
  <c r="P172" i="9"/>
  <c r="BI170" i="9"/>
  <c r="BH170" i="9"/>
  <c r="BG170" i="9"/>
  <c r="BE170" i="9"/>
  <c r="T170" i="9"/>
  <c r="R170" i="9"/>
  <c r="P170" i="9"/>
  <c r="BI169" i="9"/>
  <c r="BH169" i="9"/>
  <c r="BG169" i="9"/>
  <c r="BE169" i="9"/>
  <c r="T169" i="9"/>
  <c r="R169" i="9"/>
  <c r="P169" i="9"/>
  <c r="BI168" i="9"/>
  <c r="BH168" i="9"/>
  <c r="BG168" i="9"/>
  <c r="BE168" i="9"/>
  <c r="T168" i="9"/>
  <c r="R168" i="9"/>
  <c r="P168" i="9"/>
  <c r="BI167" i="9"/>
  <c r="BH167" i="9"/>
  <c r="BG167" i="9"/>
  <c r="BE167" i="9"/>
  <c r="T167" i="9"/>
  <c r="R167" i="9"/>
  <c r="P167" i="9"/>
  <c r="BI166" i="9"/>
  <c r="BH166" i="9"/>
  <c r="BG166" i="9"/>
  <c r="BE166" i="9"/>
  <c r="T166" i="9"/>
  <c r="R166" i="9"/>
  <c r="P166" i="9"/>
  <c r="BI165" i="9"/>
  <c r="BH165" i="9"/>
  <c r="BG165" i="9"/>
  <c r="BE165" i="9"/>
  <c r="T165" i="9"/>
  <c r="R165" i="9"/>
  <c r="P165" i="9"/>
  <c r="BI164" i="9"/>
  <c r="BH164" i="9"/>
  <c r="BG164" i="9"/>
  <c r="BE164" i="9"/>
  <c r="T164" i="9"/>
  <c r="R164" i="9"/>
  <c r="P164" i="9"/>
  <c r="BI163" i="9"/>
  <c r="BH163" i="9"/>
  <c r="BG163" i="9"/>
  <c r="BE163" i="9"/>
  <c r="T163" i="9"/>
  <c r="R163" i="9"/>
  <c r="P163" i="9"/>
  <c r="BI162" i="9"/>
  <c r="BH162" i="9"/>
  <c r="BG162" i="9"/>
  <c r="BE162" i="9"/>
  <c r="T162" i="9"/>
  <c r="R162" i="9"/>
  <c r="P162" i="9"/>
  <c r="BI161" i="9"/>
  <c r="BH161" i="9"/>
  <c r="BG161" i="9"/>
  <c r="BE161" i="9"/>
  <c r="T161" i="9"/>
  <c r="R161" i="9"/>
  <c r="P161" i="9"/>
  <c r="BI160" i="9"/>
  <c r="BH160" i="9"/>
  <c r="BG160" i="9"/>
  <c r="BE160" i="9"/>
  <c r="T160" i="9"/>
  <c r="R160" i="9"/>
  <c r="P160" i="9"/>
  <c r="BI157" i="9"/>
  <c r="BH157" i="9"/>
  <c r="BG157" i="9"/>
  <c r="BE157" i="9"/>
  <c r="T157" i="9"/>
  <c r="T156" i="9" s="1"/>
  <c r="R157" i="9"/>
  <c r="R156" i="9" s="1"/>
  <c r="P157" i="9"/>
  <c r="P156" i="9" s="1"/>
  <c r="BI155" i="9"/>
  <c r="BH155" i="9"/>
  <c r="BG155" i="9"/>
  <c r="BE155" i="9"/>
  <c r="T155" i="9"/>
  <c r="T154" i="9" s="1"/>
  <c r="R155" i="9"/>
  <c r="R154" i="9" s="1"/>
  <c r="P155" i="9"/>
  <c r="P154" i="9" s="1"/>
  <c r="BI153" i="9"/>
  <c r="BH153" i="9"/>
  <c r="BG153" i="9"/>
  <c r="BE153" i="9"/>
  <c r="T153" i="9"/>
  <c r="T152" i="9" s="1"/>
  <c r="R153" i="9"/>
  <c r="R152" i="9" s="1"/>
  <c r="P153" i="9"/>
  <c r="P152" i="9" s="1"/>
  <c r="BI151" i="9"/>
  <c r="BH151" i="9"/>
  <c r="BG151" i="9"/>
  <c r="BE151" i="9"/>
  <c r="T151" i="9"/>
  <c r="R151" i="9"/>
  <c r="P151" i="9"/>
  <c r="BI150" i="9"/>
  <c r="BH150" i="9"/>
  <c r="BG150" i="9"/>
  <c r="BE150" i="9"/>
  <c r="T150" i="9"/>
  <c r="R150" i="9"/>
  <c r="P150" i="9"/>
  <c r="BI149" i="9"/>
  <c r="BH149" i="9"/>
  <c r="BG149" i="9"/>
  <c r="BE149" i="9"/>
  <c r="T149" i="9"/>
  <c r="R149" i="9"/>
  <c r="P149" i="9"/>
  <c r="BI148" i="9"/>
  <c r="BH148" i="9"/>
  <c r="BG148" i="9"/>
  <c r="BE148" i="9"/>
  <c r="T148" i="9"/>
  <c r="R148" i="9"/>
  <c r="P148" i="9"/>
  <c r="BI147" i="9"/>
  <c r="BH147" i="9"/>
  <c r="BG147" i="9"/>
  <c r="BE147" i="9"/>
  <c r="T147" i="9"/>
  <c r="R147" i="9"/>
  <c r="P147" i="9"/>
  <c r="BI145" i="9"/>
  <c r="BH145" i="9"/>
  <c r="BG145" i="9"/>
  <c r="BE145" i="9"/>
  <c r="T145" i="9"/>
  <c r="R145" i="9"/>
  <c r="P145" i="9"/>
  <c r="BI144" i="9"/>
  <c r="BH144" i="9"/>
  <c r="BG144" i="9"/>
  <c r="BE144" i="9"/>
  <c r="T144" i="9"/>
  <c r="R144" i="9"/>
  <c r="P144" i="9"/>
  <c r="BI143" i="9"/>
  <c r="BH143" i="9"/>
  <c r="BG143" i="9"/>
  <c r="BE143" i="9"/>
  <c r="T143" i="9"/>
  <c r="R143" i="9"/>
  <c r="P143" i="9"/>
  <c r="BI142" i="9"/>
  <c r="BH142" i="9"/>
  <c r="BG142" i="9"/>
  <c r="BE142" i="9"/>
  <c r="T142" i="9"/>
  <c r="R142" i="9"/>
  <c r="P142" i="9"/>
  <c r="BI141" i="9"/>
  <c r="BH141" i="9"/>
  <c r="BG141" i="9"/>
  <c r="BE141" i="9"/>
  <c r="T141" i="9"/>
  <c r="R141" i="9"/>
  <c r="P141" i="9"/>
  <c r="BI140" i="9"/>
  <c r="BH140" i="9"/>
  <c r="BG140" i="9"/>
  <c r="BE140" i="9"/>
  <c r="T140" i="9"/>
  <c r="R140" i="9"/>
  <c r="P140" i="9"/>
  <c r="BI139" i="9"/>
  <c r="BH139" i="9"/>
  <c r="BG139" i="9"/>
  <c r="BE139" i="9"/>
  <c r="T139" i="9"/>
  <c r="R139" i="9"/>
  <c r="P139" i="9"/>
  <c r="BI138" i="9"/>
  <c r="BH138" i="9"/>
  <c r="BG138" i="9"/>
  <c r="BE138" i="9"/>
  <c r="T138" i="9"/>
  <c r="R138" i="9"/>
  <c r="P138" i="9"/>
  <c r="BI137" i="9"/>
  <c r="BH137" i="9"/>
  <c r="BG137" i="9"/>
  <c r="BE137" i="9"/>
  <c r="T137" i="9"/>
  <c r="R137" i="9"/>
  <c r="P137" i="9"/>
  <c r="F130" i="9"/>
  <c r="F128" i="9"/>
  <c r="E126" i="9"/>
  <c r="F93" i="9"/>
  <c r="F91" i="9"/>
  <c r="E89" i="9"/>
  <c r="J26" i="9"/>
  <c r="E26" i="9"/>
  <c r="J94" i="9" s="1"/>
  <c r="J25" i="9"/>
  <c r="J23" i="9"/>
  <c r="E23" i="9"/>
  <c r="J93" i="9" s="1"/>
  <c r="J22" i="9"/>
  <c r="J20" i="9"/>
  <c r="E20" i="9"/>
  <c r="F131" i="9" s="1"/>
  <c r="J19" i="9"/>
  <c r="J14" i="9"/>
  <c r="J128" i="9" s="1"/>
  <c r="E7" i="9"/>
  <c r="E122" i="9" s="1"/>
  <c r="J39" i="8"/>
  <c r="J38" i="8"/>
  <c r="AY103" i="1" s="1"/>
  <c r="J37" i="8"/>
  <c r="AX103" i="1" s="1"/>
  <c r="BI121" i="8"/>
  <c r="BH121" i="8"/>
  <c r="BG121" i="8"/>
  <c r="BE121" i="8"/>
  <c r="J35" i="8" s="1"/>
  <c r="AV103" i="1" s="1"/>
  <c r="T121" i="8"/>
  <c r="T120" i="8" s="1"/>
  <c r="R121" i="8"/>
  <c r="R120" i="8" s="1"/>
  <c r="P121" i="8"/>
  <c r="P120" i="8" s="1"/>
  <c r="AU103" i="1" s="1"/>
  <c r="F116" i="8"/>
  <c r="F114" i="8"/>
  <c r="E112" i="8"/>
  <c r="F93" i="8"/>
  <c r="F91" i="8"/>
  <c r="E89" i="8"/>
  <c r="J26" i="8"/>
  <c r="E26" i="8"/>
  <c r="J117" i="8" s="1"/>
  <c r="J25" i="8"/>
  <c r="J23" i="8"/>
  <c r="E23" i="8"/>
  <c r="J93" i="8" s="1"/>
  <c r="J22" i="8"/>
  <c r="J20" i="8"/>
  <c r="E20" i="8"/>
  <c r="F94" i="8" s="1"/>
  <c r="J19" i="8"/>
  <c r="J14" i="8"/>
  <c r="J114" i="8" s="1"/>
  <c r="E7" i="8"/>
  <c r="E108" i="8" s="1"/>
  <c r="J39" i="7"/>
  <c r="J38" i="7"/>
  <c r="AY102" i="1" s="1"/>
  <c r="J37" i="7"/>
  <c r="AX102" i="1"/>
  <c r="BI121" i="7"/>
  <c r="BH121" i="7"/>
  <c r="BG121" i="7"/>
  <c r="BE121" i="7"/>
  <c r="T121" i="7"/>
  <c r="T120" i="7" s="1"/>
  <c r="R121" i="7"/>
  <c r="R120" i="7" s="1"/>
  <c r="P121" i="7"/>
  <c r="P120" i="7" s="1"/>
  <c r="AU102" i="1" s="1"/>
  <c r="F116" i="7"/>
  <c r="F114" i="7"/>
  <c r="E112" i="7"/>
  <c r="F93" i="7"/>
  <c r="F91" i="7"/>
  <c r="E89" i="7"/>
  <c r="J26" i="7"/>
  <c r="E26" i="7"/>
  <c r="J94" i="7" s="1"/>
  <c r="J25" i="7"/>
  <c r="J23" i="7"/>
  <c r="E23" i="7"/>
  <c r="J116" i="7" s="1"/>
  <c r="J22" i="7"/>
  <c r="J20" i="7"/>
  <c r="E20" i="7"/>
  <c r="F117" i="7" s="1"/>
  <c r="J19" i="7"/>
  <c r="J14" i="7"/>
  <c r="J114" i="7" s="1"/>
  <c r="E7" i="7"/>
  <c r="E85" i="7" s="1"/>
  <c r="J39" i="6"/>
  <c r="J38" i="6"/>
  <c r="AY101" i="1"/>
  <c r="J37" i="6"/>
  <c r="AX101" i="1" s="1"/>
  <c r="BI121" i="6"/>
  <c r="BH121" i="6"/>
  <c r="F38" i="6" s="1"/>
  <c r="BC101" i="1" s="1"/>
  <c r="BG121" i="6"/>
  <c r="F37" i="6" s="1"/>
  <c r="BB101" i="1" s="1"/>
  <c r="BE121" i="6"/>
  <c r="J35" i="6" s="1"/>
  <c r="AV101" i="1" s="1"/>
  <c r="T121" i="6"/>
  <c r="T120" i="6" s="1"/>
  <c r="R121" i="6"/>
  <c r="R120" i="6" s="1"/>
  <c r="P121" i="6"/>
  <c r="P120" i="6" s="1"/>
  <c r="AU101" i="1" s="1"/>
  <c r="F116" i="6"/>
  <c r="F114" i="6"/>
  <c r="E112" i="6"/>
  <c r="F93" i="6"/>
  <c r="F91" i="6"/>
  <c r="E89" i="6"/>
  <c r="J26" i="6"/>
  <c r="E26" i="6"/>
  <c r="J117" i="6" s="1"/>
  <c r="J25" i="6"/>
  <c r="J23" i="6"/>
  <c r="E23" i="6"/>
  <c r="J116" i="6" s="1"/>
  <c r="J22" i="6"/>
  <c r="J20" i="6"/>
  <c r="E20" i="6"/>
  <c r="F94" i="6" s="1"/>
  <c r="J19" i="6"/>
  <c r="J14" i="6"/>
  <c r="J91" i="6" s="1"/>
  <c r="E7" i="6"/>
  <c r="E108" i="6" s="1"/>
  <c r="J39" i="5"/>
  <c r="J38" i="5"/>
  <c r="AY99" i="1" s="1"/>
  <c r="J37" i="5"/>
  <c r="AX99" i="1" s="1"/>
  <c r="BI173" i="5"/>
  <c r="BH173" i="5"/>
  <c r="BG173" i="5"/>
  <c r="BE173" i="5"/>
  <c r="T173" i="5"/>
  <c r="R173" i="5"/>
  <c r="P173" i="5"/>
  <c r="BI172" i="5"/>
  <c r="BH172" i="5"/>
  <c r="BG172" i="5"/>
  <c r="BE172" i="5"/>
  <c r="T172" i="5"/>
  <c r="R172" i="5"/>
  <c r="P172" i="5"/>
  <c r="BI171" i="5"/>
  <c r="BH171" i="5"/>
  <c r="BG171" i="5"/>
  <c r="BE171" i="5"/>
  <c r="T171" i="5"/>
  <c r="R171" i="5"/>
  <c r="P171" i="5"/>
  <c r="BI170" i="5"/>
  <c r="BH170" i="5"/>
  <c r="BG170" i="5"/>
  <c r="BE170" i="5"/>
  <c r="T170" i="5"/>
  <c r="R170" i="5"/>
  <c r="P170" i="5"/>
  <c r="BI169" i="5"/>
  <c r="BH169" i="5"/>
  <c r="BG169" i="5"/>
  <c r="BE169" i="5"/>
  <c r="T169" i="5"/>
  <c r="R169" i="5"/>
  <c r="P169" i="5"/>
  <c r="BI168" i="5"/>
  <c r="BH168" i="5"/>
  <c r="BG168" i="5"/>
  <c r="BE168" i="5"/>
  <c r="T168" i="5"/>
  <c r="R168" i="5"/>
  <c r="P168" i="5"/>
  <c r="BI167" i="5"/>
  <c r="BH167" i="5"/>
  <c r="BG167" i="5"/>
  <c r="BE167" i="5"/>
  <c r="T167" i="5"/>
  <c r="R167" i="5"/>
  <c r="P167" i="5"/>
  <c r="BI166" i="5"/>
  <c r="BH166" i="5"/>
  <c r="BG166" i="5"/>
  <c r="BE166" i="5"/>
  <c r="T166" i="5"/>
  <c r="R166" i="5"/>
  <c r="P166" i="5"/>
  <c r="BI165" i="5"/>
  <c r="BH165" i="5"/>
  <c r="BG165" i="5"/>
  <c r="BE165" i="5"/>
  <c r="T165" i="5"/>
  <c r="R165" i="5"/>
  <c r="P165" i="5"/>
  <c r="BI164" i="5"/>
  <c r="BH164" i="5"/>
  <c r="BG164" i="5"/>
  <c r="BE164" i="5"/>
  <c r="T164" i="5"/>
  <c r="R164" i="5"/>
  <c r="P164" i="5"/>
  <c r="BI163" i="5"/>
  <c r="BH163" i="5"/>
  <c r="BG163" i="5"/>
  <c r="BE163" i="5"/>
  <c r="T163" i="5"/>
  <c r="R163" i="5"/>
  <c r="P163" i="5"/>
  <c r="BI162" i="5"/>
  <c r="BH162" i="5"/>
  <c r="BG162" i="5"/>
  <c r="BE162" i="5"/>
  <c r="T162" i="5"/>
  <c r="R162" i="5"/>
  <c r="P162" i="5"/>
  <c r="BI161" i="5"/>
  <c r="BH161" i="5"/>
  <c r="BG161" i="5"/>
  <c r="BE161" i="5"/>
  <c r="T161" i="5"/>
  <c r="R161" i="5"/>
  <c r="P161" i="5"/>
  <c r="BI160" i="5"/>
  <c r="BH160" i="5"/>
  <c r="BG160" i="5"/>
  <c r="BE160" i="5"/>
  <c r="T160" i="5"/>
  <c r="R160" i="5"/>
  <c r="P160" i="5"/>
  <c r="BI159" i="5"/>
  <c r="BH159" i="5"/>
  <c r="BG159" i="5"/>
  <c r="BE159" i="5"/>
  <c r="T159" i="5"/>
  <c r="R159" i="5"/>
  <c r="P159" i="5"/>
  <c r="BI158" i="5"/>
  <c r="BH158" i="5"/>
  <c r="BG158" i="5"/>
  <c r="BE158" i="5"/>
  <c r="T158" i="5"/>
  <c r="R158" i="5"/>
  <c r="P158" i="5"/>
  <c r="BI155" i="5"/>
  <c r="BH155" i="5"/>
  <c r="BG155" i="5"/>
  <c r="BE155" i="5"/>
  <c r="T155" i="5"/>
  <c r="R155" i="5"/>
  <c r="P155" i="5"/>
  <c r="BI154" i="5"/>
  <c r="BH154" i="5"/>
  <c r="BG154" i="5"/>
  <c r="BE154" i="5"/>
  <c r="T154" i="5"/>
  <c r="R154" i="5"/>
  <c r="P154" i="5"/>
  <c r="BI151" i="5"/>
  <c r="BH151" i="5"/>
  <c r="BG151" i="5"/>
  <c r="BE151" i="5"/>
  <c r="T151" i="5"/>
  <c r="T150" i="5" s="1"/>
  <c r="R151" i="5"/>
  <c r="R150" i="5" s="1"/>
  <c r="P151" i="5"/>
  <c r="P150" i="5" s="1"/>
  <c r="BI149" i="5"/>
  <c r="BH149" i="5"/>
  <c r="BG149" i="5"/>
  <c r="BE149" i="5"/>
  <c r="T149" i="5"/>
  <c r="R149" i="5"/>
  <c r="P149" i="5"/>
  <c r="BI148" i="5"/>
  <c r="BH148" i="5"/>
  <c r="BG148" i="5"/>
  <c r="BE148" i="5"/>
  <c r="T148" i="5"/>
  <c r="R148" i="5"/>
  <c r="P148" i="5"/>
  <c r="BI147" i="5"/>
  <c r="BH147" i="5"/>
  <c r="BG147" i="5"/>
  <c r="BE147" i="5"/>
  <c r="T147" i="5"/>
  <c r="R147" i="5"/>
  <c r="P147" i="5"/>
  <c r="BI146" i="5"/>
  <c r="BH146" i="5"/>
  <c r="BG146" i="5"/>
  <c r="BE146" i="5"/>
  <c r="T146" i="5"/>
  <c r="R146" i="5"/>
  <c r="P146" i="5"/>
  <c r="BI145" i="5"/>
  <c r="BH145" i="5"/>
  <c r="BG145" i="5"/>
  <c r="BE145" i="5"/>
  <c r="T145" i="5"/>
  <c r="R145" i="5"/>
  <c r="P145" i="5"/>
  <c r="BI144" i="5"/>
  <c r="BH144" i="5"/>
  <c r="BG144" i="5"/>
  <c r="BE144" i="5"/>
  <c r="T144" i="5"/>
  <c r="R144" i="5"/>
  <c r="P144" i="5"/>
  <c r="BI142" i="5"/>
  <c r="BH142" i="5"/>
  <c r="BG142" i="5"/>
  <c r="BE142" i="5"/>
  <c r="T142" i="5"/>
  <c r="R142" i="5"/>
  <c r="P142" i="5"/>
  <c r="BI141" i="5"/>
  <c r="BH141" i="5"/>
  <c r="BG141" i="5"/>
  <c r="BE141" i="5"/>
  <c r="T141" i="5"/>
  <c r="R141" i="5"/>
  <c r="P141" i="5"/>
  <c r="BI139" i="5"/>
  <c r="BH139" i="5"/>
  <c r="BG139" i="5"/>
  <c r="BE139" i="5"/>
  <c r="T139" i="5"/>
  <c r="R139" i="5"/>
  <c r="P139" i="5"/>
  <c r="BI138" i="5"/>
  <c r="BH138" i="5"/>
  <c r="BG138" i="5"/>
  <c r="BE138" i="5"/>
  <c r="T138" i="5"/>
  <c r="R138" i="5"/>
  <c r="P138" i="5"/>
  <c r="BI137" i="5"/>
  <c r="BH137" i="5"/>
  <c r="BG137" i="5"/>
  <c r="BE137" i="5"/>
  <c r="T137" i="5"/>
  <c r="R137" i="5"/>
  <c r="P137" i="5"/>
  <c r="BI136" i="5"/>
  <c r="BH136" i="5"/>
  <c r="BG136" i="5"/>
  <c r="BE136" i="5"/>
  <c r="T136" i="5"/>
  <c r="R136" i="5"/>
  <c r="P136" i="5"/>
  <c r="BI135" i="5"/>
  <c r="BH135" i="5"/>
  <c r="BG135" i="5"/>
  <c r="BE135" i="5"/>
  <c r="T135" i="5"/>
  <c r="R135" i="5"/>
  <c r="P135" i="5"/>
  <c r="BI134" i="5"/>
  <c r="BH134" i="5"/>
  <c r="BG134" i="5"/>
  <c r="BE134" i="5"/>
  <c r="T134" i="5"/>
  <c r="R134" i="5"/>
  <c r="P134" i="5"/>
  <c r="BI133" i="5"/>
  <c r="BH133" i="5"/>
  <c r="BG133" i="5"/>
  <c r="BE133" i="5"/>
  <c r="T133" i="5"/>
  <c r="R133" i="5"/>
  <c r="P133" i="5"/>
  <c r="BI132" i="5"/>
  <c r="BH132" i="5"/>
  <c r="BG132" i="5"/>
  <c r="BE132" i="5"/>
  <c r="T132" i="5"/>
  <c r="R132" i="5"/>
  <c r="P132" i="5"/>
  <c r="F125" i="5"/>
  <c r="F123" i="5"/>
  <c r="E121" i="5"/>
  <c r="F93" i="5"/>
  <c r="F91" i="5"/>
  <c r="E89" i="5"/>
  <c r="J26" i="5"/>
  <c r="E26" i="5"/>
  <c r="J94" i="5" s="1"/>
  <c r="J25" i="5"/>
  <c r="J23" i="5"/>
  <c r="E23" i="5"/>
  <c r="J125" i="5" s="1"/>
  <c r="J22" i="5"/>
  <c r="J20" i="5"/>
  <c r="E20" i="5"/>
  <c r="F126" i="5" s="1"/>
  <c r="J19" i="5"/>
  <c r="J14" i="5"/>
  <c r="J123" i="5" s="1"/>
  <c r="E7" i="5"/>
  <c r="E85" i="5" s="1"/>
  <c r="J39" i="4"/>
  <c r="J38" i="4"/>
  <c r="AY98" i="1" s="1"/>
  <c r="J37" i="4"/>
  <c r="AX98" i="1" s="1"/>
  <c r="BI203" i="4"/>
  <c r="BH203" i="4"/>
  <c r="BG203" i="4"/>
  <c r="BE203" i="4"/>
  <c r="T203" i="4"/>
  <c r="R203" i="4"/>
  <c r="P203" i="4"/>
  <c r="BI202" i="4"/>
  <c r="BH202" i="4"/>
  <c r="BG202" i="4"/>
  <c r="BE202" i="4"/>
  <c r="T202" i="4"/>
  <c r="R202" i="4"/>
  <c r="P202" i="4"/>
  <c r="BI200" i="4"/>
  <c r="BH200" i="4"/>
  <c r="BG200" i="4"/>
  <c r="BE200" i="4"/>
  <c r="T200" i="4"/>
  <c r="R200" i="4"/>
  <c r="P200" i="4"/>
  <c r="BI199" i="4"/>
  <c r="BH199" i="4"/>
  <c r="BG199" i="4"/>
  <c r="BE199" i="4"/>
  <c r="T199" i="4"/>
  <c r="R199" i="4"/>
  <c r="P199" i="4"/>
  <c r="BI198" i="4"/>
  <c r="BH198" i="4"/>
  <c r="BG198" i="4"/>
  <c r="BE198" i="4"/>
  <c r="T198" i="4"/>
  <c r="R198" i="4"/>
  <c r="P198" i="4"/>
  <c r="BI197" i="4"/>
  <c r="BH197" i="4"/>
  <c r="BG197" i="4"/>
  <c r="BE197" i="4"/>
  <c r="T197" i="4"/>
  <c r="R197" i="4"/>
  <c r="P197" i="4"/>
  <c r="BI196" i="4"/>
  <c r="BH196" i="4"/>
  <c r="BG196" i="4"/>
  <c r="BE196" i="4"/>
  <c r="T196" i="4"/>
  <c r="R196" i="4"/>
  <c r="P196" i="4"/>
  <c r="BI195" i="4"/>
  <c r="BH195" i="4"/>
  <c r="BG195" i="4"/>
  <c r="BE195" i="4"/>
  <c r="T195" i="4"/>
  <c r="R195" i="4"/>
  <c r="P195" i="4"/>
  <c r="BI194" i="4"/>
  <c r="BH194" i="4"/>
  <c r="BG194" i="4"/>
  <c r="BE194" i="4"/>
  <c r="T194" i="4"/>
  <c r="R194" i="4"/>
  <c r="P194" i="4"/>
  <c r="BI192" i="4"/>
  <c r="BH192" i="4"/>
  <c r="BG192" i="4"/>
  <c r="BE192" i="4"/>
  <c r="T192" i="4"/>
  <c r="R192" i="4"/>
  <c r="P192" i="4"/>
  <c r="BI191" i="4"/>
  <c r="BH191" i="4"/>
  <c r="BG191" i="4"/>
  <c r="BE191" i="4"/>
  <c r="T191" i="4"/>
  <c r="R191" i="4"/>
  <c r="P191" i="4"/>
  <c r="BI190" i="4"/>
  <c r="BH190" i="4"/>
  <c r="BG190" i="4"/>
  <c r="BE190" i="4"/>
  <c r="T190" i="4"/>
  <c r="R190" i="4"/>
  <c r="P190" i="4"/>
  <c r="BI189" i="4"/>
  <c r="BH189" i="4"/>
  <c r="BG189" i="4"/>
  <c r="BE189" i="4"/>
  <c r="T189" i="4"/>
  <c r="R189" i="4"/>
  <c r="P189" i="4"/>
  <c r="BI188" i="4"/>
  <c r="BH188" i="4"/>
  <c r="BG188" i="4"/>
  <c r="BE188" i="4"/>
  <c r="T188" i="4"/>
  <c r="R188" i="4"/>
  <c r="P188" i="4"/>
  <c r="BI185" i="4"/>
  <c r="BH185" i="4"/>
  <c r="BG185" i="4"/>
  <c r="BE185" i="4"/>
  <c r="T185" i="4"/>
  <c r="T184" i="4" s="1"/>
  <c r="R185" i="4"/>
  <c r="R184" i="4" s="1"/>
  <c r="P185" i="4"/>
  <c r="P184" i="4" s="1"/>
  <c r="BI183" i="4"/>
  <c r="BH183" i="4"/>
  <c r="BG183" i="4"/>
  <c r="BE183" i="4"/>
  <c r="T183" i="4"/>
  <c r="R183" i="4"/>
  <c r="P183" i="4"/>
  <c r="BI182" i="4"/>
  <c r="BH182" i="4"/>
  <c r="BG182" i="4"/>
  <c r="BE182" i="4"/>
  <c r="T182" i="4"/>
  <c r="R182" i="4"/>
  <c r="P182" i="4"/>
  <c r="BI181" i="4"/>
  <c r="BH181" i="4"/>
  <c r="BG181" i="4"/>
  <c r="BE181" i="4"/>
  <c r="T181" i="4"/>
  <c r="R181" i="4"/>
  <c r="P181" i="4"/>
  <c r="BI180" i="4"/>
  <c r="BH180" i="4"/>
  <c r="BG180" i="4"/>
  <c r="BE180" i="4"/>
  <c r="T180" i="4"/>
  <c r="R180" i="4"/>
  <c r="P180" i="4"/>
  <c r="BI179" i="4"/>
  <c r="BH179" i="4"/>
  <c r="BG179" i="4"/>
  <c r="BE179" i="4"/>
  <c r="T179" i="4"/>
  <c r="R179" i="4"/>
  <c r="P179" i="4"/>
  <c r="BI178" i="4"/>
  <c r="BH178" i="4"/>
  <c r="BG178" i="4"/>
  <c r="BE178" i="4"/>
  <c r="T178" i="4"/>
  <c r="R178" i="4"/>
  <c r="P178" i="4"/>
  <c r="BI177" i="4"/>
  <c r="BH177" i="4"/>
  <c r="BG177" i="4"/>
  <c r="BE177" i="4"/>
  <c r="T177" i="4"/>
  <c r="R177" i="4"/>
  <c r="P177" i="4"/>
  <c r="BI176" i="4"/>
  <c r="BH176" i="4"/>
  <c r="BG176" i="4"/>
  <c r="BE176" i="4"/>
  <c r="T176" i="4"/>
  <c r="R176" i="4"/>
  <c r="P176" i="4"/>
  <c r="BI175" i="4"/>
  <c r="BH175" i="4"/>
  <c r="BG175" i="4"/>
  <c r="BE175" i="4"/>
  <c r="T175" i="4"/>
  <c r="R175" i="4"/>
  <c r="P175" i="4"/>
  <c r="BI173" i="4"/>
  <c r="BH173" i="4"/>
  <c r="BG173" i="4"/>
  <c r="BE173" i="4"/>
  <c r="T173" i="4"/>
  <c r="R173" i="4"/>
  <c r="P173" i="4"/>
  <c r="BI172" i="4"/>
  <c r="BH172" i="4"/>
  <c r="BG172" i="4"/>
  <c r="BE172" i="4"/>
  <c r="T172" i="4"/>
  <c r="R172" i="4"/>
  <c r="P172" i="4"/>
  <c r="BI171" i="4"/>
  <c r="BH171" i="4"/>
  <c r="BG171" i="4"/>
  <c r="BE171" i="4"/>
  <c r="T171" i="4"/>
  <c r="R171" i="4"/>
  <c r="P171" i="4"/>
  <c r="BI170" i="4"/>
  <c r="BH170" i="4"/>
  <c r="BG170" i="4"/>
  <c r="BE170" i="4"/>
  <c r="T170" i="4"/>
  <c r="R170" i="4"/>
  <c r="P170" i="4"/>
  <c r="BI169" i="4"/>
  <c r="BH169" i="4"/>
  <c r="BG169" i="4"/>
  <c r="BE169" i="4"/>
  <c r="T169" i="4"/>
  <c r="R169" i="4"/>
  <c r="P169" i="4"/>
  <c r="BI168" i="4"/>
  <c r="BH168" i="4"/>
  <c r="BG168" i="4"/>
  <c r="BE168" i="4"/>
  <c r="T168" i="4"/>
  <c r="R168" i="4"/>
  <c r="P168" i="4"/>
  <c r="BI167" i="4"/>
  <c r="BH167" i="4"/>
  <c r="BG167" i="4"/>
  <c r="BE167" i="4"/>
  <c r="T167" i="4"/>
  <c r="R167" i="4"/>
  <c r="P167" i="4"/>
  <c r="BI166" i="4"/>
  <c r="BH166" i="4"/>
  <c r="BG166" i="4"/>
  <c r="BE166" i="4"/>
  <c r="T166" i="4"/>
  <c r="R166" i="4"/>
  <c r="P166" i="4"/>
  <c r="BI165" i="4"/>
  <c r="BH165" i="4"/>
  <c r="BG165" i="4"/>
  <c r="BE165" i="4"/>
  <c r="T165" i="4"/>
  <c r="R165" i="4"/>
  <c r="P165" i="4"/>
  <c r="BI164" i="4"/>
  <c r="BH164" i="4"/>
  <c r="BG164" i="4"/>
  <c r="BE164" i="4"/>
  <c r="T164" i="4"/>
  <c r="R164" i="4"/>
  <c r="P164" i="4"/>
  <c r="BI163" i="4"/>
  <c r="BH163" i="4"/>
  <c r="BG163" i="4"/>
  <c r="BE163" i="4"/>
  <c r="T163" i="4"/>
  <c r="R163" i="4"/>
  <c r="P163" i="4"/>
  <c r="BI162" i="4"/>
  <c r="BH162" i="4"/>
  <c r="BG162" i="4"/>
  <c r="BE162" i="4"/>
  <c r="T162" i="4"/>
  <c r="R162" i="4"/>
  <c r="P162" i="4"/>
  <c r="BI161" i="4"/>
  <c r="BH161" i="4"/>
  <c r="BG161" i="4"/>
  <c r="BE161" i="4"/>
  <c r="T161" i="4"/>
  <c r="R161" i="4"/>
  <c r="P161" i="4"/>
  <c r="BI160" i="4"/>
  <c r="BH160" i="4"/>
  <c r="BG160" i="4"/>
  <c r="BE160" i="4"/>
  <c r="T160" i="4"/>
  <c r="R160" i="4"/>
  <c r="P160" i="4"/>
  <c r="BI158" i="4"/>
  <c r="BH158" i="4"/>
  <c r="BG158" i="4"/>
  <c r="BE158" i="4"/>
  <c r="T158" i="4"/>
  <c r="R158" i="4"/>
  <c r="P158" i="4"/>
  <c r="BI157" i="4"/>
  <c r="BH157" i="4"/>
  <c r="BG157" i="4"/>
  <c r="BE157" i="4"/>
  <c r="T157" i="4"/>
  <c r="R157" i="4"/>
  <c r="P157" i="4"/>
  <c r="BI156" i="4"/>
  <c r="BH156" i="4"/>
  <c r="BG156" i="4"/>
  <c r="BE156" i="4"/>
  <c r="T156" i="4"/>
  <c r="R156" i="4"/>
  <c r="P156" i="4"/>
  <c r="BI155" i="4"/>
  <c r="BH155" i="4"/>
  <c r="BG155" i="4"/>
  <c r="BE155" i="4"/>
  <c r="T155" i="4"/>
  <c r="R155" i="4"/>
  <c r="P155" i="4"/>
  <c r="BI154" i="4"/>
  <c r="BH154" i="4"/>
  <c r="BG154" i="4"/>
  <c r="BE154" i="4"/>
  <c r="T154" i="4"/>
  <c r="R154" i="4"/>
  <c r="P154" i="4"/>
  <c r="BI153" i="4"/>
  <c r="BH153" i="4"/>
  <c r="BG153" i="4"/>
  <c r="BE153" i="4"/>
  <c r="T153" i="4"/>
  <c r="R153" i="4"/>
  <c r="P153" i="4"/>
  <c r="BI152" i="4"/>
  <c r="BH152" i="4"/>
  <c r="BG152" i="4"/>
  <c r="BE152" i="4"/>
  <c r="T152" i="4"/>
  <c r="R152" i="4"/>
  <c r="P152" i="4"/>
  <c r="BI151" i="4"/>
  <c r="BH151" i="4"/>
  <c r="BG151" i="4"/>
  <c r="BE151" i="4"/>
  <c r="T151" i="4"/>
  <c r="R151" i="4"/>
  <c r="P151" i="4"/>
  <c r="BI150" i="4"/>
  <c r="BH150" i="4"/>
  <c r="BG150" i="4"/>
  <c r="BE150" i="4"/>
  <c r="T150" i="4"/>
  <c r="R150" i="4"/>
  <c r="P150" i="4"/>
  <c r="BI149" i="4"/>
  <c r="BH149" i="4"/>
  <c r="BG149" i="4"/>
  <c r="BE149" i="4"/>
  <c r="T149" i="4"/>
  <c r="R149" i="4"/>
  <c r="P149" i="4"/>
  <c r="BI148" i="4"/>
  <c r="BH148" i="4"/>
  <c r="BG148" i="4"/>
  <c r="BE148" i="4"/>
  <c r="T148" i="4"/>
  <c r="R148" i="4"/>
  <c r="P148" i="4"/>
  <c r="BI147" i="4"/>
  <c r="BH147" i="4"/>
  <c r="BG147" i="4"/>
  <c r="BE147" i="4"/>
  <c r="T147" i="4"/>
  <c r="R147" i="4"/>
  <c r="P147" i="4"/>
  <c r="BI146" i="4"/>
  <c r="BH146" i="4"/>
  <c r="BG146" i="4"/>
  <c r="BE146" i="4"/>
  <c r="T146" i="4"/>
  <c r="R146" i="4"/>
  <c r="P146" i="4"/>
  <c r="BI144" i="4"/>
  <c r="BH144" i="4"/>
  <c r="BG144" i="4"/>
  <c r="BE144" i="4"/>
  <c r="T144" i="4"/>
  <c r="R144" i="4"/>
  <c r="P144" i="4"/>
  <c r="BI143" i="4"/>
  <c r="BH143" i="4"/>
  <c r="BG143" i="4"/>
  <c r="BE143" i="4"/>
  <c r="T143" i="4"/>
  <c r="R143" i="4"/>
  <c r="P143" i="4"/>
  <c r="BI142" i="4"/>
  <c r="BH142" i="4"/>
  <c r="BG142" i="4"/>
  <c r="BE142" i="4"/>
  <c r="T142" i="4"/>
  <c r="R142" i="4"/>
  <c r="P142" i="4"/>
  <c r="BI141" i="4"/>
  <c r="BH141" i="4"/>
  <c r="BG141" i="4"/>
  <c r="BE141" i="4"/>
  <c r="T141" i="4"/>
  <c r="R141" i="4"/>
  <c r="P141" i="4"/>
  <c r="BI140" i="4"/>
  <c r="BH140" i="4"/>
  <c r="BG140" i="4"/>
  <c r="BE140" i="4"/>
  <c r="T140" i="4"/>
  <c r="R140" i="4"/>
  <c r="P140" i="4"/>
  <c r="BI139" i="4"/>
  <c r="BH139" i="4"/>
  <c r="BG139" i="4"/>
  <c r="BE139" i="4"/>
  <c r="T139" i="4"/>
  <c r="R139" i="4"/>
  <c r="P139" i="4"/>
  <c r="BI138" i="4"/>
  <c r="BH138" i="4"/>
  <c r="BG138" i="4"/>
  <c r="BE138" i="4"/>
  <c r="T138" i="4"/>
  <c r="R138" i="4"/>
  <c r="P138" i="4"/>
  <c r="BI137" i="4"/>
  <c r="BH137" i="4"/>
  <c r="BG137" i="4"/>
  <c r="BE137" i="4"/>
  <c r="T137" i="4"/>
  <c r="R137" i="4"/>
  <c r="P137" i="4"/>
  <c r="BI136" i="4"/>
  <c r="BH136" i="4"/>
  <c r="BG136" i="4"/>
  <c r="BE136" i="4"/>
  <c r="T136" i="4"/>
  <c r="R136" i="4"/>
  <c r="P136" i="4"/>
  <c r="BI135" i="4"/>
  <c r="BH135" i="4"/>
  <c r="BG135" i="4"/>
  <c r="BE135" i="4"/>
  <c r="T135" i="4"/>
  <c r="R135" i="4"/>
  <c r="P135" i="4"/>
  <c r="BI134" i="4"/>
  <c r="BH134" i="4"/>
  <c r="BG134" i="4"/>
  <c r="BE134" i="4"/>
  <c r="T134" i="4"/>
  <c r="R134" i="4"/>
  <c r="P134" i="4"/>
  <c r="BI133" i="4"/>
  <c r="BH133" i="4"/>
  <c r="BG133" i="4"/>
  <c r="BE133" i="4"/>
  <c r="T133" i="4"/>
  <c r="R133" i="4"/>
  <c r="P133" i="4"/>
  <c r="F126" i="4"/>
  <c r="F124" i="4"/>
  <c r="E122" i="4"/>
  <c r="F93" i="4"/>
  <c r="F91" i="4"/>
  <c r="E89" i="4"/>
  <c r="J26" i="4"/>
  <c r="E26" i="4"/>
  <c r="J94" i="4" s="1"/>
  <c r="J25" i="4"/>
  <c r="J23" i="4"/>
  <c r="E23" i="4"/>
  <c r="J93" i="4" s="1"/>
  <c r="J22" i="4"/>
  <c r="J20" i="4"/>
  <c r="E20" i="4"/>
  <c r="F127" i="4" s="1"/>
  <c r="J19" i="4"/>
  <c r="J14" i="4"/>
  <c r="J124" i="4" s="1"/>
  <c r="E7" i="4"/>
  <c r="E85" i="4" s="1"/>
  <c r="J39" i="3"/>
  <c r="J38" i="3"/>
  <c r="AY97" i="1" s="1"/>
  <c r="J37" i="3"/>
  <c r="AX97" i="1" s="1"/>
  <c r="BI134" i="3"/>
  <c r="BH134" i="3"/>
  <c r="BG134" i="3"/>
  <c r="BE134" i="3"/>
  <c r="T134" i="3"/>
  <c r="R134" i="3"/>
  <c r="P134" i="3"/>
  <c r="BI133" i="3"/>
  <c r="BH133" i="3"/>
  <c r="BG133" i="3"/>
  <c r="BE133" i="3"/>
  <c r="T133" i="3"/>
  <c r="R133" i="3"/>
  <c r="P133" i="3"/>
  <c r="BI132" i="3"/>
  <c r="BH132" i="3"/>
  <c r="BG132" i="3"/>
  <c r="BE132" i="3"/>
  <c r="T132" i="3"/>
  <c r="R132" i="3"/>
  <c r="P132" i="3"/>
  <c r="BI131" i="3"/>
  <c r="BH131" i="3"/>
  <c r="BG131" i="3"/>
  <c r="BE131" i="3"/>
  <c r="T131" i="3"/>
  <c r="R131" i="3"/>
  <c r="P131" i="3"/>
  <c r="BI130" i="3"/>
  <c r="BH130" i="3"/>
  <c r="BG130" i="3"/>
  <c r="BE130" i="3"/>
  <c r="T130" i="3"/>
  <c r="R130" i="3"/>
  <c r="P130" i="3"/>
  <c r="BI129" i="3"/>
  <c r="BH129" i="3"/>
  <c r="BG129" i="3"/>
  <c r="BE129" i="3"/>
  <c r="T129" i="3"/>
  <c r="R129" i="3"/>
  <c r="P129" i="3"/>
  <c r="BI128" i="3"/>
  <c r="BH128" i="3"/>
  <c r="BG128" i="3"/>
  <c r="BE128" i="3"/>
  <c r="T128" i="3"/>
  <c r="R128" i="3"/>
  <c r="P128" i="3"/>
  <c r="BI127" i="3"/>
  <c r="BH127" i="3"/>
  <c r="BG127" i="3"/>
  <c r="BE127" i="3"/>
  <c r="T127" i="3"/>
  <c r="R127" i="3"/>
  <c r="P127" i="3"/>
  <c r="BI126" i="3"/>
  <c r="BH126" i="3"/>
  <c r="BG126" i="3"/>
  <c r="BE126" i="3"/>
  <c r="T126" i="3"/>
  <c r="R126" i="3"/>
  <c r="P126" i="3"/>
  <c r="BI125" i="3"/>
  <c r="BH125" i="3"/>
  <c r="BG125" i="3"/>
  <c r="BE125" i="3"/>
  <c r="T125" i="3"/>
  <c r="R125" i="3"/>
  <c r="P125" i="3"/>
  <c r="BI124" i="3"/>
  <c r="BH124" i="3"/>
  <c r="BG124" i="3"/>
  <c r="BE124" i="3"/>
  <c r="T124" i="3"/>
  <c r="R124" i="3"/>
  <c r="P124" i="3"/>
  <c r="BI123" i="3"/>
  <c r="BH123" i="3"/>
  <c r="BG123" i="3"/>
  <c r="BE123" i="3"/>
  <c r="T123" i="3"/>
  <c r="R123" i="3"/>
  <c r="P123" i="3"/>
  <c r="F117" i="3"/>
  <c r="F115" i="3"/>
  <c r="E113" i="3"/>
  <c r="F93" i="3"/>
  <c r="F91" i="3"/>
  <c r="E89" i="3"/>
  <c r="J26" i="3"/>
  <c r="E26" i="3"/>
  <c r="J94" i="3" s="1"/>
  <c r="J25" i="3"/>
  <c r="J23" i="3"/>
  <c r="E23" i="3"/>
  <c r="J117" i="3" s="1"/>
  <c r="J22" i="3"/>
  <c r="J20" i="3"/>
  <c r="E20" i="3"/>
  <c r="F118" i="3" s="1"/>
  <c r="J19" i="3"/>
  <c r="J14" i="3"/>
  <c r="J91" i="3" s="1"/>
  <c r="E7" i="3"/>
  <c r="E85" i="3" s="1"/>
  <c r="J39" i="2"/>
  <c r="J38" i="2"/>
  <c r="J37" i="2"/>
  <c r="BI175" i="2"/>
  <c r="BH175" i="2"/>
  <c r="BG175" i="2"/>
  <c r="BE175" i="2"/>
  <c r="T175" i="2"/>
  <c r="T174" i="2" s="1"/>
  <c r="T173" i="2" s="1"/>
  <c r="R175" i="2"/>
  <c r="R174" i="2" s="1"/>
  <c r="R173" i="2" s="1"/>
  <c r="P175" i="2"/>
  <c r="P174" i="2" s="1"/>
  <c r="P173" i="2" s="1"/>
  <c r="BI172" i="2"/>
  <c r="BH172" i="2"/>
  <c r="BG172" i="2"/>
  <c r="BE172" i="2"/>
  <c r="T172" i="2"/>
  <c r="R172" i="2"/>
  <c r="P172" i="2"/>
  <c r="BI171" i="2"/>
  <c r="BH171" i="2"/>
  <c r="BG171" i="2"/>
  <c r="BE171" i="2"/>
  <c r="T171" i="2"/>
  <c r="R171" i="2"/>
  <c r="P171" i="2"/>
  <c r="BI169" i="2"/>
  <c r="BH169" i="2"/>
  <c r="BG169" i="2"/>
  <c r="BE169" i="2"/>
  <c r="T169" i="2"/>
  <c r="R169" i="2"/>
  <c r="P169" i="2"/>
  <c r="BI168" i="2"/>
  <c r="BH168" i="2"/>
  <c r="BG168" i="2"/>
  <c r="BE168" i="2"/>
  <c r="T168" i="2"/>
  <c r="R168" i="2"/>
  <c r="P168" i="2"/>
  <c r="BI167" i="2"/>
  <c r="BH167" i="2"/>
  <c r="BG167" i="2"/>
  <c r="BE167" i="2"/>
  <c r="T167" i="2"/>
  <c r="R167" i="2"/>
  <c r="P167" i="2"/>
  <c r="BI166" i="2"/>
  <c r="BH166" i="2"/>
  <c r="BG166" i="2"/>
  <c r="BE166" i="2"/>
  <c r="T166" i="2"/>
  <c r="R166" i="2"/>
  <c r="P166" i="2"/>
  <c r="BI163" i="2"/>
  <c r="BH163" i="2"/>
  <c r="BG163" i="2"/>
  <c r="BE163" i="2"/>
  <c r="T163" i="2"/>
  <c r="T162" i="2" s="1"/>
  <c r="R163" i="2"/>
  <c r="R162" i="2" s="1"/>
  <c r="P163" i="2"/>
  <c r="P162" i="2" s="1"/>
  <c r="BI161" i="2"/>
  <c r="BH161" i="2"/>
  <c r="BG161" i="2"/>
  <c r="BE161" i="2"/>
  <c r="T161" i="2"/>
  <c r="R161" i="2"/>
  <c r="P161" i="2"/>
  <c r="BI160" i="2"/>
  <c r="BH160" i="2"/>
  <c r="BG160" i="2"/>
  <c r="BE160" i="2"/>
  <c r="T160" i="2"/>
  <c r="R160" i="2"/>
  <c r="P160" i="2"/>
  <c r="BI159" i="2"/>
  <c r="BH159" i="2"/>
  <c r="BG159" i="2"/>
  <c r="BE159" i="2"/>
  <c r="T159" i="2"/>
  <c r="R159" i="2"/>
  <c r="P159" i="2"/>
  <c r="BI158" i="2"/>
  <c r="BH158" i="2"/>
  <c r="BG158" i="2"/>
  <c r="BE158" i="2"/>
  <c r="T158" i="2"/>
  <c r="R158" i="2"/>
  <c r="P158" i="2"/>
  <c r="BI157" i="2"/>
  <c r="BH157" i="2"/>
  <c r="BG157" i="2"/>
  <c r="BE157" i="2"/>
  <c r="T157" i="2"/>
  <c r="R157" i="2"/>
  <c r="P157" i="2"/>
  <c r="BI156" i="2"/>
  <c r="BH156" i="2"/>
  <c r="BG156" i="2"/>
  <c r="BE156" i="2"/>
  <c r="T156" i="2"/>
  <c r="R156" i="2"/>
  <c r="P156" i="2"/>
  <c r="BI154" i="2"/>
  <c r="BH154" i="2"/>
  <c r="BG154" i="2"/>
  <c r="BE154" i="2"/>
  <c r="T154" i="2"/>
  <c r="R154" i="2"/>
  <c r="P154" i="2"/>
  <c r="BI153" i="2"/>
  <c r="BH153" i="2"/>
  <c r="BG153" i="2"/>
  <c r="BE153" i="2"/>
  <c r="T153" i="2"/>
  <c r="R153" i="2"/>
  <c r="P153" i="2"/>
  <c r="BI152" i="2"/>
  <c r="BH152" i="2"/>
  <c r="BG152" i="2"/>
  <c r="BE152" i="2"/>
  <c r="T152" i="2"/>
  <c r="R152" i="2"/>
  <c r="P152" i="2"/>
  <c r="BI151" i="2"/>
  <c r="BH151" i="2"/>
  <c r="BG151" i="2"/>
  <c r="BE151" i="2"/>
  <c r="T151" i="2"/>
  <c r="R151" i="2"/>
  <c r="P151" i="2"/>
  <c r="BI150" i="2"/>
  <c r="BH150" i="2"/>
  <c r="BG150" i="2"/>
  <c r="BE150" i="2"/>
  <c r="T150" i="2"/>
  <c r="R150" i="2"/>
  <c r="P150" i="2"/>
  <c r="BI149" i="2"/>
  <c r="BH149" i="2"/>
  <c r="BG149" i="2"/>
  <c r="BE149" i="2"/>
  <c r="T149" i="2"/>
  <c r="R149" i="2"/>
  <c r="P149" i="2"/>
  <c r="BI148" i="2"/>
  <c r="BH148" i="2"/>
  <c r="BG148" i="2"/>
  <c r="BE148" i="2"/>
  <c r="T148" i="2"/>
  <c r="R148" i="2"/>
  <c r="P148" i="2"/>
  <c r="BI147" i="2"/>
  <c r="BH147" i="2"/>
  <c r="BG147" i="2"/>
  <c r="BE147" i="2"/>
  <c r="T147" i="2"/>
  <c r="R147" i="2"/>
  <c r="P147" i="2"/>
  <c r="BI146" i="2"/>
  <c r="BH146" i="2"/>
  <c r="BG146" i="2"/>
  <c r="BE146" i="2"/>
  <c r="T146" i="2"/>
  <c r="R146" i="2"/>
  <c r="P146" i="2"/>
  <c r="BI145" i="2"/>
  <c r="BH145" i="2"/>
  <c r="BG145" i="2"/>
  <c r="BE145" i="2"/>
  <c r="T145" i="2"/>
  <c r="R145" i="2"/>
  <c r="P145" i="2"/>
  <c r="BI144" i="2"/>
  <c r="BH144" i="2"/>
  <c r="BG144" i="2"/>
  <c r="BE144" i="2"/>
  <c r="T144" i="2"/>
  <c r="R144" i="2"/>
  <c r="P144" i="2"/>
  <c r="BI143" i="2"/>
  <c r="BH143" i="2"/>
  <c r="BG143" i="2"/>
  <c r="BE143" i="2"/>
  <c r="T143" i="2"/>
  <c r="R143" i="2"/>
  <c r="P143" i="2"/>
  <c r="BI142" i="2"/>
  <c r="BH142" i="2"/>
  <c r="BG142" i="2"/>
  <c r="BE142" i="2"/>
  <c r="T142" i="2"/>
  <c r="R142" i="2"/>
  <c r="P142" i="2"/>
  <c r="BI141" i="2"/>
  <c r="BH141" i="2"/>
  <c r="BG141" i="2"/>
  <c r="BE141" i="2"/>
  <c r="T141" i="2"/>
  <c r="R141" i="2"/>
  <c r="P141" i="2"/>
  <c r="BI139" i="2"/>
  <c r="BH139" i="2"/>
  <c r="BG139" i="2"/>
  <c r="BE139" i="2"/>
  <c r="T139" i="2"/>
  <c r="R139" i="2"/>
  <c r="P139" i="2"/>
  <c r="BI138" i="2"/>
  <c r="BH138" i="2"/>
  <c r="BG138" i="2"/>
  <c r="BE138" i="2"/>
  <c r="T138" i="2"/>
  <c r="R138" i="2"/>
  <c r="P138" i="2"/>
  <c r="BI137" i="2"/>
  <c r="BH137" i="2"/>
  <c r="BG137" i="2"/>
  <c r="BE137" i="2"/>
  <c r="T137" i="2"/>
  <c r="R137" i="2"/>
  <c r="P137" i="2"/>
  <c r="BI136" i="2"/>
  <c r="BH136" i="2"/>
  <c r="BG136" i="2"/>
  <c r="BE136" i="2"/>
  <c r="T136" i="2"/>
  <c r="R136" i="2"/>
  <c r="P136" i="2"/>
  <c r="BI135" i="2"/>
  <c r="BH135" i="2"/>
  <c r="BG135" i="2"/>
  <c r="BE135" i="2"/>
  <c r="T135" i="2"/>
  <c r="R135" i="2"/>
  <c r="P135" i="2"/>
  <c r="BI134" i="2"/>
  <c r="BH134" i="2"/>
  <c r="BG134" i="2"/>
  <c r="BE134" i="2"/>
  <c r="T134" i="2"/>
  <c r="R134" i="2"/>
  <c r="P134" i="2"/>
  <c r="BI133" i="2"/>
  <c r="BH133" i="2"/>
  <c r="BG133" i="2"/>
  <c r="BE133" i="2"/>
  <c r="T133" i="2"/>
  <c r="R133" i="2"/>
  <c r="P133" i="2"/>
  <c r="F126" i="2"/>
  <c r="F124" i="2"/>
  <c r="E122" i="2"/>
  <c r="F93" i="2"/>
  <c r="F91" i="2"/>
  <c r="E89" i="2"/>
  <c r="J26" i="2"/>
  <c r="E26" i="2"/>
  <c r="J127" i="2" s="1"/>
  <c r="J25" i="2"/>
  <c r="J23" i="2"/>
  <c r="E23" i="2"/>
  <c r="J126" i="2" s="1"/>
  <c r="J22" i="2"/>
  <c r="J20" i="2"/>
  <c r="E20" i="2"/>
  <c r="F127" i="2" s="1"/>
  <c r="J19" i="2"/>
  <c r="J14" i="2"/>
  <c r="J124" i="2" s="1"/>
  <c r="E7" i="2"/>
  <c r="E118" i="2" s="1"/>
  <c r="L90" i="1"/>
  <c r="AM90" i="1"/>
  <c r="AM89" i="1"/>
  <c r="L89" i="1"/>
  <c r="AM87" i="1"/>
  <c r="L87" i="1"/>
  <c r="L85" i="1"/>
  <c r="L84" i="1"/>
  <c r="J157" i="2"/>
  <c r="J138" i="2"/>
  <c r="J168" i="2"/>
  <c r="BK163" i="2"/>
  <c r="J145" i="2"/>
  <c r="J137" i="2"/>
  <c r="J175" i="2"/>
  <c r="J171" i="2"/>
  <c r="BK161" i="2"/>
  <c r="BK158" i="2"/>
  <c r="BK153" i="2"/>
  <c r="J151" i="2"/>
  <c r="J149" i="2"/>
  <c r="J139" i="2"/>
  <c r="J133" i="2"/>
  <c r="J167" i="2"/>
  <c r="J160" i="2"/>
  <c r="BK147" i="2"/>
  <c r="BK144" i="2"/>
  <c r="BK136" i="2"/>
  <c r="BK131" i="3"/>
  <c r="J126" i="3"/>
  <c r="BK134" i="3"/>
  <c r="J130" i="3"/>
  <c r="BK126" i="3"/>
  <c r="BK165" i="4"/>
  <c r="BK152" i="4"/>
  <c r="BK143" i="4"/>
  <c r="J136" i="4"/>
  <c r="BK199" i="4"/>
  <c r="BK195" i="4"/>
  <c r="J189" i="4"/>
  <c r="J182" i="4"/>
  <c r="J175" i="4"/>
  <c r="J169" i="4"/>
  <c r="J163" i="4"/>
  <c r="BK151" i="4"/>
  <c r="J144" i="4"/>
  <c r="J137" i="4"/>
  <c r="BK202" i="4"/>
  <c r="BK189" i="4"/>
  <c r="J181" i="4"/>
  <c r="J177" i="4"/>
  <c r="J168" i="4"/>
  <c r="BK157" i="4"/>
  <c r="BK149" i="4"/>
  <c r="BK139" i="4"/>
  <c r="BK172" i="4"/>
  <c r="J166" i="4"/>
  <c r="J152" i="4"/>
  <c r="BK140" i="4"/>
  <c r="J166" i="5"/>
  <c r="J161" i="5"/>
  <c r="BK148" i="5"/>
  <c r="J139" i="5"/>
  <c r="BK134" i="5"/>
  <c r="J169" i="5"/>
  <c r="BK161" i="5"/>
  <c r="J155" i="5"/>
  <c r="J146" i="5"/>
  <c r="J138" i="5"/>
  <c r="BK171" i="5"/>
  <c r="J172" i="5"/>
  <c r="J164" i="5"/>
  <c r="BK154" i="5"/>
  <c r="BK146" i="5"/>
  <c r="BK139" i="5"/>
  <c r="J133" i="5"/>
  <c r="J121" i="6"/>
  <c r="F39" i="7"/>
  <c r="BD102" i="1" s="1"/>
  <c r="F39" i="8"/>
  <c r="BD103" i="1" s="1"/>
  <c r="BK198" i="9"/>
  <c r="J189" i="9"/>
  <c r="J179" i="9"/>
  <c r="BK169" i="9"/>
  <c r="J155" i="9"/>
  <c r="J148" i="9"/>
  <c r="J141" i="9"/>
  <c r="J195" i="9"/>
  <c r="J174" i="9"/>
  <c r="J161" i="9"/>
  <c r="J153" i="9"/>
  <c r="J147" i="9"/>
  <c r="BK197" i="9"/>
  <c r="BK189" i="9"/>
  <c r="BK180" i="9"/>
  <c r="BK170" i="9"/>
  <c r="BK161" i="9"/>
  <c r="J139" i="9"/>
  <c r="BK193" i="9"/>
  <c r="BK188" i="9"/>
  <c r="J180" i="9"/>
  <c r="BK175" i="9"/>
  <c r="J169" i="9"/>
  <c r="J162" i="9"/>
  <c r="BK145" i="9"/>
  <c r="BK139" i="9"/>
  <c r="BK123" i="10"/>
  <c r="J122" i="10"/>
  <c r="F37" i="11"/>
  <c r="BB106" i="1" s="1"/>
  <c r="BK132" i="12"/>
  <c r="BK133" i="12"/>
  <c r="J135" i="12"/>
  <c r="BK129" i="12"/>
  <c r="J119" i="13"/>
  <c r="F33" i="13"/>
  <c r="AZ108" i="1" s="1"/>
  <c r="J119" i="14"/>
  <c r="F35" i="14"/>
  <c r="BB109" i="1" s="1"/>
  <c r="J163" i="2"/>
  <c r="BK134" i="2"/>
  <c r="BK166" i="2"/>
  <c r="J143" i="2"/>
  <c r="J134" i="2"/>
  <c r="BK172" i="2"/>
  <c r="BK169" i="2"/>
  <c r="J161" i="2"/>
  <c r="BK156" i="2"/>
  <c r="BK152" i="2"/>
  <c r="BK150" i="2"/>
  <c r="J144" i="2"/>
  <c r="BK138" i="2"/>
  <c r="AS100" i="1"/>
  <c r="BK143" i="2"/>
  <c r="J134" i="3"/>
  <c r="BK130" i="3"/>
  <c r="BK125" i="3"/>
  <c r="J133" i="3"/>
  <c r="J127" i="3"/>
  <c r="J123" i="3"/>
  <c r="J202" i="4"/>
  <c r="BK197" i="4"/>
  <c r="J194" i="4"/>
  <c r="J172" i="4"/>
  <c r="J162" i="4"/>
  <c r="BK150" i="4"/>
  <c r="BK142" i="4"/>
  <c r="J135" i="4"/>
  <c r="BK203" i="4"/>
  <c r="J197" i="4"/>
  <c r="BK192" i="4"/>
  <c r="J188" i="4"/>
  <c r="BK177" i="4"/>
  <c r="J171" i="4"/>
  <c r="BK164" i="4"/>
  <c r="BK154" i="4"/>
  <c r="J149" i="4"/>
  <c r="J140" i="4"/>
  <c r="BK135" i="4"/>
  <c r="BK191" i="4"/>
  <c r="BK185" i="4"/>
  <c r="BK179" i="4"/>
  <c r="BK175" i="4"/>
  <c r="J160" i="4"/>
  <c r="J153" i="4"/>
  <c r="J141" i="4"/>
  <c r="BK173" i="4"/>
  <c r="BK168" i="4"/>
  <c r="BK158" i="4"/>
  <c r="J148" i="4"/>
  <c r="J138" i="4"/>
  <c r="J171" i="5"/>
  <c r="BK164" i="5"/>
  <c r="J154" i="5"/>
  <c r="J142" i="5"/>
  <c r="J135" i="5"/>
  <c r="BK172" i="5"/>
  <c r="J162" i="5"/>
  <c r="J158" i="5"/>
  <c r="J147" i="5"/>
  <c r="BK141" i="5"/>
  <c r="BK132" i="5"/>
  <c r="BK168" i="5"/>
  <c r="BK166" i="5"/>
  <c r="J160" i="5"/>
  <c r="J148" i="5"/>
  <c r="BK144" i="5"/>
  <c r="BK135" i="5"/>
  <c r="F37" i="7"/>
  <c r="BB102" i="1" s="1"/>
  <c r="J121" i="8"/>
  <c r="J190" i="9"/>
  <c r="J181" i="9"/>
  <c r="J173" i="9"/>
  <c r="BK162" i="9"/>
  <c r="BK147" i="9"/>
  <c r="BK137" i="9"/>
  <c r="J185" i="9"/>
  <c r="J166" i="9"/>
  <c r="J160" i="9"/>
  <c r="J151" i="9"/>
  <c r="BK144" i="9"/>
  <c r="J192" i="9"/>
  <c r="BK185" i="9"/>
  <c r="BK173" i="9"/>
  <c r="J165" i="9"/>
  <c r="BK151" i="9"/>
  <c r="J142" i="9"/>
  <c r="BK192" i="9"/>
  <c r="BK182" i="9"/>
  <c r="J177" i="9"/>
  <c r="BK172" i="9"/>
  <c r="BK166" i="9"/>
  <c r="BK160" i="9"/>
  <c r="J144" i="9"/>
  <c r="J138" i="9"/>
  <c r="J121" i="10"/>
  <c r="BK122" i="10"/>
  <c r="BK135" i="12"/>
  <c r="J129" i="12"/>
  <c r="J131" i="12"/>
  <c r="BK119" i="14"/>
  <c r="J158" i="2"/>
  <c r="J154" i="2"/>
  <c r="BK167" i="2"/>
  <c r="J147" i="2"/>
  <c r="BK142" i="2"/>
  <c r="J135" i="2"/>
  <c r="J172" i="2"/>
  <c r="J169" i="2"/>
  <c r="BK160" i="2"/>
  <c r="BK157" i="2"/>
  <c r="J153" i="2"/>
  <c r="BK151" i="2"/>
  <c r="BK149" i="2"/>
  <c r="J141" i="2"/>
  <c r="BK137" i="2"/>
  <c r="AS96" i="1"/>
  <c r="BK145" i="2"/>
  <c r="BK139" i="2"/>
  <c r="BK133" i="3"/>
  <c r="BK129" i="3"/>
  <c r="BK124" i="3"/>
  <c r="J132" i="3"/>
  <c r="J129" i="3"/>
  <c r="J125" i="3"/>
  <c r="J199" i="4"/>
  <c r="J195" i="4"/>
  <c r="BK183" i="4"/>
  <c r="BK171" i="4"/>
  <c r="J167" i="4"/>
  <c r="BK156" i="4"/>
  <c r="J146" i="4"/>
  <c r="BK137" i="4"/>
  <c r="BK133" i="4"/>
  <c r="BK198" i="4"/>
  <c r="BK194" i="4"/>
  <c r="J190" i="4"/>
  <c r="J183" i="4"/>
  <c r="BK180" i="4"/>
  <c r="J170" i="4"/>
  <c r="BK162" i="4"/>
  <c r="J161" i="4"/>
  <c r="BK160" i="4"/>
  <c r="J158" i="4"/>
  <c r="J157" i="4"/>
  <c r="BK153" i="4"/>
  <c r="BK146" i="4"/>
  <c r="BK141" i="4"/>
  <c r="BK136" i="4"/>
  <c r="BK200" i="4"/>
  <c r="BK188" i="4"/>
  <c r="J180" i="4"/>
  <c r="J176" i="4"/>
  <c r="BK166" i="4"/>
  <c r="J156" i="4"/>
  <c r="BK148" i="4"/>
  <c r="J179" i="4"/>
  <c r="BK170" i="4"/>
  <c r="BK163" i="4"/>
  <c r="J154" i="4"/>
  <c r="BK147" i="4"/>
  <c r="BK134" i="4"/>
  <c r="BK173" i="5"/>
  <c r="BK165" i="5"/>
  <c r="BK155" i="5"/>
  <c r="J144" i="5"/>
  <c r="J136" i="5"/>
  <c r="J173" i="5"/>
  <c r="J163" i="5"/>
  <c r="J159" i="5"/>
  <c r="J149" i="5"/>
  <c r="BK142" i="5"/>
  <c r="BK136" i="5"/>
  <c r="BK169" i="5"/>
  <c r="J167" i="5"/>
  <c r="J165" i="5"/>
  <c r="BK159" i="5"/>
  <c r="BK149" i="5"/>
  <c r="J145" i="5"/>
  <c r="BK137" i="5"/>
  <c r="J132" i="5"/>
  <c r="F39" i="6"/>
  <c r="BD101" i="1" s="1"/>
  <c r="BK121" i="7"/>
  <c r="F38" i="7"/>
  <c r="BC102" i="1" s="1"/>
  <c r="BK121" i="8"/>
  <c r="F37" i="8"/>
  <c r="BB103" i="1" s="1"/>
  <c r="BK191" i="9"/>
  <c r="BK184" i="9"/>
  <c r="BK177" i="9"/>
  <c r="J163" i="9"/>
  <c r="BK149" i="9"/>
  <c r="J140" i="9"/>
  <c r="J197" i="9"/>
  <c r="BK179" i="9"/>
  <c r="J164" i="9"/>
  <c r="BK155" i="9"/>
  <c r="J149" i="9"/>
  <c r="BK140" i="9"/>
  <c r="BK190" i="9"/>
  <c r="J175" i="9"/>
  <c r="BK167" i="9"/>
  <c r="BK150" i="9"/>
  <c r="J137" i="9"/>
  <c r="BK194" i="9"/>
  <c r="J184" i="9"/>
  <c r="BK178" i="9"/>
  <c r="J170" i="9"/>
  <c r="BK165" i="9"/>
  <c r="J157" i="9"/>
  <c r="BK142" i="9"/>
  <c r="BK124" i="10"/>
  <c r="BK121" i="10"/>
  <c r="J121" i="11"/>
  <c r="F35" i="11"/>
  <c r="AZ106" i="1" s="1"/>
  <c r="BK128" i="12"/>
  <c r="BK131" i="12"/>
  <c r="J133" i="12"/>
  <c r="J128" i="12"/>
  <c r="F35" i="13"/>
  <c r="BB108" i="1" s="1"/>
  <c r="BK159" i="2"/>
  <c r="J156" i="2"/>
  <c r="BK133" i="2"/>
  <c r="J166" i="2"/>
  <c r="BK146" i="2"/>
  <c r="BK141" i="2"/>
  <c r="BK175" i="2"/>
  <c r="BK171" i="2"/>
  <c r="BK168" i="2"/>
  <c r="J159" i="2"/>
  <c r="BK154" i="2"/>
  <c r="J152" i="2"/>
  <c r="J150" i="2"/>
  <c r="BK148" i="2"/>
  <c r="J136" i="2"/>
  <c r="AS95" i="1"/>
  <c r="J148" i="2"/>
  <c r="J146" i="2"/>
  <c r="J142" i="2"/>
  <c r="BK135" i="2"/>
  <c r="BK132" i="3"/>
  <c r="BK128" i="3"/>
  <c r="BK123" i="3"/>
  <c r="J131" i="3"/>
  <c r="J128" i="3"/>
  <c r="J124" i="3"/>
  <c r="BK127" i="3"/>
  <c r="J198" i="4"/>
  <c r="BK196" i="4"/>
  <c r="J192" i="4"/>
  <c r="BK181" i="4"/>
  <c r="BK169" i="4"/>
  <c r="BK161" i="4"/>
  <c r="J147" i="4"/>
  <c r="J139" i="4"/>
  <c r="J134" i="4"/>
  <c r="J200" i="4"/>
  <c r="J196" i="4"/>
  <c r="J191" i="4"/>
  <c r="J185" i="4"/>
  <c r="BK178" i="4"/>
  <c r="J173" i="4"/>
  <c r="J165" i="4"/>
  <c r="BK155" i="4"/>
  <c r="J150" i="4"/>
  <c r="J142" i="4"/>
  <c r="BK138" i="4"/>
  <c r="J203" i="4"/>
  <c r="BK190" i="4"/>
  <c r="BK182" i="4"/>
  <c r="J178" i="4"/>
  <c r="J164" i="4"/>
  <c r="J155" i="4"/>
  <c r="BK144" i="4"/>
  <c r="BK176" i="4"/>
  <c r="BK167" i="4"/>
  <c r="J151" i="4"/>
  <c r="J143" i="4"/>
  <c r="J133" i="4"/>
  <c r="BK167" i="5"/>
  <c r="BK163" i="5"/>
  <c r="J151" i="5"/>
  <c r="BK138" i="5"/>
  <c r="BK133" i="5"/>
  <c r="J168" i="5"/>
  <c r="BK160" i="5"/>
  <c r="BK151" i="5"/>
  <c r="BK145" i="5"/>
  <c r="J137" i="5"/>
  <c r="J170" i="5"/>
  <c r="BK170" i="5"/>
  <c r="BK162" i="5"/>
  <c r="BK158" i="5"/>
  <c r="BK147" i="5"/>
  <c r="J141" i="5"/>
  <c r="J134" i="5"/>
  <c r="BK121" i="6"/>
  <c r="J121" i="7"/>
  <c r="F35" i="7"/>
  <c r="AZ102" i="1" s="1"/>
  <c r="F38" i="8"/>
  <c r="BC103" i="1" s="1"/>
  <c r="J194" i="9"/>
  <c r="J188" i="9"/>
  <c r="J178" i="9"/>
  <c r="J167" i="9"/>
  <c r="BK153" i="9"/>
  <c r="J145" i="9"/>
  <c r="BK138" i="9"/>
  <c r="J193" i="9"/>
  <c r="BK168" i="9"/>
  <c r="BK157" i="9"/>
  <c r="J150" i="9"/>
  <c r="BK143" i="9"/>
  <c r="BK195" i="9"/>
  <c r="J182" i="9"/>
  <c r="J172" i="9"/>
  <c r="BK164" i="9"/>
  <c r="J143" i="9"/>
  <c r="J198" i="9"/>
  <c r="J191" i="9"/>
  <c r="BK181" i="9"/>
  <c r="BK174" i="9"/>
  <c r="J168" i="9"/>
  <c r="BK163" i="9"/>
  <c r="BK148" i="9"/>
  <c r="BK141" i="9"/>
  <c r="J123" i="10"/>
  <c r="J124" i="10"/>
  <c r="BK121" i="11"/>
  <c r="F38" i="11"/>
  <c r="BC106" i="1" s="1"/>
  <c r="J127" i="12"/>
  <c r="BK127" i="12"/>
  <c r="J132" i="12"/>
  <c r="BK119" i="13"/>
  <c r="F37" i="14"/>
  <c r="BD109" i="1" s="1"/>
  <c r="F39" i="3" l="1"/>
  <c r="BD97" i="1" s="1"/>
  <c r="R132" i="2"/>
  <c r="P140" i="2"/>
  <c r="R155" i="2"/>
  <c r="BK165" i="2"/>
  <c r="J165" i="2" s="1"/>
  <c r="J105" i="2" s="1"/>
  <c r="R170" i="2"/>
  <c r="T122" i="3"/>
  <c r="T121" i="3" s="1"/>
  <c r="R132" i="4"/>
  <c r="T145" i="4"/>
  <c r="R159" i="4"/>
  <c r="P174" i="4"/>
  <c r="R187" i="4"/>
  <c r="BK193" i="4"/>
  <c r="J193" i="4"/>
  <c r="J107" i="4" s="1"/>
  <c r="BK201" i="4"/>
  <c r="J201" i="4"/>
  <c r="J108" i="4" s="1"/>
  <c r="R131" i="5"/>
  <c r="R140" i="5"/>
  <c r="T143" i="5"/>
  <c r="P153" i="5"/>
  <c r="P152" i="5" s="1"/>
  <c r="P157" i="5"/>
  <c r="P156" i="5"/>
  <c r="BK136" i="9"/>
  <c r="J136" i="9" s="1"/>
  <c r="J100" i="9" s="1"/>
  <c r="T136" i="9"/>
  <c r="P146" i="9"/>
  <c r="T146" i="9"/>
  <c r="T159" i="9"/>
  <c r="P171" i="9"/>
  <c r="BK176" i="9"/>
  <c r="J176" i="9" s="1"/>
  <c r="J108" i="9" s="1"/>
  <c r="T176" i="9"/>
  <c r="R183" i="9"/>
  <c r="R187" i="9"/>
  <c r="R196" i="9"/>
  <c r="P132" i="2"/>
  <c r="BK140" i="2"/>
  <c r="J140" i="2" s="1"/>
  <c r="J101" i="2" s="1"/>
  <c r="BK155" i="2"/>
  <c r="J155" i="2" s="1"/>
  <c r="J102" i="2" s="1"/>
  <c r="R165" i="2"/>
  <c r="R164" i="2"/>
  <c r="BK170" i="2"/>
  <c r="J170" i="2" s="1"/>
  <c r="J106" i="2" s="1"/>
  <c r="BK132" i="4"/>
  <c r="J132" i="4" s="1"/>
  <c r="J100" i="4" s="1"/>
  <c r="P145" i="4"/>
  <c r="P159" i="4"/>
  <c r="T174" i="4"/>
  <c r="BK187" i="4"/>
  <c r="J187" i="4" s="1"/>
  <c r="J106" i="4" s="1"/>
  <c r="P193" i="4"/>
  <c r="T201" i="4"/>
  <c r="P131" i="5"/>
  <c r="P140" i="5"/>
  <c r="P143" i="5"/>
  <c r="BK153" i="5"/>
  <c r="J153" i="5" s="1"/>
  <c r="J105" i="5" s="1"/>
  <c r="T157" i="5"/>
  <c r="T156" i="5" s="1"/>
  <c r="R136" i="9"/>
  <c r="BK146" i="9"/>
  <c r="J146" i="9" s="1"/>
  <c r="J101" i="9" s="1"/>
  <c r="BK159" i="9"/>
  <c r="J159" i="9" s="1"/>
  <c r="J106" i="9" s="1"/>
  <c r="R159" i="9"/>
  <c r="BK171" i="9"/>
  <c r="J171" i="9" s="1"/>
  <c r="J107" i="9" s="1"/>
  <c r="T171" i="9"/>
  <c r="P176" i="9"/>
  <c r="BK183" i="9"/>
  <c r="J183" i="9" s="1"/>
  <c r="J109" i="9" s="1"/>
  <c r="T183" i="9"/>
  <c r="P187" i="9"/>
  <c r="BK196" i="9"/>
  <c r="J196" i="9" s="1"/>
  <c r="J112" i="9" s="1"/>
  <c r="P120" i="10"/>
  <c r="AU105" i="1" s="1"/>
  <c r="BK126" i="12"/>
  <c r="J126" i="12" s="1"/>
  <c r="J100" i="12" s="1"/>
  <c r="T126" i="12"/>
  <c r="P130" i="12"/>
  <c r="BK132" i="2"/>
  <c r="J132" i="2" s="1"/>
  <c r="J100" i="2" s="1"/>
  <c r="T140" i="2"/>
  <c r="P155" i="2"/>
  <c r="T165" i="2"/>
  <c r="T164" i="2" s="1"/>
  <c r="T170" i="2"/>
  <c r="BK122" i="3"/>
  <c r="J122" i="3"/>
  <c r="J99" i="3" s="1"/>
  <c r="P122" i="3"/>
  <c r="P121" i="3" s="1"/>
  <c r="AU97" i="1" s="1"/>
  <c r="P132" i="4"/>
  <c r="BK145" i="4"/>
  <c r="J145" i="4" s="1"/>
  <c r="J101" i="4" s="1"/>
  <c r="BK159" i="4"/>
  <c r="J159" i="4"/>
  <c r="J102" i="4"/>
  <c r="BK174" i="4"/>
  <c r="J174" i="4" s="1"/>
  <c r="J103" i="4" s="1"/>
  <c r="P187" i="4"/>
  <c r="T193" i="4"/>
  <c r="P201" i="4"/>
  <c r="T131" i="5"/>
  <c r="T140" i="5"/>
  <c r="R143" i="5"/>
  <c r="T153" i="5"/>
  <c r="T152" i="5" s="1"/>
  <c r="R157" i="5"/>
  <c r="R156" i="5" s="1"/>
  <c r="T187" i="9"/>
  <c r="P196" i="9"/>
  <c r="T120" i="10"/>
  <c r="R126" i="12"/>
  <c r="R130" i="12"/>
  <c r="T132" i="2"/>
  <c r="R140" i="2"/>
  <c r="T155" i="2"/>
  <c r="P165" i="2"/>
  <c r="P170" i="2"/>
  <c r="R122" i="3"/>
  <c r="R121" i="3" s="1"/>
  <c r="T132" i="4"/>
  <c r="R145" i="4"/>
  <c r="T159" i="4"/>
  <c r="R174" i="4"/>
  <c r="T187" i="4"/>
  <c r="R193" i="4"/>
  <c r="R201" i="4"/>
  <c r="BK131" i="5"/>
  <c r="J131" i="5" s="1"/>
  <c r="J100" i="5" s="1"/>
  <c r="BK140" i="5"/>
  <c r="J140" i="5" s="1"/>
  <c r="J101" i="5" s="1"/>
  <c r="BK143" i="5"/>
  <c r="J143" i="5"/>
  <c r="J102" i="5" s="1"/>
  <c r="R153" i="5"/>
  <c r="R152" i="5" s="1"/>
  <c r="BK157" i="5"/>
  <c r="BK156" i="5" s="1"/>
  <c r="J156" i="5" s="1"/>
  <c r="J106" i="5" s="1"/>
  <c r="P136" i="9"/>
  <c r="R146" i="9"/>
  <c r="P159" i="9"/>
  <c r="R171" i="9"/>
  <c r="R176" i="9"/>
  <c r="P183" i="9"/>
  <c r="BK187" i="9"/>
  <c r="J187" i="9" s="1"/>
  <c r="J111" i="9" s="1"/>
  <c r="T196" i="9"/>
  <c r="BK120" i="10"/>
  <c r="J120" i="10" s="1"/>
  <c r="R120" i="10"/>
  <c r="P126" i="12"/>
  <c r="P125" i="12"/>
  <c r="P124" i="12" s="1"/>
  <c r="AU107" i="1" s="1"/>
  <c r="BK130" i="12"/>
  <c r="J130" i="12" s="1"/>
  <c r="J101" i="12" s="1"/>
  <c r="T130" i="12"/>
  <c r="BK184" i="4"/>
  <c r="J184" i="4" s="1"/>
  <c r="J104" i="4" s="1"/>
  <c r="BK120" i="7"/>
  <c r="J120" i="7" s="1"/>
  <c r="BK152" i="9"/>
  <c r="J152" i="9" s="1"/>
  <c r="J102" i="9" s="1"/>
  <c r="BK156" i="9"/>
  <c r="J156" i="9" s="1"/>
  <c r="J104" i="9" s="1"/>
  <c r="BK150" i="5"/>
  <c r="J150" i="5" s="1"/>
  <c r="J103" i="5" s="1"/>
  <c r="BK120" i="6"/>
  <c r="J120" i="6" s="1"/>
  <c r="BK162" i="2"/>
  <c r="J162" i="2" s="1"/>
  <c r="J103" i="2" s="1"/>
  <c r="BK134" i="12"/>
  <c r="J134" i="12" s="1"/>
  <c r="J102" i="12" s="1"/>
  <c r="BK174" i="2"/>
  <c r="J174" i="2" s="1"/>
  <c r="J108" i="2" s="1"/>
  <c r="BK120" i="8"/>
  <c r="J120" i="8" s="1"/>
  <c r="BK154" i="9"/>
  <c r="J154" i="9" s="1"/>
  <c r="J103" i="9" s="1"/>
  <c r="BK120" i="11"/>
  <c r="J120" i="11" s="1"/>
  <c r="J32" i="11" s="1"/>
  <c r="BK118" i="13"/>
  <c r="J118" i="13" s="1"/>
  <c r="J97" i="13" s="1"/>
  <c r="BK118" i="14"/>
  <c r="J118" i="14" s="1"/>
  <c r="J97" i="14" s="1"/>
  <c r="F92" i="14"/>
  <c r="J113" i="14"/>
  <c r="J114" i="14"/>
  <c r="BF119" i="14"/>
  <c r="F34" i="14" s="1"/>
  <c r="BA109" i="1" s="1"/>
  <c r="E85" i="14"/>
  <c r="J111" i="14"/>
  <c r="E85" i="13"/>
  <c r="J92" i="13"/>
  <c r="J113" i="13"/>
  <c r="F114" i="13"/>
  <c r="J89" i="13"/>
  <c r="BF119" i="13"/>
  <c r="F34" i="13" s="1"/>
  <c r="BA108" i="1" s="1"/>
  <c r="E112" i="12"/>
  <c r="BF129" i="12"/>
  <c r="BF135" i="12"/>
  <c r="J91" i="12"/>
  <c r="J93" i="12"/>
  <c r="F94" i="12"/>
  <c r="J121" i="12"/>
  <c r="BF127" i="12"/>
  <c r="BF128" i="12"/>
  <c r="BF131" i="12"/>
  <c r="BF133" i="12"/>
  <c r="BF132" i="12"/>
  <c r="J93" i="11"/>
  <c r="E108" i="11"/>
  <c r="J117" i="11"/>
  <c r="J114" i="11"/>
  <c r="F117" i="11"/>
  <c r="BF121" i="11"/>
  <c r="J36" i="11" s="1"/>
  <c r="AW106" i="1" s="1"/>
  <c r="J91" i="10"/>
  <c r="F94" i="10"/>
  <c r="J117" i="10"/>
  <c r="BF121" i="10"/>
  <c r="J93" i="10"/>
  <c r="E108" i="10"/>
  <c r="BF122" i="10"/>
  <c r="BF123" i="10"/>
  <c r="BF124" i="10"/>
  <c r="E85" i="9"/>
  <c r="F94" i="9"/>
  <c r="J131" i="9"/>
  <c r="BF143" i="9"/>
  <c r="BF144" i="9"/>
  <c r="BF155" i="9"/>
  <c r="BF170" i="9"/>
  <c r="BF174" i="9"/>
  <c r="BF182" i="9"/>
  <c r="BF184" i="9"/>
  <c r="BF192" i="9"/>
  <c r="BF193" i="9"/>
  <c r="BF198" i="9"/>
  <c r="J130" i="9"/>
  <c r="BF138" i="9"/>
  <c r="BF157" i="9"/>
  <c r="BF164" i="9"/>
  <c r="BF166" i="9"/>
  <c r="BF168" i="9"/>
  <c r="BF169" i="9"/>
  <c r="BF179" i="9"/>
  <c r="BF181" i="9"/>
  <c r="BF191" i="9"/>
  <c r="BF139" i="9"/>
  <c r="BF141" i="9"/>
  <c r="BF142" i="9"/>
  <c r="BF145" i="9"/>
  <c r="BF148" i="9"/>
  <c r="BF149" i="9"/>
  <c r="BF150" i="9"/>
  <c r="BF160" i="9"/>
  <c r="BF161" i="9"/>
  <c r="BF163" i="9"/>
  <c r="BF165" i="9"/>
  <c r="BF167" i="9"/>
  <c r="BF173" i="9"/>
  <c r="BF194" i="9"/>
  <c r="BF195" i="9"/>
  <c r="J91" i="9"/>
  <c r="BF137" i="9"/>
  <c r="BF140" i="9"/>
  <c r="BF147" i="9"/>
  <c r="BF151" i="9"/>
  <c r="BF153" i="9"/>
  <c r="BF162" i="9"/>
  <c r="BF172" i="9"/>
  <c r="BF175" i="9"/>
  <c r="BF177" i="9"/>
  <c r="BF178" i="9"/>
  <c r="BF180" i="9"/>
  <c r="BF185" i="9"/>
  <c r="BF188" i="9"/>
  <c r="BF189" i="9"/>
  <c r="BF190" i="9"/>
  <c r="BF197" i="9"/>
  <c r="E85" i="8"/>
  <c r="F117" i="8"/>
  <c r="J94" i="8"/>
  <c r="J116" i="8"/>
  <c r="J91" i="8"/>
  <c r="BF121" i="8"/>
  <c r="J36" i="8" s="1"/>
  <c r="AW103" i="1" s="1"/>
  <c r="AT103" i="1" s="1"/>
  <c r="J91" i="7"/>
  <c r="F94" i="7"/>
  <c r="E108" i="7"/>
  <c r="J117" i="7"/>
  <c r="BF121" i="7"/>
  <c r="F36" i="7" s="1"/>
  <c r="BA102" i="1" s="1"/>
  <c r="J93" i="7"/>
  <c r="E85" i="6"/>
  <c r="J93" i="6"/>
  <c r="J94" i="6"/>
  <c r="J114" i="6"/>
  <c r="F117" i="6"/>
  <c r="BF121" i="6"/>
  <c r="F36" i="6" s="1"/>
  <c r="BA101" i="1" s="1"/>
  <c r="J91" i="5"/>
  <c r="F94" i="5"/>
  <c r="E117" i="5"/>
  <c r="J126" i="5"/>
  <c r="BF135" i="5"/>
  <c r="BF137" i="5"/>
  <c r="BF141" i="5"/>
  <c r="BF142" i="5"/>
  <c r="BF146" i="5"/>
  <c r="BF160" i="5"/>
  <c r="BF164" i="5"/>
  <c r="BF165" i="5"/>
  <c r="BF166" i="5"/>
  <c r="BF172" i="5"/>
  <c r="BF167" i="5"/>
  <c r="BF169" i="5"/>
  <c r="BF170" i="5"/>
  <c r="BF133" i="5"/>
  <c r="BF134" i="5"/>
  <c r="BF138" i="5"/>
  <c r="BF139" i="5"/>
  <c r="BF147" i="5"/>
  <c r="BF149" i="5"/>
  <c r="BF151" i="5"/>
  <c r="BF158" i="5"/>
  <c r="BF168" i="5"/>
  <c r="BF171" i="5"/>
  <c r="J93" i="5"/>
  <c r="BF132" i="5"/>
  <c r="BF136" i="5"/>
  <c r="BF144" i="5"/>
  <c r="BF145" i="5"/>
  <c r="BF148" i="5"/>
  <c r="BF154" i="5"/>
  <c r="BF155" i="5"/>
  <c r="BF159" i="5"/>
  <c r="BF161" i="5"/>
  <c r="BF162" i="5"/>
  <c r="BF163" i="5"/>
  <c r="BF173" i="5"/>
  <c r="F94" i="4"/>
  <c r="BF137" i="4"/>
  <c r="BF139" i="4"/>
  <c r="BF142" i="4"/>
  <c r="BF147" i="4"/>
  <c r="BF150" i="4"/>
  <c r="BF151" i="4"/>
  <c r="BF152" i="4"/>
  <c r="BF153" i="4"/>
  <c r="BF155" i="4"/>
  <c r="BF156" i="4"/>
  <c r="BF157" i="4"/>
  <c r="BF160" i="4"/>
  <c r="BF165" i="4"/>
  <c r="BF171" i="4"/>
  <c r="BF178" i="4"/>
  <c r="J91" i="4"/>
  <c r="E118" i="4"/>
  <c r="J127" i="4"/>
  <c r="BF140" i="4"/>
  <c r="BF154" i="4"/>
  <c r="BF158" i="4"/>
  <c r="BF161" i="4"/>
  <c r="BF163" i="4"/>
  <c r="BF172" i="4"/>
  <c r="BF175" i="4"/>
  <c r="BF176" i="4"/>
  <c r="BF199" i="4"/>
  <c r="J126" i="4"/>
  <c r="BF136" i="4"/>
  <c r="BF138" i="4"/>
  <c r="BF141" i="4"/>
  <c r="BF143" i="4"/>
  <c r="BF148" i="4"/>
  <c r="BF149" i="4"/>
  <c r="BF164" i="4"/>
  <c r="BF168" i="4"/>
  <c r="BF169" i="4"/>
  <c r="BF170" i="4"/>
  <c r="BF179" i="4"/>
  <c r="BF180" i="4"/>
  <c r="BF182" i="4"/>
  <c r="BF185" i="4"/>
  <c r="BF188" i="4"/>
  <c r="BF191" i="4"/>
  <c r="BF192" i="4"/>
  <c r="BF194" i="4"/>
  <c r="BF195" i="4"/>
  <c r="BF198" i="4"/>
  <c r="BF200" i="4"/>
  <c r="BF202" i="4"/>
  <c r="BF203" i="4"/>
  <c r="BF133" i="4"/>
  <c r="BF134" i="4"/>
  <c r="BF135" i="4"/>
  <c r="BF144" i="4"/>
  <c r="BF146" i="4"/>
  <c r="BF162" i="4"/>
  <c r="BF166" i="4"/>
  <c r="BF167" i="4"/>
  <c r="BF173" i="4"/>
  <c r="BF177" i="4"/>
  <c r="BF181" i="4"/>
  <c r="BF183" i="4"/>
  <c r="BF189" i="4"/>
  <c r="BF190" i="4"/>
  <c r="BF196" i="4"/>
  <c r="BF197" i="4"/>
  <c r="F94" i="3"/>
  <c r="E109" i="3"/>
  <c r="J115" i="3"/>
  <c r="J118" i="3"/>
  <c r="BF124" i="3"/>
  <c r="BF126" i="3"/>
  <c r="BF128" i="3"/>
  <c r="BF131" i="3"/>
  <c r="J93" i="3"/>
  <c r="BF123" i="3"/>
  <c r="BF125" i="3"/>
  <c r="BF127" i="3"/>
  <c r="BF129" i="3"/>
  <c r="BF130" i="3"/>
  <c r="BF132" i="3"/>
  <c r="BF133" i="3"/>
  <c r="BF134" i="3"/>
  <c r="E85" i="2"/>
  <c r="J91" i="2"/>
  <c r="J94" i="2"/>
  <c r="BF135" i="2"/>
  <c r="BF143" i="2"/>
  <c r="BF144" i="2"/>
  <c r="BF147" i="2"/>
  <c r="BF148" i="2"/>
  <c r="BF159" i="2"/>
  <c r="BF167" i="2"/>
  <c r="BF134" i="2"/>
  <c r="BF139" i="2"/>
  <c r="BF141" i="2"/>
  <c r="BF142" i="2"/>
  <c r="BF145" i="2"/>
  <c r="BF146" i="2"/>
  <c r="BF149" i="2"/>
  <c r="BF150" i="2"/>
  <c r="BF151" i="2"/>
  <c r="BF152" i="2"/>
  <c r="BF153" i="2"/>
  <c r="BF156" i="2"/>
  <c r="BF160" i="2"/>
  <c r="BF161" i="2"/>
  <c r="BF168" i="2"/>
  <c r="BF169" i="2"/>
  <c r="BF171" i="2"/>
  <c r="BF172" i="2"/>
  <c r="J93" i="2"/>
  <c r="BF133" i="2"/>
  <c r="BF136" i="2"/>
  <c r="BF163" i="2"/>
  <c r="BF166" i="2"/>
  <c r="F94" i="2"/>
  <c r="BF137" i="2"/>
  <c r="BF138" i="2"/>
  <c r="BF154" i="2"/>
  <c r="BF157" i="2"/>
  <c r="BF158" i="2"/>
  <c r="BF175" i="2"/>
  <c r="J35" i="2"/>
  <c r="AS94" i="1"/>
  <c r="F35" i="3"/>
  <c r="AZ97" i="1" s="1"/>
  <c r="F38" i="3"/>
  <c r="BC97" i="1" s="1"/>
  <c r="F37" i="4"/>
  <c r="BB98" i="1" s="1"/>
  <c r="F35" i="4"/>
  <c r="AZ98" i="1" s="1"/>
  <c r="F39" i="5"/>
  <c r="BD99" i="1" s="1"/>
  <c r="F38" i="5"/>
  <c r="BC99" i="1" s="1"/>
  <c r="F35" i="8"/>
  <c r="AZ103" i="1" s="1"/>
  <c r="F37" i="9"/>
  <c r="BB104" i="1" s="1"/>
  <c r="F39" i="9"/>
  <c r="BD104" i="1" s="1"/>
  <c r="F35" i="12"/>
  <c r="AZ107" i="1" s="1"/>
  <c r="F35" i="2"/>
  <c r="AZ95" i="1"/>
  <c r="AV95" i="1" s="1"/>
  <c r="F39" i="2"/>
  <c r="BD95" i="1"/>
  <c r="J35" i="3"/>
  <c r="AV97" i="1" s="1"/>
  <c r="J35" i="4"/>
  <c r="AV98" i="1" s="1"/>
  <c r="F35" i="5"/>
  <c r="AZ99" i="1" s="1"/>
  <c r="F37" i="5"/>
  <c r="BB99" i="1" s="1"/>
  <c r="F35" i="9"/>
  <c r="AZ104" i="1" s="1"/>
  <c r="F37" i="10"/>
  <c r="BB105" i="1" s="1"/>
  <c r="F39" i="10"/>
  <c r="BD105" i="1" s="1"/>
  <c r="F35" i="10"/>
  <c r="AZ105" i="1" s="1"/>
  <c r="J35" i="12"/>
  <c r="AV107" i="1" s="1"/>
  <c r="F38" i="12"/>
  <c r="BC107" i="1" s="1"/>
  <c r="J33" i="13"/>
  <c r="AV108" i="1" s="1"/>
  <c r="F37" i="2"/>
  <c r="BB95" i="1"/>
  <c r="AX95" i="1" s="1"/>
  <c r="F38" i="2"/>
  <c r="BC95" i="1"/>
  <c r="F37" i="3"/>
  <c r="BB97" i="1" s="1"/>
  <c r="F38" i="4"/>
  <c r="BC98" i="1" s="1"/>
  <c r="F39" i="4"/>
  <c r="BD98" i="1" s="1"/>
  <c r="J35" i="5"/>
  <c r="AV99" i="1" s="1"/>
  <c r="F35" i="6"/>
  <c r="AZ101" i="1" s="1"/>
  <c r="J35" i="7"/>
  <c r="AV102" i="1" s="1"/>
  <c r="F38" i="9"/>
  <c r="BC104" i="1" s="1"/>
  <c r="J35" i="9"/>
  <c r="AV104" i="1" s="1"/>
  <c r="F38" i="10"/>
  <c r="BC105" i="1" s="1"/>
  <c r="J35" i="10"/>
  <c r="AV105" i="1" s="1"/>
  <c r="J35" i="11"/>
  <c r="AV106" i="1" s="1"/>
  <c r="F39" i="12"/>
  <c r="BD107" i="1" s="1"/>
  <c r="F37" i="12"/>
  <c r="BB107" i="1" s="1"/>
  <c r="F33" i="14"/>
  <c r="AZ109" i="1" s="1"/>
  <c r="J32" i="10" l="1"/>
  <c r="J98" i="10"/>
  <c r="P130" i="5"/>
  <c r="J157" i="5"/>
  <c r="J107" i="5" s="1"/>
  <c r="T130" i="5"/>
  <c r="T129" i="5" s="1"/>
  <c r="P164" i="2"/>
  <c r="P135" i="9"/>
  <c r="T186" i="4"/>
  <c r="J98" i="11"/>
  <c r="P131" i="4"/>
  <c r="R186" i="9"/>
  <c r="J32" i="7"/>
  <c r="J98" i="7"/>
  <c r="P129" i="5"/>
  <c r="AU99" i="1" s="1"/>
  <c r="J32" i="8"/>
  <c r="AG103" i="1" s="1"/>
  <c r="AN103" i="1" s="1"/>
  <c r="J98" i="8"/>
  <c r="J98" i="6"/>
  <c r="J32" i="6"/>
  <c r="AG101" i="1" s="1"/>
  <c r="BK131" i="4"/>
  <c r="J131" i="4" s="1"/>
  <c r="J99" i="4" s="1"/>
  <c r="P158" i="9"/>
  <c r="P131" i="2"/>
  <c r="P130" i="2"/>
  <c r="AU95" i="1" s="1"/>
  <c r="T158" i="9"/>
  <c r="T135" i="9"/>
  <c r="T131" i="4"/>
  <c r="R125" i="12"/>
  <c r="R124" i="12" s="1"/>
  <c r="R186" i="4"/>
  <c r="R130" i="4" s="1"/>
  <c r="R131" i="4"/>
  <c r="T131" i="2"/>
  <c r="T130" i="2" s="1"/>
  <c r="T186" i="9"/>
  <c r="P186" i="4"/>
  <c r="P130" i="4"/>
  <c r="AU98" i="1" s="1"/>
  <c r="T125" i="12"/>
  <c r="T124" i="12" s="1"/>
  <c r="P186" i="9"/>
  <c r="R158" i="9"/>
  <c r="R135" i="9"/>
  <c r="R130" i="5"/>
  <c r="R129" i="5"/>
  <c r="R131" i="2"/>
  <c r="R130" i="2" s="1"/>
  <c r="BK158" i="9"/>
  <c r="J158" i="9" s="1"/>
  <c r="J105" i="9" s="1"/>
  <c r="BK131" i="2"/>
  <c r="J131" i="2" s="1"/>
  <c r="J99" i="2" s="1"/>
  <c r="BK130" i="5"/>
  <c r="J130" i="5" s="1"/>
  <c r="J99" i="5" s="1"/>
  <c r="BK152" i="5"/>
  <c r="J152" i="5" s="1"/>
  <c r="J104" i="5" s="1"/>
  <c r="BK135" i="9"/>
  <c r="J135" i="9" s="1"/>
  <c r="J99" i="9" s="1"/>
  <c r="BK117" i="13"/>
  <c r="J117" i="13" s="1"/>
  <c r="J96" i="13" s="1"/>
  <c r="BK164" i="2"/>
  <c r="J164" i="2" s="1"/>
  <c r="J104" i="2" s="1"/>
  <c r="BK173" i="2"/>
  <c r="J173" i="2"/>
  <c r="J107" i="2" s="1"/>
  <c r="BK121" i="3"/>
  <c r="J121" i="3" s="1"/>
  <c r="J32" i="3" s="1"/>
  <c r="AG97" i="1" s="1"/>
  <c r="BK186" i="4"/>
  <c r="J186" i="4" s="1"/>
  <c r="J105" i="4" s="1"/>
  <c r="BK186" i="9"/>
  <c r="J186" i="9" s="1"/>
  <c r="J110" i="9" s="1"/>
  <c r="BK125" i="12"/>
  <c r="J125" i="12"/>
  <c r="J99" i="12"/>
  <c r="BK117" i="14"/>
  <c r="J117" i="14"/>
  <c r="J96" i="14" s="1"/>
  <c r="AG106" i="1"/>
  <c r="AG105" i="1"/>
  <c r="J41" i="11"/>
  <c r="AG102" i="1"/>
  <c r="AY95" i="1"/>
  <c r="F36" i="3"/>
  <c r="BA97" i="1" s="1"/>
  <c r="J36" i="3"/>
  <c r="AW97" i="1" s="1"/>
  <c r="AT97" i="1" s="1"/>
  <c r="F36" i="4"/>
  <c r="BA98" i="1" s="1"/>
  <c r="BB96" i="1"/>
  <c r="AX96" i="1" s="1"/>
  <c r="F36" i="10"/>
  <c r="BA105" i="1"/>
  <c r="J36" i="10"/>
  <c r="AW105" i="1"/>
  <c r="AT105" i="1" s="1"/>
  <c r="AT106" i="1"/>
  <c r="F36" i="11"/>
  <c r="BA106" i="1" s="1"/>
  <c r="J36" i="12"/>
  <c r="AW107" i="1" s="1"/>
  <c r="AT107" i="1" s="1"/>
  <c r="AZ100" i="1"/>
  <c r="AV100" i="1" s="1"/>
  <c r="J36" i="2"/>
  <c r="BD96" i="1"/>
  <c r="F36" i="5"/>
  <c r="BA99" i="1" s="1"/>
  <c r="J36" i="5"/>
  <c r="AW99" i="1" s="1"/>
  <c r="AT99" i="1" s="1"/>
  <c r="AZ96" i="1"/>
  <c r="AV96" i="1" s="1"/>
  <c r="F36" i="8"/>
  <c r="BA103" i="1" s="1"/>
  <c r="J36" i="9"/>
  <c r="AW104" i="1" s="1"/>
  <c r="AT104" i="1" s="1"/>
  <c r="BC100" i="1"/>
  <c r="BD100" i="1"/>
  <c r="J34" i="13"/>
  <c r="AW108" i="1" s="1"/>
  <c r="AT108" i="1" s="1"/>
  <c r="F36" i="2"/>
  <c r="BA95" i="1"/>
  <c r="J36" i="4"/>
  <c r="AW98" i="1" s="1"/>
  <c r="AT98" i="1" s="1"/>
  <c r="BC96" i="1"/>
  <c r="AY96" i="1" s="1"/>
  <c r="J36" i="6"/>
  <c r="AW101" i="1" s="1"/>
  <c r="AT101" i="1" s="1"/>
  <c r="J36" i="7"/>
  <c r="AW102" i="1" s="1"/>
  <c r="AT102" i="1" s="1"/>
  <c r="F36" i="9"/>
  <c r="BA104" i="1" s="1"/>
  <c r="F36" i="12"/>
  <c r="BA107" i="1" s="1"/>
  <c r="BB100" i="1"/>
  <c r="J34" i="14"/>
  <c r="AW109" i="1" s="1"/>
  <c r="AT109" i="1" s="1"/>
  <c r="J41" i="8" l="1"/>
  <c r="P134" i="9"/>
  <c r="AU104" i="1" s="1"/>
  <c r="AU100" i="1" s="1"/>
  <c r="AU96" i="1"/>
  <c r="T130" i="4"/>
  <c r="T134" i="9"/>
  <c r="BK129" i="5"/>
  <c r="J129" i="5" s="1"/>
  <c r="J32" i="5" s="1"/>
  <c r="AG99" i="1" s="1"/>
  <c r="AN99" i="1" s="1"/>
  <c r="R134" i="9"/>
  <c r="AN102" i="1"/>
  <c r="AN105" i="1"/>
  <c r="AN101" i="1"/>
  <c r="AN106" i="1"/>
  <c r="BK130" i="4"/>
  <c r="J130" i="4" s="1"/>
  <c r="J32" i="4" s="1"/>
  <c r="AG98" i="1" s="1"/>
  <c r="AN98" i="1" s="1"/>
  <c r="BK130" i="2"/>
  <c r="J130" i="2" s="1"/>
  <c r="J98" i="2" s="1"/>
  <c r="J98" i="3"/>
  <c r="BK134" i="9"/>
  <c r="J134" i="9" s="1"/>
  <c r="J98" i="9" s="1"/>
  <c r="BK124" i="12"/>
  <c r="J124" i="12" s="1"/>
  <c r="J98" i="12" s="1"/>
  <c r="J41" i="10"/>
  <c r="J41" i="7"/>
  <c r="J41" i="6"/>
  <c r="J98" i="4"/>
  <c r="J41" i="3"/>
  <c r="AU94" i="1"/>
  <c r="AN97" i="1"/>
  <c r="J30" i="14"/>
  <c r="AG109" i="1" s="1"/>
  <c r="J30" i="13"/>
  <c r="AG108" i="1" s="1"/>
  <c r="AW95" i="1"/>
  <c r="AT95" i="1" s="1"/>
  <c r="BA100" i="1"/>
  <c r="AW100" i="1" s="1"/>
  <c r="AT100" i="1" s="1"/>
  <c r="AZ94" i="1"/>
  <c r="W29" i="1" s="1"/>
  <c r="BA96" i="1"/>
  <c r="AW96" i="1" s="1"/>
  <c r="AT96" i="1" s="1"/>
  <c r="AY100" i="1"/>
  <c r="BB94" i="1"/>
  <c r="AX94" i="1" s="1"/>
  <c r="AX100" i="1"/>
  <c r="BD94" i="1"/>
  <c r="W33" i="1" s="1"/>
  <c r="BC94" i="1"/>
  <c r="AY94" i="1" s="1"/>
  <c r="J98" i="5" l="1"/>
  <c r="J41" i="5"/>
  <c r="J41" i="4"/>
  <c r="AG96" i="1"/>
  <c r="AN96" i="1" s="1"/>
  <c r="J39" i="13"/>
  <c r="J39" i="14"/>
  <c r="AN108" i="1"/>
  <c r="AN109" i="1"/>
  <c r="J32" i="12"/>
  <c r="AG107" i="1" s="1"/>
  <c r="J32" i="2"/>
  <c r="AG95" i="1" s="1"/>
  <c r="W32" i="1"/>
  <c r="BA94" i="1"/>
  <c r="AW94" i="1" s="1"/>
  <c r="J32" i="9"/>
  <c r="AG104" i="1" s="1"/>
  <c r="AV94" i="1"/>
  <c r="AK29" i="1" s="1"/>
  <c r="W31" i="1"/>
  <c r="J41" i="9" l="1"/>
  <c r="J41" i="2"/>
  <c r="AN95" i="1" s="1"/>
  <c r="J41" i="12"/>
  <c r="AN107" i="1"/>
  <c r="AN104" i="1"/>
  <c r="AG100" i="1"/>
  <c r="AG94" i="1" s="1"/>
  <c r="AT94" i="1"/>
  <c r="AN100" i="1" l="1"/>
  <c r="AN94" i="1" s="1"/>
  <c r="AK26" i="1"/>
  <c r="W30" i="1" l="1"/>
  <c r="AK30" i="1" s="1"/>
  <c r="AK35" i="1" s="1"/>
</calcChain>
</file>

<file path=xl/sharedStrings.xml><?xml version="1.0" encoding="utf-8"?>
<sst xmlns="http://schemas.openxmlformats.org/spreadsheetml/2006/main" count="5004" uniqueCount="806">
  <si>
    <t>Export Komplet</t>
  </si>
  <si>
    <t/>
  </si>
  <si>
    <t>2.0</t>
  </si>
  <si>
    <t>False</t>
  </si>
  <si>
    <t>{8df9de25-b1a5-4d54-8383-af40b97fc45c}</t>
  </si>
  <si>
    <t>&gt;&gt;  skryté stĺpce  &lt;&lt;</t>
  </si>
  <si>
    <t>0,01</t>
  </si>
  <si>
    <t>20</t>
  </si>
  <si>
    <t>REKAPITULÁCIA STAVBY</t>
  </si>
  <si>
    <t>v ---  nižšie sa nachádzajú doplnkové a pomocné údaje k zostavám  --- v</t>
  </si>
  <si>
    <t>0,001</t>
  </si>
  <si>
    <t>Kód:</t>
  </si>
  <si>
    <t>Stavba:</t>
  </si>
  <si>
    <t>Modernizácia farmy Bzince pod Javorinou</t>
  </si>
  <si>
    <t>JKSO:</t>
  </si>
  <si>
    <t>KS:</t>
  </si>
  <si>
    <t>Miesto:</t>
  </si>
  <si>
    <t>Bzince pod Javorinou</t>
  </si>
  <si>
    <t>Dátum:</t>
  </si>
  <si>
    <t>Objednávateľ:</t>
  </si>
  <si>
    <t>IČO:</t>
  </si>
  <si>
    <t>Poľnohospodárske družstvo Bzince pod Javorinou</t>
  </si>
  <si>
    <t>IČ DPH:</t>
  </si>
  <si>
    <t>Zhotoviteľ:</t>
  </si>
  <si>
    <t xml:space="preserve"> </t>
  </si>
  <si>
    <t>Projektant:</t>
  </si>
  <si>
    <t>True</t>
  </si>
  <si>
    <t>Spracovateľ: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</si>
  <si>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</si>
  <si>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</si>
  <si>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</si>
  <si>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</si>
  <si>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</si>
  <si>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</si>
  <si>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</si>
  <si>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</si>
  <si>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</si>
  <si>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</si>
  <si>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</si>
  <si>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</si>
  <si>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</si>
  <si>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</si>
  <si>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</si>
  <si>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</si>
  <si>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</si>
  <si>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</si>
  <si>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</si>
  <si>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</si>
  <si>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</si>
  <si>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</si>
  <si>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</si>
  <si>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</si>
  <si>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</si>
  <si>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</si>
  <si>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</si>
  <si>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</si>
  <si>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</si>
  <si>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</si>
  <si>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</si>
  <si>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</si>
  <si>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</si>
  <si>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</si>
  <si>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</si>
  <si>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</si>
  <si>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</si>
  <si>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</si>
  <si>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</si>
  <si>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</si>
  <si>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</si>
  <si>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</si>
  <si>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###NOIMPORT###</t>
  </si>
  <si>
    <t>IMPORT</t>
  </si>
  <si>
    <t>{00000000-0000-0000-0000-000000000000}</t>
  </si>
  <si>
    <t>SO 01</t>
  </si>
  <si>
    <t>STA</t>
  </si>
  <si>
    <t>1</t>
  </si>
  <si>
    <t>{8fc221de-911d-4e8c-9824-3a1605d4fe4a}</t>
  </si>
  <si>
    <t>/</t>
  </si>
  <si>
    <t>Stavebné úpravy</t>
  </si>
  <si>
    <t>Časť</t>
  </si>
  <si>
    <t>2</t>
  </si>
  <si>
    <t>{324f5ff6-7b6e-4733-bb46-0fed6b1f55d6}</t>
  </si>
  <si>
    <t>SO 02</t>
  </si>
  <si>
    <t>Stará maštaľ</t>
  </si>
  <si>
    <t>{f996a49e-a21a-4eb8-9947-eab6f1e97bf3}</t>
  </si>
  <si>
    <t>SO 02.1</t>
  </si>
  <si>
    <t>Štrbina a rolovacie brány, protiprievanové plachty</t>
  </si>
  <si>
    <t>{86c479be-8666-409e-afac-a8768069f048}</t>
  </si>
  <si>
    <t>SO 02.3</t>
  </si>
  <si>
    <t>Stavebné úpravy, búranie, betonáž,...</t>
  </si>
  <si>
    <t>{427c3c13-7888-41cd-9c20-56079622fd83}</t>
  </si>
  <si>
    <t>Uzemnenie konštrukcie, L profil, vodovod</t>
  </si>
  <si>
    <t>{44a5189e-a453-4b28-9a17-f080f3a7ff88}</t>
  </si>
  <si>
    <t>SO 03</t>
  </si>
  <si>
    <t>Hnojná koncovka</t>
  </si>
  <si>
    <t>{7b702e88-10d7-4a6f-ba99-d71240f21f28}</t>
  </si>
  <si>
    <t>SO 03.1</t>
  </si>
  <si>
    <t>Miešacie a skladovacie zariadenie na hnojovnicu 6000 m3</t>
  </si>
  <si>
    <t>{dd448007-0255-4c86-8312-45876e612fda}</t>
  </si>
  <si>
    <t>SO 03.2</t>
  </si>
  <si>
    <t>Technologické vybavenie prečerpávacej nádrže na hnojovnicu</t>
  </si>
  <si>
    <t>{69b1b5b6-f064-497e-b1d9-8433821cda5b}</t>
  </si>
  <si>
    <t>SO 03.3</t>
  </si>
  <si>
    <t>Separátor na výrobu podstieľky</t>
  </si>
  <si>
    <t>{d239b299-99fb-48f0-8244-9e03bcafa3aa}</t>
  </si>
  <si>
    <t>SO 03.4</t>
  </si>
  <si>
    <t>{6fdfaa27-9c09-4836-b294-9691ab5addc7}</t>
  </si>
  <si>
    <t>SO 03.5</t>
  </si>
  <si>
    <t>Búracie práce maštaľ 1275/24 (výkrm ošípaných)</t>
  </si>
  <si>
    <t>{b0ed488d-8e6e-407e-b275-ebb5f9efc9a2}</t>
  </si>
  <si>
    <t>SO 03.6</t>
  </si>
  <si>
    <t>Príprava staveniska</t>
  </si>
  <si>
    <t>{aba2ad95-29b1-4de0-b2ab-6801c6286442}</t>
  </si>
  <si>
    <t>SO 03.7</t>
  </si>
  <si>
    <t>Spevnené plochy - nové 10% z N na stavbu</t>
  </si>
  <si>
    <t>{4c6a3c14-f527-4e8b-a16b-bd45e4bf2a0e}</t>
  </si>
  <si>
    <t>SO 04</t>
  </si>
  <si>
    <t>Rotačné kefy pre dobytok</t>
  </si>
  <si>
    <t>{b5c4b642-fd4e-407b-bb54-78e2bbf91059}</t>
  </si>
  <si>
    <t>SO 05</t>
  </si>
  <si>
    <t>Šnekový prihrňovač krmiva</t>
  </si>
  <si>
    <t>{0ceb864d-b795-4524-ba8a-72a26c7ac218}</t>
  </si>
  <si>
    <t>KRYCÍ LIST ROZPOČTU</t>
  </si>
  <si>
    <t>Objekt:</t>
  </si>
  <si>
    <t>SO 01 - Plachtová maštaľ</t>
  </si>
  <si>
    <t>Časť:</t>
  </si>
  <si>
    <t>REKAPITULÁCIA ROZPOČTU</t>
  </si>
  <si>
    <t>Kód dielu - Popis</t>
  </si>
  <si>
    <t>Cena celkom [EUR]</t>
  </si>
  <si>
    <t>Náklady z rozpočtu</t>
  </si>
  <si>
    <t>-1</t>
  </si>
  <si>
    <t>HSV - Práce a dodávky HSV</t>
  </si>
  <si>
    <t xml:space="preserve">    2 - Zakladanie</t>
  </si>
  <si>
    <t xml:space="preserve">    8 - Rúrové vedenie</t>
  </si>
  <si>
    <t xml:space="preserve">    9 - Ostatné konštrukcie a práce-búranie</t>
  </si>
  <si>
    <t xml:space="preserve">    99 - Presun hmôt HSV</t>
  </si>
  <si>
    <t>PSV - Práce a dodávky PSV</t>
  </si>
  <si>
    <t xml:space="preserve">    767 - Konštrukcie doplnkové kovové</t>
  </si>
  <si>
    <t xml:space="preserve">    783 - Nátery</t>
  </si>
  <si>
    <t>M - Práce a dodávky M</t>
  </si>
  <si>
    <t xml:space="preserve">    21-M - Elektromontáže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</si>
  <si>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</si>
  <si>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</si>
  <si>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</si>
  <si>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</si>
  <si>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</si>
  <si>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</si>
  <si>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</si>
  <si>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</si>
  <si>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</si>
  <si>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</si>
  <si>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</si>
  <si>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</si>
  <si>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</si>
  <si>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</si>
  <si>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</si>
  <si>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Zakladanie</t>
  </si>
  <si>
    <t>K</t>
  </si>
  <si>
    <t>273321411.S</t>
  </si>
  <si>
    <t>Betón základových dosiek, železový (bez výstuže), tr. C 25/30</t>
  </si>
  <si>
    <t>m3</t>
  </si>
  <si>
    <t>4</t>
  </si>
  <si>
    <t>1209447870</t>
  </si>
  <si>
    <t>273351217.S</t>
  </si>
  <si>
    <t>Debnenie stien základových dosiek, zhotovenie-tradičné</t>
  </si>
  <si>
    <t>m2</t>
  </si>
  <si>
    <t>-1506207023</t>
  </si>
  <si>
    <t>3</t>
  </si>
  <si>
    <t>273351218.S</t>
  </si>
  <si>
    <t>Debnenie stien základových dosiek, odstránenie-tradičné</t>
  </si>
  <si>
    <t>952444907</t>
  </si>
  <si>
    <t>273362422.S</t>
  </si>
  <si>
    <t>Výstuž základových dosiek zo zvár. sietí KARI, priemer drôtu 6/6 mm, veľkosť oka 150x150 mm</t>
  </si>
  <si>
    <t>760739690</t>
  </si>
  <si>
    <t>5</t>
  </si>
  <si>
    <t>274313711.S</t>
  </si>
  <si>
    <t>Betón, prostý tr. C 25/30 - kanál</t>
  </si>
  <si>
    <t>-1153501807</t>
  </si>
  <si>
    <t>6</t>
  </si>
  <si>
    <t>274351217.S</t>
  </si>
  <si>
    <t>Debnenie stien základových pásov, zhotovenie-tradičné</t>
  </si>
  <si>
    <t>-1970782739</t>
  </si>
  <si>
    <t>7</t>
  </si>
  <si>
    <t>274351218.S</t>
  </si>
  <si>
    <t>Debnenie stien základových pásov, odstránenie-tradičné</t>
  </si>
  <si>
    <t>-1752027540</t>
  </si>
  <si>
    <t>8</t>
  </si>
  <si>
    <t>Rúrové vedenie</t>
  </si>
  <si>
    <t>871275054.S</t>
  </si>
  <si>
    <t>Montáž kanalizačného RC potrubia z PE 100 RC SDR11 zváraného elektrotvarovkami D 110x10,0 mm</t>
  </si>
  <si>
    <t>m</t>
  </si>
  <si>
    <t>1382604426</t>
  </si>
  <si>
    <t>9</t>
  </si>
  <si>
    <t>M</t>
  </si>
  <si>
    <t>286130022800.S</t>
  </si>
  <si>
    <t>Rúra dvojvrstvová na tlakovú kanalizáciu SDR11, 110x10,0x12 m, materiál: PE 100 RC</t>
  </si>
  <si>
    <t>-2095050229</t>
  </si>
  <si>
    <t>10</t>
  </si>
  <si>
    <t>871424014.S</t>
  </si>
  <si>
    <t>Montáž kanalizačného PP potrubia hladkého plnostenného SN 10 DN 500</t>
  </si>
  <si>
    <t>1891859237</t>
  </si>
  <si>
    <t>11</t>
  </si>
  <si>
    <t>286140002600.S</t>
  </si>
  <si>
    <t>Rúra hladká PP pre gravitačnú kanalizáciu DN 500 SN 10, dĺ. 2 m</t>
  </si>
  <si>
    <t>ks</t>
  </si>
  <si>
    <t>-996114504</t>
  </si>
  <si>
    <t>12</t>
  </si>
  <si>
    <t>877261122.S</t>
  </si>
  <si>
    <t>Montáž navŕtavacej sedlovej elektrotvarovky pre vodovodné potrubia z PE 100 D 110 mm</t>
  </si>
  <si>
    <t>2018100</t>
  </si>
  <si>
    <t>13</t>
  </si>
  <si>
    <t>286530212200.S</t>
  </si>
  <si>
    <t>Elektrotvarovka, elektrofúzne hrdlové odbočkové sedlo PE100 SDR11 PN16 DN 110/20 mm, spodná časť strmeň</t>
  </si>
  <si>
    <t>762936775</t>
  </si>
  <si>
    <t>14</t>
  </si>
  <si>
    <t>877265072.S</t>
  </si>
  <si>
    <t>Montáž elektrotvarovky pre kanalizačné potrubia z PE 100 D 110 mm</t>
  </si>
  <si>
    <t>882331406</t>
  </si>
  <si>
    <t>15</t>
  </si>
  <si>
    <t>286530232500.S</t>
  </si>
  <si>
    <t>Elektrokoleno 45° PE 100, na vodu, plyn a kanalizáciu, SDR 11, D 110 mm</t>
  </si>
  <si>
    <t>-71467202</t>
  </si>
  <si>
    <t>16</t>
  </si>
  <si>
    <t>286530234000.S</t>
  </si>
  <si>
    <t>Elektrokoleno 90° PE 100, na vodu, plyn a kanalizáciu, SDR 11, D 110 mm</t>
  </si>
  <si>
    <t>198791949</t>
  </si>
  <si>
    <t>17</t>
  </si>
  <si>
    <t>286530240100.S</t>
  </si>
  <si>
    <t>Elektrozáslepka KIT PE 100, na vodu, plyn a kanalizáciu, SDR 11, D 110 mm</t>
  </si>
  <si>
    <t>501325676</t>
  </si>
  <si>
    <t>18</t>
  </si>
  <si>
    <t>286530227700.S</t>
  </si>
  <si>
    <t>Elektrospojka PE 100, na vodu, plyn a kanalizáciu, SDR 11, D 110 mm</t>
  </si>
  <si>
    <t>647780636</t>
  </si>
  <si>
    <t>19</t>
  </si>
  <si>
    <t>892311000.S</t>
  </si>
  <si>
    <t>Skúška tesnosti kanalizácie D 110 mm</t>
  </si>
  <si>
    <t>-1147812043</t>
  </si>
  <si>
    <t>899721121.S</t>
  </si>
  <si>
    <t>Signalizačný vodič na potrubí PVC DN do 150</t>
  </si>
  <si>
    <t>-2080168519</t>
  </si>
  <si>
    <t>21</t>
  </si>
  <si>
    <t>899721132.S</t>
  </si>
  <si>
    <t>Označenie kanalizačného potrubia hnedou výstražnou fóliou</t>
  </si>
  <si>
    <t>-1374799448</t>
  </si>
  <si>
    <t>Ostatné konštrukcie a práce-búranie</t>
  </si>
  <si>
    <t>22</t>
  </si>
  <si>
    <t>919735126.S</t>
  </si>
  <si>
    <t xml:space="preserve">Rezanie existujúceho betónového krytu </t>
  </si>
  <si>
    <t>498946853</t>
  </si>
  <si>
    <t>23</t>
  </si>
  <si>
    <t>961043111.S</t>
  </si>
  <si>
    <t>Búranie základov alebo vybúranie otvorov plochy nad 4 m2 z betónu prostého alebo preloženého kameňom,  -2,20000t</t>
  </si>
  <si>
    <t>350641519</t>
  </si>
  <si>
    <t>24</t>
  </si>
  <si>
    <t>979081111.S</t>
  </si>
  <si>
    <t>Odvoz sutiny a vybúraných hmôt na skládku do 1 km</t>
  </si>
  <si>
    <t>t</t>
  </si>
  <si>
    <t>-1965531310</t>
  </si>
  <si>
    <t>25</t>
  </si>
  <si>
    <t>979081121.S</t>
  </si>
  <si>
    <t>Odvoz sutiny a vybúraných hmôt na skládku za každý ďalší 1 km</t>
  </si>
  <si>
    <t>243737825</t>
  </si>
  <si>
    <t>26</t>
  </si>
  <si>
    <t>979082111.S</t>
  </si>
  <si>
    <t>Vnútrostavenisková doprava sutiny a vybúraných hmôt do 10 m</t>
  </si>
  <si>
    <t>1331609762</t>
  </si>
  <si>
    <t>27</t>
  </si>
  <si>
    <t>979089012.S</t>
  </si>
  <si>
    <t>Poplatok za skladovanie - betón, tehly, dlaždice (17 01) ostatné</t>
  </si>
  <si>
    <t>1247137681</t>
  </si>
  <si>
    <t>99</t>
  </si>
  <si>
    <t>Presun hmôt HSV</t>
  </si>
  <si>
    <t>28</t>
  </si>
  <si>
    <t>998011001.S</t>
  </si>
  <si>
    <t>Presun hmôt pre budovy (801, 803, 812), zvislá konštr. z tehál, tvárnic, z kovu výšky do 6 m</t>
  </si>
  <si>
    <t>-792663737</t>
  </si>
  <si>
    <t>PSV</t>
  </si>
  <si>
    <t>Práce a dodávky PSV</t>
  </si>
  <si>
    <t>767</t>
  </si>
  <si>
    <t>Konštrukcie doplnkové kovové</t>
  </si>
  <si>
    <t>29</t>
  </si>
  <si>
    <t>767995107.S</t>
  </si>
  <si>
    <t>Montáž ostatných atypických kovových stavebných doplnkových konštrukcií nad 250 do 500 kg</t>
  </si>
  <si>
    <t>kg</t>
  </si>
  <si>
    <t>166005891</t>
  </si>
  <si>
    <t>30</t>
  </si>
  <si>
    <t>767995200.S</t>
  </si>
  <si>
    <t>Výroba atypického výrobku</t>
  </si>
  <si>
    <t>-1625498964</t>
  </si>
  <si>
    <t>31</t>
  </si>
  <si>
    <t>133340000100.S</t>
  </si>
  <si>
    <t>Oceľ - prepad</t>
  </si>
  <si>
    <t>32</t>
  </si>
  <si>
    <t>-1459015338</t>
  </si>
  <si>
    <t>998767201.S</t>
  </si>
  <si>
    <t>Presun hmôt pre kovové stavebné doplnkové konštrukcie v objektoch výšky do 6 m</t>
  </si>
  <si>
    <t>%</t>
  </si>
  <si>
    <t>-1422506550</t>
  </si>
  <si>
    <t>783</t>
  </si>
  <si>
    <t>Nátery</t>
  </si>
  <si>
    <t>33</t>
  </si>
  <si>
    <t>783225100.S</t>
  </si>
  <si>
    <t>Nátery kov.stav.doplnk.konštr. syntetické na vzduchu schnúce dvojnás. 1x s emailov. - 105µm</t>
  </si>
  <si>
    <t>-692717542</t>
  </si>
  <si>
    <t>34</t>
  </si>
  <si>
    <t>783226100.S</t>
  </si>
  <si>
    <t>Nátery kov.stav.doplnk.konštr. syntetické na vzduchu schnúce základný - 35µm</t>
  </si>
  <si>
    <t>591538608</t>
  </si>
  <si>
    <t>Práce a dodávky M</t>
  </si>
  <si>
    <t>21-M</t>
  </si>
  <si>
    <t>Elektromontáže</t>
  </si>
  <si>
    <t>35</t>
  </si>
  <si>
    <t>E0001</t>
  </si>
  <si>
    <t>Elektroinštalácie</t>
  </si>
  <si>
    <t>kpt</t>
  </si>
  <si>
    <t>64</t>
  </si>
  <si>
    <t>-1400808759</t>
  </si>
  <si>
    <t>SO 02 - Stará maštaľ</t>
  </si>
  <si>
    <t>SO 02.1 - Štrbina a rolovacie brány, protiprievanové plachty</t>
  </si>
  <si>
    <t>999668106</t>
  </si>
  <si>
    <t>Demontáž oceľového preskleného svetlíka</t>
  </si>
  <si>
    <t>1466303266</t>
  </si>
  <si>
    <t>451000006</t>
  </si>
  <si>
    <t>Náter hornej hrany konštrukcie</t>
  </si>
  <si>
    <t>444462400</t>
  </si>
  <si>
    <t>400000006</t>
  </si>
  <si>
    <t>Hrebeňová vetracia štrbina bez klapky pre veľkosť otvoru do 1,5 m, laminátový oblúk samonosný</t>
  </si>
  <si>
    <t>-501776110</t>
  </si>
  <si>
    <t>404000002</t>
  </si>
  <si>
    <t>Zvinovacia stena BVS "A" do výšky 1,85 m</t>
  </si>
  <si>
    <t>-133090383</t>
  </si>
  <si>
    <t>404000003</t>
  </si>
  <si>
    <t>1124249919</t>
  </si>
  <si>
    <t>411000002</t>
  </si>
  <si>
    <t>Krajový ochranný ukončovací kryt plachtový - do výšky 2,0 m</t>
  </si>
  <si>
    <t>1174173810</t>
  </si>
  <si>
    <t>412000001</t>
  </si>
  <si>
    <t>Výdreva základná pre zvinovaciu stenu vrátane konzol (horná+spodná doska, hr. 50 mm)</t>
  </si>
  <si>
    <t>587464899</t>
  </si>
  <si>
    <t>418000004</t>
  </si>
  <si>
    <t>Rolovacie vráta elektrické so zastrešením</t>
  </si>
  <si>
    <t>1032430450</t>
  </si>
  <si>
    <t>418000006</t>
  </si>
  <si>
    <t>1499071595</t>
  </si>
  <si>
    <t>419000004</t>
  </si>
  <si>
    <t>-929148979</t>
  </si>
  <si>
    <t>420000004</t>
  </si>
  <si>
    <t>485547646</t>
  </si>
  <si>
    <t>999668102</t>
  </si>
  <si>
    <t>Doprava</t>
  </si>
  <si>
    <t>1491672283</t>
  </si>
  <si>
    <t xml:space="preserve">    3 - Zvislé a kompletné konštrukcie</t>
  </si>
  <si>
    <t xml:space="preserve">    711 - Izolácie proti vode a vlhkosti</t>
  </si>
  <si>
    <t>215901101.S</t>
  </si>
  <si>
    <t>Úprava podložia po búracích prácach</t>
  </si>
  <si>
    <t>741607692</t>
  </si>
  <si>
    <t>271571111.S</t>
  </si>
  <si>
    <t>Vankúše zhutnené pod betónovú podlahu</t>
  </si>
  <si>
    <t>1247357722</t>
  </si>
  <si>
    <t>-1613377904</t>
  </si>
  <si>
    <t>2743512171.S</t>
  </si>
  <si>
    <t>250103687</t>
  </si>
  <si>
    <t>2743512181.S</t>
  </si>
  <si>
    <t>664449582</t>
  </si>
  <si>
    <t>273321511.S</t>
  </si>
  <si>
    <t>Betón podláh vodostavebný (bez výstuže), tr. C 30/37</t>
  </si>
  <si>
    <t>1108267677</t>
  </si>
  <si>
    <t>273362021.S</t>
  </si>
  <si>
    <t>Výstuž základových dosiek zo zvár. sietí KARI 6/6 100/100</t>
  </si>
  <si>
    <t>-275603330</t>
  </si>
  <si>
    <t>273362421.S</t>
  </si>
  <si>
    <t>Príplatok za zváranie KARI</t>
  </si>
  <si>
    <t>-1445315526</t>
  </si>
  <si>
    <t>1617507600</t>
  </si>
  <si>
    <t>745932792</t>
  </si>
  <si>
    <t>-702789697</t>
  </si>
  <si>
    <t>1808880198</t>
  </si>
  <si>
    <t>Zvislé a kompletné konštrukcie</t>
  </si>
  <si>
    <t>311321511.S</t>
  </si>
  <si>
    <t>Betón nadzákladových múrov, železový (bez výstuže) tr. C 30/37</t>
  </si>
  <si>
    <t>1757750140</t>
  </si>
  <si>
    <t>311351152.S</t>
  </si>
  <si>
    <t>Debnenie nadzákladových múrikov - zhotovenie</t>
  </si>
  <si>
    <t>129642204</t>
  </si>
  <si>
    <t>311351153.S</t>
  </si>
  <si>
    <t>Debnenie nadzákladových múrikov - odstránenie</t>
  </si>
  <si>
    <t>1842642962</t>
  </si>
  <si>
    <t>311361821.S</t>
  </si>
  <si>
    <t>Výstuž nadzákladových múrov B500 (10505) - stykova</t>
  </si>
  <si>
    <t>1437742241</t>
  </si>
  <si>
    <t>317935511.S</t>
  </si>
  <si>
    <t>Doplnenie rímsy z tvárnic na akúkoľvek maltu vyložených do 300 mm</t>
  </si>
  <si>
    <t>1311670195</t>
  </si>
  <si>
    <t>938902071.S</t>
  </si>
  <si>
    <t>Očistenie povrchu betónových konštrukcií tlakovou vodou</t>
  </si>
  <si>
    <t>302018973</t>
  </si>
  <si>
    <t>612409991.S</t>
  </si>
  <si>
    <t>Začistenie omietok (s dodaním hmoty) okolo okien, dverí, podláh, obkladov atď.</t>
  </si>
  <si>
    <t>1861848946</t>
  </si>
  <si>
    <t>971045802.S</t>
  </si>
  <si>
    <t>Vrty príklepovým vrtákom do D 12 mm do betónu -0.00001t</t>
  </si>
  <si>
    <t>cm</t>
  </si>
  <si>
    <t>-373420067</t>
  </si>
  <si>
    <t>338121127.S</t>
  </si>
  <si>
    <t>Osadenie stĺpikov</t>
  </si>
  <si>
    <t>-1782832727</t>
  </si>
  <si>
    <t>7679165601.S</t>
  </si>
  <si>
    <t>Jadrové vŕtanie</t>
  </si>
  <si>
    <t>-1260428798</t>
  </si>
  <si>
    <t>974031153.S</t>
  </si>
  <si>
    <t>Rezanie do muriva - drážky na preklady z L - profilov, hĺbka do 100 mm</t>
  </si>
  <si>
    <t>-1546264091</t>
  </si>
  <si>
    <t>-609061456</t>
  </si>
  <si>
    <t>974083114.S</t>
  </si>
  <si>
    <t>Rezanie betónových mazanín existujúcich</t>
  </si>
  <si>
    <t>-1847880191</t>
  </si>
  <si>
    <t>1179637620</t>
  </si>
  <si>
    <t>513820695</t>
  </si>
  <si>
    <t>-1124509677</t>
  </si>
  <si>
    <t>-1552174731</t>
  </si>
  <si>
    <t>1652944712</t>
  </si>
  <si>
    <t>2141129707</t>
  </si>
  <si>
    <t>-1352158313</t>
  </si>
  <si>
    <t>393702673</t>
  </si>
  <si>
    <t>-497007034</t>
  </si>
  <si>
    <t>-1958279799</t>
  </si>
  <si>
    <t>36</t>
  </si>
  <si>
    <t>-774382195</t>
  </si>
  <si>
    <t>37</t>
  </si>
  <si>
    <t>-2077205045</t>
  </si>
  <si>
    <t>38</t>
  </si>
  <si>
    <t>-1774893118</t>
  </si>
  <si>
    <t>39</t>
  </si>
  <si>
    <t>-1329023153</t>
  </si>
  <si>
    <t>40</t>
  </si>
  <si>
    <t>965042241.S</t>
  </si>
  <si>
    <t>Búranie betónovej podlahy, -2,20000t</t>
  </si>
  <si>
    <t>-1399151074</t>
  </si>
  <si>
    <t>41</t>
  </si>
  <si>
    <t>967031132.S</t>
  </si>
  <si>
    <t>Prikresanie rovných ostení, bez odstupu, po hrubom vybúraní otvorov, v murive tehl. na maltu,  -0,05700t</t>
  </si>
  <si>
    <t>1879777676</t>
  </si>
  <si>
    <t>42</t>
  </si>
  <si>
    <t>971033651.S</t>
  </si>
  <si>
    <t>Vybúranie muriva okolo brán hr. do 400 mm, -1,87500t</t>
  </si>
  <si>
    <t>-368599577</t>
  </si>
  <si>
    <t>43</t>
  </si>
  <si>
    <t>Odvoz sutiny na medziskládku do 100 m</t>
  </si>
  <si>
    <t>-594654818</t>
  </si>
  <si>
    <t>44</t>
  </si>
  <si>
    <t>979081111.S.1</t>
  </si>
  <si>
    <t>-148220775</t>
  </si>
  <si>
    <t>45</t>
  </si>
  <si>
    <t>-554094243</t>
  </si>
  <si>
    <t>46</t>
  </si>
  <si>
    <t>Vnútrostavenisková doprava sutiny a vybúraných hmôt do 50 m</t>
  </si>
  <si>
    <t>2114751691</t>
  </si>
  <si>
    <t>47</t>
  </si>
  <si>
    <t>979087112.S</t>
  </si>
  <si>
    <t>Nakladanie sutiny</t>
  </si>
  <si>
    <t>579574768</t>
  </si>
  <si>
    <t>48</t>
  </si>
  <si>
    <t>-1028337848</t>
  </si>
  <si>
    <t>49</t>
  </si>
  <si>
    <t>-1928832674</t>
  </si>
  <si>
    <t>711</t>
  </si>
  <si>
    <t>Izolácie proti vode a vlhkosti</t>
  </si>
  <si>
    <t>50</t>
  </si>
  <si>
    <t>711111001.S</t>
  </si>
  <si>
    <t>Zhotovenie izolácie proti zemnej vlhkosti vodorovná náterom penetračným za studena</t>
  </si>
  <si>
    <t>-2129924281</t>
  </si>
  <si>
    <t>51</t>
  </si>
  <si>
    <t>246170000900.S</t>
  </si>
  <si>
    <t>Lak asfaltový penetračný</t>
  </si>
  <si>
    <t>1722978401</t>
  </si>
  <si>
    <t>52</t>
  </si>
  <si>
    <t>632001011.S</t>
  </si>
  <si>
    <t>Separačná fólia na sucho vodorovne</t>
  </si>
  <si>
    <t>416134988</t>
  </si>
  <si>
    <t>53</t>
  </si>
  <si>
    <t>283230007500.S</t>
  </si>
  <si>
    <t>Separačná fólia PE, šxl 1,3x100m</t>
  </si>
  <si>
    <t>441514529</t>
  </si>
  <si>
    <t>54</t>
  </si>
  <si>
    <t>998711201.S</t>
  </si>
  <si>
    <t>Presun hmôt pre izoláciu proti vode v objektoch výšky do 6 m</t>
  </si>
  <si>
    <t>-204522966</t>
  </si>
  <si>
    <t>55</t>
  </si>
  <si>
    <t>1243483390</t>
  </si>
  <si>
    <t>56</t>
  </si>
  <si>
    <t>133684234</t>
  </si>
  <si>
    <t>57</t>
  </si>
  <si>
    <t>-1671679199</t>
  </si>
  <si>
    <t>58</t>
  </si>
  <si>
    <t>941955003.S</t>
  </si>
  <si>
    <t>Lešenie ľahké pracovné pomocné s výškou lešeňovej podlahy nad 1,90 do 2,50 m</t>
  </si>
  <si>
    <t>-1376997614</t>
  </si>
  <si>
    <t>59</t>
  </si>
  <si>
    <t>959947111.S</t>
  </si>
  <si>
    <t>Osadenie oceľ. kotevných a montážnych prvkov do 20 kg - alternatíva prekladu z L profilov</t>
  </si>
  <si>
    <t>-699252647</t>
  </si>
  <si>
    <t>60</t>
  </si>
  <si>
    <t>133310002500.S</t>
  </si>
  <si>
    <t>Tyč oceľová prierezu L rovnoramenný uholník 100x6 mm</t>
  </si>
  <si>
    <t>-548645883</t>
  </si>
  <si>
    <t>61</t>
  </si>
  <si>
    <t>90094017</t>
  </si>
  <si>
    <t>62</t>
  </si>
  <si>
    <t>-1357824843</t>
  </si>
  <si>
    <t>63</t>
  </si>
  <si>
    <t>1659005890</t>
  </si>
  <si>
    <t xml:space="preserve">    1 - Zemné práce</t>
  </si>
  <si>
    <t xml:space="preserve">    722 - Zdravotechnika - vnútorný vodovod</t>
  </si>
  <si>
    <t>Zemné práce</t>
  </si>
  <si>
    <t>132201401.S</t>
  </si>
  <si>
    <t>Hĺbený výkop pod základmi s odhodením výkopku na vzdialenosť 3 m alebo naložením v hornine 3</t>
  </si>
  <si>
    <t>2051690052</t>
  </si>
  <si>
    <t>132201109.S</t>
  </si>
  <si>
    <t>Príplatok k cene za lepivosť pri hĺbení rýh šírky do 600 mm zapažených i nezapažených s urovnaním dna v hornine 3</t>
  </si>
  <si>
    <t>1031410421</t>
  </si>
  <si>
    <t>162201102.S</t>
  </si>
  <si>
    <t>Vodorovné premiestnenie výkopku z horniny 1-4 nad 20-50m</t>
  </si>
  <si>
    <t>1908340055</t>
  </si>
  <si>
    <t>162501102.S</t>
  </si>
  <si>
    <t>Vodorovné premiestnenie výkopku po spevnenej ceste z horniny tr.1-4, do 100 m3 na vzdialenosť do 3000 m</t>
  </si>
  <si>
    <t>-1199599955</t>
  </si>
  <si>
    <t>167101101.S</t>
  </si>
  <si>
    <t>Nakladanie neuľahnutého výkopku z hornín tr.1-4 do 100 m3</t>
  </si>
  <si>
    <t>-1505211064</t>
  </si>
  <si>
    <t>171201201.S</t>
  </si>
  <si>
    <t>Uloženie sypaniny na medziskládku do 100 m3</t>
  </si>
  <si>
    <t>1980277151</t>
  </si>
  <si>
    <t>175101102.S</t>
  </si>
  <si>
    <t>Obsyp potrubia sypaninou z vhodných hornín 1 až 4 s prehodením sypaniny</t>
  </si>
  <si>
    <t>-1013677216</t>
  </si>
  <si>
    <t>583310002700.S</t>
  </si>
  <si>
    <t>Štrkopiesok frakcia 0-8 mm</t>
  </si>
  <si>
    <t>-501623161</t>
  </si>
  <si>
    <t>271521111.S</t>
  </si>
  <si>
    <t xml:space="preserve">Vankúše zhutnené pod základy z kameniva, </t>
  </si>
  <si>
    <t>-2056295504</t>
  </si>
  <si>
    <t>Betón, prostý tr. C 25/30 - vysprávky</t>
  </si>
  <si>
    <t>1122069244</t>
  </si>
  <si>
    <t>767591230.S</t>
  </si>
  <si>
    <t>Montáž podlahových konštrukcií - L profilu</t>
  </si>
  <si>
    <t>-136867170</t>
  </si>
  <si>
    <t>Tyč oceľová prierezu L rovnoramenný uholník 100x6 mm, ozn. 11 373 podľa EN ISO S235JRG1</t>
  </si>
  <si>
    <t>1446439570</t>
  </si>
  <si>
    <t>974042577.S</t>
  </si>
  <si>
    <t>Vysekanie rýh v betónovej dlažbe do hĺbky 200 mm a šírky nad 300 mm,  -0,17600t</t>
  </si>
  <si>
    <t>-2073198195</t>
  </si>
  <si>
    <t>-189640329</t>
  </si>
  <si>
    <t>-719089274</t>
  </si>
  <si>
    <t>-2065914073</t>
  </si>
  <si>
    <t>998011002.S</t>
  </si>
  <si>
    <t>Presun hmôt pre budovy</t>
  </si>
  <si>
    <t>-281538283</t>
  </si>
  <si>
    <t>722</t>
  </si>
  <si>
    <t>Zdravotechnika - vnútorný vodovod</t>
  </si>
  <si>
    <t>722171134.S</t>
  </si>
  <si>
    <t>Potrubie plasthliníkové D 32 mm</t>
  </si>
  <si>
    <t>1865868717</t>
  </si>
  <si>
    <t>998722202.S</t>
  </si>
  <si>
    <t>Presun hmôt pre vnútorný vodovod v objektoch výšky nad 6 do 12 m</t>
  </si>
  <si>
    <t>-1668026234</t>
  </si>
  <si>
    <t>210010014.S</t>
  </si>
  <si>
    <t>Rúrka ohybná - chránička, uložená voľne</t>
  </si>
  <si>
    <t>-1364587043</t>
  </si>
  <si>
    <t>286120018100.S</t>
  </si>
  <si>
    <t>Chránička</t>
  </si>
  <si>
    <t>128</t>
  </si>
  <si>
    <t>1326469288</t>
  </si>
  <si>
    <t>210193071.S</t>
  </si>
  <si>
    <t>Domova rozvodnica do 28 M pre zapustenú montáž bez sekacích prác</t>
  </si>
  <si>
    <t>-970642591</t>
  </si>
  <si>
    <t>357150000330.S</t>
  </si>
  <si>
    <t>Rozvodnicová skriňa plastová, IP40</t>
  </si>
  <si>
    <t>-89635324</t>
  </si>
  <si>
    <t>210193079.S</t>
  </si>
  <si>
    <t>Rozvádzač</t>
  </si>
  <si>
    <t>642834708</t>
  </si>
  <si>
    <t>357130000100.S</t>
  </si>
  <si>
    <t xml:space="preserve">Rozvádzač </t>
  </si>
  <si>
    <t>518698704</t>
  </si>
  <si>
    <t>210220002.S</t>
  </si>
  <si>
    <t>Uzemňovacie vedenie na povrchu FeZn páska uzemňovacia do 120 mm2</t>
  </si>
  <si>
    <t>823149830</t>
  </si>
  <si>
    <t>354410059100.S</t>
  </si>
  <si>
    <t>Pásovina uzemňovacia FeZn 60 x 5 mm</t>
  </si>
  <si>
    <t>1461060890</t>
  </si>
  <si>
    <t>210220201.S</t>
  </si>
  <si>
    <t>Zachytávacia tyč FeZn 1-2m a podstavec</t>
  </si>
  <si>
    <t>-952475461</t>
  </si>
  <si>
    <t>354410022600.S</t>
  </si>
  <si>
    <t xml:space="preserve">Tyč zachytávacia FeZn </t>
  </si>
  <si>
    <t>-1902138144</t>
  </si>
  <si>
    <t>354410024700.S</t>
  </si>
  <si>
    <t xml:space="preserve">Podstavec oceľový k zachytávacej tyči FeZn </t>
  </si>
  <si>
    <t>820655207</t>
  </si>
  <si>
    <t>210220240.S</t>
  </si>
  <si>
    <t>Svorka FeZn k uzemňovacej tyči  SJ</t>
  </si>
  <si>
    <t>1172049149</t>
  </si>
  <si>
    <t>354410001500.S</t>
  </si>
  <si>
    <t>Svorka FeZn k uzemňovacej tyči označenie SJ 01</t>
  </si>
  <si>
    <t>2009687516</t>
  </si>
  <si>
    <t>210800016.S</t>
  </si>
  <si>
    <t>Vodič medený uložený v chráničke</t>
  </si>
  <si>
    <t>407268198</t>
  </si>
  <si>
    <t>341110001900.S</t>
  </si>
  <si>
    <t>Kábel medený CYKY 5x1,5 mm2</t>
  </si>
  <si>
    <t>-371734963</t>
  </si>
  <si>
    <t>M 2101</t>
  </si>
  <si>
    <t>-703795129</t>
  </si>
  <si>
    <t>SO 03 - Hnojná koncovka</t>
  </si>
  <si>
    <t>SO 03.1 - Miešacie a skladovacie zariadenie na hnojovnicu 6000 m3</t>
  </si>
  <si>
    <t>BZI03.01.001</t>
  </si>
  <si>
    <t>512</t>
  </si>
  <si>
    <t>-914652840</t>
  </si>
  <si>
    <t>SO 03.2 - Technologické vybavenie prečerpávacej nádrže na hnojovnicu</t>
  </si>
  <si>
    <t>BZI03.02.001</t>
  </si>
  <si>
    <t>SO 03.3 - Separátor na výrobu podstieľky</t>
  </si>
  <si>
    <t>BZI03.03.001</t>
  </si>
  <si>
    <t>SO 03.4 - Stavebné úpravy</t>
  </si>
  <si>
    <t xml:space="preserve">    5 - Komunikácie</t>
  </si>
  <si>
    <t xml:space="preserve">    733 - Ústredné kúrenie - rozvodné potrubie</t>
  </si>
  <si>
    <t xml:space="preserve">    734 - Ústredné kúrenie - armatúry</t>
  </si>
  <si>
    <t xml:space="preserve">    46-M - Zemné práce vykonávané pri externých montážnych prácach</t>
  </si>
  <si>
    <t>131201103.S</t>
  </si>
  <si>
    <t>Výkop nezapaženej jamy v hornine 3, nad 1000 do 10000 m3</t>
  </si>
  <si>
    <t>1079200588</t>
  </si>
  <si>
    <t>132201201.S</t>
  </si>
  <si>
    <t>Výkop ryhy šírky 600-2000mm horn.3 do 100m3</t>
  </si>
  <si>
    <t>207271199</t>
  </si>
  <si>
    <t>132201209.S</t>
  </si>
  <si>
    <t>Príplatok k cenám za lepivosť pri hĺbení rýh š. nad 600 do 2 000 mm zapaž. i nezapažených, s urovnaním dna v hornine 3</t>
  </si>
  <si>
    <t>1491551704</t>
  </si>
  <si>
    <t>976858050</t>
  </si>
  <si>
    <t>171101101.S</t>
  </si>
  <si>
    <t>Uloženie sypaniny do násypu súdržnej horniny s mierou zhutnenia podľa Proctor-Standard na 95 %</t>
  </si>
  <si>
    <t>1456776767</t>
  </si>
  <si>
    <t>174101001.S</t>
  </si>
  <si>
    <t>Zásyp sypaninou so zhutnením jám, šachiet, rýh, zárezov alebo okolo objektov do 100 m3</t>
  </si>
  <si>
    <t>1869467619</t>
  </si>
  <si>
    <t>945553685</t>
  </si>
  <si>
    <t>-1230156266</t>
  </si>
  <si>
    <t>561121115.S</t>
  </si>
  <si>
    <t>Vyrovnanie terénu</t>
  </si>
  <si>
    <t>-631832739</t>
  </si>
  <si>
    <t>212572121.S</t>
  </si>
  <si>
    <t>Lôžko pre trativod z kameniva drobného ťaženého</t>
  </si>
  <si>
    <t>-548017807</t>
  </si>
  <si>
    <t>318810903</t>
  </si>
  <si>
    <t>793571575</t>
  </si>
  <si>
    <t>-508978078</t>
  </si>
  <si>
    <t>-2014108604</t>
  </si>
  <si>
    <t>Komunikácie</t>
  </si>
  <si>
    <t>564732111.S</t>
  </si>
  <si>
    <t>Podklad alebo kryt z piesku po zhut.hr. 100 mm</t>
  </si>
  <si>
    <t>687062939</t>
  </si>
  <si>
    <t>Označenie potrubia, kábla hnedou, červenou výstražnou fóliou</t>
  </si>
  <si>
    <t>-1849655193</t>
  </si>
  <si>
    <t>998222011.S</t>
  </si>
  <si>
    <t xml:space="preserve">Presun hmôt </t>
  </si>
  <si>
    <t>511324110</t>
  </si>
  <si>
    <t>733</t>
  </si>
  <si>
    <t>Ústredné kúrenie - rozvodné potrubie</t>
  </si>
  <si>
    <t>733121129.S</t>
  </si>
  <si>
    <t>Potrubie z rúrok hladkých bezšvových nízkotlakových priemer 108/5,0</t>
  </si>
  <si>
    <t>831263590</t>
  </si>
  <si>
    <t>733123128.S</t>
  </si>
  <si>
    <t>Príplatok za zhotovenie prípojky z hladkých rúrok priemer 108/4,0</t>
  </si>
  <si>
    <t>891527600</t>
  </si>
  <si>
    <t>733126035.S</t>
  </si>
  <si>
    <t>Montáž tvarovky - redukcie DN 100 privarením</t>
  </si>
  <si>
    <t>872353614</t>
  </si>
  <si>
    <t>316170013600.S</t>
  </si>
  <si>
    <t>Redukcia varná DN 100/80, d 114,3/108,0 mm, hr. steny 3,6/3,6 mm, z čiernej uhlíkovej ocele</t>
  </si>
  <si>
    <t>1485956225</t>
  </si>
  <si>
    <t>733126100.S</t>
  </si>
  <si>
    <t>Montáž tvarovky - koleno DN 100 privarením</t>
  </si>
  <si>
    <t>1750325614</t>
  </si>
  <si>
    <t>316170006500.S</t>
  </si>
  <si>
    <t>Koleno varné DN 100, d 108,0 mm, hr. steny 3,6 mm, z čiernej uhlíkovej ocele</t>
  </si>
  <si>
    <t>-832780056</t>
  </si>
  <si>
    <t>733126320.S</t>
  </si>
  <si>
    <t>Montáž tvarovky - dienko DN 100 privarením</t>
  </si>
  <si>
    <t>-81522575</t>
  </si>
  <si>
    <t>316170019100.S</t>
  </si>
  <si>
    <t>Dienko varné d 108 mm, z čiernej uhlíkovej ocele</t>
  </si>
  <si>
    <t>-169579520</t>
  </si>
  <si>
    <t>733175115.S</t>
  </si>
  <si>
    <t>Kompenzátor pre oceľové potrubie pryžový DN 100 prírubový</t>
  </si>
  <si>
    <t>756622480</t>
  </si>
  <si>
    <t>733190232.S</t>
  </si>
  <si>
    <t>Tlaková skúška potrubia z oceľových rúrok nad 89/5 do priemeru 133/5,0</t>
  </si>
  <si>
    <t>-234911289</t>
  </si>
  <si>
    <t>998733103.S</t>
  </si>
  <si>
    <t>Presun hmôt pre rozvody potrubia v objektoch výšky nad 6 do 24 m</t>
  </si>
  <si>
    <t>510271997</t>
  </si>
  <si>
    <t>734</t>
  </si>
  <si>
    <t>Ústredné kúrenie - armatúry</t>
  </si>
  <si>
    <t>734109117.S</t>
  </si>
  <si>
    <t>Montáž armatúry prírubovej s dvomi prírubami PN 0,6 DN 100</t>
  </si>
  <si>
    <t>súb.</t>
  </si>
  <si>
    <t>2128717525</t>
  </si>
  <si>
    <t>422210023300.S</t>
  </si>
  <si>
    <t>Posúvač prírubový s tesnením krátky, DN 100, dĺ. 190 mm, liatina, PN 16</t>
  </si>
  <si>
    <t>1377150387</t>
  </si>
  <si>
    <t>734173218.S</t>
  </si>
  <si>
    <t>Prírubový spoj PN 0,6/I, 200 °C DN 100</t>
  </si>
  <si>
    <t>-1756370931</t>
  </si>
  <si>
    <t>998734201.S</t>
  </si>
  <si>
    <t>Presun hmôt pre armatúry v objektoch výšky do 6 m</t>
  </si>
  <si>
    <t>1855228445</t>
  </si>
  <si>
    <t>767871536.S</t>
  </si>
  <si>
    <t>Montáž objímky pre montáž potrubia do steny alebo stropu D 107-115 mm</t>
  </si>
  <si>
    <t>-1382922658</t>
  </si>
  <si>
    <t>286710008300.S</t>
  </si>
  <si>
    <t>Potrubná objímka pozinkovaná, rozsah upínania D 107-115 mm, DN potrubia 4", M8/M10, EPDM izolant</t>
  </si>
  <si>
    <t>-1419054257</t>
  </si>
  <si>
    <t>913077093</t>
  </si>
  <si>
    <t>1302702153</t>
  </si>
  <si>
    <t xml:space="preserve">Oceľ </t>
  </si>
  <si>
    <t>944132710</t>
  </si>
  <si>
    <t>1386338575</t>
  </si>
  <si>
    <t>-155135730</t>
  </si>
  <si>
    <t>-1607498716</t>
  </si>
  <si>
    <t>210011444.S</t>
  </si>
  <si>
    <t>Chránička delená elektroinštalačná, uložená voľne</t>
  </si>
  <si>
    <t>2062330362</t>
  </si>
  <si>
    <t>286120017800.S</t>
  </si>
  <si>
    <t>Rúra ohybná PVC D 32 mm s drôtom, s nízkou mechanickou odlonosťou 320 N, svetlo šedá</t>
  </si>
  <si>
    <t>1594944332</t>
  </si>
  <si>
    <t>286120017900.S</t>
  </si>
  <si>
    <t>Rúra ohybná PVC D 40 mm s nízkou mechanickou odlonosťou 320 N, svetlo šedá</t>
  </si>
  <si>
    <t>-1870178465</t>
  </si>
  <si>
    <t>210800123.S</t>
  </si>
  <si>
    <t>Kábel medený uložený voľne CYKY 450/750 V 5x10</t>
  </si>
  <si>
    <t>1136213079</t>
  </si>
  <si>
    <t>341110002300.S</t>
  </si>
  <si>
    <t>Kábel medený CYKY 5x10 mm2</t>
  </si>
  <si>
    <t>1037208037</t>
  </si>
  <si>
    <t>210902114.S</t>
  </si>
  <si>
    <t>Kábel hliníkový silový uložený pevne 1-AYKY 0,6/1 kV 4x25</t>
  </si>
  <si>
    <t>165087971</t>
  </si>
  <si>
    <t>341110030500.S</t>
  </si>
  <si>
    <t>Kábel hliníkový 1-AYKY 4x25 mm2</t>
  </si>
  <si>
    <t>859916991</t>
  </si>
  <si>
    <t>998921201.S</t>
  </si>
  <si>
    <t>Presun hmôt pre montáž silnoprúdových rozvodov a zariadení v stavbe (objekte) výšky do 7 m</t>
  </si>
  <si>
    <t>-815101990</t>
  </si>
  <si>
    <t>46-M</t>
  </si>
  <si>
    <t>Zemné práce vykonávané pri externých montážnych prácach</t>
  </si>
  <si>
    <t>460200173.S</t>
  </si>
  <si>
    <t>Hĺbenie káblovej ryhy ručne 35 cm širokej a 90 cm hlbokej, v zemine triedy 3</t>
  </si>
  <si>
    <t>1807482226</t>
  </si>
  <si>
    <t>460560173.S</t>
  </si>
  <si>
    <t>Ručný zásyp nezap. káblovej ryhy bez zhutn. zeminy, 35 cm širokej, 90 cm hlbokej v zemine tr. 3</t>
  </si>
  <si>
    <t>251434188</t>
  </si>
  <si>
    <t>SO 03.5 - Búracie práce maštaľ 1275/24 (výkrm ošípaných)</t>
  </si>
  <si>
    <t>BZI03.05.001</t>
  </si>
  <si>
    <t xml:space="preserve">Búracie práce </t>
  </si>
  <si>
    <t>BZI03.05.002</t>
  </si>
  <si>
    <t>Recyklácia tehlovej a betónovej sute</t>
  </si>
  <si>
    <t>-937854323</t>
  </si>
  <si>
    <t>BZI03.05.003</t>
  </si>
  <si>
    <t>Manipulácia a nakladanie sute, separácia</t>
  </si>
  <si>
    <t>1804017616</t>
  </si>
  <si>
    <t>BZI03.05.004</t>
  </si>
  <si>
    <t>Ochranné a pomocné opatrenia, ZS, mobilizácia techniky</t>
  </si>
  <si>
    <t>-1423206714</t>
  </si>
  <si>
    <t>SO 03.6 - Príprava staveniska</t>
  </si>
  <si>
    <t>BZI03.06.001</t>
  </si>
  <si>
    <t>SO 03.7 - Spevnené plochy - nové 10% z N na stavbu</t>
  </si>
  <si>
    <t>Vyrovnanie, zhutnenie terénu</t>
  </si>
  <si>
    <t>2026374880</t>
  </si>
  <si>
    <t>564661111.S</t>
  </si>
  <si>
    <t>Podklad z kameniva hrubého drveného veľ. 63-125 mm s rozprestretím a zhutnením, po zhutnení hr. 200 mm</t>
  </si>
  <si>
    <t>2039630257</t>
  </si>
  <si>
    <t>581130113.S</t>
  </si>
  <si>
    <t>Kryt cementobetónový cestných komunikácií skupiny CB I pre TDZ I a II, hr. 180 mm</t>
  </si>
  <si>
    <t>-221477641</t>
  </si>
  <si>
    <t>919722111.S</t>
  </si>
  <si>
    <t>Dilatačné škáry rezané v cementobet. kryte šírky 2 až 5 mm</t>
  </si>
  <si>
    <t>-745768191</t>
  </si>
  <si>
    <t>919722211.S</t>
  </si>
  <si>
    <t>Dilatačné škáry rezané v cementobet. kryte - zaliatie škár za studena, šírky nad 3 do 9 mm</t>
  </si>
  <si>
    <t>1742065291</t>
  </si>
  <si>
    <t>246990002800.S</t>
  </si>
  <si>
    <t>Tmel zálievkový pre tmelenie škár komunikácií, aplikovanie za studena</t>
  </si>
  <si>
    <t>l</t>
  </si>
  <si>
    <t>-300539429</t>
  </si>
  <si>
    <t>998224111.S</t>
  </si>
  <si>
    <t>Presun hmôt pre pozemné komunikácie s krytom monolitickým betónovým akejkoľvek dĺžky objektu</t>
  </si>
  <si>
    <t>-1479687698</t>
  </si>
  <si>
    <t>SO 04 - Rotačné kefy pre dobytok</t>
  </si>
  <si>
    <t>202105250401</t>
  </si>
  <si>
    <t>2025933358</t>
  </si>
  <si>
    <t>SO 05 - Šnekový prihrňovač krmiva</t>
  </si>
  <si>
    <t>202105250501</t>
  </si>
  <si>
    <t>-467801303</t>
  </si>
  <si>
    <t>SO 02.2</t>
  </si>
  <si>
    <t xml:space="preserve">Plachtová maštaľ </t>
  </si>
  <si>
    <t>SO 02.2 - Stavebné úpravy, búranie, betonáž,...</t>
  </si>
  <si>
    <t>SO 02.3 - Uzemnenie konštrukcie, L profil, vodovod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</si>
</sst>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%"/>
    <numFmt numFmtId="165" formatCode="dd\.mm\.yyyy"/>
    <numFmt numFmtId="166" formatCode="#,##0.00000"/>
    <numFmt numFmtId="167" formatCode="#,##0.000"/>
  </numFmts>
  <fonts count="35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0"/>
      <name val="Arial CE"/>
    </font>
    <font>
      <sz val="10"/>
      <color rgb="FFFFFFFF"/>
      <name val="Arial CE"/>
    </font>
    <font>
      <b/>
      <sz val="10"/>
      <color rgb="FFFFFFFF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8"/>
      <color theme="10"/>
      <name val="Wingdings 2"/>
    </font>
    <font>
      <b/>
      <sz val="10"/>
      <color rgb="FF00336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4" fillId="0" borderId="0" applyNumberFormat="0" applyFill="0" applyBorder="0" applyAlignment="0" applyProtection="0"/>
  </cellStyleXfs>
  <cellXfs count="208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/>
    <xf numFmtId="0" fontId="9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3" xfId="0" applyBorder="1" applyAlignment="1">
      <alignment vertical="center"/>
    </xf>
    <xf numFmtId="0" fontId="12" fillId="0" borderId="5" xfId="0" applyFont="1" applyBorder="1" applyAlignment="1">
      <alignment horizontal="left" vertical="center"/>
    </xf>
    <xf numFmtId="0" fontId="0" fillId="0" borderId="5" xfId="0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vertical="center"/>
    </xf>
    <xf numFmtId="0" fontId="13" fillId="0" borderId="3" xfId="0" applyFont="1" applyBorder="1" applyAlignment="1">
      <alignment vertical="center"/>
    </xf>
    <xf numFmtId="0" fontId="0" fillId="3" borderId="0" xfId="0" applyFill="1" applyAlignment="1">
      <alignment vertical="center"/>
    </xf>
    <xf numFmtId="0" fontId="4" fillId="3" borderId="6" xfId="0" applyFont="1" applyFill="1" applyBorder="1" applyAlignment="1">
      <alignment horizontal="left" vertical="center"/>
    </xf>
    <xf numFmtId="0" fontId="0" fillId="3" borderId="7" xfId="0" applyFill="1" applyBorder="1" applyAlignment="1">
      <alignment vertical="center"/>
    </xf>
    <xf numFmtId="0" fontId="4" fillId="3" borderId="7" xfId="0" applyFont="1" applyFill="1" applyBorder="1" applyAlignment="1">
      <alignment horizontal="center" vertical="center"/>
    </xf>
    <xf numFmtId="0" fontId="16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2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18" fillId="0" borderId="0" xfId="0" applyFont="1" applyAlignment="1">
      <alignment horizontal="left" vertical="center"/>
    </xf>
    <xf numFmtId="0" fontId="0" fillId="0" borderId="15" xfId="0" applyBorder="1" applyAlignment="1">
      <alignment vertical="center"/>
    </xf>
    <xf numFmtId="0" fontId="0" fillId="4" borderId="7" xfId="0" applyFill="1" applyBorder="1" applyAlignment="1">
      <alignment vertical="center"/>
    </xf>
    <xf numFmtId="0" fontId="19" fillId="4" borderId="0" xfId="0" applyFont="1" applyFill="1" applyAlignment="1">
      <alignment horizontal="center" vertical="center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0" fillId="0" borderId="11" xfId="0" applyBorder="1" applyAlignment="1">
      <alignment vertical="center"/>
    </xf>
    <xf numFmtId="0" fontId="4" fillId="0" borderId="3" xfId="0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vertical="center"/>
    </xf>
    <xf numFmtId="4" fontId="21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7" fillId="0" borderId="14" xfId="0" applyNumberFormat="1" applyFont="1" applyBorder="1" applyAlignment="1">
      <alignment vertical="center"/>
    </xf>
    <xf numFmtId="4" fontId="17" fillId="0" borderId="0" xfId="0" applyNumberFormat="1" applyFont="1" applyAlignment="1">
      <alignment vertical="center"/>
    </xf>
    <xf numFmtId="166" fontId="17" fillId="0" borderId="0" xfId="0" applyNumberFormat="1" applyFont="1" applyAlignment="1">
      <alignment vertical="center"/>
    </xf>
    <xf numFmtId="4" fontId="17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5" fillId="0" borderId="3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25" fillId="0" borderId="14" xfId="0" applyNumberFormat="1" applyFont="1" applyBorder="1" applyAlignment="1">
      <alignment vertical="center"/>
    </xf>
    <xf numFmtId="4" fontId="25" fillId="0" borderId="0" xfId="0" applyNumberFormat="1" applyFont="1" applyAlignment="1">
      <alignment vertical="center"/>
    </xf>
    <xf numFmtId="166" fontId="25" fillId="0" borderId="0" xfId="0" applyNumberFormat="1" applyFont="1" applyAlignment="1">
      <alignment vertical="center"/>
    </xf>
    <xf numFmtId="4" fontId="25" fillId="0" borderId="15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26" fillId="0" borderId="0" xfId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" fontId="1" fillId="0" borderId="14" xfId="0" applyNumberFormat="1" applyFont="1" applyBorder="1" applyAlignment="1">
      <alignment vertical="center"/>
    </xf>
    <xf numFmtId="4" fontId="1" fillId="0" borderId="0" xfId="0" applyNumberFormat="1" applyFont="1" applyAlignment="1">
      <alignment vertical="center"/>
    </xf>
    <xf numFmtId="166" fontId="1" fillId="0" borderId="0" xfId="0" applyNumberFormat="1" applyFont="1" applyAlignment="1">
      <alignment vertical="center"/>
    </xf>
    <xf numFmtId="4" fontId="1" fillId="0" borderId="15" xfId="0" applyNumberFormat="1" applyFont="1" applyBorder="1" applyAlignment="1">
      <alignment vertical="center"/>
    </xf>
    <xf numFmtId="4" fontId="25" fillId="0" borderId="19" xfId="0" applyNumberFormat="1" applyFont="1" applyBorder="1" applyAlignment="1">
      <alignment vertical="center"/>
    </xf>
    <xf numFmtId="4" fontId="25" fillId="0" borderId="20" xfId="0" applyNumberFormat="1" applyFont="1" applyBorder="1" applyAlignment="1">
      <alignment vertical="center"/>
    </xf>
    <xf numFmtId="166" fontId="25" fillId="0" borderId="20" xfId="0" applyNumberFormat="1" applyFont="1" applyBorder="1" applyAlignment="1">
      <alignment vertical="center"/>
    </xf>
    <xf numFmtId="4" fontId="25" fillId="0" borderId="21" xfId="0" applyNumberFormat="1" applyFont="1" applyBorder="1" applyAlignment="1">
      <alignment vertical="center"/>
    </xf>
    <xf numFmtId="0" fontId="28" fillId="0" borderId="0" xfId="0" applyFont="1" applyAlignment="1">
      <alignment horizontal="left" vertical="center"/>
    </xf>
    <xf numFmtId="0" fontId="0" fillId="0" borderId="3" xfId="0" applyBorder="1" applyAlignment="1">
      <alignment vertical="center" wrapText="1"/>
    </xf>
    <xf numFmtId="0" fontId="12" fillId="0" borderId="0" xfId="0" applyFont="1" applyAlignment="1">
      <alignment horizontal="left" vertical="center"/>
    </xf>
    <xf numFmtId="4" fontId="13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164" fontId="13" fillId="0" borderId="0" xfId="0" applyNumberFormat="1" applyFont="1" applyAlignment="1">
      <alignment horizontal="right" vertical="center"/>
    </xf>
    <xf numFmtId="164" fontId="1" fillId="0" borderId="0" xfId="0" applyNumberFormat="1" applyFont="1" applyAlignment="1">
      <alignment horizontal="right" vertical="center"/>
    </xf>
    <xf numFmtId="0" fontId="0" fillId="4" borderId="0" xfId="0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19" fillId="4" borderId="0" xfId="0" applyFont="1" applyFill="1" applyAlignment="1">
      <alignment horizontal="left" vertical="center"/>
    </xf>
    <xf numFmtId="0" fontId="19" fillId="4" borderId="0" xfId="0" applyFont="1" applyFill="1" applyAlignment="1">
      <alignment horizontal="right" vertical="center"/>
    </xf>
    <xf numFmtId="0" fontId="29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4" fontId="7" fillId="0" borderId="20" xfId="0" applyNumberFormat="1" applyFont="1" applyBorder="1" applyAlignment="1">
      <alignment vertical="center"/>
    </xf>
    <xf numFmtId="0" fontId="0" fillId="0" borderId="3" xfId="0" applyBorder="1" applyAlignment="1">
      <alignment horizontal="center" vertical="center" wrapText="1"/>
    </xf>
    <xf numFmtId="0" fontId="19" fillId="4" borderId="16" xfId="0" applyFont="1" applyFill="1" applyBorder="1" applyAlignment="1">
      <alignment horizontal="center" vertical="center" wrapText="1"/>
    </xf>
    <xf numFmtId="0" fontId="19" fillId="4" borderId="17" xfId="0" applyFont="1" applyFill="1" applyBorder="1" applyAlignment="1">
      <alignment horizontal="center" vertical="center" wrapText="1"/>
    </xf>
    <xf numFmtId="0" fontId="19" fillId="4" borderId="18" xfId="0" applyFont="1" applyFill="1" applyBorder="1" applyAlignment="1">
      <alignment horizontal="center" vertical="center" wrapText="1"/>
    </xf>
    <xf numFmtId="0" fontId="19" fillId="4" borderId="0" xfId="0" applyFont="1" applyFill="1" applyAlignment="1">
      <alignment horizontal="center" vertical="center" wrapText="1"/>
    </xf>
    <xf numFmtId="4" fontId="21" fillId="0" borderId="0" xfId="0" applyNumberFormat="1" applyFont="1"/>
    <xf numFmtId="166" fontId="30" fillId="0" borderId="12" xfId="0" applyNumberFormat="1" applyFont="1" applyBorder="1"/>
    <xf numFmtId="166" fontId="30" fillId="0" borderId="13" xfId="0" applyNumberFormat="1" applyFont="1" applyBorder="1"/>
    <xf numFmtId="4" fontId="31" fillId="0" borderId="0" xfId="0" applyNumberFormat="1" applyFont="1" applyAlignment="1">
      <alignment vertical="center"/>
    </xf>
    <xf numFmtId="0" fontId="8" fillId="0" borderId="3" xfId="0" applyFont="1" applyBorder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" fontId="6" fillId="0" borderId="0" xfId="0" applyNumberFormat="1" applyFont="1"/>
    <xf numFmtId="0" fontId="8" fillId="0" borderId="14" xfId="0" applyFont="1" applyBorder="1"/>
    <xf numFmtId="166" fontId="8" fillId="0" borderId="0" xfId="0" applyNumberFormat="1" applyFont="1"/>
    <xf numFmtId="166" fontId="8" fillId="0" borderId="15" xfId="0" applyNumberFormat="1" applyFont="1" applyBorder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4" fontId="7" fillId="0" borderId="0" xfId="0" applyNumberFormat="1" applyFont="1"/>
    <xf numFmtId="0" fontId="0" fillId="0" borderId="3" xfId="0" applyBorder="1" applyAlignment="1" applyProtection="1">
      <alignment vertical="center"/>
      <protection locked="0"/>
    </xf>
    <xf numFmtId="0" fontId="19" fillId="0" borderId="22" xfId="0" applyFont="1" applyBorder="1" applyAlignment="1" applyProtection="1">
      <alignment horizontal="center" vertical="center"/>
      <protection locked="0"/>
    </xf>
    <xf numFmtId="49" fontId="19" fillId="0" borderId="22" xfId="0" applyNumberFormat="1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center" vertical="center" wrapText="1"/>
      <protection locked="0"/>
    </xf>
    <xf numFmtId="167" fontId="19" fillId="0" borderId="22" xfId="0" applyNumberFormat="1" applyFont="1" applyBorder="1" applyAlignment="1" applyProtection="1">
      <alignment vertical="center"/>
      <protection locked="0"/>
    </xf>
    <xf numFmtId="4" fontId="19" fillId="0" borderId="22" xfId="0" applyNumberFormat="1" applyFont="1" applyBorder="1" applyAlignment="1" applyProtection="1">
      <alignment vertical="center"/>
      <protection locked="0"/>
    </xf>
    <xf numFmtId="0" fontId="0" fillId="0" borderId="22" xfId="0" applyBorder="1" applyAlignment="1" applyProtection="1">
      <alignment vertical="center"/>
      <protection locked="0"/>
    </xf>
    <xf numFmtId="0" fontId="20" fillId="0" borderId="14" xfId="0" applyFont="1" applyBorder="1" applyAlignment="1">
      <alignment horizontal="left" vertical="center"/>
    </xf>
    <xf numFmtId="0" fontId="20" fillId="0" borderId="0" xfId="0" applyFont="1" applyAlignment="1">
      <alignment horizontal="center" vertical="center"/>
    </xf>
    <xf numFmtId="166" fontId="20" fillId="0" borderId="0" xfId="0" applyNumberFormat="1" applyFont="1" applyAlignment="1">
      <alignment vertical="center"/>
    </xf>
    <xf numFmtId="166" fontId="20" fillId="0" borderId="15" xfId="0" applyNumberFormat="1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4" fontId="0" fillId="0" borderId="0" xfId="0" applyNumberFormat="1" applyAlignment="1">
      <alignment vertical="center"/>
    </xf>
    <xf numFmtId="0" fontId="32" fillId="0" borderId="22" xfId="0" applyFont="1" applyBorder="1" applyAlignment="1" applyProtection="1">
      <alignment horizontal="center" vertical="center"/>
      <protection locked="0"/>
    </xf>
    <xf numFmtId="49" fontId="32" fillId="0" borderId="22" xfId="0" applyNumberFormat="1" applyFont="1" applyBorder="1" applyAlignment="1" applyProtection="1">
      <alignment horizontal="left" vertical="center" wrapText="1"/>
      <protection locked="0"/>
    </xf>
    <xf numFmtId="0" fontId="32" fillId="0" borderId="22" xfId="0" applyFont="1" applyBorder="1" applyAlignment="1" applyProtection="1">
      <alignment horizontal="left" vertical="center" wrapText="1"/>
      <protection locked="0"/>
    </xf>
    <xf numFmtId="0" fontId="32" fillId="0" borderId="22" xfId="0" applyFont="1" applyBorder="1" applyAlignment="1" applyProtection="1">
      <alignment horizontal="center" vertical="center" wrapText="1"/>
      <protection locked="0"/>
    </xf>
    <xf numFmtId="167" fontId="32" fillId="0" borderId="22" xfId="0" applyNumberFormat="1" applyFont="1" applyBorder="1" applyAlignment="1" applyProtection="1">
      <alignment vertical="center"/>
      <protection locked="0"/>
    </xf>
    <xf numFmtId="4" fontId="32" fillId="0" borderId="22" xfId="0" applyNumberFormat="1" applyFont="1" applyBorder="1" applyAlignment="1" applyProtection="1">
      <alignment vertical="center"/>
      <protection locked="0"/>
    </xf>
    <xf numFmtId="0" fontId="33" fillId="0" borderId="22" xfId="0" applyFont="1" applyBorder="1" applyAlignment="1" applyProtection="1">
      <alignment vertical="center"/>
      <protection locked="0"/>
    </xf>
    <xf numFmtId="0" fontId="33" fillId="0" borderId="3" xfId="0" applyFont="1" applyBorder="1" applyAlignment="1">
      <alignment vertical="center"/>
    </xf>
    <xf numFmtId="0" fontId="32" fillId="0" borderId="14" xfId="0" applyFont="1" applyBorder="1" applyAlignment="1">
      <alignment horizontal="left" vertical="center"/>
    </xf>
    <xf numFmtId="0" fontId="32" fillId="0" borderId="0" xfId="0" applyFont="1" applyAlignment="1">
      <alignment horizontal="center" vertical="center"/>
    </xf>
    <xf numFmtId="0" fontId="20" fillId="0" borderId="19" xfId="0" applyFont="1" applyBorder="1" applyAlignment="1">
      <alignment horizontal="left" vertical="center"/>
    </xf>
    <xf numFmtId="0" fontId="20" fillId="0" borderId="20" xfId="0" applyFont="1" applyBorder="1" applyAlignment="1">
      <alignment horizontal="center" vertical="center"/>
    </xf>
    <xf numFmtId="166" fontId="20" fillId="0" borderId="20" xfId="0" applyNumberFormat="1" applyFont="1" applyBorder="1" applyAlignment="1">
      <alignment vertical="center"/>
    </xf>
    <xf numFmtId="166" fontId="20" fillId="0" borderId="21" xfId="0" applyNumberFormat="1" applyFont="1" applyBorder="1" applyAlignment="1">
      <alignment vertical="center"/>
    </xf>
    <xf numFmtId="14" fontId="2" fillId="0" borderId="0" xfId="0" applyNumberFormat="1" applyFont="1" applyAlignment="1">
      <alignment horizontal="left" vertical="center"/>
    </xf>
    <xf numFmtId="4" fontId="24" fillId="0" borderId="0" xfId="0" applyNumberFormat="1" applyFont="1" applyAlignment="1">
      <alignment vertical="center"/>
    </xf>
    <xf numFmtId="0" fontId="24" fillId="0" borderId="0" xfId="0" applyFont="1" applyAlignment="1">
      <alignment vertical="center"/>
    </xf>
    <xf numFmtId="4" fontId="21" fillId="0" borderId="0" xfId="0" applyNumberFormat="1" applyFont="1" applyAlignment="1">
      <alignment vertical="center"/>
    </xf>
    <xf numFmtId="4" fontId="7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0" fontId="10" fillId="2" borderId="0" xfId="0" applyFont="1" applyFill="1" applyAlignment="1">
      <alignment horizontal="center" vertical="center"/>
    </xf>
    <xf numFmtId="0" fontId="0" fillId="0" borderId="0" xfId="0"/>
    <xf numFmtId="4" fontId="24" fillId="0" borderId="0" xfId="0" applyNumberFormat="1" applyFont="1" applyAlignment="1">
      <alignment horizontal="right" vertical="center"/>
    </xf>
    <xf numFmtId="0" fontId="19" fillId="4" borderId="7" xfId="0" applyFont="1" applyFill="1" applyBorder="1" applyAlignment="1">
      <alignment horizontal="right" vertical="center"/>
    </xf>
    <xf numFmtId="0" fontId="19" fillId="4" borderId="7" xfId="0" applyFont="1" applyFill="1" applyBorder="1" applyAlignment="1">
      <alignment horizontal="left"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17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horizontal="left" vertical="center"/>
    </xf>
    <xf numFmtId="0" fontId="18" fillId="0" borderId="14" xfId="0" applyFont="1" applyBorder="1" applyAlignment="1">
      <alignment horizontal="left" vertical="center"/>
    </xf>
    <xf numFmtId="0" fontId="18" fillId="0" borderId="0" xfId="0" applyFont="1" applyAlignment="1">
      <alignment horizontal="left" vertical="center"/>
    </xf>
    <xf numFmtId="164" fontId="13" fillId="0" borderId="0" xfId="0" applyNumberFormat="1" applyFont="1" applyAlignment="1">
      <alignment horizontal="left" vertical="center"/>
    </xf>
    <xf numFmtId="0" fontId="13" fillId="0" borderId="0" xfId="0" applyFont="1" applyAlignment="1">
      <alignment vertical="center"/>
    </xf>
    <xf numFmtId="4" fontId="14" fillId="0" borderId="0" xfId="0" applyNumberFormat="1" applyFont="1" applyAlignment="1">
      <alignment vertical="center"/>
    </xf>
    <xf numFmtId="4" fontId="4" fillId="3" borderId="7" xfId="0" applyNumberFormat="1" applyFont="1" applyFill="1" applyBorder="1" applyAlignment="1">
      <alignment vertical="center"/>
    </xf>
    <xf numFmtId="0" fontId="0" fillId="3" borderId="7" xfId="0" applyFill="1" applyBorder="1" applyAlignment="1">
      <alignment vertical="center"/>
    </xf>
    <xf numFmtId="0" fontId="0" fillId="3" borderId="8" xfId="0" applyFill="1" applyBorder="1" applyAlignment="1">
      <alignment vertical="center"/>
    </xf>
    <xf numFmtId="0" fontId="4" fillId="3" borderId="7" xfId="0" applyFont="1" applyFill="1" applyBorder="1" applyAlignment="1">
      <alignment horizontal="left" vertical="center"/>
    </xf>
    <xf numFmtId="4" fontId="15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4" fontId="12" fillId="0" borderId="5" xfId="0" applyNumberFormat="1" applyFont="1" applyBorder="1" applyAlignment="1">
      <alignment vertical="center"/>
    </xf>
    <xf numFmtId="0" fontId="0" fillId="0" borderId="5" xfId="0" applyBorder="1" applyAlignment="1">
      <alignment vertical="center"/>
    </xf>
    <xf numFmtId="0" fontId="1" fillId="0" borderId="0" xfId="0" applyFont="1" applyAlignment="1">
      <alignment horizontal="right" vertical="center"/>
    </xf>
    <xf numFmtId="0" fontId="23" fillId="0" borderId="0" xfId="0" applyFont="1" applyAlignment="1">
      <alignment horizontal="left" vertical="center" wrapText="1"/>
    </xf>
    <xf numFmtId="4" fontId="21" fillId="0" borderId="0" xfId="0" applyNumberFormat="1" applyFont="1" applyAlignment="1">
      <alignment horizontal="right" vertical="center"/>
    </xf>
    <xf numFmtId="0" fontId="27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0" fontId="19" fillId="4" borderId="7" xfId="0" applyFont="1" applyFill="1" applyBorder="1" applyAlignment="1">
      <alignment horizontal="center" vertical="center"/>
    </xf>
    <xf numFmtId="0" fontId="19" fillId="4" borderId="8" xfId="0" applyFont="1" applyFill="1" applyBorder="1" applyAlignment="1">
      <alignment horizontal="left" vertical="center"/>
    </xf>
    <xf numFmtId="0" fontId="19" fillId="4" borderId="6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</cellXfs>
  <cellStyles count="2">
    <cellStyle name="Hypertextové prepojenie" xfId="1" builtinId="8"/>
    <cellStyle name="Normálna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M111"/>
  <sheetViews>
    <sheetView showGridLines="0" tabSelected="1" workbookViewId="0">
      <selection activeCell="K6" sqref="K6:AO6"/>
    </sheetView>
  </sheetViews>
  <sheetFormatPr defaultRowHeight="11.25"/>
  <cols>
    <col min="1" max="1" width="8.33203125" customWidth="1"/>
    <col min="2" max="2" width="1.6640625" customWidth="1"/>
    <col min="3" max="3" width="4.1640625" customWidth="1"/>
    <col min="4" max="33" width="2.6640625" customWidth="1"/>
    <col min="34" max="34" width="3.33203125" customWidth="1"/>
    <col min="35" max="35" width="31.6640625" customWidth="1"/>
    <col min="36" max="37" width="2.5" customWidth="1"/>
    <col min="38" max="38" width="8.33203125" customWidth="1"/>
    <col min="39" max="39" width="3.33203125" customWidth="1"/>
    <col min="40" max="40" width="13.33203125" customWidth="1"/>
    <col min="41" max="41" width="7.5" customWidth="1"/>
    <col min="42" max="42" width="4.1640625" customWidth="1"/>
    <col min="43" max="43" width="15.6640625" hidden="1" customWidth="1"/>
    <col min="44" max="44" width="13.6640625" customWidth="1"/>
    <col min="45" max="47" width="25.83203125" hidden="1" customWidth="1"/>
    <col min="48" max="49" width="21.6640625" hidden="1" customWidth="1"/>
    <col min="50" max="51" width="25" hidden="1" customWidth="1"/>
    <col min="52" max="52" width="21.6640625" hidden="1" customWidth="1"/>
    <col min="53" max="53" width="19.1640625" hidden="1" customWidth="1"/>
    <col min="54" max="54" width="25" hidden="1" customWidth="1"/>
    <col min="55" max="55" width="21.6640625" hidden="1" customWidth="1"/>
    <col min="56" max="56" width="19.1640625" hidden="1" customWidth="1"/>
    <col min="57" max="57" width="66.5" customWidth="1"/>
    <col min="71" max="91" width="9.33203125" hidden="1"/>
  </cols>
  <sheetData>
    <row r="1" spans="1:74">
      <c r="A1" s="12" t="s">
        <v>0</v>
      </c>
      <c r="AZ1" s="12" t="s">
        <v>1</v>
      </c>
      <c r="BA1" s="12" t="s">
        <v>2</v>
      </c>
      <c r="BB1" s="12" t="s">
        <v>1</v>
      </c>
      <c r="BT1" s="12" t="s">
        <v>3</v>
      </c>
      <c r="BU1" s="12" t="s">
        <v>3</v>
      </c>
      <c r="BV1" s="12" t="s">
        <v>4</v>
      </c>
    </row>
    <row r="2" spans="1:74" ht="36.950000000000003" customHeight="1">
      <c r="AR2" s="169" t="s">
        <v>5</v>
      </c>
      <c r="AS2" s="170"/>
      <c r="AT2" s="170"/>
      <c r="AU2" s="170"/>
      <c r="AV2" s="170"/>
      <c r="AW2" s="170"/>
      <c r="AX2" s="170"/>
      <c r="AY2" s="170"/>
      <c r="AZ2" s="170"/>
      <c r="BA2" s="170"/>
      <c r="BB2" s="170"/>
      <c r="BC2" s="170"/>
      <c r="BD2" s="170"/>
      <c r="BE2" s="170"/>
      <c r="BS2" s="13" t="s">
        <v>6</v>
      </c>
      <c r="BT2" s="13" t="s">
        <v>7</v>
      </c>
    </row>
    <row r="3" spans="1:74" ht="6.95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6"/>
      <c r="BS3" s="13" t="s">
        <v>6</v>
      </c>
      <c r="BT3" s="13" t="s">
        <v>7</v>
      </c>
    </row>
    <row r="4" spans="1:74" ht="24.95" customHeight="1">
      <c r="B4" s="16"/>
      <c r="D4" s="17" t="s">
        <v>8</v>
      </c>
      <c r="AR4" s="16"/>
      <c r="AS4" s="18" t="s">
        <v>9</v>
      </c>
      <c r="BS4" s="13" t="s">
        <v>10</v>
      </c>
    </row>
    <row r="5" spans="1:74" ht="12" customHeight="1">
      <c r="B5" s="16"/>
      <c r="D5" s="19" t="s">
        <v>11</v>
      </c>
      <c r="K5" s="191"/>
      <c r="L5" s="170"/>
      <c r="M5" s="170"/>
      <c r="N5" s="170"/>
      <c r="O5" s="170"/>
      <c r="P5" s="170"/>
      <c r="Q5" s="170"/>
      <c r="R5" s="170"/>
      <c r="S5" s="170"/>
      <c r="T5" s="170"/>
      <c r="U5" s="170"/>
      <c r="V5" s="170"/>
      <c r="W5" s="170"/>
      <c r="X5" s="170"/>
      <c r="Y5" s="170"/>
      <c r="Z5" s="170"/>
      <c r="AA5" s="170"/>
      <c r="AB5" s="170"/>
      <c r="AC5" s="170"/>
      <c r="AD5" s="170"/>
      <c r="AE5" s="170"/>
      <c r="AF5" s="170"/>
      <c r="AG5" s="170"/>
      <c r="AH5" s="170"/>
      <c r="AI5" s="170"/>
      <c r="AJ5" s="170"/>
      <c r="AK5" s="170"/>
      <c r="AL5" s="170"/>
      <c r="AM5" s="170"/>
      <c r="AN5" s="170"/>
      <c r="AO5" s="170"/>
      <c r="AR5" s="16"/>
      <c r="BS5" s="13" t="s">
        <v>6</v>
      </c>
    </row>
    <row r="6" spans="1:74" ht="36.950000000000003" customHeight="1">
      <c r="B6" s="16"/>
      <c r="D6" s="21" t="s">
        <v>12</v>
      </c>
      <c r="K6" s="192" t="s">
        <v>13</v>
      </c>
      <c r="L6" s="170"/>
      <c r="M6" s="170"/>
      <c r="N6" s="170"/>
      <c r="O6" s="170"/>
      <c r="P6" s="170"/>
      <c r="Q6" s="170"/>
      <c r="R6" s="170"/>
      <c r="S6" s="170"/>
      <c r="T6" s="170"/>
      <c r="U6" s="170"/>
      <c r="V6" s="170"/>
      <c r="W6" s="170"/>
      <c r="X6" s="170"/>
      <c r="Y6" s="170"/>
      <c r="Z6" s="170"/>
      <c r="AA6" s="170"/>
      <c r="AB6" s="170"/>
      <c r="AC6" s="170"/>
      <c r="AD6" s="170"/>
      <c r="AE6" s="170"/>
      <c r="AF6" s="170"/>
      <c r="AG6" s="170"/>
      <c r="AH6" s="170"/>
      <c r="AI6" s="170"/>
      <c r="AJ6" s="170"/>
      <c r="AK6" s="170"/>
      <c r="AL6" s="170"/>
      <c r="AM6" s="170"/>
      <c r="AN6" s="170"/>
      <c r="AO6" s="170"/>
      <c r="AR6" s="16"/>
      <c r="BS6" s="13" t="s">
        <v>6</v>
      </c>
    </row>
    <row r="7" spans="1:74" ht="12" customHeight="1">
      <c r="B7" s="16"/>
      <c r="D7" s="22" t="s">
        <v>14</v>
      </c>
      <c r="K7" s="20" t="s">
        <v>1</v>
      </c>
      <c r="AK7" s="22" t="s">
        <v>15</v>
      </c>
      <c r="AN7" s="20" t="s">
        <v>1</v>
      </c>
      <c r="AR7" s="16"/>
      <c r="BS7" s="13" t="s">
        <v>6</v>
      </c>
    </row>
    <row r="8" spans="1:74" ht="12" customHeight="1">
      <c r="B8" s="16"/>
      <c r="D8" s="22" t="s">
        <v>16</v>
      </c>
      <c r="K8" s="20" t="s">
        <v>17</v>
      </c>
      <c r="AK8" s="22" t="s">
        <v>18</v>
      </c>
      <c r="AN8" s="163"/>
      <c r="AR8" s="16"/>
      <c r="BS8" s="13" t="s">
        <v>6</v>
      </c>
    </row>
    <row r="9" spans="1:74" ht="14.45" customHeight="1">
      <c r="B9" s="16"/>
      <c r="AR9" s="16"/>
      <c r="BS9" s="13" t="s">
        <v>6</v>
      </c>
    </row>
    <row r="10" spans="1:74" ht="12" customHeight="1">
      <c r="B10" s="16"/>
      <c r="D10" s="22" t="s">
        <v>19</v>
      </c>
      <c r="AK10" s="22" t="s">
        <v>20</v>
      </c>
      <c r="AN10" s="20" t="s">
        <v>1</v>
      </c>
      <c r="AR10" s="16"/>
      <c r="BS10" s="13" t="s">
        <v>6</v>
      </c>
    </row>
    <row r="11" spans="1:74" ht="18.399999999999999" customHeight="1">
      <c r="B11" s="16"/>
      <c r="E11" s="20" t="s">
        <v>21</v>
      </c>
      <c r="AK11" s="22" t="s">
        <v>22</v>
      </c>
      <c r="AN11" s="20" t="s">
        <v>1</v>
      </c>
      <c r="AR11" s="16"/>
      <c r="BS11" s="13" t="s">
        <v>6</v>
      </c>
    </row>
    <row r="12" spans="1:74" ht="6.95" customHeight="1">
      <c r="B12" s="16"/>
      <c r="AR12" s="16"/>
      <c r="BS12" s="13" t="s">
        <v>6</v>
      </c>
    </row>
    <row r="13" spans="1:74" ht="12" customHeight="1">
      <c r="B13" s="16"/>
      <c r="D13" s="22" t="s">
        <v>23</v>
      </c>
      <c r="AK13" s="22" t="s">
        <v>20</v>
      </c>
      <c r="AN13" s="20" t="s">
        <v>1</v>
      </c>
      <c r="AR13" s="16"/>
      <c r="BS13" s="13" t="s">
        <v>6</v>
      </c>
    </row>
    <row r="14" spans="1:74" ht="12.75">
      <c r="B14" s="16"/>
      <c r="E14" s="20" t="s">
        <v>24</v>
      </c>
      <c r="AK14" s="22" t="s">
        <v>22</v>
      </c>
      <c r="AN14" s="20" t="s">
        <v>1</v>
      </c>
      <c r="AR14" s="16"/>
      <c r="BS14" s="13" t="s">
        <v>6</v>
      </c>
    </row>
    <row r="15" spans="1:74" ht="6.95" customHeight="1">
      <c r="B15" s="16"/>
      <c r="AR15" s="16"/>
      <c r="BS15" s="13" t="s">
        <v>3</v>
      </c>
    </row>
    <row r="16" spans="1:74" ht="12" customHeight="1">
      <c r="B16" s="16"/>
      <c r="D16" s="22" t="s">
        <v>25</v>
      </c>
      <c r="AK16" s="22" t="s">
        <v>20</v>
      </c>
      <c r="AN16" s="20" t="s">
        <v>1</v>
      </c>
      <c r="AR16" s="16"/>
      <c r="BS16" s="13" t="s">
        <v>3</v>
      </c>
    </row>
    <row r="17" spans="2:71" ht="18.399999999999999" customHeight="1">
      <c r="B17" s="16"/>
      <c r="E17" s="20" t="s">
        <v>24</v>
      </c>
      <c r="AK17" s="22" t="s">
        <v>22</v>
      </c>
      <c r="AN17" s="20" t="s">
        <v>1</v>
      </c>
      <c r="AR17" s="16"/>
      <c r="BS17" s="13" t="s">
        <v>26</v>
      </c>
    </row>
    <row r="18" spans="2:71" ht="6.95" customHeight="1">
      <c r="B18" s="16"/>
      <c r="AR18" s="16"/>
      <c r="BS18" s="13" t="s">
        <v>6</v>
      </c>
    </row>
    <row r="19" spans="2:71" ht="12" customHeight="1">
      <c r="B19" s="16"/>
      <c r="D19" s="22" t="s">
        <v>27</v>
      </c>
      <c r="AK19" s="22" t="s">
        <v>20</v>
      </c>
      <c r="AN19" s="20" t="s">
        <v>1</v>
      </c>
      <c r="AR19" s="16"/>
      <c r="BS19" s="13" t="s">
        <v>6</v>
      </c>
    </row>
    <row r="20" spans="2:71" ht="18.399999999999999" customHeight="1">
      <c r="B20" s="16"/>
      <c r="E20" s="20" t="s">
        <v>24</v>
      </c>
      <c r="AK20" s="22" t="s">
        <v>22</v>
      </c>
      <c r="AN20" s="20" t="s">
        <v>1</v>
      </c>
      <c r="AR20" s="16"/>
      <c r="BS20" s="13" t="s">
        <v>26</v>
      </c>
    </row>
    <row r="21" spans="2:71" ht="6.95" customHeight="1">
      <c r="B21" s="16"/>
      <c r="AR21" s="16"/>
    </row>
    <row r="22" spans="2:71" ht="12" customHeight="1">
      <c r="B22" s="16"/>
      <c r="D22" s="22" t="s">
        <v>28</v>
      </c>
      <c r="AR22" s="16"/>
    </row>
    <row r="23" spans="2:71" ht="16.5" customHeight="1">
      <c r="B23" s="16"/>
      <c r="E23" s="193" t="s">
        <v>1</v>
      </c>
      <c r="F23" s="193"/>
      <c r="G23" s="193"/>
      <c r="H23" s="193"/>
      <c r="I23" s="193"/>
      <c r="J23" s="193"/>
      <c r="K23" s="193"/>
      <c r="L23" s="193"/>
      <c r="M23" s="193"/>
      <c r="N23" s="193"/>
      <c r="O23" s="193"/>
      <c r="P23" s="193"/>
      <c r="Q23" s="193"/>
      <c r="R23" s="193"/>
      <c r="S23" s="193"/>
      <c r="T23" s="193"/>
      <c r="U23" s="193"/>
      <c r="V23" s="193"/>
      <c r="W23" s="193"/>
      <c r="X23" s="193"/>
      <c r="Y23" s="193"/>
      <c r="Z23" s="193"/>
      <c r="AA23" s="193"/>
      <c r="AB23" s="193"/>
      <c r="AC23" s="193"/>
      <c r="AD23" s="193"/>
      <c r="AE23" s="193"/>
      <c r="AF23" s="193"/>
      <c r="AG23" s="193"/>
      <c r="AH23" s="193"/>
      <c r="AI23" s="193"/>
      <c r="AJ23" s="193"/>
      <c r="AK23" s="193"/>
      <c r="AL23" s="193"/>
      <c r="AM23" s="193"/>
      <c r="AN23" s="193"/>
      <c r="AR23" s="16"/>
    </row>
    <row r="24" spans="2:71" ht="6.95" customHeight="1">
      <c r="B24" s="16"/>
      <c r="AR24" s="16"/>
    </row>
    <row r="25" spans="2:71" ht="6.95" customHeight="1">
      <c r="B25" s="16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R25" s="16"/>
    </row>
    <row r="26" spans="2:71" s="1" customFormat="1" ht="25.9" customHeight="1">
      <c r="B26" s="25"/>
      <c r="D26" s="26" t="s">
        <v>29</v>
      </c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194">
        <f>ROUND(AG94,2)</f>
        <v>0</v>
      </c>
      <c r="AL26" s="195"/>
      <c r="AM26" s="195"/>
      <c r="AN26" s="195"/>
      <c r="AO26" s="195"/>
      <c r="AR26" s="25"/>
    </row>
    <row r="27" spans="2:71" s="1" customFormat="1" ht="6.95" customHeight="1">
      <c r="B27" s="25"/>
      <c r="AR27" s="25"/>
    </row>
    <row r="28" spans="2:71" s="1" customFormat="1" ht="12.75">
      <c r="B28" s="25"/>
      <c r="L28" s="196" t="s">
        <v>30</v>
      </c>
      <c r="M28" s="196"/>
      <c r="N28" s="196"/>
      <c r="O28" s="196"/>
      <c r="P28" s="196"/>
      <c r="W28" s="196" t="s">
        <v>31</v>
      </c>
      <c r="X28" s="196"/>
      <c r="Y28" s="196"/>
      <c r="Z28" s="196"/>
      <c r="AA28" s="196"/>
      <c r="AB28" s="196"/>
      <c r="AC28" s="196"/>
      <c r="AD28" s="196"/>
      <c r="AE28" s="196"/>
      <c r="AK28" s="196" t="s">
        <v>32</v>
      </c>
      <c r="AL28" s="196"/>
      <c r="AM28" s="196"/>
      <c r="AN28" s="196"/>
      <c r="AO28" s="196"/>
      <c r="AR28" s="25"/>
    </row>
    <row r="29" spans="2:71" s="2" customFormat="1" ht="14.45" customHeight="1">
      <c r="B29" s="29"/>
      <c r="D29" s="22" t="s">
        <v>33</v>
      </c>
      <c r="F29" s="30" t="s">
        <v>34</v>
      </c>
      <c r="L29" s="181">
        <v>0.2</v>
      </c>
      <c r="M29" s="182"/>
      <c r="N29" s="182"/>
      <c r="O29" s="182"/>
      <c r="P29" s="182"/>
      <c r="Q29" s="31"/>
      <c r="R29" s="31"/>
      <c r="S29" s="31"/>
      <c r="T29" s="31"/>
      <c r="U29" s="31"/>
      <c r="V29" s="31"/>
      <c r="W29" s="183" t="e">
        <f>ROUND(AZ94, 2)</f>
        <v>#REF!</v>
      </c>
      <c r="X29" s="182"/>
      <c r="Y29" s="182"/>
      <c r="Z29" s="182"/>
      <c r="AA29" s="182"/>
      <c r="AB29" s="182"/>
      <c r="AC29" s="182"/>
      <c r="AD29" s="182"/>
      <c r="AE29" s="182"/>
      <c r="AF29" s="31"/>
      <c r="AG29" s="31"/>
      <c r="AH29" s="31"/>
      <c r="AI29" s="31"/>
      <c r="AJ29" s="31"/>
      <c r="AK29" s="183" t="e">
        <f>ROUND(AV94, 2)</f>
        <v>#REF!</v>
      </c>
      <c r="AL29" s="182"/>
      <c r="AM29" s="182"/>
      <c r="AN29" s="182"/>
      <c r="AO29" s="182"/>
      <c r="AP29" s="31"/>
      <c r="AQ29" s="31"/>
      <c r="AR29" s="32"/>
      <c r="AS29" s="31"/>
      <c r="AT29" s="31"/>
      <c r="AU29" s="31"/>
      <c r="AV29" s="31"/>
      <c r="AW29" s="31"/>
      <c r="AX29" s="31"/>
      <c r="AY29" s="31"/>
      <c r="AZ29" s="31"/>
    </row>
    <row r="30" spans="2:71" s="2" customFormat="1" ht="14.45" customHeight="1">
      <c r="B30" s="29"/>
      <c r="F30" s="30" t="s">
        <v>35</v>
      </c>
      <c r="L30" s="190">
        <v>0.2</v>
      </c>
      <c r="M30" s="189"/>
      <c r="N30" s="189"/>
      <c r="O30" s="189"/>
      <c r="P30" s="189"/>
      <c r="W30" s="188">
        <f>AK26</f>
        <v>0</v>
      </c>
      <c r="X30" s="189"/>
      <c r="Y30" s="189"/>
      <c r="Z30" s="189"/>
      <c r="AA30" s="189"/>
      <c r="AB30" s="189"/>
      <c r="AC30" s="189"/>
      <c r="AD30" s="189"/>
      <c r="AE30" s="189"/>
      <c r="AK30" s="188">
        <f>ROUND(W30*0.2,2)</f>
        <v>0</v>
      </c>
      <c r="AL30" s="189"/>
      <c r="AM30" s="189"/>
      <c r="AN30" s="189"/>
      <c r="AO30" s="189"/>
      <c r="AR30" s="29"/>
    </row>
    <row r="31" spans="2:71" s="2" customFormat="1" ht="14.45" hidden="1" customHeight="1">
      <c r="B31" s="29"/>
      <c r="F31" s="22" t="s">
        <v>36</v>
      </c>
      <c r="L31" s="190">
        <v>0.2</v>
      </c>
      <c r="M31" s="189"/>
      <c r="N31" s="189"/>
      <c r="O31" s="189"/>
      <c r="P31" s="189"/>
      <c r="W31" s="188" t="e">
        <f>ROUND(BB94, 2)</f>
        <v>#REF!</v>
      </c>
      <c r="X31" s="189"/>
      <c r="Y31" s="189"/>
      <c r="Z31" s="189"/>
      <c r="AA31" s="189"/>
      <c r="AB31" s="189"/>
      <c r="AC31" s="189"/>
      <c r="AD31" s="189"/>
      <c r="AE31" s="189"/>
      <c r="AK31" s="188">
        <v>0</v>
      </c>
      <c r="AL31" s="189"/>
      <c r="AM31" s="189"/>
      <c r="AN31" s="189"/>
      <c r="AO31" s="189"/>
      <c r="AR31" s="29"/>
    </row>
    <row r="32" spans="2:71" s="2" customFormat="1" ht="14.45" hidden="1" customHeight="1">
      <c r="B32" s="29"/>
      <c r="F32" s="22" t="s">
        <v>37</v>
      </c>
      <c r="L32" s="190">
        <v>0.2</v>
      </c>
      <c r="M32" s="189"/>
      <c r="N32" s="189"/>
      <c r="O32" s="189"/>
      <c r="P32" s="189"/>
      <c r="W32" s="188" t="e">
        <f>ROUND(BC94, 2)</f>
        <v>#REF!</v>
      </c>
      <c r="X32" s="189"/>
      <c r="Y32" s="189"/>
      <c r="Z32" s="189"/>
      <c r="AA32" s="189"/>
      <c r="AB32" s="189"/>
      <c r="AC32" s="189"/>
      <c r="AD32" s="189"/>
      <c r="AE32" s="189"/>
      <c r="AK32" s="188">
        <v>0</v>
      </c>
      <c r="AL32" s="189"/>
      <c r="AM32" s="189"/>
      <c r="AN32" s="189"/>
      <c r="AO32" s="189"/>
      <c r="AR32" s="29"/>
    </row>
    <row r="33" spans="2:52" s="2" customFormat="1" ht="14.45" hidden="1" customHeight="1">
      <c r="B33" s="29"/>
      <c r="F33" s="30" t="s">
        <v>38</v>
      </c>
      <c r="L33" s="181">
        <v>0</v>
      </c>
      <c r="M33" s="182"/>
      <c r="N33" s="182"/>
      <c r="O33" s="182"/>
      <c r="P33" s="182"/>
      <c r="Q33" s="31"/>
      <c r="R33" s="31"/>
      <c r="S33" s="31"/>
      <c r="T33" s="31"/>
      <c r="U33" s="31"/>
      <c r="V33" s="31"/>
      <c r="W33" s="183" t="e">
        <f>ROUND(BD94, 2)</f>
        <v>#REF!</v>
      </c>
      <c r="X33" s="182"/>
      <c r="Y33" s="182"/>
      <c r="Z33" s="182"/>
      <c r="AA33" s="182"/>
      <c r="AB33" s="182"/>
      <c r="AC33" s="182"/>
      <c r="AD33" s="182"/>
      <c r="AE33" s="182"/>
      <c r="AF33" s="31"/>
      <c r="AG33" s="31"/>
      <c r="AH33" s="31"/>
      <c r="AI33" s="31"/>
      <c r="AJ33" s="31"/>
      <c r="AK33" s="183">
        <v>0</v>
      </c>
      <c r="AL33" s="182"/>
      <c r="AM33" s="182"/>
      <c r="AN33" s="182"/>
      <c r="AO33" s="182"/>
      <c r="AP33" s="31"/>
      <c r="AQ33" s="31"/>
      <c r="AR33" s="32"/>
      <c r="AS33" s="31"/>
      <c r="AT33" s="31"/>
      <c r="AU33" s="31"/>
      <c r="AV33" s="31"/>
      <c r="AW33" s="31"/>
      <c r="AX33" s="31"/>
      <c r="AY33" s="31"/>
      <c r="AZ33" s="31"/>
    </row>
    <row r="34" spans="2:52" s="1" customFormat="1" ht="6.95" customHeight="1">
      <c r="B34" s="25"/>
      <c r="AR34" s="25"/>
    </row>
    <row r="35" spans="2:52" s="1" customFormat="1" ht="25.9" customHeight="1">
      <c r="B35" s="25"/>
      <c r="C35" s="33"/>
      <c r="D35" s="34" t="s">
        <v>39</v>
      </c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6" t="s">
        <v>40</v>
      </c>
      <c r="U35" s="35"/>
      <c r="V35" s="35"/>
      <c r="W35" s="35"/>
      <c r="X35" s="187" t="s">
        <v>41</v>
      </c>
      <c r="Y35" s="185"/>
      <c r="Z35" s="185"/>
      <c r="AA35" s="185"/>
      <c r="AB35" s="185"/>
      <c r="AC35" s="35"/>
      <c r="AD35" s="35"/>
      <c r="AE35" s="35"/>
      <c r="AF35" s="35"/>
      <c r="AG35" s="35"/>
      <c r="AH35" s="35"/>
      <c r="AI35" s="35"/>
      <c r="AJ35" s="35"/>
      <c r="AK35" s="184">
        <f>SUM(AK26,AK30)</f>
        <v>0</v>
      </c>
      <c r="AL35" s="185"/>
      <c r="AM35" s="185"/>
      <c r="AN35" s="185"/>
      <c r="AO35" s="186"/>
      <c r="AP35" s="33"/>
      <c r="AQ35" s="33"/>
      <c r="AR35" s="25"/>
    </row>
    <row r="36" spans="2:52" s="1" customFormat="1" ht="6.95" customHeight="1">
      <c r="B36" s="25"/>
      <c r="AR36" s="25"/>
    </row>
    <row r="37" spans="2:52" s="1" customFormat="1" ht="14.45" customHeight="1">
      <c r="B37" s="25"/>
      <c r="AR37" s="25"/>
    </row>
    <row r="38" spans="2:52" ht="14.45" customHeight="1">
      <c r="B38" s="16"/>
      <c r="AR38" s="16"/>
    </row>
    <row r="39" spans="2:52" ht="14.45" customHeight="1">
      <c r="B39" s="16"/>
      <c r="AR39" s="16"/>
    </row>
    <row r="40" spans="2:52" ht="14.45" customHeight="1">
      <c r="B40" s="16"/>
      <c r="AR40" s="16"/>
    </row>
    <row r="41" spans="2:52" ht="14.45" customHeight="1">
      <c r="B41" s="16"/>
      <c r="AR41" s="16"/>
    </row>
    <row r="42" spans="2:52" ht="14.45" customHeight="1">
      <c r="B42" s="16"/>
      <c r="AR42" s="16"/>
    </row>
    <row r="43" spans="2:52" ht="14.45" customHeight="1">
      <c r="B43" s="16"/>
      <c r="AR43" s="16"/>
    </row>
    <row r="44" spans="2:52" ht="14.45" customHeight="1">
      <c r="B44" s="16"/>
      <c r="AR44" s="16"/>
    </row>
    <row r="45" spans="2:52" ht="14.45" customHeight="1">
      <c r="B45" s="16"/>
      <c r="AR45" s="16"/>
    </row>
    <row r="46" spans="2:52" ht="14.45" customHeight="1">
      <c r="B46" s="16"/>
      <c r="AR46" s="16"/>
    </row>
    <row r="47" spans="2:52" ht="14.45" customHeight="1">
      <c r="B47" s="16"/>
      <c r="AR47" s="16"/>
    </row>
    <row r="48" spans="2:52" ht="14.45" customHeight="1">
      <c r="B48" s="16"/>
      <c r="AR48" s="16"/>
    </row>
    <row r="49" spans="2:44" s="1" customFormat="1" ht="14.45" customHeight="1">
      <c r="B49" s="25"/>
      <c r="D49" s="37" t="s">
        <v>42</v>
      </c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7" t="s">
        <v>43</v>
      </c>
      <c r="AI49" s="38"/>
      <c r="AJ49" s="38"/>
      <c r="AK49" s="38"/>
      <c r="AL49" s="38"/>
      <c r="AM49" s="38"/>
      <c r="AN49" s="38"/>
      <c r="AO49" s="38"/>
      <c r="AR49" s="25"/>
    </row>
    <row r="50" spans="2:44">
      <c r="B50" s="16"/>
      <c r="AR50" s="16"/>
    </row>
    <row r="51" spans="2:44">
      <c r="B51" s="16"/>
      <c r="AR51" s="16"/>
    </row>
    <row r="52" spans="2:44">
      <c r="B52" s="16"/>
      <c r="AR52" s="16"/>
    </row>
    <row r="53" spans="2:44">
      <c r="B53" s="16"/>
      <c r="AR53" s="16"/>
    </row>
    <row r="54" spans="2:44">
      <c r="B54" s="16"/>
      <c r="AR54" s="16"/>
    </row>
    <row r="55" spans="2:44">
      <c r="B55" s="16"/>
      <c r="AR55" s="16"/>
    </row>
    <row r="56" spans="2:44">
      <c r="B56" s="16"/>
      <c r="AR56" s="16"/>
    </row>
    <row r="57" spans="2:44">
      <c r="B57" s="16"/>
      <c r="AR57" s="16"/>
    </row>
    <row r="58" spans="2:44">
      <c r="B58" s="16"/>
      <c r="AR58" s="16"/>
    </row>
    <row r="59" spans="2:44">
      <c r="B59" s="16"/>
      <c r="AR59" s="16"/>
    </row>
    <row r="60" spans="2:44" s="1" customFormat="1" ht="12.75">
      <c r="B60" s="25"/>
      <c r="D60" s="39" t="s">
        <v>44</v>
      </c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39" t="s">
        <v>45</v>
      </c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39" t="s">
        <v>44</v>
      </c>
      <c r="AI60" s="27"/>
      <c r="AJ60" s="27"/>
      <c r="AK60" s="27"/>
      <c r="AL60" s="27"/>
      <c r="AM60" s="39" t="s">
        <v>45</v>
      </c>
      <c r="AN60" s="27"/>
      <c r="AO60" s="27"/>
      <c r="AR60" s="25"/>
    </row>
    <row r="61" spans="2:44">
      <c r="B61" s="16"/>
      <c r="AR61" s="16"/>
    </row>
    <row r="62" spans="2:44">
      <c r="B62" s="16"/>
      <c r="AR62" s="16"/>
    </row>
    <row r="63" spans="2:44">
      <c r="B63" s="16"/>
      <c r="AR63" s="16"/>
    </row>
    <row r="64" spans="2:44" s="1" customFormat="1" ht="12.75">
      <c r="B64" s="25"/>
      <c r="D64" s="37" t="s">
        <v>46</v>
      </c>
      <c r="E64" s="38"/>
      <c r="F64" s="38"/>
      <c r="G64" s="38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7" t="s">
        <v>47</v>
      </c>
      <c r="AI64" s="38"/>
      <c r="AJ64" s="38"/>
      <c r="AK64" s="38"/>
      <c r="AL64" s="38"/>
      <c r="AM64" s="38"/>
      <c r="AN64" s="38"/>
      <c r="AO64" s="38"/>
      <c r="AR64" s="25"/>
    </row>
    <row r="65" spans="2:44">
      <c r="B65" s="16"/>
      <c r="AR65" s="16"/>
    </row>
    <row r="66" spans="2:44">
      <c r="B66" s="16"/>
      <c r="AR66" s="16"/>
    </row>
    <row r="67" spans="2:44">
      <c r="B67" s="16"/>
      <c r="AR67" s="16"/>
    </row>
    <row r="68" spans="2:44">
      <c r="B68" s="16"/>
      <c r="AR68" s="16"/>
    </row>
    <row r="69" spans="2:44">
      <c r="B69" s="16"/>
      <c r="AR69" s="16"/>
    </row>
    <row r="70" spans="2:44">
      <c r="B70" s="16"/>
      <c r="AR70" s="16"/>
    </row>
    <row r="71" spans="2:44">
      <c r="B71" s="16"/>
      <c r="AR71" s="16"/>
    </row>
    <row r="72" spans="2:44">
      <c r="B72" s="16"/>
      <c r="AR72" s="16"/>
    </row>
    <row r="73" spans="2:44">
      <c r="B73" s="16"/>
      <c r="AR73" s="16"/>
    </row>
    <row r="74" spans="2:44">
      <c r="B74" s="16"/>
      <c r="AR74" s="16"/>
    </row>
    <row r="75" spans="2:44" s="1" customFormat="1" ht="12.75">
      <c r="B75" s="25"/>
      <c r="D75" s="39" t="s">
        <v>44</v>
      </c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39" t="s">
        <v>45</v>
      </c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39" t="s">
        <v>44</v>
      </c>
      <c r="AI75" s="27"/>
      <c r="AJ75" s="27"/>
      <c r="AK75" s="27"/>
      <c r="AL75" s="27"/>
      <c r="AM75" s="39" t="s">
        <v>45</v>
      </c>
      <c r="AN75" s="27"/>
      <c r="AO75" s="27"/>
      <c r="AR75" s="25"/>
    </row>
    <row r="76" spans="2:44" s="1" customFormat="1">
      <c r="B76" s="25"/>
      <c r="AR76" s="25"/>
    </row>
    <row r="77" spans="2:44" s="1" customFormat="1" ht="6.95" customHeight="1">
      <c r="B77" s="40"/>
      <c r="C77" s="41"/>
      <c r="D77" s="41"/>
      <c r="E77" s="41"/>
      <c r="F77" s="41"/>
      <c r="G77" s="41"/>
      <c r="H77" s="41"/>
      <c r="I77" s="41"/>
      <c r="J77" s="41"/>
      <c r="K77" s="41"/>
      <c r="L77" s="41"/>
      <c r="M77" s="41"/>
      <c r="N77" s="41"/>
      <c r="O77" s="41"/>
      <c r="P77" s="41"/>
      <c r="Q77" s="41"/>
      <c r="R77" s="41"/>
      <c r="S77" s="41"/>
      <c r="T77" s="41"/>
      <c r="U77" s="41"/>
      <c r="V77" s="41"/>
      <c r="W77" s="41"/>
      <c r="X77" s="41"/>
      <c r="Y77" s="41"/>
      <c r="Z77" s="41"/>
      <c r="AA77" s="41"/>
      <c r="AB77" s="41"/>
      <c r="AC77" s="41"/>
      <c r="AD77" s="41"/>
      <c r="AE77" s="41"/>
      <c r="AF77" s="41"/>
      <c r="AG77" s="41"/>
      <c r="AH77" s="41"/>
      <c r="AI77" s="41"/>
      <c r="AJ77" s="41"/>
      <c r="AK77" s="41"/>
      <c r="AL77" s="41"/>
      <c r="AM77" s="41"/>
      <c r="AN77" s="41"/>
      <c r="AO77" s="41"/>
      <c r="AP77" s="41"/>
      <c r="AQ77" s="41"/>
      <c r="AR77" s="25"/>
    </row>
    <row r="81" spans="2:91" s="1" customFormat="1" ht="6.95" customHeight="1">
      <c r="B81" s="42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43"/>
      <c r="AF81" s="43"/>
      <c r="AG81" s="43"/>
      <c r="AH81" s="43"/>
      <c r="AI81" s="43"/>
      <c r="AJ81" s="43"/>
      <c r="AK81" s="43"/>
      <c r="AL81" s="43"/>
      <c r="AM81" s="43"/>
      <c r="AN81" s="43"/>
      <c r="AO81" s="43"/>
      <c r="AP81" s="43"/>
      <c r="AQ81" s="43"/>
      <c r="AR81" s="25"/>
    </row>
    <row r="82" spans="2:91" s="1" customFormat="1" ht="24.95" customHeight="1">
      <c r="B82" s="25"/>
      <c r="C82" s="17" t="s">
        <v>48</v>
      </c>
      <c r="AR82" s="25"/>
    </row>
    <row r="83" spans="2:91" s="1" customFormat="1" ht="6.95" customHeight="1">
      <c r="B83" s="25"/>
      <c r="AR83" s="25"/>
    </row>
    <row r="84" spans="2:91" s="3" customFormat="1" ht="12" customHeight="1">
      <c r="B84" s="44"/>
      <c r="C84" s="22" t="s">
        <v>11</v>
      </c>
      <c r="L84" s="3">
        <f>K5</f>
        <v>0</v>
      </c>
      <c r="AR84" s="44"/>
    </row>
    <row r="85" spans="2:91" s="4" customFormat="1" ht="36.950000000000003" customHeight="1">
      <c r="B85" s="45"/>
      <c r="C85" s="46" t="s">
        <v>12</v>
      </c>
      <c r="L85" s="200" t="str">
        <f>K6</f>
        <v>Modernizácia farmy Bzince pod Javorinou</v>
      </c>
      <c r="M85" s="201"/>
      <c r="N85" s="201"/>
      <c r="O85" s="201"/>
      <c r="P85" s="201"/>
      <c r="Q85" s="201"/>
      <c r="R85" s="201"/>
      <c r="S85" s="201"/>
      <c r="T85" s="201"/>
      <c r="U85" s="201"/>
      <c r="V85" s="201"/>
      <c r="W85" s="201"/>
      <c r="X85" s="201"/>
      <c r="Y85" s="201"/>
      <c r="Z85" s="201"/>
      <c r="AA85" s="201"/>
      <c r="AB85" s="201"/>
      <c r="AC85" s="201"/>
      <c r="AD85" s="201"/>
      <c r="AE85" s="201"/>
      <c r="AF85" s="201"/>
      <c r="AG85" s="201"/>
      <c r="AH85" s="201"/>
      <c r="AI85" s="201"/>
      <c r="AJ85" s="201"/>
      <c r="AK85" s="201"/>
      <c r="AL85" s="201"/>
      <c r="AM85" s="201"/>
      <c r="AN85" s="201"/>
      <c r="AO85" s="201"/>
      <c r="AR85" s="45"/>
    </row>
    <row r="86" spans="2:91" s="1" customFormat="1" ht="6.95" customHeight="1">
      <c r="B86" s="25"/>
      <c r="AR86" s="25"/>
    </row>
    <row r="87" spans="2:91" s="1" customFormat="1" ht="12" customHeight="1">
      <c r="B87" s="25"/>
      <c r="C87" s="22" t="s">
        <v>16</v>
      </c>
      <c r="L87" s="47" t="str">
        <f>IF(K8="","",K8)</f>
        <v>Bzince pod Javorinou</v>
      </c>
      <c r="AI87" s="22" t="s">
        <v>18</v>
      </c>
      <c r="AM87" s="174" t="str">
        <f>IF(AN8= "","",AN8)</f>
        <v/>
      </c>
      <c r="AN87" s="174"/>
      <c r="AR87" s="25"/>
    </row>
    <row r="88" spans="2:91" s="1" customFormat="1" ht="6.95" customHeight="1">
      <c r="B88" s="25"/>
      <c r="AR88" s="25"/>
    </row>
    <row r="89" spans="2:91" s="1" customFormat="1" ht="15.2" customHeight="1">
      <c r="B89" s="25"/>
      <c r="C89" s="22" t="s">
        <v>19</v>
      </c>
      <c r="L89" s="3" t="str">
        <f>IF(E11= "","",E11)</f>
        <v>Poľnohospodárske družstvo Bzince pod Javorinou</v>
      </c>
      <c r="AI89" s="22" t="s">
        <v>25</v>
      </c>
      <c r="AM89" s="175" t="str">
        <f>IF(E17="","",E17)</f>
        <v xml:space="preserve"> </v>
      </c>
      <c r="AN89" s="176"/>
      <c r="AO89" s="176"/>
      <c r="AP89" s="176"/>
      <c r="AR89" s="25"/>
      <c r="AS89" s="177" t="s">
        <v>49</v>
      </c>
      <c r="AT89" s="178"/>
      <c r="AU89" s="49"/>
      <c r="AV89" s="49"/>
      <c r="AW89" s="49"/>
      <c r="AX89" s="49"/>
      <c r="AY89" s="49"/>
      <c r="AZ89" s="49"/>
      <c r="BA89" s="49"/>
      <c r="BB89" s="49"/>
      <c r="BC89" s="49"/>
      <c r="BD89" s="50"/>
    </row>
    <row r="90" spans="2:91" s="1" customFormat="1" ht="15.2" customHeight="1">
      <c r="B90" s="25"/>
      <c r="C90" s="22" t="s">
        <v>23</v>
      </c>
      <c r="L90" s="3" t="str">
        <f>IF(E14="","",E14)</f>
        <v xml:space="preserve"> </v>
      </c>
      <c r="AI90" s="22" t="s">
        <v>27</v>
      </c>
      <c r="AM90" s="175" t="str">
        <f>IF(E20="","",E20)</f>
        <v xml:space="preserve"> </v>
      </c>
      <c r="AN90" s="176"/>
      <c r="AO90" s="176"/>
      <c r="AP90" s="176"/>
      <c r="AR90" s="25"/>
      <c r="AS90" s="179"/>
      <c r="AT90" s="180"/>
      <c r="BD90" s="52"/>
    </row>
    <row r="91" spans="2:91" s="1" customFormat="1" ht="10.9" customHeight="1">
      <c r="B91" s="25"/>
      <c r="AR91" s="25"/>
      <c r="AS91" s="179"/>
      <c r="AT91" s="180"/>
      <c r="BD91" s="52"/>
    </row>
    <row r="92" spans="2:91" s="1" customFormat="1" ht="29.25" customHeight="1">
      <c r="B92" s="25"/>
      <c r="C92" s="204" t="s">
        <v>50</v>
      </c>
      <c r="D92" s="173"/>
      <c r="E92" s="173"/>
      <c r="F92" s="173"/>
      <c r="G92" s="173"/>
      <c r="H92" s="53"/>
      <c r="I92" s="202" t="s">
        <v>51</v>
      </c>
      <c r="J92" s="173"/>
      <c r="K92" s="173"/>
      <c r="L92" s="173"/>
      <c r="M92" s="173"/>
      <c r="N92" s="173"/>
      <c r="O92" s="173"/>
      <c r="P92" s="173"/>
      <c r="Q92" s="173"/>
      <c r="R92" s="173"/>
      <c r="S92" s="173"/>
      <c r="T92" s="173"/>
      <c r="U92" s="173"/>
      <c r="V92" s="173"/>
      <c r="W92" s="173"/>
      <c r="X92" s="173"/>
      <c r="Y92" s="173"/>
      <c r="Z92" s="173"/>
      <c r="AA92" s="173"/>
      <c r="AB92" s="173"/>
      <c r="AC92" s="173"/>
      <c r="AD92" s="173"/>
      <c r="AE92" s="173"/>
      <c r="AF92" s="173"/>
      <c r="AG92" s="172" t="s">
        <v>52</v>
      </c>
      <c r="AH92" s="173"/>
      <c r="AI92" s="173"/>
      <c r="AJ92" s="173"/>
      <c r="AK92" s="173"/>
      <c r="AL92" s="173"/>
      <c r="AM92" s="173"/>
      <c r="AN92" s="202" t="s">
        <v>53</v>
      </c>
      <c r="AO92" s="173"/>
      <c r="AP92" s="203"/>
      <c r="AQ92" s="54" t="s">
        <v>54</v>
      </c>
      <c r="AR92" s="25"/>
      <c r="AS92" s="55" t="s">
        <v>55</v>
      </c>
      <c r="AT92" s="56" t="s">
        <v>56</v>
      </c>
      <c r="AU92" s="56" t="s">
        <v>57</v>
      </c>
      <c r="AV92" s="56" t="s">
        <v>58</v>
      </c>
      <c r="AW92" s="56" t="s">
        <v>59</v>
      </c>
      <c r="AX92" s="56" t="s">
        <v>60</v>
      </c>
      <c r="AY92" s="56" t="s">
        <v>61</v>
      </c>
      <c r="AZ92" s="56" t="s">
        <v>62</v>
      </c>
      <c r="BA92" s="56" t="s">
        <v>63</v>
      </c>
      <c r="BB92" s="56" t="s">
        <v>64</v>
      </c>
      <c r="BC92" s="56" t="s">
        <v>65</v>
      </c>
      <c r="BD92" s="57" t="s">
        <v>66</v>
      </c>
    </row>
    <row r="93" spans="2:91" s="1" customFormat="1" ht="10.9" customHeight="1">
      <c r="B93" s="25"/>
      <c r="AR93" s="25"/>
      <c r="AS93" s="58"/>
      <c r="AT93" s="49"/>
      <c r="AU93" s="49"/>
      <c r="AV93" s="49"/>
      <c r="AW93" s="49"/>
      <c r="AX93" s="49"/>
      <c r="AY93" s="49"/>
      <c r="AZ93" s="49"/>
      <c r="BA93" s="49"/>
      <c r="BB93" s="49"/>
      <c r="BC93" s="49"/>
      <c r="BD93" s="50"/>
    </row>
    <row r="94" spans="2:91" s="5" customFormat="1" ht="32.450000000000003" customHeight="1">
      <c r="B94" s="59"/>
      <c r="C94" s="60" t="s">
        <v>67</v>
      </c>
      <c r="D94" s="61"/>
      <c r="E94" s="61"/>
      <c r="F94" s="61"/>
      <c r="G94" s="61"/>
      <c r="H94" s="61"/>
      <c r="I94" s="61"/>
      <c r="J94" s="61"/>
      <c r="K94" s="61"/>
      <c r="L94" s="61"/>
      <c r="M94" s="61"/>
      <c r="N94" s="61"/>
      <c r="O94" s="61"/>
      <c r="P94" s="61"/>
      <c r="Q94" s="61"/>
      <c r="R94" s="61"/>
      <c r="S94" s="61"/>
      <c r="T94" s="61"/>
      <c r="U94" s="61"/>
      <c r="V94" s="61"/>
      <c r="W94" s="61"/>
      <c r="X94" s="61"/>
      <c r="Y94" s="61"/>
      <c r="Z94" s="61"/>
      <c r="AA94" s="61"/>
      <c r="AB94" s="61"/>
      <c r="AC94" s="61"/>
      <c r="AD94" s="61"/>
      <c r="AE94" s="61"/>
      <c r="AF94" s="61"/>
      <c r="AG94" s="198">
        <f>ROUND(AG95+AG96+AG100+AG108+AG109,2)</f>
        <v>0</v>
      </c>
      <c r="AH94" s="198"/>
      <c r="AI94" s="198"/>
      <c r="AJ94" s="198"/>
      <c r="AK94" s="198"/>
      <c r="AL94" s="198"/>
      <c r="AM94" s="198"/>
      <c r="AN94" s="166">
        <f>SUM(AN95,AN96,AN100,AN108,AN109)</f>
        <v>0</v>
      </c>
      <c r="AO94" s="166"/>
      <c r="AP94" s="166"/>
      <c r="AQ94" s="63" t="s">
        <v>1</v>
      </c>
      <c r="AR94" s="59"/>
      <c r="AS94" s="64" t="e">
        <f>ROUND(AS95+AS96+AS100+AS108+AS109,2)</f>
        <v>#REF!</v>
      </c>
      <c r="AT94" s="65" t="e">
        <f t="shared" ref="AT94:AT109" si="0">ROUND(SUM(AV94:AW94),2)</f>
        <v>#REF!</v>
      </c>
      <c r="AU94" s="66" t="e">
        <f>ROUND(AU95+AU96+AU100+AU108+AU109,5)</f>
        <v>#REF!</v>
      </c>
      <c r="AV94" s="65" t="e">
        <f>ROUND(AZ94*L29,2)</f>
        <v>#REF!</v>
      </c>
      <c r="AW94" s="65" t="e">
        <f>ROUND(BA94*L30,2)</f>
        <v>#REF!</v>
      </c>
      <c r="AX94" s="65" t="e">
        <f>ROUND(BB94*L29,2)</f>
        <v>#REF!</v>
      </c>
      <c r="AY94" s="65" t="e">
        <f>ROUND(BC94*L30,2)</f>
        <v>#REF!</v>
      </c>
      <c r="AZ94" s="65" t="e">
        <f>ROUND(AZ95+AZ96+AZ100+AZ108+AZ109,2)</f>
        <v>#REF!</v>
      </c>
      <c r="BA94" s="65" t="e">
        <f>ROUND(BA95+BA96+BA100+BA108+BA109,2)</f>
        <v>#REF!</v>
      </c>
      <c r="BB94" s="65" t="e">
        <f>ROUND(BB95+BB96+BB100+BB108+BB109,2)</f>
        <v>#REF!</v>
      </c>
      <c r="BC94" s="65" t="e">
        <f>ROUND(BC95+BC96+BC100+BC108+BC109,2)</f>
        <v>#REF!</v>
      </c>
      <c r="BD94" s="67" t="e">
        <f>ROUND(BD95+BD96+BD100+BD108+BD109,2)</f>
        <v>#REF!</v>
      </c>
      <c r="BS94" s="68" t="s">
        <v>68</v>
      </c>
      <c r="BT94" s="68" t="s">
        <v>69</v>
      </c>
      <c r="BU94" s="69" t="s">
        <v>70</v>
      </c>
      <c r="BV94" s="68" t="s">
        <v>71</v>
      </c>
      <c r="BW94" s="68" t="s">
        <v>4</v>
      </c>
      <c r="BX94" s="68" t="s">
        <v>72</v>
      </c>
      <c r="CL94" s="68" t="s">
        <v>1</v>
      </c>
    </row>
    <row r="95" spans="2:91" s="6" customFormat="1" ht="16.5" customHeight="1">
      <c r="B95" s="70"/>
      <c r="C95" s="71"/>
      <c r="D95" s="197" t="s">
        <v>73</v>
      </c>
      <c r="E95" s="197"/>
      <c r="F95" s="197"/>
      <c r="G95" s="197"/>
      <c r="H95" s="197"/>
      <c r="I95" s="72"/>
      <c r="J95" s="197" t="s">
        <v>803</v>
      </c>
      <c r="K95" s="197"/>
      <c r="L95" s="197"/>
      <c r="M95" s="197"/>
      <c r="N95" s="197"/>
      <c r="O95" s="197"/>
      <c r="P95" s="197"/>
      <c r="Q95" s="197"/>
      <c r="R95" s="197"/>
      <c r="S95" s="197"/>
      <c r="T95" s="197"/>
      <c r="U95" s="197"/>
      <c r="V95" s="197"/>
      <c r="W95" s="197"/>
      <c r="X95" s="197"/>
      <c r="Y95" s="197"/>
      <c r="Z95" s="197"/>
      <c r="AA95" s="197"/>
      <c r="AB95" s="197"/>
      <c r="AC95" s="197"/>
      <c r="AD95" s="197"/>
      <c r="AE95" s="197"/>
      <c r="AF95" s="197"/>
      <c r="AG95" s="171">
        <f>'SO 01 - Plachtová maštaľ '!J32</f>
        <v>0</v>
      </c>
      <c r="AH95" s="165"/>
      <c r="AI95" s="165"/>
      <c r="AJ95" s="165"/>
      <c r="AK95" s="165"/>
      <c r="AL95" s="165"/>
      <c r="AM95" s="165"/>
      <c r="AN95" s="164">
        <f>'SO 01 - Plachtová maštaľ '!J41</f>
        <v>0</v>
      </c>
      <c r="AO95" s="165"/>
      <c r="AP95" s="165"/>
      <c r="AQ95" s="73" t="s">
        <v>74</v>
      </c>
      <c r="AR95" s="70"/>
      <c r="AS95" s="74" t="e">
        <f>ROUND(#REF!,2)</f>
        <v>#REF!</v>
      </c>
      <c r="AT95" s="75" t="e">
        <f t="shared" si="0"/>
        <v>#REF!</v>
      </c>
      <c r="AU95" s="76" t="e">
        <f>ROUND(#REF!,5)</f>
        <v>#REF!</v>
      </c>
      <c r="AV95" s="75" t="e">
        <f>ROUND(AZ95*L29,2)</f>
        <v>#REF!</v>
      </c>
      <c r="AW95" s="75" t="e">
        <f>ROUND(BA95*L30,2)</f>
        <v>#REF!</v>
      </c>
      <c r="AX95" s="75" t="e">
        <f>ROUND(BB95*L29,2)</f>
        <v>#REF!</v>
      </c>
      <c r="AY95" s="75" t="e">
        <f>ROUND(BC95*L30,2)</f>
        <v>#REF!</v>
      </c>
      <c r="AZ95" s="75" t="e">
        <f>ROUND(#REF!,2)</f>
        <v>#REF!</v>
      </c>
      <c r="BA95" s="75" t="e">
        <f>ROUND(#REF!,2)</f>
        <v>#REF!</v>
      </c>
      <c r="BB95" s="75" t="e">
        <f>ROUND(#REF!,2)</f>
        <v>#REF!</v>
      </c>
      <c r="BC95" s="75" t="e">
        <f>ROUND(#REF!,2)</f>
        <v>#REF!</v>
      </c>
      <c r="BD95" s="77" t="e">
        <f>ROUND(#REF!,2)</f>
        <v>#REF!</v>
      </c>
      <c r="BE95" s="5"/>
      <c r="BS95" s="78" t="s">
        <v>68</v>
      </c>
      <c r="BT95" s="78" t="s">
        <v>75</v>
      </c>
      <c r="BU95" s="78" t="s">
        <v>70</v>
      </c>
      <c r="BV95" s="78" t="s">
        <v>71</v>
      </c>
      <c r="BW95" s="78" t="s">
        <v>76</v>
      </c>
      <c r="BX95" s="78" t="s">
        <v>4</v>
      </c>
      <c r="CL95" s="78" t="s">
        <v>1</v>
      </c>
      <c r="CM95" s="78" t="s">
        <v>69</v>
      </c>
    </row>
    <row r="96" spans="2:91" s="6" customFormat="1" ht="16.5" customHeight="1">
      <c r="B96" s="70"/>
      <c r="C96" s="71"/>
      <c r="D96" s="197" t="s">
        <v>82</v>
      </c>
      <c r="E96" s="197"/>
      <c r="F96" s="197"/>
      <c r="G96" s="197"/>
      <c r="H96" s="197"/>
      <c r="I96" s="72"/>
      <c r="J96" s="197" t="s">
        <v>83</v>
      </c>
      <c r="K96" s="197"/>
      <c r="L96" s="197"/>
      <c r="M96" s="197"/>
      <c r="N96" s="197"/>
      <c r="O96" s="197"/>
      <c r="P96" s="197"/>
      <c r="Q96" s="197"/>
      <c r="R96" s="197"/>
      <c r="S96" s="197"/>
      <c r="T96" s="197"/>
      <c r="U96" s="197"/>
      <c r="V96" s="197"/>
      <c r="W96" s="197"/>
      <c r="X96" s="197"/>
      <c r="Y96" s="197"/>
      <c r="Z96" s="197"/>
      <c r="AA96" s="197"/>
      <c r="AB96" s="197"/>
      <c r="AC96" s="197"/>
      <c r="AD96" s="197"/>
      <c r="AE96" s="197"/>
      <c r="AF96" s="197"/>
      <c r="AG96" s="171">
        <f>ROUND(SUM(AG97:AG99),2)</f>
        <v>0</v>
      </c>
      <c r="AH96" s="165"/>
      <c r="AI96" s="165"/>
      <c r="AJ96" s="165"/>
      <c r="AK96" s="165"/>
      <c r="AL96" s="165"/>
      <c r="AM96" s="165"/>
      <c r="AN96" s="164">
        <f t="shared" ref="AN96:AN109" si="1">SUM(AG96,AT96)</f>
        <v>0</v>
      </c>
      <c r="AO96" s="165"/>
      <c r="AP96" s="165"/>
      <c r="AQ96" s="73" t="s">
        <v>74</v>
      </c>
      <c r="AR96" s="70"/>
      <c r="AS96" s="74">
        <f>ROUND(SUM(AS97:AS99),2)</f>
        <v>0</v>
      </c>
      <c r="AT96" s="75">
        <f t="shared" si="0"/>
        <v>0</v>
      </c>
      <c r="AU96" s="76">
        <f>ROUND(SUM(AU97:AU99),5)</f>
        <v>9180.6720600000008</v>
      </c>
      <c r="AV96" s="75">
        <f>ROUND(AZ96*L29,2)</f>
        <v>0</v>
      </c>
      <c r="AW96" s="75">
        <f>ROUND(BA96*L30,2)</f>
        <v>0</v>
      </c>
      <c r="AX96" s="75">
        <f>ROUND(BB96*L29,2)</f>
        <v>0</v>
      </c>
      <c r="AY96" s="75">
        <f>ROUND(BC96*L30,2)</f>
        <v>0</v>
      </c>
      <c r="AZ96" s="75">
        <f>ROUND(SUM(AZ97:AZ99),2)</f>
        <v>0</v>
      </c>
      <c r="BA96" s="75">
        <f>ROUND(SUM(BA97:BA99),2)</f>
        <v>0</v>
      </c>
      <c r="BB96" s="75">
        <f>ROUND(SUM(BB97:BB99),2)</f>
        <v>0</v>
      </c>
      <c r="BC96" s="75">
        <f>ROUND(SUM(BC97:BC99),2)</f>
        <v>0</v>
      </c>
      <c r="BD96" s="77">
        <f>ROUND(SUM(BD97:BD99),2)</f>
        <v>0</v>
      </c>
      <c r="BS96" s="78" t="s">
        <v>68</v>
      </c>
      <c r="BT96" s="78" t="s">
        <v>75</v>
      </c>
      <c r="BU96" s="78" t="s">
        <v>70</v>
      </c>
      <c r="BV96" s="78" t="s">
        <v>71</v>
      </c>
      <c r="BW96" s="78" t="s">
        <v>84</v>
      </c>
      <c r="BX96" s="78" t="s">
        <v>4</v>
      </c>
      <c r="CL96" s="78" t="s">
        <v>1</v>
      </c>
      <c r="CM96" s="78" t="s">
        <v>69</v>
      </c>
    </row>
    <row r="97" spans="1:91" s="3" customFormat="1" ht="23.25" customHeight="1">
      <c r="A97" s="79" t="s">
        <v>77</v>
      </c>
      <c r="B97" s="44"/>
      <c r="C97" s="9"/>
      <c r="D97" s="9"/>
      <c r="E97" s="199" t="s">
        <v>85</v>
      </c>
      <c r="F97" s="199"/>
      <c r="G97" s="199"/>
      <c r="H97" s="199"/>
      <c r="I97" s="199"/>
      <c r="J97" s="9"/>
      <c r="K97" s="199" t="s">
        <v>86</v>
      </c>
      <c r="L97" s="199"/>
      <c r="M97" s="199"/>
      <c r="N97" s="199"/>
      <c r="O97" s="199"/>
      <c r="P97" s="199"/>
      <c r="Q97" s="199"/>
      <c r="R97" s="199"/>
      <c r="S97" s="199"/>
      <c r="T97" s="199"/>
      <c r="U97" s="199"/>
      <c r="V97" s="199"/>
      <c r="W97" s="199"/>
      <c r="X97" s="199"/>
      <c r="Y97" s="199"/>
      <c r="Z97" s="199"/>
      <c r="AA97" s="199"/>
      <c r="AB97" s="199"/>
      <c r="AC97" s="199"/>
      <c r="AD97" s="199"/>
      <c r="AE97" s="199"/>
      <c r="AF97" s="199"/>
      <c r="AG97" s="167">
        <f>'SO 02.1 - Štrbina a rolov...'!J32</f>
        <v>0</v>
      </c>
      <c r="AH97" s="168"/>
      <c r="AI97" s="168"/>
      <c r="AJ97" s="168"/>
      <c r="AK97" s="168"/>
      <c r="AL97" s="168"/>
      <c r="AM97" s="168"/>
      <c r="AN97" s="167">
        <f t="shared" si="1"/>
        <v>0</v>
      </c>
      <c r="AO97" s="168"/>
      <c r="AP97" s="168"/>
      <c r="AQ97" s="80" t="s">
        <v>79</v>
      </c>
      <c r="AR97" s="44"/>
      <c r="AS97" s="81">
        <v>0</v>
      </c>
      <c r="AT97" s="82">
        <f t="shared" si="0"/>
        <v>0</v>
      </c>
      <c r="AU97" s="83">
        <f>'SO 02.1 - Štrbina a rolov...'!P121</f>
        <v>0</v>
      </c>
      <c r="AV97" s="82">
        <f>'SO 02.1 - Štrbina a rolov...'!J35</f>
        <v>0</v>
      </c>
      <c r="AW97" s="82">
        <f>'SO 02.1 - Štrbina a rolov...'!J36</f>
        <v>0</v>
      </c>
      <c r="AX97" s="82">
        <f>'SO 02.1 - Štrbina a rolov...'!J37</f>
        <v>0</v>
      </c>
      <c r="AY97" s="82">
        <f>'SO 02.1 - Štrbina a rolov...'!J38</f>
        <v>0</v>
      </c>
      <c r="AZ97" s="82">
        <f>'SO 02.1 - Štrbina a rolov...'!F35</f>
        <v>0</v>
      </c>
      <c r="BA97" s="82">
        <f>'SO 02.1 - Štrbina a rolov...'!F36</f>
        <v>0</v>
      </c>
      <c r="BB97" s="82">
        <f>'SO 02.1 - Štrbina a rolov...'!F37</f>
        <v>0</v>
      </c>
      <c r="BC97" s="82">
        <f>'SO 02.1 - Štrbina a rolov...'!F38</f>
        <v>0</v>
      </c>
      <c r="BD97" s="84">
        <f>'SO 02.1 - Štrbina a rolov...'!F39</f>
        <v>0</v>
      </c>
      <c r="BT97" s="20" t="s">
        <v>80</v>
      </c>
      <c r="BV97" s="20" t="s">
        <v>71</v>
      </c>
      <c r="BW97" s="20" t="s">
        <v>87</v>
      </c>
      <c r="BX97" s="20" t="s">
        <v>84</v>
      </c>
      <c r="CL97" s="20" t="s">
        <v>1</v>
      </c>
    </row>
    <row r="98" spans="1:91" s="3" customFormat="1" ht="16.5" customHeight="1">
      <c r="A98" s="79" t="s">
        <v>77</v>
      </c>
      <c r="B98" s="44"/>
      <c r="C98" s="9"/>
      <c r="D98" s="9"/>
      <c r="E98" s="199" t="s">
        <v>802</v>
      </c>
      <c r="F98" s="199"/>
      <c r="G98" s="199"/>
      <c r="H98" s="199"/>
      <c r="I98" s="199"/>
      <c r="J98" s="9"/>
      <c r="K98" s="199" t="s">
        <v>89</v>
      </c>
      <c r="L98" s="199"/>
      <c r="M98" s="199"/>
      <c r="N98" s="199"/>
      <c r="O98" s="199"/>
      <c r="P98" s="199"/>
      <c r="Q98" s="199"/>
      <c r="R98" s="199"/>
      <c r="S98" s="199"/>
      <c r="T98" s="199"/>
      <c r="U98" s="199"/>
      <c r="V98" s="199"/>
      <c r="W98" s="199"/>
      <c r="X98" s="199"/>
      <c r="Y98" s="199"/>
      <c r="Z98" s="199"/>
      <c r="AA98" s="199"/>
      <c r="AB98" s="199"/>
      <c r="AC98" s="199"/>
      <c r="AD98" s="199"/>
      <c r="AE98" s="199"/>
      <c r="AF98" s="199"/>
      <c r="AG98" s="167">
        <f>'SO 02.2 - Stavebné úpravy...'!J32</f>
        <v>0</v>
      </c>
      <c r="AH98" s="168"/>
      <c r="AI98" s="168"/>
      <c r="AJ98" s="168"/>
      <c r="AK98" s="168"/>
      <c r="AL98" s="168"/>
      <c r="AM98" s="168"/>
      <c r="AN98" s="167">
        <f t="shared" si="1"/>
        <v>0</v>
      </c>
      <c r="AO98" s="168"/>
      <c r="AP98" s="168"/>
      <c r="AQ98" s="80" t="s">
        <v>79</v>
      </c>
      <c r="AR98" s="44"/>
      <c r="AS98" s="81">
        <v>0</v>
      </c>
      <c r="AT98" s="82">
        <f t="shared" si="0"/>
        <v>0</v>
      </c>
      <c r="AU98" s="83">
        <f>'SO 02.2 - Stavebné úpravy...'!P130</f>
        <v>7515.72446829</v>
      </c>
      <c r="AV98" s="82">
        <f>'SO 02.2 - Stavebné úpravy...'!J35</f>
        <v>0</v>
      </c>
      <c r="AW98" s="82">
        <f>'SO 02.2 - Stavebné úpravy...'!J36</f>
        <v>0</v>
      </c>
      <c r="AX98" s="82">
        <f>'SO 02.2 - Stavebné úpravy...'!J37</f>
        <v>0</v>
      </c>
      <c r="AY98" s="82">
        <f>'SO 02.2 - Stavebné úpravy...'!J38</f>
        <v>0</v>
      </c>
      <c r="AZ98" s="82">
        <f>'SO 02.2 - Stavebné úpravy...'!F35</f>
        <v>0</v>
      </c>
      <c r="BA98" s="82">
        <f>'SO 02.2 - Stavebné úpravy...'!F36</f>
        <v>0</v>
      </c>
      <c r="BB98" s="82">
        <f>'SO 02.2 - Stavebné úpravy...'!F37</f>
        <v>0</v>
      </c>
      <c r="BC98" s="82">
        <f>'SO 02.2 - Stavebné úpravy...'!F38</f>
        <v>0</v>
      </c>
      <c r="BD98" s="84">
        <f>'SO 02.2 - Stavebné úpravy...'!F39</f>
        <v>0</v>
      </c>
      <c r="BT98" s="20" t="s">
        <v>80</v>
      </c>
      <c r="BV98" s="20" t="s">
        <v>71</v>
      </c>
      <c r="BW98" s="20" t="s">
        <v>90</v>
      </c>
      <c r="BX98" s="20" t="s">
        <v>84</v>
      </c>
      <c r="CL98" s="20" t="s">
        <v>1</v>
      </c>
    </row>
    <row r="99" spans="1:91" s="3" customFormat="1" ht="16.5" customHeight="1">
      <c r="A99" s="79" t="s">
        <v>77</v>
      </c>
      <c r="B99" s="44"/>
      <c r="C99" s="9"/>
      <c r="D99" s="9"/>
      <c r="E99" s="199" t="s">
        <v>88</v>
      </c>
      <c r="F99" s="199"/>
      <c r="G99" s="199"/>
      <c r="H99" s="199"/>
      <c r="I99" s="199"/>
      <c r="J99" s="9"/>
      <c r="K99" s="199" t="s">
        <v>91</v>
      </c>
      <c r="L99" s="199"/>
      <c r="M99" s="199"/>
      <c r="N99" s="199"/>
      <c r="O99" s="199"/>
      <c r="P99" s="199"/>
      <c r="Q99" s="199"/>
      <c r="R99" s="199"/>
      <c r="S99" s="199"/>
      <c r="T99" s="199"/>
      <c r="U99" s="199"/>
      <c r="V99" s="199"/>
      <c r="W99" s="199"/>
      <c r="X99" s="199"/>
      <c r="Y99" s="199"/>
      <c r="Z99" s="199"/>
      <c r="AA99" s="199"/>
      <c r="AB99" s="199"/>
      <c r="AC99" s="199"/>
      <c r="AD99" s="199"/>
      <c r="AE99" s="199"/>
      <c r="AF99" s="199"/>
      <c r="AG99" s="167">
        <f>'SO 02.3 - Uzemnenie konšt...'!J32</f>
        <v>0</v>
      </c>
      <c r="AH99" s="168"/>
      <c r="AI99" s="168"/>
      <c r="AJ99" s="168"/>
      <c r="AK99" s="168"/>
      <c r="AL99" s="168"/>
      <c r="AM99" s="168"/>
      <c r="AN99" s="167">
        <f t="shared" si="1"/>
        <v>0</v>
      </c>
      <c r="AO99" s="168"/>
      <c r="AP99" s="168"/>
      <c r="AQ99" s="80" t="s">
        <v>79</v>
      </c>
      <c r="AR99" s="44"/>
      <c r="AS99" s="81">
        <v>0</v>
      </c>
      <c r="AT99" s="82">
        <f t="shared" si="0"/>
        <v>0</v>
      </c>
      <c r="AU99" s="83">
        <f>'SO 02.3 - Uzemnenie konšt...'!P129</f>
        <v>1664.9475949999999</v>
      </c>
      <c r="AV99" s="82">
        <f>'SO 02.3 - Uzemnenie konšt...'!J35</f>
        <v>0</v>
      </c>
      <c r="AW99" s="82">
        <f>'SO 02.3 - Uzemnenie konšt...'!J36</f>
        <v>0</v>
      </c>
      <c r="AX99" s="82">
        <f>'SO 02.3 - Uzemnenie konšt...'!J37</f>
        <v>0</v>
      </c>
      <c r="AY99" s="82">
        <f>'SO 02.3 - Uzemnenie konšt...'!J38</f>
        <v>0</v>
      </c>
      <c r="AZ99" s="82">
        <f>'SO 02.3 - Uzemnenie konšt...'!F35</f>
        <v>0</v>
      </c>
      <c r="BA99" s="82">
        <f>'SO 02.3 - Uzemnenie konšt...'!F36</f>
        <v>0</v>
      </c>
      <c r="BB99" s="82">
        <f>'SO 02.3 - Uzemnenie konšt...'!F37</f>
        <v>0</v>
      </c>
      <c r="BC99" s="82">
        <f>'SO 02.3 - Uzemnenie konšt...'!F38</f>
        <v>0</v>
      </c>
      <c r="BD99" s="84">
        <f>'SO 02.3 - Uzemnenie konšt...'!F39</f>
        <v>0</v>
      </c>
      <c r="BT99" s="20" t="s">
        <v>80</v>
      </c>
      <c r="BV99" s="20" t="s">
        <v>71</v>
      </c>
      <c r="BW99" s="20" t="s">
        <v>92</v>
      </c>
      <c r="BX99" s="20" t="s">
        <v>84</v>
      </c>
      <c r="CL99" s="20" t="s">
        <v>1</v>
      </c>
    </row>
    <row r="100" spans="1:91" s="6" customFormat="1" ht="16.5" customHeight="1">
      <c r="B100" s="70"/>
      <c r="C100" s="71"/>
      <c r="D100" s="197" t="s">
        <v>93</v>
      </c>
      <c r="E100" s="197"/>
      <c r="F100" s="197"/>
      <c r="G100" s="197"/>
      <c r="H100" s="197"/>
      <c r="I100" s="72"/>
      <c r="J100" s="197" t="s">
        <v>94</v>
      </c>
      <c r="K100" s="197"/>
      <c r="L100" s="197"/>
      <c r="M100" s="197"/>
      <c r="N100" s="197"/>
      <c r="O100" s="197"/>
      <c r="P100" s="197"/>
      <c r="Q100" s="197"/>
      <c r="R100" s="197"/>
      <c r="S100" s="197"/>
      <c r="T100" s="197"/>
      <c r="U100" s="197"/>
      <c r="V100" s="197"/>
      <c r="W100" s="197"/>
      <c r="X100" s="197"/>
      <c r="Y100" s="197"/>
      <c r="Z100" s="197"/>
      <c r="AA100" s="197"/>
      <c r="AB100" s="197"/>
      <c r="AC100" s="197"/>
      <c r="AD100" s="197"/>
      <c r="AE100" s="197"/>
      <c r="AF100" s="197"/>
      <c r="AG100" s="171">
        <f>ROUND(SUM(AG101:AG107),2)</f>
        <v>0</v>
      </c>
      <c r="AH100" s="165"/>
      <c r="AI100" s="165"/>
      <c r="AJ100" s="165"/>
      <c r="AK100" s="165"/>
      <c r="AL100" s="165"/>
      <c r="AM100" s="165"/>
      <c r="AN100" s="164">
        <f t="shared" si="1"/>
        <v>0</v>
      </c>
      <c r="AO100" s="165"/>
      <c r="AP100" s="165"/>
      <c r="AQ100" s="73" t="s">
        <v>74</v>
      </c>
      <c r="AR100" s="70"/>
      <c r="AS100" s="74">
        <f>ROUND(SUM(AS101:AS107),2)</f>
        <v>0</v>
      </c>
      <c r="AT100" s="75">
        <f t="shared" si="0"/>
        <v>0</v>
      </c>
      <c r="AU100" s="76">
        <f>ROUND(SUM(AU101:AU107),5)</f>
        <v>2959.9059000000002</v>
      </c>
      <c r="AV100" s="75">
        <f>ROUND(AZ100*L29,2)</f>
        <v>0</v>
      </c>
      <c r="AW100" s="75">
        <f>ROUND(BA100*L30,2)</f>
        <v>0</v>
      </c>
      <c r="AX100" s="75">
        <f>ROUND(BB100*L29,2)</f>
        <v>0</v>
      </c>
      <c r="AY100" s="75">
        <f>ROUND(BC100*L30,2)</f>
        <v>0</v>
      </c>
      <c r="AZ100" s="75">
        <f>ROUND(SUM(AZ101:AZ107),2)</f>
        <v>0</v>
      </c>
      <c r="BA100" s="75">
        <f>ROUND(SUM(BA101:BA107),2)</f>
        <v>0</v>
      </c>
      <c r="BB100" s="75">
        <f>ROUND(SUM(BB101:BB107),2)</f>
        <v>0</v>
      </c>
      <c r="BC100" s="75">
        <f>ROUND(SUM(BC101:BC107),2)</f>
        <v>0</v>
      </c>
      <c r="BD100" s="77">
        <f>ROUND(SUM(BD101:BD107),2)</f>
        <v>0</v>
      </c>
      <c r="BS100" s="78" t="s">
        <v>68</v>
      </c>
      <c r="BT100" s="78" t="s">
        <v>75</v>
      </c>
      <c r="BU100" s="78" t="s">
        <v>70</v>
      </c>
      <c r="BV100" s="78" t="s">
        <v>71</v>
      </c>
      <c r="BW100" s="78" t="s">
        <v>95</v>
      </c>
      <c r="BX100" s="78" t="s">
        <v>4</v>
      </c>
      <c r="CL100" s="78" t="s">
        <v>1</v>
      </c>
      <c r="CM100" s="78" t="s">
        <v>69</v>
      </c>
    </row>
    <row r="101" spans="1:91" s="3" customFormat="1" ht="33.6" customHeight="1">
      <c r="A101" s="79" t="s">
        <v>77</v>
      </c>
      <c r="B101" s="44"/>
      <c r="C101" s="9"/>
      <c r="D101" s="9"/>
      <c r="E101" s="199" t="s">
        <v>96</v>
      </c>
      <c r="F101" s="199"/>
      <c r="G101" s="199"/>
      <c r="H101" s="199"/>
      <c r="I101" s="199"/>
      <c r="J101" s="9"/>
      <c r="K101" s="199" t="s">
        <v>97</v>
      </c>
      <c r="L101" s="199"/>
      <c r="M101" s="199"/>
      <c r="N101" s="199"/>
      <c r="O101" s="199"/>
      <c r="P101" s="199"/>
      <c r="Q101" s="199"/>
      <c r="R101" s="199"/>
      <c r="S101" s="199"/>
      <c r="T101" s="199"/>
      <c r="U101" s="199"/>
      <c r="V101" s="199"/>
      <c r="W101" s="199"/>
      <c r="X101" s="199"/>
      <c r="Y101" s="199"/>
      <c r="Z101" s="199"/>
      <c r="AA101" s="199"/>
      <c r="AB101" s="199"/>
      <c r="AC101" s="199"/>
      <c r="AD101" s="199"/>
      <c r="AE101" s="199"/>
      <c r="AF101" s="199"/>
      <c r="AG101" s="167">
        <f>'SO 03.1 - Miešacie a skla...'!J32</f>
        <v>0</v>
      </c>
      <c r="AH101" s="168"/>
      <c r="AI101" s="168"/>
      <c r="AJ101" s="168"/>
      <c r="AK101" s="168"/>
      <c r="AL101" s="168"/>
      <c r="AM101" s="168"/>
      <c r="AN101" s="167">
        <f t="shared" si="1"/>
        <v>0</v>
      </c>
      <c r="AO101" s="168"/>
      <c r="AP101" s="168"/>
      <c r="AQ101" s="80" t="s">
        <v>79</v>
      </c>
      <c r="AR101" s="44"/>
      <c r="AS101" s="81">
        <v>0</v>
      </c>
      <c r="AT101" s="82">
        <f t="shared" si="0"/>
        <v>0</v>
      </c>
      <c r="AU101" s="83">
        <f>'SO 03.1 - Miešacie a skla...'!P120</f>
        <v>0</v>
      </c>
      <c r="AV101" s="82">
        <f>'SO 03.1 - Miešacie a skla...'!J35</f>
        <v>0</v>
      </c>
      <c r="AW101" s="82">
        <f>'SO 03.1 - Miešacie a skla...'!J36</f>
        <v>0</v>
      </c>
      <c r="AX101" s="82">
        <f>'SO 03.1 - Miešacie a skla...'!J37</f>
        <v>0</v>
      </c>
      <c r="AY101" s="82">
        <f>'SO 03.1 - Miešacie a skla...'!J38</f>
        <v>0</v>
      </c>
      <c r="AZ101" s="82">
        <f>'SO 03.1 - Miešacie a skla...'!F35</f>
        <v>0</v>
      </c>
      <c r="BA101" s="82">
        <f>'SO 03.1 - Miešacie a skla...'!F36</f>
        <v>0</v>
      </c>
      <c r="BB101" s="82">
        <f>'SO 03.1 - Miešacie a skla...'!F37</f>
        <v>0</v>
      </c>
      <c r="BC101" s="82">
        <f>'SO 03.1 - Miešacie a skla...'!F38</f>
        <v>0</v>
      </c>
      <c r="BD101" s="84">
        <f>'SO 03.1 - Miešacie a skla...'!F39</f>
        <v>0</v>
      </c>
      <c r="BT101" s="20" t="s">
        <v>80</v>
      </c>
      <c r="BV101" s="20" t="s">
        <v>71</v>
      </c>
      <c r="BW101" s="20" t="s">
        <v>98</v>
      </c>
      <c r="BX101" s="20" t="s">
        <v>95</v>
      </c>
      <c r="CL101" s="20" t="s">
        <v>1</v>
      </c>
    </row>
    <row r="102" spans="1:91" s="3" customFormat="1" ht="33.6" customHeight="1">
      <c r="A102" s="79" t="s">
        <v>77</v>
      </c>
      <c r="B102" s="44"/>
      <c r="C102" s="9"/>
      <c r="D102" s="9"/>
      <c r="E102" s="199" t="s">
        <v>99</v>
      </c>
      <c r="F102" s="199"/>
      <c r="G102" s="199"/>
      <c r="H102" s="199"/>
      <c r="I102" s="199"/>
      <c r="J102" s="9"/>
      <c r="K102" s="199" t="s">
        <v>100</v>
      </c>
      <c r="L102" s="199"/>
      <c r="M102" s="199"/>
      <c r="N102" s="199"/>
      <c r="O102" s="199"/>
      <c r="P102" s="199"/>
      <c r="Q102" s="199"/>
      <c r="R102" s="199"/>
      <c r="S102" s="199"/>
      <c r="T102" s="199"/>
      <c r="U102" s="199"/>
      <c r="V102" s="199"/>
      <c r="W102" s="199"/>
      <c r="X102" s="199"/>
      <c r="Y102" s="199"/>
      <c r="Z102" s="199"/>
      <c r="AA102" s="199"/>
      <c r="AB102" s="199"/>
      <c r="AC102" s="199"/>
      <c r="AD102" s="199"/>
      <c r="AE102" s="199"/>
      <c r="AF102" s="199"/>
      <c r="AG102" s="167">
        <f>'SO 03.2 - Technologické v...'!J32</f>
        <v>0</v>
      </c>
      <c r="AH102" s="168"/>
      <c r="AI102" s="168"/>
      <c r="AJ102" s="168"/>
      <c r="AK102" s="168"/>
      <c r="AL102" s="168"/>
      <c r="AM102" s="168"/>
      <c r="AN102" s="167">
        <f t="shared" si="1"/>
        <v>0</v>
      </c>
      <c r="AO102" s="168"/>
      <c r="AP102" s="168"/>
      <c r="AQ102" s="80" t="s">
        <v>79</v>
      </c>
      <c r="AR102" s="44"/>
      <c r="AS102" s="81">
        <v>0</v>
      </c>
      <c r="AT102" s="82">
        <f t="shared" si="0"/>
        <v>0</v>
      </c>
      <c r="AU102" s="83">
        <f>'SO 03.2 - Technologické v...'!P120</f>
        <v>0</v>
      </c>
      <c r="AV102" s="82">
        <f>'SO 03.2 - Technologické v...'!J35</f>
        <v>0</v>
      </c>
      <c r="AW102" s="82">
        <f>'SO 03.2 - Technologické v...'!J36</f>
        <v>0</v>
      </c>
      <c r="AX102" s="82">
        <f>'SO 03.2 - Technologické v...'!J37</f>
        <v>0</v>
      </c>
      <c r="AY102" s="82">
        <f>'SO 03.2 - Technologické v...'!J38</f>
        <v>0</v>
      </c>
      <c r="AZ102" s="82">
        <f>'SO 03.2 - Technologické v...'!F35</f>
        <v>0</v>
      </c>
      <c r="BA102" s="82">
        <f>'SO 03.2 - Technologické v...'!F36</f>
        <v>0</v>
      </c>
      <c r="BB102" s="82">
        <f>'SO 03.2 - Technologické v...'!F37</f>
        <v>0</v>
      </c>
      <c r="BC102" s="82">
        <f>'SO 03.2 - Technologické v...'!F38</f>
        <v>0</v>
      </c>
      <c r="BD102" s="84">
        <f>'SO 03.2 - Technologické v...'!F39</f>
        <v>0</v>
      </c>
      <c r="BT102" s="20" t="s">
        <v>80</v>
      </c>
      <c r="BV102" s="20" t="s">
        <v>71</v>
      </c>
      <c r="BW102" s="20" t="s">
        <v>101</v>
      </c>
      <c r="BX102" s="20" t="s">
        <v>95</v>
      </c>
      <c r="CL102" s="20" t="s">
        <v>1</v>
      </c>
    </row>
    <row r="103" spans="1:91" s="3" customFormat="1" ht="16.5" customHeight="1">
      <c r="A103" s="79" t="s">
        <v>77</v>
      </c>
      <c r="B103" s="44"/>
      <c r="C103" s="9"/>
      <c r="D103" s="9"/>
      <c r="E103" s="199" t="s">
        <v>102</v>
      </c>
      <c r="F103" s="199"/>
      <c r="G103" s="199"/>
      <c r="H103" s="199"/>
      <c r="I103" s="199"/>
      <c r="J103" s="9"/>
      <c r="K103" s="199" t="s">
        <v>103</v>
      </c>
      <c r="L103" s="199"/>
      <c r="M103" s="199"/>
      <c r="N103" s="199"/>
      <c r="O103" s="199"/>
      <c r="P103" s="199"/>
      <c r="Q103" s="199"/>
      <c r="R103" s="199"/>
      <c r="S103" s="199"/>
      <c r="T103" s="199"/>
      <c r="U103" s="199"/>
      <c r="V103" s="199"/>
      <c r="W103" s="199"/>
      <c r="X103" s="199"/>
      <c r="Y103" s="199"/>
      <c r="Z103" s="199"/>
      <c r="AA103" s="199"/>
      <c r="AB103" s="199"/>
      <c r="AC103" s="199"/>
      <c r="AD103" s="199"/>
      <c r="AE103" s="199"/>
      <c r="AF103" s="199"/>
      <c r="AG103" s="167">
        <f>'SO 03.3 - Separátor na vý...'!J32</f>
        <v>0</v>
      </c>
      <c r="AH103" s="168"/>
      <c r="AI103" s="168"/>
      <c r="AJ103" s="168"/>
      <c r="AK103" s="168"/>
      <c r="AL103" s="168"/>
      <c r="AM103" s="168"/>
      <c r="AN103" s="167">
        <f t="shared" si="1"/>
        <v>0</v>
      </c>
      <c r="AO103" s="168"/>
      <c r="AP103" s="168"/>
      <c r="AQ103" s="80" t="s">
        <v>79</v>
      </c>
      <c r="AR103" s="44"/>
      <c r="AS103" s="81">
        <v>0</v>
      </c>
      <c r="AT103" s="82">
        <f t="shared" si="0"/>
        <v>0</v>
      </c>
      <c r="AU103" s="83">
        <f>'SO 03.3 - Separátor na vý...'!P120</f>
        <v>0</v>
      </c>
      <c r="AV103" s="82">
        <f>'SO 03.3 - Separátor na vý...'!J35</f>
        <v>0</v>
      </c>
      <c r="AW103" s="82">
        <f>'SO 03.3 - Separátor na vý...'!J36</f>
        <v>0</v>
      </c>
      <c r="AX103" s="82">
        <f>'SO 03.3 - Separátor na vý...'!J37</f>
        <v>0</v>
      </c>
      <c r="AY103" s="82">
        <f>'SO 03.3 - Separátor na vý...'!J38</f>
        <v>0</v>
      </c>
      <c r="AZ103" s="82">
        <f>'SO 03.3 - Separátor na vý...'!F35</f>
        <v>0</v>
      </c>
      <c r="BA103" s="82">
        <f>'SO 03.3 - Separátor na vý...'!F36</f>
        <v>0</v>
      </c>
      <c r="BB103" s="82">
        <f>'SO 03.3 - Separátor na vý...'!F37</f>
        <v>0</v>
      </c>
      <c r="BC103" s="82">
        <f>'SO 03.3 - Separátor na vý...'!F38</f>
        <v>0</v>
      </c>
      <c r="BD103" s="84">
        <f>'SO 03.3 - Separátor na vý...'!F39</f>
        <v>0</v>
      </c>
      <c r="BT103" s="20" t="s">
        <v>80</v>
      </c>
      <c r="BV103" s="20" t="s">
        <v>71</v>
      </c>
      <c r="BW103" s="20" t="s">
        <v>104</v>
      </c>
      <c r="BX103" s="20" t="s">
        <v>95</v>
      </c>
      <c r="CL103" s="20" t="s">
        <v>1</v>
      </c>
    </row>
    <row r="104" spans="1:91" s="3" customFormat="1" ht="16.5" customHeight="1">
      <c r="A104" s="79" t="s">
        <v>77</v>
      </c>
      <c r="B104" s="44"/>
      <c r="C104" s="9"/>
      <c r="D104" s="9"/>
      <c r="E104" s="199" t="s">
        <v>105</v>
      </c>
      <c r="F104" s="199"/>
      <c r="G104" s="199"/>
      <c r="H104" s="199"/>
      <c r="I104" s="199"/>
      <c r="J104" s="9"/>
      <c r="K104" s="199" t="s">
        <v>78</v>
      </c>
      <c r="L104" s="199"/>
      <c r="M104" s="199"/>
      <c r="N104" s="199"/>
      <c r="O104" s="199"/>
      <c r="P104" s="199"/>
      <c r="Q104" s="199"/>
      <c r="R104" s="199"/>
      <c r="S104" s="199"/>
      <c r="T104" s="199"/>
      <c r="U104" s="199"/>
      <c r="V104" s="199"/>
      <c r="W104" s="199"/>
      <c r="X104" s="199"/>
      <c r="Y104" s="199"/>
      <c r="Z104" s="199"/>
      <c r="AA104" s="199"/>
      <c r="AB104" s="199"/>
      <c r="AC104" s="199"/>
      <c r="AD104" s="199"/>
      <c r="AE104" s="199"/>
      <c r="AF104" s="199"/>
      <c r="AG104" s="167">
        <f>'SO 03.4 - Stavebné úpravy'!J32</f>
        <v>0</v>
      </c>
      <c r="AH104" s="168"/>
      <c r="AI104" s="168"/>
      <c r="AJ104" s="168"/>
      <c r="AK104" s="168"/>
      <c r="AL104" s="168"/>
      <c r="AM104" s="168"/>
      <c r="AN104" s="167">
        <f t="shared" si="1"/>
        <v>0</v>
      </c>
      <c r="AO104" s="168"/>
      <c r="AP104" s="168"/>
      <c r="AQ104" s="80" t="s">
        <v>79</v>
      </c>
      <c r="AR104" s="44"/>
      <c r="AS104" s="81">
        <v>0</v>
      </c>
      <c r="AT104" s="82">
        <f t="shared" si="0"/>
        <v>0</v>
      </c>
      <c r="AU104" s="83">
        <f>'SO 03.4 - Stavebné úpravy'!P134</f>
        <v>1953.4860852000002</v>
      </c>
      <c r="AV104" s="82">
        <f>'SO 03.4 - Stavebné úpravy'!J35</f>
        <v>0</v>
      </c>
      <c r="AW104" s="82">
        <f>'SO 03.4 - Stavebné úpravy'!J36</f>
        <v>0</v>
      </c>
      <c r="AX104" s="82">
        <f>'SO 03.4 - Stavebné úpravy'!J37</f>
        <v>0</v>
      </c>
      <c r="AY104" s="82">
        <f>'SO 03.4 - Stavebné úpravy'!J38</f>
        <v>0</v>
      </c>
      <c r="AZ104" s="82">
        <f>'SO 03.4 - Stavebné úpravy'!F35</f>
        <v>0</v>
      </c>
      <c r="BA104" s="82">
        <f>'SO 03.4 - Stavebné úpravy'!F36</f>
        <v>0</v>
      </c>
      <c r="BB104" s="82">
        <f>'SO 03.4 - Stavebné úpravy'!F37</f>
        <v>0</v>
      </c>
      <c r="BC104" s="82">
        <f>'SO 03.4 - Stavebné úpravy'!F38</f>
        <v>0</v>
      </c>
      <c r="BD104" s="84">
        <f>'SO 03.4 - Stavebné úpravy'!F39</f>
        <v>0</v>
      </c>
      <c r="BT104" s="20" t="s">
        <v>80</v>
      </c>
      <c r="BV104" s="20" t="s">
        <v>71</v>
      </c>
      <c r="BW104" s="20" t="s">
        <v>106</v>
      </c>
      <c r="BX104" s="20" t="s">
        <v>95</v>
      </c>
      <c r="CL104" s="20" t="s">
        <v>1</v>
      </c>
    </row>
    <row r="105" spans="1:91" s="3" customFormat="1" ht="23.25" customHeight="1">
      <c r="A105" s="79" t="s">
        <v>77</v>
      </c>
      <c r="B105" s="44"/>
      <c r="C105" s="9"/>
      <c r="D105" s="9"/>
      <c r="E105" s="199" t="s">
        <v>107</v>
      </c>
      <c r="F105" s="199"/>
      <c r="G105" s="199"/>
      <c r="H105" s="199"/>
      <c r="I105" s="199"/>
      <c r="J105" s="9"/>
      <c r="K105" s="199" t="s">
        <v>108</v>
      </c>
      <c r="L105" s="199"/>
      <c r="M105" s="199"/>
      <c r="N105" s="199"/>
      <c r="O105" s="199"/>
      <c r="P105" s="199"/>
      <c r="Q105" s="199"/>
      <c r="R105" s="199"/>
      <c r="S105" s="199"/>
      <c r="T105" s="199"/>
      <c r="U105" s="199"/>
      <c r="V105" s="199"/>
      <c r="W105" s="199"/>
      <c r="X105" s="199"/>
      <c r="Y105" s="199"/>
      <c r="Z105" s="199"/>
      <c r="AA105" s="199"/>
      <c r="AB105" s="199"/>
      <c r="AC105" s="199"/>
      <c r="AD105" s="199"/>
      <c r="AE105" s="199"/>
      <c r="AF105" s="199"/>
      <c r="AG105" s="167">
        <f>'SO 03.5 - Búracie práce m...'!J32</f>
        <v>0</v>
      </c>
      <c r="AH105" s="168"/>
      <c r="AI105" s="168"/>
      <c r="AJ105" s="168"/>
      <c r="AK105" s="168"/>
      <c r="AL105" s="168"/>
      <c r="AM105" s="168"/>
      <c r="AN105" s="167">
        <f t="shared" si="1"/>
        <v>0</v>
      </c>
      <c r="AO105" s="168"/>
      <c r="AP105" s="168"/>
      <c r="AQ105" s="80" t="s">
        <v>79</v>
      </c>
      <c r="AR105" s="44"/>
      <c r="AS105" s="81">
        <v>0</v>
      </c>
      <c r="AT105" s="82">
        <f t="shared" si="0"/>
        <v>0</v>
      </c>
      <c r="AU105" s="83">
        <f>'SO 03.5 - Búracie práce m...'!P120</f>
        <v>0</v>
      </c>
      <c r="AV105" s="82">
        <f>'SO 03.5 - Búracie práce m...'!J35</f>
        <v>0</v>
      </c>
      <c r="AW105" s="82">
        <f>'SO 03.5 - Búracie práce m...'!J36</f>
        <v>0</v>
      </c>
      <c r="AX105" s="82">
        <f>'SO 03.5 - Búracie práce m...'!J37</f>
        <v>0</v>
      </c>
      <c r="AY105" s="82">
        <f>'SO 03.5 - Búracie práce m...'!J38</f>
        <v>0</v>
      </c>
      <c r="AZ105" s="82">
        <f>'SO 03.5 - Búracie práce m...'!F35</f>
        <v>0</v>
      </c>
      <c r="BA105" s="82">
        <f>'SO 03.5 - Búracie práce m...'!F36</f>
        <v>0</v>
      </c>
      <c r="BB105" s="82">
        <f>'SO 03.5 - Búracie práce m...'!F37</f>
        <v>0</v>
      </c>
      <c r="BC105" s="82">
        <f>'SO 03.5 - Búracie práce m...'!F38</f>
        <v>0</v>
      </c>
      <c r="BD105" s="84">
        <f>'SO 03.5 - Búracie práce m...'!F39</f>
        <v>0</v>
      </c>
      <c r="BT105" s="20" t="s">
        <v>80</v>
      </c>
      <c r="BV105" s="20" t="s">
        <v>71</v>
      </c>
      <c r="BW105" s="20" t="s">
        <v>109</v>
      </c>
      <c r="BX105" s="20" t="s">
        <v>95</v>
      </c>
      <c r="CL105" s="20" t="s">
        <v>1</v>
      </c>
    </row>
    <row r="106" spans="1:91" s="3" customFormat="1" ht="16.5" customHeight="1">
      <c r="A106" s="79" t="s">
        <v>77</v>
      </c>
      <c r="B106" s="44"/>
      <c r="C106" s="9"/>
      <c r="D106" s="9"/>
      <c r="E106" s="199" t="s">
        <v>110</v>
      </c>
      <c r="F106" s="199"/>
      <c r="G106" s="199"/>
      <c r="H106" s="199"/>
      <c r="I106" s="199"/>
      <c r="J106" s="9"/>
      <c r="K106" s="199" t="s">
        <v>111</v>
      </c>
      <c r="L106" s="199"/>
      <c r="M106" s="199"/>
      <c r="N106" s="199"/>
      <c r="O106" s="199"/>
      <c r="P106" s="199"/>
      <c r="Q106" s="199"/>
      <c r="R106" s="199"/>
      <c r="S106" s="199"/>
      <c r="T106" s="199"/>
      <c r="U106" s="199"/>
      <c r="V106" s="199"/>
      <c r="W106" s="199"/>
      <c r="X106" s="199"/>
      <c r="Y106" s="199"/>
      <c r="Z106" s="199"/>
      <c r="AA106" s="199"/>
      <c r="AB106" s="199"/>
      <c r="AC106" s="199"/>
      <c r="AD106" s="199"/>
      <c r="AE106" s="199"/>
      <c r="AF106" s="199"/>
      <c r="AG106" s="167">
        <f>'SO 03.6 - Príprava staven...'!J32</f>
        <v>0</v>
      </c>
      <c r="AH106" s="168"/>
      <c r="AI106" s="168"/>
      <c r="AJ106" s="168"/>
      <c r="AK106" s="168"/>
      <c r="AL106" s="168"/>
      <c r="AM106" s="168"/>
      <c r="AN106" s="167">
        <f t="shared" si="1"/>
        <v>0</v>
      </c>
      <c r="AO106" s="168"/>
      <c r="AP106" s="168"/>
      <c r="AQ106" s="80" t="s">
        <v>79</v>
      </c>
      <c r="AR106" s="44"/>
      <c r="AS106" s="81">
        <v>0</v>
      </c>
      <c r="AT106" s="82">
        <f t="shared" si="0"/>
        <v>0</v>
      </c>
      <c r="AU106" s="83">
        <f>'SO 03.6 - Príprava staven...'!P120</f>
        <v>0</v>
      </c>
      <c r="AV106" s="82">
        <f>'SO 03.6 - Príprava staven...'!J35</f>
        <v>0</v>
      </c>
      <c r="AW106" s="82">
        <f>'SO 03.6 - Príprava staven...'!J36</f>
        <v>0</v>
      </c>
      <c r="AX106" s="82">
        <f>'SO 03.6 - Príprava staven...'!J37</f>
        <v>0</v>
      </c>
      <c r="AY106" s="82">
        <f>'SO 03.6 - Príprava staven...'!J38</f>
        <v>0</v>
      </c>
      <c r="AZ106" s="82">
        <f>'SO 03.6 - Príprava staven...'!F35</f>
        <v>0</v>
      </c>
      <c r="BA106" s="82">
        <f>'SO 03.6 - Príprava staven...'!F36</f>
        <v>0</v>
      </c>
      <c r="BB106" s="82">
        <f>'SO 03.6 - Príprava staven...'!F37</f>
        <v>0</v>
      </c>
      <c r="BC106" s="82">
        <f>'SO 03.6 - Príprava staven...'!F38</f>
        <v>0</v>
      </c>
      <c r="BD106" s="84">
        <f>'SO 03.6 - Príprava staven...'!F39</f>
        <v>0</v>
      </c>
      <c r="BT106" s="20" t="s">
        <v>80</v>
      </c>
      <c r="BV106" s="20" t="s">
        <v>71</v>
      </c>
      <c r="BW106" s="20" t="s">
        <v>112</v>
      </c>
      <c r="BX106" s="20" t="s">
        <v>95</v>
      </c>
      <c r="CL106" s="20" t="s">
        <v>1</v>
      </c>
    </row>
    <row r="107" spans="1:91" s="3" customFormat="1" ht="23.25" customHeight="1">
      <c r="A107" s="79" t="s">
        <v>77</v>
      </c>
      <c r="B107" s="44"/>
      <c r="C107" s="9"/>
      <c r="D107" s="9"/>
      <c r="E107" s="199" t="s">
        <v>113</v>
      </c>
      <c r="F107" s="199"/>
      <c r="G107" s="199"/>
      <c r="H107" s="199"/>
      <c r="I107" s="199"/>
      <c r="J107" s="9"/>
      <c r="K107" s="199" t="s">
        <v>114</v>
      </c>
      <c r="L107" s="199"/>
      <c r="M107" s="199"/>
      <c r="N107" s="199"/>
      <c r="O107" s="199"/>
      <c r="P107" s="199"/>
      <c r="Q107" s="199"/>
      <c r="R107" s="199"/>
      <c r="S107" s="199"/>
      <c r="T107" s="199"/>
      <c r="U107" s="199"/>
      <c r="V107" s="199"/>
      <c r="W107" s="199"/>
      <c r="X107" s="199"/>
      <c r="Y107" s="199"/>
      <c r="Z107" s="199"/>
      <c r="AA107" s="199"/>
      <c r="AB107" s="199"/>
      <c r="AC107" s="199"/>
      <c r="AD107" s="199"/>
      <c r="AE107" s="199"/>
      <c r="AF107" s="199"/>
      <c r="AG107" s="167">
        <f>'SO 03.7 - Spevnené plochy...'!J32</f>
        <v>0</v>
      </c>
      <c r="AH107" s="168"/>
      <c r="AI107" s="168"/>
      <c r="AJ107" s="168"/>
      <c r="AK107" s="168"/>
      <c r="AL107" s="168"/>
      <c r="AM107" s="168"/>
      <c r="AN107" s="167">
        <f t="shared" si="1"/>
        <v>0</v>
      </c>
      <c r="AO107" s="168"/>
      <c r="AP107" s="168"/>
      <c r="AQ107" s="80" t="s">
        <v>79</v>
      </c>
      <c r="AR107" s="44"/>
      <c r="AS107" s="81">
        <v>0</v>
      </c>
      <c r="AT107" s="82">
        <f t="shared" si="0"/>
        <v>0</v>
      </c>
      <c r="AU107" s="83">
        <f>'SO 03.7 - Spevnené plochy...'!P124</f>
        <v>1006.4198100000001</v>
      </c>
      <c r="AV107" s="82">
        <f>'SO 03.7 - Spevnené plochy...'!J35</f>
        <v>0</v>
      </c>
      <c r="AW107" s="82">
        <f>'SO 03.7 - Spevnené plochy...'!J36</f>
        <v>0</v>
      </c>
      <c r="AX107" s="82">
        <f>'SO 03.7 - Spevnené plochy...'!J37</f>
        <v>0</v>
      </c>
      <c r="AY107" s="82">
        <f>'SO 03.7 - Spevnené plochy...'!J38</f>
        <v>0</v>
      </c>
      <c r="AZ107" s="82">
        <f>'SO 03.7 - Spevnené plochy...'!F35</f>
        <v>0</v>
      </c>
      <c r="BA107" s="82">
        <f>'SO 03.7 - Spevnené plochy...'!F36</f>
        <v>0</v>
      </c>
      <c r="BB107" s="82">
        <f>'SO 03.7 - Spevnené plochy...'!F37</f>
        <v>0</v>
      </c>
      <c r="BC107" s="82">
        <f>'SO 03.7 - Spevnené plochy...'!F38</f>
        <v>0</v>
      </c>
      <c r="BD107" s="84">
        <f>'SO 03.7 - Spevnené plochy...'!F39</f>
        <v>0</v>
      </c>
      <c r="BT107" s="20" t="s">
        <v>80</v>
      </c>
      <c r="BV107" s="20" t="s">
        <v>71</v>
      </c>
      <c r="BW107" s="20" t="s">
        <v>115</v>
      </c>
      <c r="BX107" s="20" t="s">
        <v>95</v>
      </c>
      <c r="CL107" s="20" t="s">
        <v>1</v>
      </c>
    </row>
    <row r="108" spans="1:91" s="6" customFormat="1" ht="16.5" customHeight="1">
      <c r="A108" s="79" t="s">
        <v>77</v>
      </c>
      <c r="B108" s="70"/>
      <c r="C108" s="71"/>
      <c r="D108" s="197" t="s">
        <v>116</v>
      </c>
      <c r="E108" s="197"/>
      <c r="F108" s="197"/>
      <c r="G108" s="197"/>
      <c r="H108" s="197"/>
      <c r="I108" s="72"/>
      <c r="J108" s="197" t="s">
        <v>117</v>
      </c>
      <c r="K108" s="197"/>
      <c r="L108" s="197"/>
      <c r="M108" s="197"/>
      <c r="N108" s="197"/>
      <c r="O108" s="197"/>
      <c r="P108" s="197"/>
      <c r="Q108" s="197"/>
      <c r="R108" s="197"/>
      <c r="S108" s="197"/>
      <c r="T108" s="197"/>
      <c r="U108" s="197"/>
      <c r="V108" s="197"/>
      <c r="W108" s="197"/>
      <c r="X108" s="197"/>
      <c r="Y108" s="197"/>
      <c r="Z108" s="197"/>
      <c r="AA108" s="197"/>
      <c r="AB108" s="197"/>
      <c r="AC108" s="197"/>
      <c r="AD108" s="197"/>
      <c r="AE108" s="197"/>
      <c r="AF108" s="197"/>
      <c r="AG108" s="164">
        <f>'SO 04 - Rotačné kefy pre ...'!J30</f>
        <v>0</v>
      </c>
      <c r="AH108" s="165"/>
      <c r="AI108" s="165"/>
      <c r="AJ108" s="165"/>
      <c r="AK108" s="165"/>
      <c r="AL108" s="165"/>
      <c r="AM108" s="165"/>
      <c r="AN108" s="164">
        <f t="shared" si="1"/>
        <v>0</v>
      </c>
      <c r="AO108" s="165"/>
      <c r="AP108" s="165"/>
      <c r="AQ108" s="73" t="s">
        <v>74</v>
      </c>
      <c r="AR108" s="70"/>
      <c r="AS108" s="74">
        <v>0</v>
      </c>
      <c r="AT108" s="75">
        <f t="shared" si="0"/>
        <v>0</v>
      </c>
      <c r="AU108" s="76">
        <f>'SO 04 - Rotačné kefy pre ...'!P117</f>
        <v>0</v>
      </c>
      <c r="AV108" s="75">
        <f>'SO 04 - Rotačné kefy pre ...'!J33</f>
        <v>0</v>
      </c>
      <c r="AW108" s="75">
        <f>'SO 04 - Rotačné kefy pre ...'!J34</f>
        <v>0</v>
      </c>
      <c r="AX108" s="75">
        <f>'SO 04 - Rotačné kefy pre ...'!J35</f>
        <v>0</v>
      </c>
      <c r="AY108" s="75">
        <f>'SO 04 - Rotačné kefy pre ...'!J36</f>
        <v>0</v>
      </c>
      <c r="AZ108" s="75">
        <f>'SO 04 - Rotačné kefy pre ...'!F33</f>
        <v>0</v>
      </c>
      <c r="BA108" s="75">
        <f>'SO 04 - Rotačné kefy pre ...'!F34</f>
        <v>0</v>
      </c>
      <c r="BB108" s="75">
        <f>'SO 04 - Rotačné kefy pre ...'!F35</f>
        <v>0</v>
      </c>
      <c r="BC108" s="75">
        <f>'SO 04 - Rotačné kefy pre ...'!F36</f>
        <v>0</v>
      </c>
      <c r="BD108" s="77">
        <f>'SO 04 - Rotačné kefy pre ...'!F37</f>
        <v>0</v>
      </c>
      <c r="BT108" s="78" t="s">
        <v>75</v>
      </c>
      <c r="BV108" s="78" t="s">
        <v>71</v>
      </c>
      <c r="BW108" s="78" t="s">
        <v>118</v>
      </c>
      <c r="BX108" s="78" t="s">
        <v>4</v>
      </c>
      <c r="CL108" s="78" t="s">
        <v>1</v>
      </c>
      <c r="CM108" s="78" t="s">
        <v>69</v>
      </c>
    </row>
    <row r="109" spans="1:91" s="6" customFormat="1" ht="16.5" customHeight="1">
      <c r="A109" s="79" t="s">
        <v>77</v>
      </c>
      <c r="B109" s="70"/>
      <c r="C109" s="71"/>
      <c r="D109" s="197" t="s">
        <v>119</v>
      </c>
      <c r="E109" s="197"/>
      <c r="F109" s="197"/>
      <c r="G109" s="197"/>
      <c r="H109" s="197"/>
      <c r="I109" s="72"/>
      <c r="J109" s="197" t="s">
        <v>120</v>
      </c>
      <c r="K109" s="197"/>
      <c r="L109" s="197"/>
      <c r="M109" s="197"/>
      <c r="N109" s="197"/>
      <c r="O109" s="197"/>
      <c r="P109" s="197"/>
      <c r="Q109" s="197"/>
      <c r="R109" s="197"/>
      <c r="S109" s="197"/>
      <c r="T109" s="197"/>
      <c r="U109" s="197"/>
      <c r="V109" s="197"/>
      <c r="W109" s="197"/>
      <c r="X109" s="197"/>
      <c r="Y109" s="197"/>
      <c r="Z109" s="197"/>
      <c r="AA109" s="197"/>
      <c r="AB109" s="197"/>
      <c r="AC109" s="197"/>
      <c r="AD109" s="197"/>
      <c r="AE109" s="197"/>
      <c r="AF109" s="197"/>
      <c r="AG109" s="164">
        <f>'SO 05 - Šnekový prihrňova...'!J30</f>
        <v>0</v>
      </c>
      <c r="AH109" s="165"/>
      <c r="AI109" s="165"/>
      <c r="AJ109" s="165"/>
      <c r="AK109" s="165"/>
      <c r="AL109" s="165"/>
      <c r="AM109" s="165"/>
      <c r="AN109" s="164">
        <f t="shared" si="1"/>
        <v>0</v>
      </c>
      <c r="AO109" s="165"/>
      <c r="AP109" s="165"/>
      <c r="AQ109" s="73" t="s">
        <v>74</v>
      </c>
      <c r="AR109" s="70"/>
      <c r="AS109" s="85">
        <v>0</v>
      </c>
      <c r="AT109" s="86">
        <f t="shared" si="0"/>
        <v>0</v>
      </c>
      <c r="AU109" s="87">
        <f>'SO 05 - Šnekový prihrňova...'!P117</f>
        <v>0</v>
      </c>
      <c r="AV109" s="86">
        <f>'SO 05 - Šnekový prihrňova...'!J33</f>
        <v>0</v>
      </c>
      <c r="AW109" s="86">
        <f>'SO 05 - Šnekový prihrňova...'!J34</f>
        <v>0</v>
      </c>
      <c r="AX109" s="86">
        <f>'SO 05 - Šnekový prihrňova...'!J35</f>
        <v>0</v>
      </c>
      <c r="AY109" s="86">
        <f>'SO 05 - Šnekový prihrňova...'!J36</f>
        <v>0</v>
      </c>
      <c r="AZ109" s="86">
        <f>'SO 05 - Šnekový prihrňova...'!F33</f>
        <v>0</v>
      </c>
      <c r="BA109" s="86">
        <f>'SO 05 - Šnekový prihrňova...'!F34</f>
        <v>0</v>
      </c>
      <c r="BB109" s="86">
        <f>'SO 05 - Šnekový prihrňova...'!F35</f>
        <v>0</v>
      </c>
      <c r="BC109" s="86">
        <f>'SO 05 - Šnekový prihrňova...'!F36</f>
        <v>0</v>
      </c>
      <c r="BD109" s="88">
        <f>'SO 05 - Šnekový prihrňova...'!F37</f>
        <v>0</v>
      </c>
      <c r="BT109" s="78" t="s">
        <v>75</v>
      </c>
      <c r="BV109" s="78" t="s">
        <v>71</v>
      </c>
      <c r="BW109" s="78" t="s">
        <v>121</v>
      </c>
      <c r="BX109" s="78" t="s">
        <v>4</v>
      </c>
      <c r="CL109" s="78" t="s">
        <v>1</v>
      </c>
      <c r="CM109" s="78" t="s">
        <v>69</v>
      </c>
    </row>
    <row r="110" spans="1:91" s="1" customFormat="1" ht="30" customHeight="1">
      <c r="B110" s="25"/>
      <c r="AR110" s="25"/>
    </row>
    <row r="111" spans="1:91" s="1" customFormat="1" ht="6.95" customHeight="1">
      <c r="B111" s="40"/>
      <c r="C111" s="41"/>
      <c r="D111" s="41"/>
      <c r="E111" s="41"/>
      <c r="F111" s="41"/>
      <c r="G111" s="41"/>
      <c r="H111" s="41"/>
      <c r="I111" s="41"/>
      <c r="J111" s="41"/>
      <c r="K111" s="41"/>
      <c r="L111" s="41"/>
      <c r="M111" s="41"/>
      <c r="N111" s="41"/>
      <c r="O111" s="41"/>
      <c r="P111" s="41"/>
      <c r="Q111" s="41"/>
      <c r="R111" s="41"/>
      <c r="S111" s="41"/>
      <c r="T111" s="41"/>
      <c r="U111" s="41"/>
      <c r="V111" s="41"/>
      <c r="W111" s="41"/>
      <c r="X111" s="41"/>
      <c r="Y111" s="41"/>
      <c r="Z111" s="41"/>
      <c r="AA111" s="41"/>
      <c r="AB111" s="41"/>
      <c r="AC111" s="41"/>
      <c r="AD111" s="41"/>
      <c r="AE111" s="41"/>
      <c r="AF111" s="41"/>
      <c r="AG111" s="41"/>
      <c r="AH111" s="41"/>
      <c r="AI111" s="41"/>
      <c r="AJ111" s="41"/>
      <c r="AK111" s="41"/>
      <c r="AL111" s="41"/>
      <c r="AM111" s="41"/>
      <c r="AN111" s="41"/>
      <c r="AO111" s="41"/>
      <c r="AP111" s="41"/>
      <c r="AQ111" s="41"/>
      <c r="AR111" s="25"/>
    </row>
  </sheetData>
  <mergeCells count="96">
    <mergeCell ref="D95:H95"/>
    <mergeCell ref="E97:I97"/>
    <mergeCell ref="I92:AF92"/>
    <mergeCell ref="J96:AF96"/>
    <mergeCell ref="J95:AF95"/>
    <mergeCell ref="K101:AF101"/>
    <mergeCell ref="K102:AF102"/>
    <mergeCell ref="K97:AF97"/>
    <mergeCell ref="D100:H100"/>
    <mergeCell ref="D96:H96"/>
    <mergeCell ref="J100:AF100"/>
    <mergeCell ref="E98:I98"/>
    <mergeCell ref="E99:I99"/>
    <mergeCell ref="E101:I101"/>
    <mergeCell ref="D108:H108"/>
    <mergeCell ref="J108:AF108"/>
    <mergeCell ref="AN105:AP105"/>
    <mergeCell ref="L85:AO85"/>
    <mergeCell ref="AN92:AP92"/>
    <mergeCell ref="C92:G92"/>
    <mergeCell ref="E104:I104"/>
    <mergeCell ref="K104:AF104"/>
    <mergeCell ref="AN102:AP102"/>
    <mergeCell ref="AN101:AP101"/>
    <mergeCell ref="AN95:AP95"/>
    <mergeCell ref="AN97:AP97"/>
    <mergeCell ref="AN100:AP100"/>
    <mergeCell ref="AN96:AP96"/>
    <mergeCell ref="AN98:AP98"/>
    <mergeCell ref="D109:H109"/>
    <mergeCell ref="J109:AF109"/>
    <mergeCell ref="AG94:AM94"/>
    <mergeCell ref="E105:I105"/>
    <mergeCell ref="K105:AF105"/>
    <mergeCell ref="E106:I106"/>
    <mergeCell ref="K106:AF106"/>
    <mergeCell ref="E107:I107"/>
    <mergeCell ref="K107:AF107"/>
    <mergeCell ref="K103:AF103"/>
    <mergeCell ref="K98:AF98"/>
    <mergeCell ref="K99:AF99"/>
    <mergeCell ref="E102:I102"/>
    <mergeCell ref="AG104:AM104"/>
    <mergeCell ref="AG105:AM105"/>
    <mergeCell ref="E103:I103"/>
    <mergeCell ref="K5:AO5"/>
    <mergeCell ref="K6:AO6"/>
    <mergeCell ref="E23:AN23"/>
    <mergeCell ref="AK26:AO26"/>
    <mergeCell ref="L28:P28"/>
    <mergeCell ref="W28:AE28"/>
    <mergeCell ref="AK28:AO28"/>
    <mergeCell ref="L29:P29"/>
    <mergeCell ref="W29:AE29"/>
    <mergeCell ref="AK29:AO29"/>
    <mergeCell ref="AK30:AO30"/>
    <mergeCell ref="L30:P30"/>
    <mergeCell ref="W30:AE30"/>
    <mergeCell ref="W31:AE31"/>
    <mergeCell ref="AK31:AO31"/>
    <mergeCell ref="L31:P31"/>
    <mergeCell ref="L32:P32"/>
    <mergeCell ref="W32:AE32"/>
    <mergeCell ref="AK32:AO32"/>
    <mergeCell ref="L33:P33"/>
    <mergeCell ref="W33:AE33"/>
    <mergeCell ref="AK33:AO33"/>
    <mergeCell ref="AK35:AO35"/>
    <mergeCell ref="X35:AB35"/>
    <mergeCell ref="AR2:BE2"/>
    <mergeCell ref="AG103:AM103"/>
    <mergeCell ref="AG102:AM102"/>
    <mergeCell ref="AG101:AM101"/>
    <mergeCell ref="AG100:AM100"/>
    <mergeCell ref="AG99:AM99"/>
    <mergeCell ref="AG92:AM92"/>
    <mergeCell ref="AG96:AM96"/>
    <mergeCell ref="AG95:AM95"/>
    <mergeCell ref="AG97:AM97"/>
    <mergeCell ref="AG98:AM98"/>
    <mergeCell ref="AM87:AN87"/>
    <mergeCell ref="AM89:AP89"/>
    <mergeCell ref="AM90:AP90"/>
    <mergeCell ref="AN103:AP103"/>
    <mergeCell ref="AS89:AT91"/>
    <mergeCell ref="AN109:AP109"/>
    <mergeCell ref="AG109:AM109"/>
    <mergeCell ref="AN94:AP94"/>
    <mergeCell ref="AN106:AP106"/>
    <mergeCell ref="AG106:AM106"/>
    <mergeCell ref="AN107:AP107"/>
    <mergeCell ref="AG107:AM107"/>
    <mergeCell ref="AN108:AP108"/>
    <mergeCell ref="AG108:AM108"/>
    <mergeCell ref="AN104:AP104"/>
    <mergeCell ref="AN99:AP99"/>
  </mergeCells>
  <hyperlinks>
    <hyperlink ref="A97" location="'SO 02.1 - Štrbina a rolov...'!C2" display="/" xr:uid="{00000000-0004-0000-0000-000000000000}"/>
    <hyperlink ref="A98" location="'SO 02.3 - Stavebné úpravy...'!C2" display="/" xr:uid="{00000000-0004-0000-0000-000001000000}"/>
    <hyperlink ref="A99" location="'SO 02.4 - Uzemnenie konšt...'!C2" display="/" xr:uid="{00000000-0004-0000-0000-000002000000}"/>
    <hyperlink ref="A101" location="'SO 03.1 - Miešacie a skla...'!C2" display="/" xr:uid="{00000000-0004-0000-0000-000003000000}"/>
    <hyperlink ref="A102" location="'SO 03.2 - Technologické v...'!C2" display="/" xr:uid="{00000000-0004-0000-0000-000004000000}"/>
    <hyperlink ref="A103" location="'SO 03.3 - Separátor na vý...'!C2" display="/" xr:uid="{00000000-0004-0000-0000-000005000000}"/>
    <hyperlink ref="A104" location="'SO 03.4 - Stavebné úpravy'!C2" display="/" xr:uid="{00000000-0004-0000-0000-000006000000}"/>
    <hyperlink ref="A105" location="'SO 03.5 - Búracie práce m...'!C2" display="/" xr:uid="{00000000-0004-0000-0000-000007000000}"/>
    <hyperlink ref="A106" location="'SO 03.6 - Príprava staven...'!C2" display="/" xr:uid="{00000000-0004-0000-0000-000008000000}"/>
    <hyperlink ref="A107" location="'SO 03.7 - Spevnené plochy...'!C2" display="/" xr:uid="{00000000-0004-0000-0000-000009000000}"/>
    <hyperlink ref="A108" location="'SO 04 - Rotačné kefy pre ...'!C2" display="/" xr:uid="{00000000-0004-0000-0000-00000A000000}"/>
    <hyperlink ref="A109" location="'SO 05 - Šnekový prihrňova...'!C2" display="/" xr:uid="{00000000-0004-0000-0000-00000B000000}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BM176"/>
  <sheetViews>
    <sheetView showGridLines="0" topLeftCell="A78" workbookViewId="0">
      <selection activeCell="I131" sqref="I131:I176"/>
    </sheetView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169" t="s">
        <v>5</v>
      </c>
      <c r="M2" s="170"/>
      <c r="N2" s="170"/>
      <c r="O2" s="170"/>
      <c r="P2" s="170"/>
      <c r="Q2" s="170"/>
      <c r="R2" s="170"/>
      <c r="S2" s="170"/>
      <c r="T2" s="170"/>
      <c r="U2" s="170"/>
      <c r="V2" s="170"/>
      <c r="AT2" s="13" t="s">
        <v>81</v>
      </c>
    </row>
    <row r="3" spans="2:46" ht="6.95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6"/>
      <c r="AT3" s="13" t="s">
        <v>69</v>
      </c>
    </row>
    <row r="4" spans="2:46" ht="24.95" customHeight="1">
      <c r="B4" s="16"/>
      <c r="D4" s="17" t="s">
        <v>122</v>
      </c>
      <c r="L4" s="16"/>
      <c r="M4" s="89" t="s">
        <v>9</v>
      </c>
      <c r="AT4" s="13" t="s">
        <v>3</v>
      </c>
    </row>
    <row r="5" spans="2:46" ht="6.95" customHeight="1">
      <c r="B5" s="16"/>
      <c r="L5" s="16"/>
    </row>
    <row r="6" spans="2:46" ht="12" customHeight="1">
      <c r="B6" s="16"/>
      <c r="D6" s="22" t="s">
        <v>12</v>
      </c>
      <c r="L6" s="16"/>
    </row>
    <row r="7" spans="2:46" ht="16.5" customHeight="1">
      <c r="B7" s="16"/>
      <c r="E7" s="206" t="str">
        <f>'Rekapitulácia stavby'!K6</f>
        <v>Modernizácia farmy Bzince pod Javorinou</v>
      </c>
      <c r="F7" s="207"/>
      <c r="G7" s="207"/>
      <c r="H7" s="207"/>
      <c r="L7" s="16"/>
    </row>
    <row r="8" spans="2:46" ht="12" customHeight="1">
      <c r="B8" s="16"/>
      <c r="D8" s="22" t="s">
        <v>123</v>
      </c>
      <c r="L8" s="16"/>
    </row>
    <row r="9" spans="2:46" s="1" customFormat="1" ht="16.5" customHeight="1">
      <c r="B9" s="25"/>
      <c r="E9" s="206" t="s">
        <v>124</v>
      </c>
      <c r="F9" s="205"/>
      <c r="G9" s="205"/>
      <c r="H9" s="205"/>
      <c r="L9" s="25"/>
    </row>
    <row r="10" spans="2:46" s="1" customFormat="1" ht="12" customHeight="1">
      <c r="B10" s="25"/>
      <c r="D10" s="22" t="s">
        <v>125</v>
      </c>
      <c r="L10" s="25"/>
    </row>
    <row r="11" spans="2:46" s="1" customFormat="1" ht="16.5" customHeight="1">
      <c r="B11" s="25"/>
      <c r="E11" s="200" t="str">
        <f>E9</f>
        <v>SO 01 - Plachtová maštaľ</v>
      </c>
      <c r="F11" s="205"/>
      <c r="G11" s="205"/>
      <c r="H11" s="205"/>
      <c r="L11" s="25"/>
    </row>
    <row r="12" spans="2:46" s="1" customFormat="1">
      <c r="B12" s="25"/>
      <c r="L12" s="25"/>
    </row>
    <row r="13" spans="2:46" s="1" customFormat="1" ht="12" customHeight="1">
      <c r="B13" s="25"/>
      <c r="D13" s="22" t="s">
        <v>14</v>
      </c>
      <c r="F13" s="20" t="s">
        <v>1</v>
      </c>
      <c r="I13" s="22" t="s">
        <v>15</v>
      </c>
      <c r="J13" s="20" t="s">
        <v>1</v>
      </c>
      <c r="L13" s="25"/>
    </row>
    <row r="14" spans="2:46" s="1" customFormat="1" ht="12" customHeight="1">
      <c r="B14" s="25"/>
      <c r="D14" s="22" t="s">
        <v>16</v>
      </c>
      <c r="F14" s="20" t="s">
        <v>17</v>
      </c>
      <c r="I14" s="22" t="s">
        <v>18</v>
      </c>
      <c r="J14" s="48">
        <f>'Rekapitulácia stavby'!AN8</f>
        <v>0</v>
      </c>
      <c r="L14" s="25"/>
    </row>
    <row r="15" spans="2:46" s="1" customFormat="1" ht="10.9" customHeight="1">
      <c r="B15" s="25"/>
      <c r="L15" s="25"/>
    </row>
    <row r="16" spans="2:46" s="1" customFormat="1" ht="12" customHeight="1">
      <c r="B16" s="25"/>
      <c r="D16" s="22" t="s">
        <v>19</v>
      </c>
      <c r="I16" s="22" t="s">
        <v>20</v>
      </c>
      <c r="J16" s="20" t="s">
        <v>1</v>
      </c>
      <c r="L16" s="25"/>
    </row>
    <row r="17" spans="2:12" s="1" customFormat="1" ht="18" customHeight="1">
      <c r="B17" s="25"/>
      <c r="E17" s="20" t="s">
        <v>21</v>
      </c>
      <c r="I17" s="22" t="s">
        <v>22</v>
      </c>
      <c r="J17" s="20" t="s">
        <v>1</v>
      </c>
      <c r="L17" s="25"/>
    </row>
    <row r="18" spans="2:12" s="1" customFormat="1" ht="6.95" customHeight="1">
      <c r="B18" s="25"/>
      <c r="L18" s="25"/>
    </row>
    <row r="19" spans="2:12" s="1" customFormat="1" ht="12" customHeight="1">
      <c r="B19" s="25"/>
      <c r="D19" s="22" t="s">
        <v>23</v>
      </c>
      <c r="I19" s="22" t="s">
        <v>20</v>
      </c>
      <c r="J19" s="20" t="str">
        <f>'Rekapitulácia stavby'!AN13</f>
        <v/>
      </c>
      <c r="L19" s="25"/>
    </row>
    <row r="20" spans="2:12" s="1" customFormat="1" ht="18" customHeight="1">
      <c r="B20" s="25"/>
      <c r="E20" s="191" t="str">
        <f>'Rekapitulácia stavby'!E14</f>
        <v xml:space="preserve"> </v>
      </c>
      <c r="F20" s="191"/>
      <c r="G20" s="191"/>
      <c r="H20" s="191"/>
      <c r="I20" s="22" t="s">
        <v>22</v>
      </c>
      <c r="J20" s="20" t="str">
        <f>'Rekapitulácia stavby'!AN14</f>
        <v/>
      </c>
      <c r="L20" s="25"/>
    </row>
    <row r="21" spans="2:12" s="1" customFormat="1" ht="6.95" customHeight="1">
      <c r="B21" s="25"/>
      <c r="L21" s="25"/>
    </row>
    <row r="22" spans="2:12" s="1" customFormat="1" ht="12" customHeight="1">
      <c r="B22" s="25"/>
      <c r="D22" s="22" t="s">
        <v>25</v>
      </c>
      <c r="I22" s="22" t="s">
        <v>20</v>
      </c>
      <c r="J22" s="20" t="str">
        <f>IF('Rekapitulácia stavby'!AN16="","",'Rekapitulácia stavby'!AN16)</f>
        <v/>
      </c>
      <c r="L22" s="25"/>
    </row>
    <row r="23" spans="2:12" s="1" customFormat="1" ht="18" customHeight="1">
      <c r="B23" s="25"/>
      <c r="E23" s="20" t="str">
        <f>IF('Rekapitulácia stavby'!E17="","",'Rekapitulácia stavby'!E17)</f>
        <v xml:space="preserve"> </v>
      </c>
      <c r="I23" s="22" t="s">
        <v>22</v>
      </c>
      <c r="J23" s="20" t="str">
        <f>IF('Rekapitulácia stavby'!AN17="","",'Rekapitulácia stavby'!AN17)</f>
        <v/>
      </c>
      <c r="L23" s="25"/>
    </row>
    <row r="24" spans="2:12" s="1" customFormat="1" ht="6.95" customHeight="1">
      <c r="B24" s="25"/>
      <c r="L24" s="25"/>
    </row>
    <row r="25" spans="2:12" s="1" customFormat="1" ht="12" customHeight="1">
      <c r="B25" s="25"/>
      <c r="D25" s="22" t="s">
        <v>27</v>
      </c>
      <c r="I25" s="22" t="s">
        <v>20</v>
      </c>
      <c r="J25" s="20" t="str">
        <f>IF('Rekapitulácia stavby'!AN19="","",'Rekapitulácia stavby'!AN19)</f>
        <v/>
      </c>
      <c r="L25" s="25"/>
    </row>
    <row r="26" spans="2:12" s="1" customFormat="1" ht="18" customHeight="1">
      <c r="B26" s="25"/>
      <c r="E26" s="20" t="str">
        <f>IF('Rekapitulácia stavby'!E20="","",'Rekapitulácia stavby'!E20)</f>
        <v xml:space="preserve"> </v>
      </c>
      <c r="I26" s="22" t="s">
        <v>22</v>
      </c>
      <c r="J26" s="20" t="str">
        <f>IF('Rekapitulácia stavby'!AN20="","",'Rekapitulácia stavby'!AN20)</f>
        <v/>
      </c>
      <c r="L26" s="25"/>
    </row>
    <row r="27" spans="2:12" s="1" customFormat="1" ht="6.95" customHeight="1">
      <c r="B27" s="25"/>
      <c r="L27" s="25"/>
    </row>
    <row r="28" spans="2:12" s="1" customFormat="1" ht="12" customHeight="1">
      <c r="B28" s="25"/>
      <c r="D28" s="22" t="s">
        <v>28</v>
      </c>
      <c r="L28" s="25"/>
    </row>
    <row r="29" spans="2:12" s="7" customFormat="1" ht="16.5" customHeight="1">
      <c r="B29" s="90"/>
      <c r="E29" s="193" t="s">
        <v>1</v>
      </c>
      <c r="F29" s="193"/>
      <c r="G29" s="193"/>
      <c r="H29" s="193"/>
      <c r="L29" s="90"/>
    </row>
    <row r="30" spans="2:12" s="1" customFormat="1" ht="6.95" customHeight="1">
      <c r="B30" s="25"/>
      <c r="L30" s="25"/>
    </row>
    <row r="31" spans="2:12" s="1" customFormat="1" ht="6.95" customHeight="1">
      <c r="B31" s="25"/>
      <c r="D31" s="49"/>
      <c r="E31" s="49"/>
      <c r="F31" s="49"/>
      <c r="G31" s="49"/>
      <c r="H31" s="49"/>
      <c r="I31" s="49"/>
      <c r="J31" s="49"/>
      <c r="K31" s="49"/>
      <c r="L31" s="25"/>
    </row>
    <row r="32" spans="2:12" s="1" customFormat="1" ht="25.35" customHeight="1">
      <c r="B32" s="25"/>
      <c r="D32" s="91" t="s">
        <v>29</v>
      </c>
      <c r="J32" s="62">
        <f>ROUND(J130, 2)</f>
        <v>0</v>
      </c>
      <c r="L32" s="25"/>
    </row>
    <row r="33" spans="2:12" s="1" customFormat="1" ht="6.95" customHeight="1">
      <c r="B33" s="25"/>
      <c r="D33" s="49"/>
      <c r="E33" s="49"/>
      <c r="F33" s="49"/>
      <c r="G33" s="49"/>
      <c r="H33" s="49"/>
      <c r="I33" s="49"/>
      <c r="J33" s="49"/>
      <c r="K33" s="49"/>
      <c r="L33" s="25"/>
    </row>
    <row r="34" spans="2:12" s="1" customFormat="1" ht="14.45" customHeight="1">
      <c r="B34" s="25"/>
      <c r="F34" s="28" t="s">
        <v>31</v>
      </c>
      <c r="I34" s="28" t="s">
        <v>30</v>
      </c>
      <c r="J34" s="28" t="s">
        <v>32</v>
      </c>
      <c r="L34" s="25"/>
    </row>
    <row r="35" spans="2:12" s="1" customFormat="1" ht="14.45" customHeight="1">
      <c r="B35" s="25"/>
      <c r="D35" s="51" t="s">
        <v>33</v>
      </c>
      <c r="E35" s="30" t="s">
        <v>34</v>
      </c>
      <c r="F35" s="92">
        <f>ROUND((SUM(BE130:BE175)),  2)</f>
        <v>0</v>
      </c>
      <c r="G35" s="93"/>
      <c r="H35" s="93"/>
      <c r="I35" s="94">
        <v>0.2</v>
      </c>
      <c r="J35" s="92">
        <f>ROUND(((SUM(BE130:BE175))*I35),  2)</f>
        <v>0</v>
      </c>
      <c r="L35" s="25"/>
    </row>
    <row r="36" spans="2:12" s="1" customFormat="1" ht="14.45" customHeight="1">
      <c r="B36" s="25"/>
      <c r="E36" s="30" t="s">
        <v>35</v>
      </c>
      <c r="F36" s="82">
        <f>ROUND((SUM(BF130:BF175)),  2)</f>
        <v>0</v>
      </c>
      <c r="I36" s="95">
        <v>0.2</v>
      </c>
      <c r="J36" s="82">
        <f>ROUND(((SUM(BF130:BF175))*I36),  2)</f>
        <v>0</v>
      </c>
      <c r="L36" s="25"/>
    </row>
    <row r="37" spans="2:12" s="1" customFormat="1" ht="14.45" hidden="1" customHeight="1">
      <c r="B37" s="25"/>
      <c r="E37" s="22" t="s">
        <v>36</v>
      </c>
      <c r="F37" s="82">
        <f>ROUND((SUM(BG130:BG175)),  2)</f>
        <v>0</v>
      </c>
      <c r="I37" s="95">
        <v>0.2</v>
      </c>
      <c r="J37" s="82">
        <f>0</f>
        <v>0</v>
      </c>
      <c r="L37" s="25"/>
    </row>
    <row r="38" spans="2:12" s="1" customFormat="1" ht="14.45" hidden="1" customHeight="1">
      <c r="B38" s="25"/>
      <c r="E38" s="22" t="s">
        <v>37</v>
      </c>
      <c r="F38" s="82">
        <f>ROUND((SUM(BH130:BH175)),  2)</f>
        <v>0</v>
      </c>
      <c r="I38" s="95">
        <v>0.2</v>
      </c>
      <c r="J38" s="82">
        <f>0</f>
        <v>0</v>
      </c>
      <c r="L38" s="25"/>
    </row>
    <row r="39" spans="2:12" s="1" customFormat="1" ht="14.45" hidden="1" customHeight="1">
      <c r="B39" s="25"/>
      <c r="E39" s="30" t="s">
        <v>38</v>
      </c>
      <c r="F39" s="92">
        <f>ROUND((SUM(BI130:BI175)),  2)</f>
        <v>0</v>
      </c>
      <c r="G39" s="93"/>
      <c r="H39" s="93"/>
      <c r="I39" s="94">
        <v>0</v>
      </c>
      <c r="J39" s="92">
        <f>0</f>
        <v>0</v>
      </c>
      <c r="L39" s="25"/>
    </row>
    <row r="40" spans="2:12" s="1" customFormat="1" ht="6.95" customHeight="1">
      <c r="B40" s="25"/>
      <c r="L40" s="25"/>
    </row>
    <row r="41" spans="2:12" s="1" customFormat="1" ht="25.35" customHeight="1">
      <c r="B41" s="25"/>
      <c r="C41" s="96"/>
      <c r="D41" s="97" t="s">
        <v>39</v>
      </c>
      <c r="E41" s="53"/>
      <c r="F41" s="53"/>
      <c r="G41" s="98" t="s">
        <v>40</v>
      </c>
      <c r="H41" s="99" t="s">
        <v>41</v>
      </c>
      <c r="I41" s="53"/>
      <c r="J41" s="100">
        <f>SUM(J32:J39)</f>
        <v>0</v>
      </c>
      <c r="K41" s="101"/>
      <c r="L41" s="25"/>
    </row>
    <row r="42" spans="2:12" s="1" customFormat="1" ht="14.45" customHeight="1">
      <c r="B42" s="25"/>
      <c r="L42" s="25"/>
    </row>
    <row r="43" spans="2:12" ht="14.45" customHeight="1">
      <c r="B43" s="16"/>
      <c r="L43" s="16"/>
    </row>
    <row r="44" spans="2:12" ht="14.45" customHeight="1">
      <c r="B44" s="16"/>
      <c r="L44" s="16"/>
    </row>
    <row r="45" spans="2:12" ht="14.45" customHeight="1">
      <c r="B45" s="16"/>
      <c r="L45" s="16"/>
    </row>
    <row r="46" spans="2:12" ht="14.45" customHeight="1">
      <c r="B46" s="16"/>
      <c r="L46" s="16"/>
    </row>
    <row r="47" spans="2:12" ht="14.45" customHeight="1">
      <c r="B47" s="16"/>
      <c r="L47" s="16"/>
    </row>
    <row r="48" spans="2:12" ht="14.45" customHeight="1">
      <c r="B48" s="16"/>
      <c r="L48" s="16"/>
    </row>
    <row r="49" spans="2:12" ht="14.45" customHeight="1">
      <c r="B49" s="16"/>
      <c r="L49" s="16"/>
    </row>
    <row r="50" spans="2:12" s="1" customFormat="1" ht="14.45" customHeight="1">
      <c r="B50" s="25"/>
      <c r="D50" s="37" t="s">
        <v>42</v>
      </c>
      <c r="E50" s="38"/>
      <c r="F50" s="38"/>
      <c r="G50" s="37" t="s">
        <v>43</v>
      </c>
      <c r="H50" s="38"/>
      <c r="I50" s="38"/>
      <c r="J50" s="38"/>
      <c r="K50" s="38"/>
      <c r="L50" s="25"/>
    </row>
    <row r="51" spans="2:12">
      <c r="B51" s="16"/>
      <c r="L51" s="16"/>
    </row>
    <row r="52" spans="2:12">
      <c r="B52" s="16"/>
      <c r="L52" s="16"/>
    </row>
    <row r="53" spans="2:12">
      <c r="B53" s="16"/>
      <c r="L53" s="16"/>
    </row>
    <row r="54" spans="2:12">
      <c r="B54" s="16"/>
      <c r="L54" s="16"/>
    </row>
    <row r="55" spans="2:12">
      <c r="B55" s="16"/>
      <c r="L55" s="16"/>
    </row>
    <row r="56" spans="2:12">
      <c r="B56" s="16"/>
      <c r="L56" s="16"/>
    </row>
    <row r="57" spans="2:12">
      <c r="B57" s="16"/>
      <c r="L57" s="16"/>
    </row>
    <row r="58" spans="2:12">
      <c r="B58" s="16"/>
      <c r="L58" s="16"/>
    </row>
    <row r="59" spans="2:12">
      <c r="B59" s="16"/>
      <c r="L59" s="16"/>
    </row>
    <row r="60" spans="2:12">
      <c r="B60" s="16"/>
      <c r="L60" s="16"/>
    </row>
    <row r="61" spans="2:12" s="1" customFormat="1" ht="12.75">
      <c r="B61" s="25"/>
      <c r="D61" s="39" t="s">
        <v>44</v>
      </c>
      <c r="E61" s="27"/>
      <c r="F61" s="102" t="s">
        <v>45</v>
      </c>
      <c r="G61" s="39" t="s">
        <v>44</v>
      </c>
      <c r="H61" s="27"/>
      <c r="I61" s="27"/>
      <c r="J61" s="103" t="s">
        <v>45</v>
      </c>
      <c r="K61" s="27"/>
      <c r="L61" s="25"/>
    </row>
    <row r="62" spans="2:12">
      <c r="B62" s="16"/>
      <c r="L62" s="16"/>
    </row>
    <row r="63" spans="2:12">
      <c r="B63" s="16"/>
      <c r="L63" s="16"/>
    </row>
    <row r="64" spans="2:12">
      <c r="B64" s="16"/>
      <c r="L64" s="16"/>
    </row>
    <row r="65" spans="2:12" s="1" customFormat="1" ht="12.75">
      <c r="B65" s="25"/>
      <c r="D65" s="37" t="s">
        <v>46</v>
      </c>
      <c r="E65" s="38"/>
      <c r="F65" s="38"/>
      <c r="G65" s="37" t="s">
        <v>47</v>
      </c>
      <c r="H65" s="38"/>
      <c r="I65" s="38"/>
      <c r="J65" s="38"/>
      <c r="K65" s="38"/>
      <c r="L65" s="25"/>
    </row>
    <row r="66" spans="2:12">
      <c r="B66" s="16"/>
      <c r="L66" s="16"/>
    </row>
    <row r="67" spans="2:12">
      <c r="B67" s="16"/>
      <c r="L67" s="16"/>
    </row>
    <row r="68" spans="2:12">
      <c r="B68" s="16"/>
      <c r="L68" s="16"/>
    </row>
    <row r="69" spans="2:12">
      <c r="B69" s="16"/>
      <c r="L69" s="16"/>
    </row>
    <row r="70" spans="2:12">
      <c r="B70" s="16"/>
      <c r="L70" s="16"/>
    </row>
    <row r="71" spans="2:12">
      <c r="B71" s="16"/>
      <c r="L71" s="16"/>
    </row>
    <row r="72" spans="2:12">
      <c r="B72" s="16"/>
      <c r="L72" s="16"/>
    </row>
    <row r="73" spans="2:12">
      <c r="B73" s="16"/>
      <c r="L73" s="16"/>
    </row>
    <row r="74" spans="2:12">
      <c r="B74" s="16"/>
      <c r="L74" s="16"/>
    </row>
    <row r="75" spans="2:12">
      <c r="B75" s="16"/>
      <c r="L75" s="16"/>
    </row>
    <row r="76" spans="2:12" s="1" customFormat="1" ht="12.75">
      <c r="B76" s="25"/>
      <c r="D76" s="39" t="s">
        <v>44</v>
      </c>
      <c r="E76" s="27"/>
      <c r="F76" s="102" t="s">
        <v>45</v>
      </c>
      <c r="G76" s="39" t="s">
        <v>44</v>
      </c>
      <c r="H76" s="27"/>
      <c r="I76" s="27"/>
      <c r="J76" s="103" t="s">
        <v>45</v>
      </c>
      <c r="K76" s="27"/>
      <c r="L76" s="25"/>
    </row>
    <row r="77" spans="2:12" s="1" customFormat="1" ht="14.45" customHeight="1">
      <c r="B77" s="40"/>
      <c r="C77" s="41"/>
      <c r="D77" s="41"/>
      <c r="E77" s="41"/>
      <c r="F77" s="41"/>
      <c r="G77" s="41"/>
      <c r="H77" s="41"/>
      <c r="I77" s="41"/>
      <c r="J77" s="41"/>
      <c r="K77" s="41"/>
      <c r="L77" s="25"/>
    </row>
    <row r="81" spans="2:12" s="1" customFormat="1" ht="6.95" hidden="1" customHeight="1">
      <c r="B81" s="42"/>
      <c r="C81" s="43"/>
      <c r="D81" s="43"/>
      <c r="E81" s="43"/>
      <c r="F81" s="43"/>
      <c r="G81" s="43"/>
      <c r="H81" s="43"/>
      <c r="I81" s="43"/>
      <c r="J81" s="43"/>
      <c r="K81" s="43"/>
      <c r="L81" s="25"/>
    </row>
    <row r="82" spans="2:12" s="1" customFormat="1" ht="24.95" hidden="1" customHeight="1">
      <c r="B82" s="25"/>
      <c r="C82" s="17" t="s">
        <v>126</v>
      </c>
      <c r="L82" s="25"/>
    </row>
    <row r="83" spans="2:12" s="1" customFormat="1" ht="6.95" hidden="1" customHeight="1">
      <c r="B83" s="25"/>
      <c r="L83" s="25"/>
    </row>
    <row r="84" spans="2:12" s="1" customFormat="1" ht="12" hidden="1" customHeight="1">
      <c r="B84" s="25"/>
      <c r="C84" s="22" t="s">
        <v>12</v>
      </c>
      <c r="L84" s="25"/>
    </row>
    <row r="85" spans="2:12" s="1" customFormat="1" ht="16.5" hidden="1" customHeight="1">
      <c r="B85" s="25"/>
      <c r="E85" s="206" t="str">
        <f>E7</f>
        <v>Modernizácia farmy Bzince pod Javorinou</v>
      </c>
      <c r="F85" s="207"/>
      <c r="G85" s="207"/>
      <c r="H85" s="207"/>
      <c r="L85" s="25"/>
    </row>
    <row r="86" spans="2:12" ht="12" hidden="1" customHeight="1">
      <c r="B86" s="16"/>
      <c r="C86" s="22" t="s">
        <v>123</v>
      </c>
      <c r="L86" s="16"/>
    </row>
    <row r="87" spans="2:12" s="1" customFormat="1" ht="16.5" hidden="1" customHeight="1">
      <c r="B87" s="25"/>
      <c r="E87" s="206" t="s">
        <v>124</v>
      </c>
      <c r="F87" s="205"/>
      <c r="G87" s="205"/>
      <c r="H87" s="205"/>
      <c r="L87" s="25"/>
    </row>
    <row r="88" spans="2:12" s="1" customFormat="1" ht="12" hidden="1" customHeight="1">
      <c r="B88" s="25"/>
      <c r="C88" s="22" t="s">
        <v>125</v>
      </c>
      <c r="L88" s="25"/>
    </row>
    <row r="89" spans="2:12" s="1" customFormat="1" ht="16.5" hidden="1" customHeight="1">
      <c r="B89" s="25"/>
      <c r="E89" s="200" t="str">
        <f>E11</f>
        <v>SO 01 - Plachtová maštaľ</v>
      </c>
      <c r="F89" s="205"/>
      <c r="G89" s="205"/>
      <c r="H89" s="205"/>
      <c r="L89" s="25"/>
    </row>
    <row r="90" spans="2:12" s="1" customFormat="1" ht="6.95" hidden="1" customHeight="1">
      <c r="B90" s="25"/>
      <c r="L90" s="25"/>
    </row>
    <row r="91" spans="2:12" s="1" customFormat="1" ht="12" hidden="1" customHeight="1">
      <c r="B91" s="25"/>
      <c r="C91" s="22" t="s">
        <v>16</v>
      </c>
      <c r="F91" s="20" t="str">
        <f>F14</f>
        <v>Bzince pod Javorinou</v>
      </c>
      <c r="I91" s="22" t="s">
        <v>18</v>
      </c>
      <c r="J91" s="48">
        <f>IF(J14="","",J14)</f>
        <v>0</v>
      </c>
      <c r="L91" s="25"/>
    </row>
    <row r="92" spans="2:12" s="1" customFormat="1" ht="6.95" hidden="1" customHeight="1">
      <c r="B92" s="25"/>
      <c r="L92" s="25"/>
    </row>
    <row r="93" spans="2:12" s="1" customFormat="1" ht="15.2" hidden="1" customHeight="1">
      <c r="B93" s="25"/>
      <c r="C93" s="22" t="s">
        <v>19</v>
      </c>
      <c r="F93" s="20" t="str">
        <f>E17</f>
        <v>Poľnohospodárske družstvo Bzince pod Javorinou</v>
      </c>
      <c r="I93" s="22" t="s">
        <v>25</v>
      </c>
      <c r="J93" s="23" t="str">
        <f>E23</f>
        <v xml:space="preserve"> </v>
      </c>
      <c r="L93" s="25"/>
    </row>
    <row r="94" spans="2:12" s="1" customFormat="1" ht="15.2" hidden="1" customHeight="1">
      <c r="B94" s="25"/>
      <c r="C94" s="22" t="s">
        <v>23</v>
      </c>
      <c r="F94" s="20" t="str">
        <f>IF(E20="","",E20)</f>
        <v xml:space="preserve"> </v>
      </c>
      <c r="I94" s="22" t="s">
        <v>27</v>
      </c>
      <c r="J94" s="23" t="str">
        <f>E26</f>
        <v xml:space="preserve"> </v>
      </c>
      <c r="L94" s="25"/>
    </row>
    <row r="95" spans="2:12" s="1" customFormat="1" ht="10.35" hidden="1" customHeight="1">
      <c r="B95" s="25"/>
      <c r="L95" s="25"/>
    </row>
    <row r="96" spans="2:12" s="1" customFormat="1" ht="29.25" hidden="1" customHeight="1">
      <c r="B96" s="25"/>
      <c r="C96" s="104" t="s">
        <v>127</v>
      </c>
      <c r="D96" s="96"/>
      <c r="E96" s="96"/>
      <c r="F96" s="96"/>
      <c r="G96" s="96"/>
      <c r="H96" s="96"/>
      <c r="I96" s="96"/>
      <c r="J96" s="105" t="s">
        <v>128</v>
      </c>
      <c r="K96" s="96"/>
      <c r="L96" s="25"/>
    </row>
    <row r="97" spans="2:47" s="1" customFormat="1" ht="10.35" hidden="1" customHeight="1">
      <c r="B97" s="25"/>
      <c r="L97" s="25"/>
    </row>
    <row r="98" spans="2:47" s="1" customFormat="1" ht="22.9" hidden="1" customHeight="1">
      <c r="B98" s="25"/>
      <c r="C98" s="106" t="s">
        <v>129</v>
      </c>
      <c r="J98" s="62">
        <f>J130</f>
        <v>0</v>
      </c>
      <c r="L98" s="25"/>
      <c r="AU98" s="13" t="s">
        <v>130</v>
      </c>
    </row>
    <row r="99" spans="2:47" s="8" customFormat="1" ht="24.95" hidden="1" customHeight="1">
      <c r="B99" s="107"/>
      <c r="D99" s="108" t="s">
        <v>131</v>
      </c>
      <c r="E99" s="109"/>
      <c r="F99" s="109"/>
      <c r="G99" s="109"/>
      <c r="H99" s="109"/>
      <c r="I99" s="109"/>
      <c r="J99" s="110">
        <f>J131</f>
        <v>0</v>
      </c>
      <c r="L99" s="107"/>
    </row>
    <row r="100" spans="2:47" s="9" customFormat="1" ht="19.899999999999999" hidden="1" customHeight="1">
      <c r="B100" s="111"/>
      <c r="D100" s="112" t="s">
        <v>132</v>
      </c>
      <c r="E100" s="113"/>
      <c r="F100" s="113"/>
      <c r="G100" s="113"/>
      <c r="H100" s="113"/>
      <c r="I100" s="113"/>
      <c r="J100" s="114">
        <f>J132</f>
        <v>0</v>
      </c>
      <c r="L100" s="111"/>
    </row>
    <row r="101" spans="2:47" s="9" customFormat="1" ht="19.899999999999999" hidden="1" customHeight="1">
      <c r="B101" s="111"/>
      <c r="D101" s="112" t="s">
        <v>133</v>
      </c>
      <c r="E101" s="113"/>
      <c r="F101" s="113"/>
      <c r="G101" s="113"/>
      <c r="H101" s="113"/>
      <c r="I101" s="113"/>
      <c r="J101" s="114">
        <f>J140</f>
        <v>0</v>
      </c>
      <c r="L101" s="111"/>
    </row>
    <row r="102" spans="2:47" s="9" customFormat="1" ht="19.899999999999999" hidden="1" customHeight="1">
      <c r="B102" s="111"/>
      <c r="D102" s="112" t="s">
        <v>134</v>
      </c>
      <c r="E102" s="113"/>
      <c r="F102" s="113"/>
      <c r="G102" s="113"/>
      <c r="H102" s="113"/>
      <c r="I102" s="113"/>
      <c r="J102" s="114">
        <f>J155</f>
        <v>0</v>
      </c>
      <c r="L102" s="111"/>
    </row>
    <row r="103" spans="2:47" s="9" customFormat="1" ht="19.899999999999999" hidden="1" customHeight="1">
      <c r="B103" s="111"/>
      <c r="D103" s="112" t="s">
        <v>135</v>
      </c>
      <c r="E103" s="113"/>
      <c r="F103" s="113"/>
      <c r="G103" s="113"/>
      <c r="H103" s="113"/>
      <c r="I103" s="113"/>
      <c r="J103" s="114">
        <f>J162</f>
        <v>0</v>
      </c>
      <c r="L103" s="111"/>
    </row>
    <row r="104" spans="2:47" s="8" customFormat="1" ht="24.95" hidden="1" customHeight="1">
      <c r="B104" s="107"/>
      <c r="D104" s="108" t="s">
        <v>136</v>
      </c>
      <c r="E104" s="109"/>
      <c r="F104" s="109"/>
      <c r="G104" s="109"/>
      <c r="H104" s="109"/>
      <c r="I104" s="109"/>
      <c r="J104" s="110">
        <f>J164</f>
        <v>0</v>
      </c>
      <c r="L104" s="107"/>
    </row>
    <row r="105" spans="2:47" s="9" customFormat="1" ht="19.899999999999999" hidden="1" customHeight="1">
      <c r="B105" s="111"/>
      <c r="D105" s="112" t="s">
        <v>137</v>
      </c>
      <c r="E105" s="113"/>
      <c r="F105" s="113"/>
      <c r="G105" s="113"/>
      <c r="H105" s="113"/>
      <c r="I105" s="113"/>
      <c r="J105" s="114">
        <f>J165</f>
        <v>0</v>
      </c>
      <c r="L105" s="111"/>
    </row>
    <row r="106" spans="2:47" s="9" customFormat="1" ht="19.899999999999999" hidden="1" customHeight="1">
      <c r="B106" s="111"/>
      <c r="D106" s="112" t="s">
        <v>138</v>
      </c>
      <c r="E106" s="113"/>
      <c r="F106" s="113"/>
      <c r="G106" s="113"/>
      <c r="H106" s="113"/>
      <c r="I106" s="113"/>
      <c r="J106" s="114">
        <f>J170</f>
        <v>0</v>
      </c>
      <c r="L106" s="111"/>
    </row>
    <row r="107" spans="2:47" s="8" customFormat="1" ht="24.95" hidden="1" customHeight="1">
      <c r="B107" s="107"/>
      <c r="D107" s="108" t="s">
        <v>139</v>
      </c>
      <c r="E107" s="109"/>
      <c r="F107" s="109"/>
      <c r="G107" s="109"/>
      <c r="H107" s="109"/>
      <c r="I107" s="109"/>
      <c r="J107" s="110">
        <f>J173</f>
        <v>0</v>
      </c>
      <c r="L107" s="107"/>
    </row>
    <row r="108" spans="2:47" s="9" customFormat="1" ht="19.899999999999999" hidden="1" customHeight="1">
      <c r="B108" s="111"/>
      <c r="D108" s="112" t="s">
        <v>140</v>
      </c>
      <c r="E108" s="113"/>
      <c r="F108" s="113"/>
      <c r="G108" s="113"/>
      <c r="H108" s="113"/>
      <c r="I108" s="113"/>
      <c r="J108" s="114">
        <f>J174</f>
        <v>0</v>
      </c>
      <c r="L108" s="111"/>
    </row>
    <row r="109" spans="2:47" s="1" customFormat="1" ht="21.75" hidden="1" customHeight="1">
      <c r="B109" s="25"/>
      <c r="L109" s="25"/>
    </row>
    <row r="110" spans="2:47" s="1" customFormat="1" ht="6.95" hidden="1" customHeight="1">
      <c r="B110" s="40"/>
      <c r="C110" s="41"/>
      <c r="D110" s="41"/>
      <c r="E110" s="41"/>
      <c r="F110" s="41"/>
      <c r="G110" s="41"/>
      <c r="H110" s="41"/>
      <c r="I110" s="41"/>
      <c r="J110" s="41"/>
      <c r="K110" s="41"/>
      <c r="L110" s="25"/>
    </row>
    <row r="111" spans="2:47" hidden="1"/>
    <row r="112" spans="2:47" hidden="1"/>
    <row r="113" spans="2:12" hidden="1"/>
    <row r="114" spans="2:12" s="1" customFormat="1" ht="6.95" customHeight="1">
      <c r="B114" s="42"/>
      <c r="C114" s="43"/>
      <c r="D114" s="43"/>
      <c r="E114" s="43"/>
      <c r="F114" s="43"/>
      <c r="G114" s="43"/>
      <c r="H114" s="43"/>
      <c r="I114" s="43"/>
      <c r="J114" s="43"/>
      <c r="K114" s="43"/>
      <c r="L114" s="25"/>
    </row>
    <row r="115" spans="2:12" s="1" customFormat="1" ht="24.95" customHeight="1">
      <c r="B115" s="25"/>
      <c r="C115" s="17" t="s">
        <v>141</v>
      </c>
      <c r="L115" s="25"/>
    </row>
    <row r="116" spans="2:12" s="1" customFormat="1" ht="6.95" customHeight="1">
      <c r="B116" s="25"/>
      <c r="L116" s="25"/>
    </row>
    <row r="117" spans="2:12" s="1" customFormat="1" ht="12" customHeight="1">
      <c r="B117" s="25"/>
      <c r="C117" s="22" t="s">
        <v>12</v>
      </c>
      <c r="L117" s="25"/>
    </row>
    <row r="118" spans="2:12" s="1" customFormat="1" ht="16.5" customHeight="1">
      <c r="B118" s="25"/>
      <c r="E118" s="206" t="str">
        <f>E7</f>
        <v>Modernizácia farmy Bzince pod Javorinou</v>
      </c>
      <c r="F118" s="207"/>
      <c r="G118" s="207"/>
      <c r="H118" s="207"/>
      <c r="L118" s="25"/>
    </row>
    <row r="119" spans="2:12" ht="12" customHeight="1">
      <c r="B119" s="16"/>
      <c r="C119" s="22" t="s">
        <v>123</v>
      </c>
      <c r="L119" s="16"/>
    </row>
    <row r="120" spans="2:12" s="1" customFormat="1" ht="16.5" customHeight="1">
      <c r="B120" s="25"/>
      <c r="E120" s="206" t="s">
        <v>124</v>
      </c>
      <c r="F120" s="205"/>
      <c r="G120" s="205"/>
      <c r="H120" s="205"/>
      <c r="L120" s="25"/>
    </row>
    <row r="121" spans="2:12" s="1" customFormat="1" ht="12" customHeight="1">
      <c r="B121" s="25"/>
      <c r="C121" s="22" t="s">
        <v>125</v>
      </c>
      <c r="L121" s="25"/>
    </row>
    <row r="122" spans="2:12" s="1" customFormat="1" ht="16.5" customHeight="1">
      <c r="B122" s="25"/>
      <c r="E122" s="200" t="str">
        <f>E11</f>
        <v>SO 01 - Plachtová maštaľ</v>
      </c>
      <c r="F122" s="205"/>
      <c r="G122" s="205"/>
      <c r="H122" s="205"/>
      <c r="L122" s="25"/>
    </row>
    <row r="123" spans="2:12" s="1" customFormat="1" ht="6.95" customHeight="1">
      <c r="B123" s="25"/>
      <c r="L123" s="25"/>
    </row>
    <row r="124" spans="2:12" s="1" customFormat="1" ht="12" customHeight="1">
      <c r="B124" s="25"/>
      <c r="C124" s="22" t="s">
        <v>16</v>
      </c>
      <c r="F124" s="20" t="str">
        <f>F14</f>
        <v>Bzince pod Javorinou</v>
      </c>
      <c r="I124" s="22" t="s">
        <v>18</v>
      </c>
      <c r="J124" s="48">
        <f>IF(J14="","",J14)</f>
        <v>0</v>
      </c>
      <c r="L124" s="25"/>
    </row>
    <row r="125" spans="2:12" s="1" customFormat="1" ht="6.95" customHeight="1">
      <c r="B125" s="25"/>
      <c r="L125" s="25"/>
    </row>
    <row r="126" spans="2:12" s="1" customFormat="1" ht="15.2" customHeight="1">
      <c r="B126" s="25"/>
      <c r="C126" s="22" t="s">
        <v>19</v>
      </c>
      <c r="F126" s="20" t="str">
        <f>E17</f>
        <v>Poľnohospodárske družstvo Bzince pod Javorinou</v>
      </c>
      <c r="I126" s="22" t="s">
        <v>25</v>
      </c>
      <c r="J126" s="23" t="str">
        <f>E23</f>
        <v xml:space="preserve"> </v>
      </c>
      <c r="L126" s="25"/>
    </row>
    <row r="127" spans="2:12" s="1" customFormat="1" ht="15.2" customHeight="1">
      <c r="B127" s="25"/>
      <c r="C127" s="22" t="s">
        <v>23</v>
      </c>
      <c r="F127" s="20" t="str">
        <f>IF(E20="","",E20)</f>
        <v xml:space="preserve"> </v>
      </c>
      <c r="I127" s="22" t="s">
        <v>27</v>
      </c>
      <c r="J127" s="23" t="str">
        <f>E26</f>
        <v xml:space="preserve"> </v>
      </c>
      <c r="L127" s="25"/>
    </row>
    <row r="128" spans="2:12" s="1" customFormat="1" ht="10.35" customHeight="1">
      <c r="B128" s="25"/>
      <c r="L128" s="25"/>
    </row>
    <row r="129" spans="2:65" s="10" customFormat="1" ht="29.25" customHeight="1">
      <c r="B129" s="115"/>
      <c r="C129" s="116" t="s">
        <v>142</v>
      </c>
      <c r="D129" s="117" t="s">
        <v>54</v>
      </c>
      <c r="E129" s="117" t="s">
        <v>50</v>
      </c>
      <c r="F129" s="117" t="s">
        <v>51</v>
      </c>
      <c r="G129" s="117" t="s">
        <v>143</v>
      </c>
      <c r="H129" s="117" t="s">
        <v>144</v>
      </c>
      <c r="I129" s="117" t="s">
        <v>145</v>
      </c>
      <c r="J129" s="118" t="s">
        <v>128</v>
      </c>
      <c r="K129" s="119" t="s">
        <v>146</v>
      </c>
      <c r="L129" s="115"/>
      <c r="M129" s="55" t="s">
        <v>1</v>
      </c>
      <c r="N129" s="56" t="s">
        <v>33</v>
      </c>
      <c r="O129" s="56" t="s">
        <v>147</v>
      </c>
      <c r="P129" s="56" t="s">
        <v>148</v>
      </c>
      <c r="Q129" s="56" t="s">
        <v>149</v>
      </c>
      <c r="R129" s="56" t="s">
        <v>150</v>
      </c>
      <c r="S129" s="56" t="s">
        <v>151</v>
      </c>
      <c r="T129" s="57" t="s">
        <v>152</v>
      </c>
    </row>
    <row r="130" spans="2:65" s="1" customFormat="1" ht="22.9" customHeight="1">
      <c r="B130" s="25"/>
      <c r="C130" s="60" t="s">
        <v>129</v>
      </c>
      <c r="J130" s="120">
        <f>BK130</f>
        <v>0</v>
      </c>
      <c r="L130" s="25"/>
      <c r="M130" s="58"/>
      <c r="N130" s="49"/>
      <c r="O130" s="49"/>
      <c r="P130" s="121">
        <f>P131+P164+P173</f>
        <v>950.65190700000005</v>
      </c>
      <c r="Q130" s="49"/>
      <c r="R130" s="121">
        <f>R131+R164+R173</f>
        <v>99.913632546399995</v>
      </c>
      <c r="S130" s="49"/>
      <c r="T130" s="122">
        <f>T131+T164+T173</f>
        <v>110.00000000000001</v>
      </c>
      <c r="AT130" s="13" t="s">
        <v>68</v>
      </c>
      <c r="AU130" s="13" t="s">
        <v>130</v>
      </c>
      <c r="BK130" s="123">
        <f>BK131+BK164+BK173</f>
        <v>0</v>
      </c>
    </row>
    <row r="131" spans="2:65" s="11" customFormat="1" ht="25.9" customHeight="1">
      <c r="B131" s="124"/>
      <c r="D131" s="125" t="s">
        <v>68</v>
      </c>
      <c r="E131" s="126" t="s">
        <v>153</v>
      </c>
      <c r="F131" s="126" t="s">
        <v>154</v>
      </c>
      <c r="J131" s="127">
        <f>BK131</f>
        <v>0</v>
      </c>
      <c r="L131" s="124"/>
      <c r="M131" s="128"/>
      <c r="P131" s="129">
        <f>P132+P140+P155+P162</f>
        <v>752.01374700000008</v>
      </c>
      <c r="R131" s="129">
        <f>R132+R140+R155+R162</f>
        <v>98.626779906399989</v>
      </c>
      <c r="T131" s="130">
        <f>T132+T140+T155+T162</f>
        <v>110.00000000000001</v>
      </c>
      <c r="AR131" s="125" t="s">
        <v>75</v>
      </c>
      <c r="AT131" s="131" t="s">
        <v>68</v>
      </c>
      <c r="AU131" s="131" t="s">
        <v>69</v>
      </c>
      <c r="AY131" s="125" t="s">
        <v>155</v>
      </c>
      <c r="BK131" s="132">
        <f>BK132+BK140+BK155+BK162</f>
        <v>0</v>
      </c>
    </row>
    <row r="132" spans="2:65" s="11" customFormat="1" ht="22.9" customHeight="1">
      <c r="B132" s="124"/>
      <c r="D132" s="125" t="s">
        <v>68</v>
      </c>
      <c r="E132" s="133" t="s">
        <v>80</v>
      </c>
      <c r="F132" s="133" t="s">
        <v>156</v>
      </c>
      <c r="J132" s="134">
        <f>BK132</f>
        <v>0</v>
      </c>
      <c r="L132" s="124"/>
      <c r="M132" s="128"/>
      <c r="P132" s="129">
        <f>SUM(P133:P139)</f>
        <v>142.03220100000001</v>
      </c>
      <c r="R132" s="129">
        <f>SUM(R133:R139)</f>
        <v>97.319237906399991</v>
      </c>
      <c r="T132" s="130">
        <f>SUM(T133:T139)</f>
        <v>0</v>
      </c>
      <c r="AR132" s="125" t="s">
        <v>75</v>
      </c>
      <c r="AT132" s="131" t="s">
        <v>68</v>
      </c>
      <c r="AU132" s="131" t="s">
        <v>75</v>
      </c>
      <c r="AY132" s="125" t="s">
        <v>155</v>
      </c>
      <c r="BK132" s="132">
        <f>SUM(BK133:BK139)</f>
        <v>0</v>
      </c>
    </row>
    <row r="133" spans="2:65" s="1" customFormat="1" ht="24.2" customHeight="1">
      <c r="B133" s="135"/>
      <c r="C133" s="136" t="s">
        <v>75</v>
      </c>
      <c r="D133" s="136" t="s">
        <v>157</v>
      </c>
      <c r="E133" s="137" t="s">
        <v>158</v>
      </c>
      <c r="F133" s="138" t="s">
        <v>159</v>
      </c>
      <c r="G133" s="139" t="s">
        <v>160</v>
      </c>
      <c r="H133" s="140">
        <v>2.35</v>
      </c>
      <c r="I133" s="141"/>
      <c r="J133" s="141">
        <f t="shared" ref="J133:J139" si="0">ROUND(I133*H133,2)</f>
        <v>0</v>
      </c>
      <c r="K133" s="142"/>
      <c r="L133" s="25"/>
      <c r="M133" s="143" t="s">
        <v>1</v>
      </c>
      <c r="N133" s="144" t="s">
        <v>35</v>
      </c>
      <c r="O133" s="145">
        <v>0.61890999999999996</v>
      </c>
      <c r="P133" s="145">
        <f t="shared" ref="P133:P139" si="1">O133*H133</f>
        <v>1.4544385</v>
      </c>
      <c r="Q133" s="145">
        <v>2.4157202039999999</v>
      </c>
      <c r="R133" s="145">
        <f t="shared" ref="R133:R139" si="2">Q133*H133</f>
        <v>5.6769424794000001</v>
      </c>
      <c r="S133" s="145">
        <v>0</v>
      </c>
      <c r="T133" s="146">
        <f t="shared" ref="T133:T139" si="3">S133*H133</f>
        <v>0</v>
      </c>
      <c r="AR133" s="147" t="s">
        <v>161</v>
      </c>
      <c r="AT133" s="147" t="s">
        <v>157</v>
      </c>
      <c r="AU133" s="147" t="s">
        <v>80</v>
      </c>
      <c r="AY133" s="13" t="s">
        <v>155</v>
      </c>
      <c r="BE133" s="148">
        <f t="shared" ref="BE133:BE139" si="4">IF(N133="základná",J133,0)</f>
        <v>0</v>
      </c>
      <c r="BF133" s="148">
        <f t="shared" ref="BF133:BF139" si="5">IF(N133="znížená",J133,0)</f>
        <v>0</v>
      </c>
      <c r="BG133" s="148">
        <f t="shared" ref="BG133:BG139" si="6">IF(N133="zákl. prenesená",J133,0)</f>
        <v>0</v>
      </c>
      <c r="BH133" s="148">
        <f t="shared" ref="BH133:BH139" si="7">IF(N133="zníž. prenesená",J133,0)</f>
        <v>0</v>
      </c>
      <c r="BI133" s="148">
        <f t="shared" ref="BI133:BI139" si="8">IF(N133="nulová",J133,0)</f>
        <v>0</v>
      </c>
      <c r="BJ133" s="13" t="s">
        <v>80</v>
      </c>
      <c r="BK133" s="148">
        <f t="shared" ref="BK133:BK139" si="9">ROUND(I133*H133,2)</f>
        <v>0</v>
      </c>
      <c r="BL133" s="13" t="s">
        <v>161</v>
      </c>
      <c r="BM133" s="147" t="s">
        <v>162</v>
      </c>
    </row>
    <row r="134" spans="2:65" s="1" customFormat="1" ht="24.2" customHeight="1">
      <c r="B134" s="135"/>
      <c r="C134" s="136" t="s">
        <v>80</v>
      </c>
      <c r="D134" s="136" t="s">
        <v>157</v>
      </c>
      <c r="E134" s="137" t="s">
        <v>163</v>
      </c>
      <c r="F134" s="138" t="s">
        <v>164</v>
      </c>
      <c r="G134" s="139" t="s">
        <v>165</v>
      </c>
      <c r="H134" s="140">
        <v>18.399999999999999</v>
      </c>
      <c r="I134" s="141"/>
      <c r="J134" s="141">
        <f t="shared" si="0"/>
        <v>0</v>
      </c>
      <c r="K134" s="142"/>
      <c r="L134" s="25"/>
      <c r="M134" s="143" t="s">
        <v>1</v>
      </c>
      <c r="N134" s="144" t="s">
        <v>35</v>
      </c>
      <c r="O134" s="145">
        <v>0.78800000000000003</v>
      </c>
      <c r="P134" s="145">
        <f t="shared" si="1"/>
        <v>14.4992</v>
      </c>
      <c r="Q134" s="145">
        <v>3.7677600000000002E-3</v>
      </c>
      <c r="R134" s="145">
        <f t="shared" si="2"/>
        <v>6.9326784000000002E-2</v>
      </c>
      <c r="S134" s="145">
        <v>0</v>
      </c>
      <c r="T134" s="146">
        <f t="shared" si="3"/>
        <v>0</v>
      </c>
      <c r="AR134" s="147" t="s">
        <v>161</v>
      </c>
      <c r="AT134" s="147" t="s">
        <v>157</v>
      </c>
      <c r="AU134" s="147" t="s">
        <v>80</v>
      </c>
      <c r="AY134" s="13" t="s">
        <v>155</v>
      </c>
      <c r="BE134" s="148">
        <f t="shared" si="4"/>
        <v>0</v>
      </c>
      <c r="BF134" s="148">
        <f t="shared" si="5"/>
        <v>0</v>
      </c>
      <c r="BG134" s="148">
        <f t="shared" si="6"/>
        <v>0</v>
      </c>
      <c r="BH134" s="148">
        <f t="shared" si="7"/>
        <v>0</v>
      </c>
      <c r="BI134" s="148">
        <f t="shared" si="8"/>
        <v>0</v>
      </c>
      <c r="BJ134" s="13" t="s">
        <v>80</v>
      </c>
      <c r="BK134" s="148">
        <f t="shared" si="9"/>
        <v>0</v>
      </c>
      <c r="BL134" s="13" t="s">
        <v>161</v>
      </c>
      <c r="BM134" s="147" t="s">
        <v>166</v>
      </c>
    </row>
    <row r="135" spans="2:65" s="1" customFormat="1" ht="24.2" customHeight="1">
      <c r="B135" s="135"/>
      <c r="C135" s="136" t="s">
        <v>167</v>
      </c>
      <c r="D135" s="136" t="s">
        <v>157</v>
      </c>
      <c r="E135" s="137" t="s">
        <v>168</v>
      </c>
      <c r="F135" s="138" t="s">
        <v>169</v>
      </c>
      <c r="G135" s="139" t="s">
        <v>165</v>
      </c>
      <c r="H135" s="140">
        <v>18.399999999999999</v>
      </c>
      <c r="I135" s="141"/>
      <c r="J135" s="141">
        <f t="shared" si="0"/>
        <v>0</v>
      </c>
      <c r="K135" s="142"/>
      <c r="L135" s="25"/>
      <c r="M135" s="143" t="s">
        <v>1</v>
      </c>
      <c r="N135" s="144" t="s">
        <v>35</v>
      </c>
      <c r="O135" s="145">
        <v>0.32200000000000001</v>
      </c>
      <c r="P135" s="145">
        <f t="shared" si="1"/>
        <v>5.9247999999999994</v>
      </c>
      <c r="Q135" s="145">
        <v>0</v>
      </c>
      <c r="R135" s="145">
        <f t="shared" si="2"/>
        <v>0</v>
      </c>
      <c r="S135" s="145">
        <v>0</v>
      </c>
      <c r="T135" s="146">
        <f t="shared" si="3"/>
        <v>0</v>
      </c>
      <c r="AR135" s="147" t="s">
        <v>161</v>
      </c>
      <c r="AT135" s="147" t="s">
        <v>157</v>
      </c>
      <c r="AU135" s="147" t="s">
        <v>80</v>
      </c>
      <c r="AY135" s="13" t="s">
        <v>155</v>
      </c>
      <c r="BE135" s="148">
        <f t="shared" si="4"/>
        <v>0</v>
      </c>
      <c r="BF135" s="148">
        <f t="shared" si="5"/>
        <v>0</v>
      </c>
      <c r="BG135" s="148">
        <f t="shared" si="6"/>
        <v>0</v>
      </c>
      <c r="BH135" s="148">
        <f t="shared" si="7"/>
        <v>0</v>
      </c>
      <c r="BI135" s="148">
        <f t="shared" si="8"/>
        <v>0</v>
      </c>
      <c r="BJ135" s="13" t="s">
        <v>80</v>
      </c>
      <c r="BK135" s="148">
        <f t="shared" si="9"/>
        <v>0</v>
      </c>
      <c r="BL135" s="13" t="s">
        <v>161</v>
      </c>
      <c r="BM135" s="147" t="s">
        <v>170</v>
      </c>
    </row>
    <row r="136" spans="2:65" s="1" customFormat="1" ht="33" customHeight="1">
      <c r="B136" s="135"/>
      <c r="C136" s="136" t="s">
        <v>161</v>
      </c>
      <c r="D136" s="136" t="s">
        <v>157</v>
      </c>
      <c r="E136" s="137" t="s">
        <v>171</v>
      </c>
      <c r="F136" s="138" t="s">
        <v>172</v>
      </c>
      <c r="G136" s="139" t="s">
        <v>165</v>
      </c>
      <c r="H136" s="140">
        <v>15</v>
      </c>
      <c r="I136" s="141"/>
      <c r="J136" s="141">
        <f t="shared" si="0"/>
        <v>0</v>
      </c>
      <c r="K136" s="142"/>
      <c r="L136" s="25"/>
      <c r="M136" s="143" t="s">
        <v>1</v>
      </c>
      <c r="N136" s="144" t="s">
        <v>35</v>
      </c>
      <c r="O136" s="145">
        <v>4.0919999999999998E-2</v>
      </c>
      <c r="P136" s="145">
        <f t="shared" si="1"/>
        <v>0.61380000000000001</v>
      </c>
      <c r="Q136" s="145">
        <v>3.52441E-3</v>
      </c>
      <c r="R136" s="145">
        <f t="shared" si="2"/>
        <v>5.2866150000000001E-2</v>
      </c>
      <c r="S136" s="145">
        <v>0</v>
      </c>
      <c r="T136" s="146">
        <f t="shared" si="3"/>
        <v>0</v>
      </c>
      <c r="AR136" s="147" t="s">
        <v>161</v>
      </c>
      <c r="AT136" s="147" t="s">
        <v>157</v>
      </c>
      <c r="AU136" s="147" t="s">
        <v>80</v>
      </c>
      <c r="AY136" s="13" t="s">
        <v>155</v>
      </c>
      <c r="BE136" s="148">
        <f t="shared" si="4"/>
        <v>0</v>
      </c>
      <c r="BF136" s="148">
        <f t="shared" si="5"/>
        <v>0</v>
      </c>
      <c r="BG136" s="148">
        <f t="shared" si="6"/>
        <v>0</v>
      </c>
      <c r="BH136" s="148">
        <f t="shared" si="7"/>
        <v>0</v>
      </c>
      <c r="BI136" s="148">
        <f t="shared" si="8"/>
        <v>0</v>
      </c>
      <c r="BJ136" s="13" t="s">
        <v>80</v>
      </c>
      <c r="BK136" s="148">
        <f t="shared" si="9"/>
        <v>0</v>
      </c>
      <c r="BL136" s="13" t="s">
        <v>161</v>
      </c>
      <c r="BM136" s="147" t="s">
        <v>173</v>
      </c>
    </row>
    <row r="137" spans="2:65" s="1" customFormat="1" ht="16.5" customHeight="1">
      <c r="B137" s="135"/>
      <c r="C137" s="136" t="s">
        <v>174</v>
      </c>
      <c r="D137" s="136" t="s">
        <v>157</v>
      </c>
      <c r="E137" s="137" t="s">
        <v>175</v>
      </c>
      <c r="F137" s="138" t="s">
        <v>176</v>
      </c>
      <c r="G137" s="139" t="s">
        <v>160</v>
      </c>
      <c r="H137" s="140">
        <v>37.75</v>
      </c>
      <c r="I137" s="141"/>
      <c r="J137" s="141">
        <f t="shared" si="0"/>
        <v>0</v>
      </c>
      <c r="K137" s="142"/>
      <c r="L137" s="25"/>
      <c r="M137" s="143" t="s">
        <v>1</v>
      </c>
      <c r="N137" s="144" t="s">
        <v>35</v>
      </c>
      <c r="O137" s="145">
        <v>0.58055000000000001</v>
      </c>
      <c r="P137" s="145">
        <f t="shared" si="1"/>
        <v>21.9157625</v>
      </c>
      <c r="Q137" s="145">
        <v>2.4157202039999999</v>
      </c>
      <c r="R137" s="145">
        <f t="shared" si="2"/>
        <v>91.193437700999993</v>
      </c>
      <c r="S137" s="145">
        <v>0</v>
      </c>
      <c r="T137" s="146">
        <f t="shared" si="3"/>
        <v>0</v>
      </c>
      <c r="AR137" s="147" t="s">
        <v>161</v>
      </c>
      <c r="AT137" s="147" t="s">
        <v>157</v>
      </c>
      <c r="AU137" s="147" t="s">
        <v>80</v>
      </c>
      <c r="AY137" s="13" t="s">
        <v>155</v>
      </c>
      <c r="BE137" s="148">
        <f t="shared" si="4"/>
        <v>0</v>
      </c>
      <c r="BF137" s="148">
        <f t="shared" si="5"/>
        <v>0</v>
      </c>
      <c r="BG137" s="148">
        <f t="shared" si="6"/>
        <v>0</v>
      </c>
      <c r="BH137" s="148">
        <f t="shared" si="7"/>
        <v>0</v>
      </c>
      <c r="BI137" s="148">
        <f t="shared" si="8"/>
        <v>0</v>
      </c>
      <c r="BJ137" s="13" t="s">
        <v>80</v>
      </c>
      <c r="BK137" s="148">
        <f t="shared" si="9"/>
        <v>0</v>
      </c>
      <c r="BL137" s="13" t="s">
        <v>161</v>
      </c>
      <c r="BM137" s="147" t="s">
        <v>177</v>
      </c>
    </row>
    <row r="138" spans="2:65" s="1" customFormat="1" ht="21.75" customHeight="1">
      <c r="B138" s="135"/>
      <c r="C138" s="136" t="s">
        <v>178</v>
      </c>
      <c r="D138" s="136" t="s">
        <v>157</v>
      </c>
      <c r="E138" s="137" t="s">
        <v>179</v>
      </c>
      <c r="F138" s="138" t="s">
        <v>180</v>
      </c>
      <c r="G138" s="139" t="s">
        <v>165</v>
      </c>
      <c r="H138" s="140">
        <v>86.7</v>
      </c>
      <c r="I138" s="141"/>
      <c r="J138" s="141">
        <f t="shared" si="0"/>
        <v>0</v>
      </c>
      <c r="K138" s="142"/>
      <c r="L138" s="25"/>
      <c r="M138" s="143" t="s">
        <v>1</v>
      </c>
      <c r="N138" s="144" t="s">
        <v>35</v>
      </c>
      <c r="O138" s="145">
        <v>0.79900000000000004</v>
      </c>
      <c r="P138" s="145">
        <f t="shared" si="1"/>
        <v>69.273300000000006</v>
      </c>
      <c r="Q138" s="145">
        <v>3.7677600000000002E-3</v>
      </c>
      <c r="R138" s="145">
        <f t="shared" si="2"/>
        <v>0.32666479200000004</v>
      </c>
      <c r="S138" s="145">
        <v>0</v>
      </c>
      <c r="T138" s="146">
        <f t="shared" si="3"/>
        <v>0</v>
      </c>
      <c r="AR138" s="147" t="s">
        <v>161</v>
      </c>
      <c r="AT138" s="147" t="s">
        <v>157</v>
      </c>
      <c r="AU138" s="147" t="s">
        <v>80</v>
      </c>
      <c r="AY138" s="13" t="s">
        <v>155</v>
      </c>
      <c r="BE138" s="148">
        <f t="shared" si="4"/>
        <v>0</v>
      </c>
      <c r="BF138" s="148">
        <f t="shared" si="5"/>
        <v>0</v>
      </c>
      <c r="BG138" s="148">
        <f t="shared" si="6"/>
        <v>0</v>
      </c>
      <c r="BH138" s="148">
        <f t="shared" si="7"/>
        <v>0</v>
      </c>
      <c r="BI138" s="148">
        <f t="shared" si="8"/>
        <v>0</v>
      </c>
      <c r="BJ138" s="13" t="s">
        <v>80</v>
      </c>
      <c r="BK138" s="148">
        <f t="shared" si="9"/>
        <v>0</v>
      </c>
      <c r="BL138" s="13" t="s">
        <v>161</v>
      </c>
      <c r="BM138" s="147" t="s">
        <v>181</v>
      </c>
    </row>
    <row r="139" spans="2:65" s="1" customFormat="1" ht="24.2" customHeight="1">
      <c r="B139" s="135"/>
      <c r="C139" s="136" t="s">
        <v>182</v>
      </c>
      <c r="D139" s="136" t="s">
        <v>157</v>
      </c>
      <c r="E139" s="137" t="s">
        <v>183</v>
      </c>
      <c r="F139" s="138" t="s">
        <v>184</v>
      </c>
      <c r="G139" s="139" t="s">
        <v>165</v>
      </c>
      <c r="H139" s="140">
        <v>86.7</v>
      </c>
      <c r="I139" s="141"/>
      <c r="J139" s="141">
        <f t="shared" si="0"/>
        <v>0</v>
      </c>
      <c r="K139" s="142"/>
      <c r="L139" s="25"/>
      <c r="M139" s="143" t="s">
        <v>1</v>
      </c>
      <c r="N139" s="144" t="s">
        <v>35</v>
      </c>
      <c r="O139" s="145">
        <v>0.32700000000000001</v>
      </c>
      <c r="P139" s="145">
        <f t="shared" si="1"/>
        <v>28.350900000000003</v>
      </c>
      <c r="Q139" s="145">
        <v>0</v>
      </c>
      <c r="R139" s="145">
        <f t="shared" si="2"/>
        <v>0</v>
      </c>
      <c r="S139" s="145">
        <v>0</v>
      </c>
      <c r="T139" s="146">
        <f t="shared" si="3"/>
        <v>0</v>
      </c>
      <c r="AR139" s="147" t="s">
        <v>161</v>
      </c>
      <c r="AT139" s="147" t="s">
        <v>157</v>
      </c>
      <c r="AU139" s="147" t="s">
        <v>80</v>
      </c>
      <c r="AY139" s="13" t="s">
        <v>155</v>
      </c>
      <c r="BE139" s="148">
        <f t="shared" si="4"/>
        <v>0</v>
      </c>
      <c r="BF139" s="148">
        <f t="shared" si="5"/>
        <v>0</v>
      </c>
      <c r="BG139" s="148">
        <f t="shared" si="6"/>
        <v>0</v>
      </c>
      <c r="BH139" s="148">
        <f t="shared" si="7"/>
        <v>0</v>
      </c>
      <c r="BI139" s="148">
        <f t="shared" si="8"/>
        <v>0</v>
      </c>
      <c r="BJ139" s="13" t="s">
        <v>80</v>
      </c>
      <c r="BK139" s="148">
        <f t="shared" si="9"/>
        <v>0</v>
      </c>
      <c r="BL139" s="13" t="s">
        <v>161</v>
      </c>
      <c r="BM139" s="147" t="s">
        <v>185</v>
      </c>
    </row>
    <row r="140" spans="2:65" s="11" customFormat="1" ht="22.9" customHeight="1">
      <c r="B140" s="124"/>
      <c r="D140" s="125" t="s">
        <v>68</v>
      </c>
      <c r="E140" s="133" t="s">
        <v>186</v>
      </c>
      <c r="F140" s="133" t="s">
        <v>187</v>
      </c>
      <c r="J140" s="134">
        <f>BK140</f>
        <v>0</v>
      </c>
      <c r="L140" s="124"/>
      <c r="M140" s="128"/>
      <c r="P140" s="129">
        <f>SUM(P141:P154)</f>
        <v>21.957999999999998</v>
      </c>
      <c r="R140" s="129">
        <f>SUM(R141:R154)</f>
        <v>1.3064080000000002</v>
      </c>
      <c r="T140" s="130">
        <f>SUM(T141:T154)</f>
        <v>0</v>
      </c>
      <c r="AR140" s="125" t="s">
        <v>75</v>
      </c>
      <c r="AT140" s="131" t="s">
        <v>68</v>
      </c>
      <c r="AU140" s="131" t="s">
        <v>75</v>
      </c>
      <c r="AY140" s="125" t="s">
        <v>155</v>
      </c>
      <c r="BK140" s="132">
        <f>SUM(BK141:BK154)</f>
        <v>0</v>
      </c>
    </row>
    <row r="141" spans="2:65" s="1" customFormat="1" ht="33" customHeight="1">
      <c r="B141" s="135"/>
      <c r="C141" s="136" t="s">
        <v>186</v>
      </c>
      <c r="D141" s="136" t="s">
        <v>157</v>
      </c>
      <c r="E141" s="137" t="s">
        <v>188</v>
      </c>
      <c r="F141" s="138" t="s">
        <v>189</v>
      </c>
      <c r="G141" s="139" t="s">
        <v>190</v>
      </c>
      <c r="H141" s="140">
        <v>54</v>
      </c>
      <c r="I141" s="141"/>
      <c r="J141" s="141">
        <f t="shared" ref="J141:J154" si="10">ROUND(I141*H141,2)</f>
        <v>0</v>
      </c>
      <c r="K141" s="142"/>
      <c r="L141" s="25"/>
      <c r="M141" s="143" t="s">
        <v>1</v>
      </c>
      <c r="N141" s="144" t="s">
        <v>35</v>
      </c>
      <c r="O141" s="145">
        <v>3.5000000000000003E-2</v>
      </c>
      <c r="P141" s="145">
        <f t="shared" ref="P141:P154" si="11">O141*H141</f>
        <v>1.8900000000000001</v>
      </c>
      <c r="Q141" s="145">
        <v>0</v>
      </c>
      <c r="R141" s="145">
        <f t="shared" ref="R141:R154" si="12">Q141*H141</f>
        <v>0</v>
      </c>
      <c r="S141" s="145">
        <v>0</v>
      </c>
      <c r="T141" s="146">
        <f t="shared" ref="T141:T154" si="13">S141*H141</f>
        <v>0</v>
      </c>
      <c r="AR141" s="147" t="s">
        <v>161</v>
      </c>
      <c r="AT141" s="147" t="s">
        <v>157</v>
      </c>
      <c r="AU141" s="147" t="s">
        <v>80</v>
      </c>
      <c r="AY141" s="13" t="s">
        <v>155</v>
      </c>
      <c r="BE141" s="148">
        <f t="shared" ref="BE141:BE154" si="14">IF(N141="základná",J141,0)</f>
        <v>0</v>
      </c>
      <c r="BF141" s="148">
        <f t="shared" ref="BF141:BF154" si="15">IF(N141="znížená",J141,0)</f>
        <v>0</v>
      </c>
      <c r="BG141" s="148">
        <f t="shared" ref="BG141:BG154" si="16">IF(N141="zákl. prenesená",J141,0)</f>
        <v>0</v>
      </c>
      <c r="BH141" s="148">
        <f t="shared" ref="BH141:BH154" si="17">IF(N141="zníž. prenesená",J141,0)</f>
        <v>0</v>
      </c>
      <c r="BI141" s="148">
        <f t="shared" ref="BI141:BI154" si="18">IF(N141="nulová",J141,0)</f>
        <v>0</v>
      </c>
      <c r="BJ141" s="13" t="s">
        <v>80</v>
      </c>
      <c r="BK141" s="148">
        <f t="shared" ref="BK141:BK154" si="19">ROUND(I141*H141,2)</f>
        <v>0</v>
      </c>
      <c r="BL141" s="13" t="s">
        <v>161</v>
      </c>
      <c r="BM141" s="147" t="s">
        <v>191</v>
      </c>
    </row>
    <row r="142" spans="2:65" s="1" customFormat="1" ht="24.2" customHeight="1">
      <c r="B142" s="135"/>
      <c r="C142" s="149" t="s">
        <v>192</v>
      </c>
      <c r="D142" s="149" t="s">
        <v>193</v>
      </c>
      <c r="E142" s="150" t="s">
        <v>194</v>
      </c>
      <c r="F142" s="151" t="s">
        <v>195</v>
      </c>
      <c r="G142" s="152" t="s">
        <v>190</v>
      </c>
      <c r="H142" s="153">
        <v>54</v>
      </c>
      <c r="I142" s="154"/>
      <c r="J142" s="154">
        <f t="shared" si="10"/>
        <v>0</v>
      </c>
      <c r="K142" s="155"/>
      <c r="L142" s="156"/>
      <c r="M142" s="157" t="s">
        <v>1</v>
      </c>
      <c r="N142" s="158" t="s">
        <v>35</v>
      </c>
      <c r="O142" s="145">
        <v>0</v>
      </c>
      <c r="P142" s="145">
        <f t="shared" si="11"/>
        <v>0</v>
      </c>
      <c r="Q142" s="145">
        <v>3.82E-3</v>
      </c>
      <c r="R142" s="145">
        <f t="shared" si="12"/>
        <v>0.20627999999999999</v>
      </c>
      <c r="S142" s="145">
        <v>0</v>
      </c>
      <c r="T142" s="146">
        <f t="shared" si="13"/>
        <v>0</v>
      </c>
      <c r="AR142" s="147" t="s">
        <v>186</v>
      </c>
      <c r="AT142" s="147" t="s">
        <v>193</v>
      </c>
      <c r="AU142" s="147" t="s">
        <v>80</v>
      </c>
      <c r="AY142" s="13" t="s">
        <v>155</v>
      </c>
      <c r="BE142" s="148">
        <f t="shared" si="14"/>
        <v>0</v>
      </c>
      <c r="BF142" s="148">
        <f t="shared" si="15"/>
        <v>0</v>
      </c>
      <c r="BG142" s="148">
        <f t="shared" si="16"/>
        <v>0</v>
      </c>
      <c r="BH142" s="148">
        <f t="shared" si="17"/>
        <v>0</v>
      </c>
      <c r="BI142" s="148">
        <f t="shared" si="18"/>
        <v>0</v>
      </c>
      <c r="BJ142" s="13" t="s">
        <v>80</v>
      </c>
      <c r="BK142" s="148">
        <f t="shared" si="19"/>
        <v>0</v>
      </c>
      <c r="BL142" s="13" t="s">
        <v>161</v>
      </c>
      <c r="BM142" s="147" t="s">
        <v>196</v>
      </c>
    </row>
    <row r="143" spans="2:65" s="1" customFormat="1" ht="24.2" customHeight="1">
      <c r="B143" s="135"/>
      <c r="C143" s="136" t="s">
        <v>197</v>
      </c>
      <c r="D143" s="136" t="s">
        <v>157</v>
      </c>
      <c r="E143" s="137" t="s">
        <v>198</v>
      </c>
      <c r="F143" s="138" t="s">
        <v>199</v>
      </c>
      <c r="G143" s="139" t="s">
        <v>190</v>
      </c>
      <c r="H143" s="140">
        <v>50</v>
      </c>
      <c r="I143" s="141"/>
      <c r="J143" s="141">
        <f t="shared" si="10"/>
        <v>0</v>
      </c>
      <c r="K143" s="142"/>
      <c r="L143" s="25"/>
      <c r="M143" s="143" t="s">
        <v>1</v>
      </c>
      <c r="N143" s="144" t="s">
        <v>35</v>
      </c>
      <c r="O143" s="145">
        <v>0.10829999999999999</v>
      </c>
      <c r="P143" s="145">
        <f t="shared" si="11"/>
        <v>5.415</v>
      </c>
      <c r="Q143" s="145">
        <v>2.8E-5</v>
      </c>
      <c r="R143" s="145">
        <f t="shared" si="12"/>
        <v>1.4E-3</v>
      </c>
      <c r="S143" s="145">
        <v>0</v>
      </c>
      <c r="T143" s="146">
        <f t="shared" si="13"/>
        <v>0</v>
      </c>
      <c r="AR143" s="147" t="s">
        <v>161</v>
      </c>
      <c r="AT143" s="147" t="s">
        <v>157</v>
      </c>
      <c r="AU143" s="147" t="s">
        <v>80</v>
      </c>
      <c r="AY143" s="13" t="s">
        <v>155</v>
      </c>
      <c r="BE143" s="148">
        <f t="shared" si="14"/>
        <v>0</v>
      </c>
      <c r="BF143" s="148">
        <f t="shared" si="15"/>
        <v>0</v>
      </c>
      <c r="BG143" s="148">
        <f t="shared" si="16"/>
        <v>0</v>
      </c>
      <c r="BH143" s="148">
        <f t="shared" si="17"/>
        <v>0</v>
      </c>
      <c r="BI143" s="148">
        <f t="shared" si="18"/>
        <v>0</v>
      </c>
      <c r="BJ143" s="13" t="s">
        <v>80</v>
      </c>
      <c r="BK143" s="148">
        <f t="shared" si="19"/>
        <v>0</v>
      </c>
      <c r="BL143" s="13" t="s">
        <v>161</v>
      </c>
      <c r="BM143" s="147" t="s">
        <v>200</v>
      </c>
    </row>
    <row r="144" spans="2:65" s="1" customFormat="1" ht="24.2" customHeight="1">
      <c r="B144" s="135"/>
      <c r="C144" s="149" t="s">
        <v>201</v>
      </c>
      <c r="D144" s="149" t="s">
        <v>193</v>
      </c>
      <c r="E144" s="150" t="s">
        <v>202</v>
      </c>
      <c r="F144" s="151" t="s">
        <v>203</v>
      </c>
      <c r="G144" s="152" t="s">
        <v>204</v>
      </c>
      <c r="H144" s="153">
        <v>27.5</v>
      </c>
      <c r="I144" s="154"/>
      <c r="J144" s="154">
        <f t="shared" si="10"/>
        <v>0</v>
      </c>
      <c r="K144" s="155"/>
      <c r="L144" s="156"/>
      <c r="M144" s="157" t="s">
        <v>1</v>
      </c>
      <c r="N144" s="158" t="s">
        <v>35</v>
      </c>
      <c r="O144" s="145">
        <v>0</v>
      </c>
      <c r="P144" s="145">
        <f t="shared" si="11"/>
        <v>0</v>
      </c>
      <c r="Q144" s="145">
        <v>3.9120000000000002E-2</v>
      </c>
      <c r="R144" s="145">
        <f t="shared" si="12"/>
        <v>1.0758000000000001</v>
      </c>
      <c r="S144" s="145">
        <v>0</v>
      </c>
      <c r="T144" s="146">
        <f t="shared" si="13"/>
        <v>0</v>
      </c>
      <c r="AR144" s="147" t="s">
        <v>186</v>
      </c>
      <c r="AT144" s="147" t="s">
        <v>193</v>
      </c>
      <c r="AU144" s="147" t="s">
        <v>80</v>
      </c>
      <c r="AY144" s="13" t="s">
        <v>155</v>
      </c>
      <c r="BE144" s="148">
        <f t="shared" si="14"/>
        <v>0</v>
      </c>
      <c r="BF144" s="148">
        <f t="shared" si="15"/>
        <v>0</v>
      </c>
      <c r="BG144" s="148">
        <f t="shared" si="16"/>
        <v>0</v>
      </c>
      <c r="BH144" s="148">
        <f t="shared" si="17"/>
        <v>0</v>
      </c>
      <c r="BI144" s="148">
        <f t="shared" si="18"/>
        <v>0</v>
      </c>
      <c r="BJ144" s="13" t="s">
        <v>80</v>
      </c>
      <c r="BK144" s="148">
        <f t="shared" si="19"/>
        <v>0</v>
      </c>
      <c r="BL144" s="13" t="s">
        <v>161</v>
      </c>
      <c r="BM144" s="147" t="s">
        <v>205</v>
      </c>
    </row>
    <row r="145" spans="2:65" s="1" customFormat="1" ht="24.2" customHeight="1">
      <c r="B145" s="135"/>
      <c r="C145" s="136" t="s">
        <v>206</v>
      </c>
      <c r="D145" s="136" t="s">
        <v>157</v>
      </c>
      <c r="E145" s="137" t="s">
        <v>207</v>
      </c>
      <c r="F145" s="138" t="s">
        <v>208</v>
      </c>
      <c r="G145" s="139" t="s">
        <v>204</v>
      </c>
      <c r="H145" s="140">
        <v>1</v>
      </c>
      <c r="I145" s="141"/>
      <c r="J145" s="141">
        <f t="shared" si="10"/>
        <v>0</v>
      </c>
      <c r="K145" s="142"/>
      <c r="L145" s="25"/>
      <c r="M145" s="143" t="s">
        <v>1</v>
      </c>
      <c r="N145" s="144" t="s">
        <v>35</v>
      </c>
      <c r="O145" s="145">
        <v>0.57999999999999996</v>
      </c>
      <c r="P145" s="145">
        <f t="shared" si="11"/>
        <v>0.57999999999999996</v>
      </c>
      <c r="Q145" s="145">
        <v>0</v>
      </c>
      <c r="R145" s="145">
        <f t="shared" si="12"/>
        <v>0</v>
      </c>
      <c r="S145" s="145">
        <v>0</v>
      </c>
      <c r="T145" s="146">
        <f t="shared" si="13"/>
        <v>0</v>
      </c>
      <c r="AR145" s="147" t="s">
        <v>161</v>
      </c>
      <c r="AT145" s="147" t="s">
        <v>157</v>
      </c>
      <c r="AU145" s="147" t="s">
        <v>80</v>
      </c>
      <c r="AY145" s="13" t="s">
        <v>155</v>
      </c>
      <c r="BE145" s="148">
        <f t="shared" si="14"/>
        <v>0</v>
      </c>
      <c r="BF145" s="148">
        <f t="shared" si="15"/>
        <v>0</v>
      </c>
      <c r="BG145" s="148">
        <f t="shared" si="16"/>
        <v>0</v>
      </c>
      <c r="BH145" s="148">
        <f t="shared" si="17"/>
        <v>0</v>
      </c>
      <c r="BI145" s="148">
        <f t="shared" si="18"/>
        <v>0</v>
      </c>
      <c r="BJ145" s="13" t="s">
        <v>80</v>
      </c>
      <c r="BK145" s="148">
        <f t="shared" si="19"/>
        <v>0</v>
      </c>
      <c r="BL145" s="13" t="s">
        <v>161</v>
      </c>
      <c r="BM145" s="147" t="s">
        <v>209</v>
      </c>
    </row>
    <row r="146" spans="2:65" s="1" customFormat="1" ht="37.9" customHeight="1">
      <c r="B146" s="135"/>
      <c r="C146" s="149" t="s">
        <v>210</v>
      </c>
      <c r="D146" s="149" t="s">
        <v>193</v>
      </c>
      <c r="E146" s="150" t="s">
        <v>211</v>
      </c>
      <c r="F146" s="151" t="s">
        <v>212</v>
      </c>
      <c r="G146" s="152" t="s">
        <v>204</v>
      </c>
      <c r="H146" s="153">
        <v>1</v>
      </c>
      <c r="I146" s="154"/>
      <c r="J146" s="154">
        <f t="shared" si="10"/>
        <v>0</v>
      </c>
      <c r="K146" s="155"/>
      <c r="L146" s="156"/>
      <c r="M146" s="157" t="s">
        <v>1</v>
      </c>
      <c r="N146" s="158" t="s">
        <v>35</v>
      </c>
      <c r="O146" s="145">
        <v>0</v>
      </c>
      <c r="P146" s="145">
        <f t="shared" si="11"/>
        <v>0</v>
      </c>
      <c r="Q146" s="145">
        <v>4.4999999999999999E-4</v>
      </c>
      <c r="R146" s="145">
        <f t="shared" si="12"/>
        <v>4.4999999999999999E-4</v>
      </c>
      <c r="S146" s="145">
        <v>0</v>
      </c>
      <c r="T146" s="146">
        <f t="shared" si="13"/>
        <v>0</v>
      </c>
      <c r="AR146" s="147" t="s">
        <v>186</v>
      </c>
      <c r="AT146" s="147" t="s">
        <v>193</v>
      </c>
      <c r="AU146" s="147" t="s">
        <v>80</v>
      </c>
      <c r="AY146" s="13" t="s">
        <v>155</v>
      </c>
      <c r="BE146" s="148">
        <f t="shared" si="14"/>
        <v>0</v>
      </c>
      <c r="BF146" s="148">
        <f t="shared" si="15"/>
        <v>0</v>
      </c>
      <c r="BG146" s="148">
        <f t="shared" si="16"/>
        <v>0</v>
      </c>
      <c r="BH146" s="148">
        <f t="shared" si="17"/>
        <v>0</v>
      </c>
      <c r="BI146" s="148">
        <f t="shared" si="18"/>
        <v>0</v>
      </c>
      <c r="BJ146" s="13" t="s">
        <v>80</v>
      </c>
      <c r="BK146" s="148">
        <f t="shared" si="19"/>
        <v>0</v>
      </c>
      <c r="BL146" s="13" t="s">
        <v>161</v>
      </c>
      <c r="BM146" s="147" t="s">
        <v>213</v>
      </c>
    </row>
    <row r="147" spans="2:65" s="1" customFormat="1" ht="24.2" customHeight="1">
      <c r="B147" s="135"/>
      <c r="C147" s="136" t="s">
        <v>214</v>
      </c>
      <c r="D147" s="136" t="s">
        <v>157</v>
      </c>
      <c r="E147" s="137" t="s">
        <v>215</v>
      </c>
      <c r="F147" s="138" t="s">
        <v>216</v>
      </c>
      <c r="G147" s="139" t="s">
        <v>204</v>
      </c>
      <c r="H147" s="140">
        <v>13</v>
      </c>
      <c r="I147" s="141"/>
      <c r="J147" s="141">
        <f t="shared" si="10"/>
        <v>0</v>
      </c>
      <c r="K147" s="142"/>
      <c r="L147" s="25"/>
      <c r="M147" s="143" t="s">
        <v>1</v>
      </c>
      <c r="N147" s="144" t="s">
        <v>35</v>
      </c>
      <c r="O147" s="145">
        <v>0.42</v>
      </c>
      <c r="P147" s="145">
        <f t="shared" si="11"/>
        <v>5.46</v>
      </c>
      <c r="Q147" s="145">
        <v>0</v>
      </c>
      <c r="R147" s="145">
        <f t="shared" si="12"/>
        <v>0</v>
      </c>
      <c r="S147" s="145">
        <v>0</v>
      </c>
      <c r="T147" s="146">
        <f t="shared" si="13"/>
        <v>0</v>
      </c>
      <c r="AR147" s="147" t="s">
        <v>161</v>
      </c>
      <c r="AT147" s="147" t="s">
        <v>157</v>
      </c>
      <c r="AU147" s="147" t="s">
        <v>80</v>
      </c>
      <c r="AY147" s="13" t="s">
        <v>155</v>
      </c>
      <c r="BE147" s="148">
        <f t="shared" si="14"/>
        <v>0</v>
      </c>
      <c r="BF147" s="148">
        <f t="shared" si="15"/>
        <v>0</v>
      </c>
      <c r="BG147" s="148">
        <f t="shared" si="16"/>
        <v>0</v>
      </c>
      <c r="BH147" s="148">
        <f t="shared" si="17"/>
        <v>0</v>
      </c>
      <c r="BI147" s="148">
        <f t="shared" si="18"/>
        <v>0</v>
      </c>
      <c r="BJ147" s="13" t="s">
        <v>80</v>
      </c>
      <c r="BK147" s="148">
        <f t="shared" si="19"/>
        <v>0</v>
      </c>
      <c r="BL147" s="13" t="s">
        <v>161</v>
      </c>
      <c r="BM147" s="147" t="s">
        <v>217</v>
      </c>
    </row>
    <row r="148" spans="2:65" s="1" customFormat="1" ht="24.2" customHeight="1">
      <c r="B148" s="135"/>
      <c r="C148" s="149" t="s">
        <v>218</v>
      </c>
      <c r="D148" s="149" t="s">
        <v>193</v>
      </c>
      <c r="E148" s="150" t="s">
        <v>219</v>
      </c>
      <c r="F148" s="151" t="s">
        <v>220</v>
      </c>
      <c r="G148" s="152" t="s">
        <v>204</v>
      </c>
      <c r="H148" s="153">
        <v>3</v>
      </c>
      <c r="I148" s="154"/>
      <c r="J148" s="154">
        <f t="shared" si="10"/>
        <v>0</v>
      </c>
      <c r="K148" s="155"/>
      <c r="L148" s="156"/>
      <c r="M148" s="157" t="s">
        <v>1</v>
      </c>
      <c r="N148" s="158" t="s">
        <v>35</v>
      </c>
      <c r="O148" s="145">
        <v>0</v>
      </c>
      <c r="P148" s="145">
        <f t="shared" si="11"/>
        <v>0</v>
      </c>
      <c r="Q148" s="145">
        <v>9.7000000000000005E-4</v>
      </c>
      <c r="R148" s="145">
        <f t="shared" si="12"/>
        <v>2.9100000000000003E-3</v>
      </c>
      <c r="S148" s="145">
        <v>0</v>
      </c>
      <c r="T148" s="146">
        <f t="shared" si="13"/>
        <v>0</v>
      </c>
      <c r="AR148" s="147" t="s">
        <v>186</v>
      </c>
      <c r="AT148" s="147" t="s">
        <v>193</v>
      </c>
      <c r="AU148" s="147" t="s">
        <v>80</v>
      </c>
      <c r="AY148" s="13" t="s">
        <v>155</v>
      </c>
      <c r="BE148" s="148">
        <f t="shared" si="14"/>
        <v>0</v>
      </c>
      <c r="BF148" s="148">
        <f t="shared" si="15"/>
        <v>0</v>
      </c>
      <c r="BG148" s="148">
        <f t="shared" si="16"/>
        <v>0</v>
      </c>
      <c r="BH148" s="148">
        <f t="shared" si="17"/>
        <v>0</v>
      </c>
      <c r="BI148" s="148">
        <f t="shared" si="18"/>
        <v>0</v>
      </c>
      <c r="BJ148" s="13" t="s">
        <v>80</v>
      </c>
      <c r="BK148" s="148">
        <f t="shared" si="19"/>
        <v>0</v>
      </c>
      <c r="BL148" s="13" t="s">
        <v>161</v>
      </c>
      <c r="BM148" s="147" t="s">
        <v>221</v>
      </c>
    </row>
    <row r="149" spans="2:65" s="1" customFormat="1" ht="24.2" customHeight="1">
      <c r="B149" s="135"/>
      <c r="C149" s="149" t="s">
        <v>222</v>
      </c>
      <c r="D149" s="149" t="s">
        <v>193</v>
      </c>
      <c r="E149" s="150" t="s">
        <v>223</v>
      </c>
      <c r="F149" s="151" t="s">
        <v>224</v>
      </c>
      <c r="G149" s="152" t="s">
        <v>204</v>
      </c>
      <c r="H149" s="153">
        <v>4</v>
      </c>
      <c r="I149" s="154"/>
      <c r="J149" s="154">
        <f t="shared" si="10"/>
        <v>0</v>
      </c>
      <c r="K149" s="155"/>
      <c r="L149" s="156"/>
      <c r="M149" s="157" t="s">
        <v>1</v>
      </c>
      <c r="N149" s="158" t="s">
        <v>35</v>
      </c>
      <c r="O149" s="145">
        <v>0</v>
      </c>
      <c r="P149" s="145">
        <f t="shared" si="11"/>
        <v>0</v>
      </c>
      <c r="Q149" s="145">
        <v>1.2600000000000001E-3</v>
      </c>
      <c r="R149" s="145">
        <f t="shared" si="12"/>
        <v>5.0400000000000002E-3</v>
      </c>
      <c r="S149" s="145">
        <v>0</v>
      </c>
      <c r="T149" s="146">
        <f t="shared" si="13"/>
        <v>0</v>
      </c>
      <c r="AR149" s="147" t="s">
        <v>186</v>
      </c>
      <c r="AT149" s="147" t="s">
        <v>193</v>
      </c>
      <c r="AU149" s="147" t="s">
        <v>80</v>
      </c>
      <c r="AY149" s="13" t="s">
        <v>155</v>
      </c>
      <c r="BE149" s="148">
        <f t="shared" si="14"/>
        <v>0</v>
      </c>
      <c r="BF149" s="148">
        <f t="shared" si="15"/>
        <v>0</v>
      </c>
      <c r="BG149" s="148">
        <f t="shared" si="16"/>
        <v>0</v>
      </c>
      <c r="BH149" s="148">
        <f t="shared" si="17"/>
        <v>0</v>
      </c>
      <c r="BI149" s="148">
        <f t="shared" si="18"/>
        <v>0</v>
      </c>
      <c r="BJ149" s="13" t="s">
        <v>80</v>
      </c>
      <c r="BK149" s="148">
        <f t="shared" si="19"/>
        <v>0</v>
      </c>
      <c r="BL149" s="13" t="s">
        <v>161</v>
      </c>
      <c r="BM149" s="147" t="s">
        <v>225</v>
      </c>
    </row>
    <row r="150" spans="2:65" s="1" customFormat="1" ht="24.2" customHeight="1">
      <c r="B150" s="135"/>
      <c r="C150" s="149" t="s">
        <v>226</v>
      </c>
      <c r="D150" s="149" t="s">
        <v>193</v>
      </c>
      <c r="E150" s="150" t="s">
        <v>227</v>
      </c>
      <c r="F150" s="151" t="s">
        <v>228</v>
      </c>
      <c r="G150" s="152" t="s">
        <v>204</v>
      </c>
      <c r="H150" s="153">
        <v>1</v>
      </c>
      <c r="I150" s="154"/>
      <c r="J150" s="154">
        <f t="shared" si="10"/>
        <v>0</v>
      </c>
      <c r="K150" s="155"/>
      <c r="L150" s="156"/>
      <c r="M150" s="157" t="s">
        <v>1</v>
      </c>
      <c r="N150" s="158" t="s">
        <v>35</v>
      </c>
      <c r="O150" s="145">
        <v>0</v>
      </c>
      <c r="P150" s="145">
        <f t="shared" si="11"/>
        <v>0</v>
      </c>
      <c r="Q150" s="145">
        <v>1.08E-3</v>
      </c>
      <c r="R150" s="145">
        <f t="shared" si="12"/>
        <v>1.08E-3</v>
      </c>
      <c r="S150" s="145">
        <v>0</v>
      </c>
      <c r="T150" s="146">
        <f t="shared" si="13"/>
        <v>0</v>
      </c>
      <c r="AR150" s="147" t="s">
        <v>186</v>
      </c>
      <c r="AT150" s="147" t="s">
        <v>193</v>
      </c>
      <c r="AU150" s="147" t="s">
        <v>80</v>
      </c>
      <c r="AY150" s="13" t="s">
        <v>155</v>
      </c>
      <c r="BE150" s="148">
        <f t="shared" si="14"/>
        <v>0</v>
      </c>
      <c r="BF150" s="148">
        <f t="shared" si="15"/>
        <v>0</v>
      </c>
      <c r="BG150" s="148">
        <f t="shared" si="16"/>
        <v>0</v>
      </c>
      <c r="BH150" s="148">
        <f t="shared" si="17"/>
        <v>0</v>
      </c>
      <c r="BI150" s="148">
        <f t="shared" si="18"/>
        <v>0</v>
      </c>
      <c r="BJ150" s="13" t="s">
        <v>80</v>
      </c>
      <c r="BK150" s="148">
        <f t="shared" si="19"/>
        <v>0</v>
      </c>
      <c r="BL150" s="13" t="s">
        <v>161</v>
      </c>
      <c r="BM150" s="147" t="s">
        <v>229</v>
      </c>
    </row>
    <row r="151" spans="2:65" s="1" customFormat="1" ht="24.2" customHeight="1">
      <c r="B151" s="135"/>
      <c r="C151" s="149" t="s">
        <v>230</v>
      </c>
      <c r="D151" s="149" t="s">
        <v>193</v>
      </c>
      <c r="E151" s="150" t="s">
        <v>231</v>
      </c>
      <c r="F151" s="151" t="s">
        <v>232</v>
      </c>
      <c r="G151" s="152" t="s">
        <v>204</v>
      </c>
      <c r="H151" s="153">
        <v>5</v>
      </c>
      <c r="I151" s="154"/>
      <c r="J151" s="154">
        <f t="shared" si="10"/>
        <v>0</v>
      </c>
      <c r="K151" s="155"/>
      <c r="L151" s="156"/>
      <c r="M151" s="157" t="s">
        <v>1</v>
      </c>
      <c r="N151" s="158" t="s">
        <v>35</v>
      </c>
      <c r="O151" s="145">
        <v>0</v>
      </c>
      <c r="P151" s="145">
        <f t="shared" si="11"/>
        <v>0</v>
      </c>
      <c r="Q151" s="145">
        <v>6.7000000000000002E-4</v>
      </c>
      <c r="R151" s="145">
        <f t="shared" si="12"/>
        <v>3.3500000000000001E-3</v>
      </c>
      <c r="S151" s="145">
        <v>0</v>
      </c>
      <c r="T151" s="146">
        <f t="shared" si="13"/>
        <v>0</v>
      </c>
      <c r="AR151" s="147" t="s">
        <v>186</v>
      </c>
      <c r="AT151" s="147" t="s">
        <v>193</v>
      </c>
      <c r="AU151" s="147" t="s">
        <v>80</v>
      </c>
      <c r="AY151" s="13" t="s">
        <v>155</v>
      </c>
      <c r="BE151" s="148">
        <f t="shared" si="14"/>
        <v>0</v>
      </c>
      <c r="BF151" s="148">
        <f t="shared" si="15"/>
        <v>0</v>
      </c>
      <c r="BG151" s="148">
        <f t="shared" si="16"/>
        <v>0</v>
      </c>
      <c r="BH151" s="148">
        <f t="shared" si="17"/>
        <v>0</v>
      </c>
      <c r="BI151" s="148">
        <f t="shared" si="18"/>
        <v>0</v>
      </c>
      <c r="BJ151" s="13" t="s">
        <v>80</v>
      </c>
      <c r="BK151" s="148">
        <f t="shared" si="19"/>
        <v>0</v>
      </c>
      <c r="BL151" s="13" t="s">
        <v>161</v>
      </c>
      <c r="BM151" s="147" t="s">
        <v>233</v>
      </c>
    </row>
    <row r="152" spans="2:65" s="1" customFormat="1" ht="16.5" customHeight="1">
      <c r="B152" s="135"/>
      <c r="C152" s="136" t="s">
        <v>234</v>
      </c>
      <c r="D152" s="136" t="s">
        <v>157</v>
      </c>
      <c r="E152" s="137" t="s">
        <v>235</v>
      </c>
      <c r="F152" s="138" t="s">
        <v>236</v>
      </c>
      <c r="G152" s="139" t="s">
        <v>190</v>
      </c>
      <c r="H152" s="140">
        <v>54</v>
      </c>
      <c r="I152" s="141"/>
      <c r="J152" s="141">
        <f t="shared" si="10"/>
        <v>0</v>
      </c>
      <c r="K152" s="142"/>
      <c r="L152" s="25"/>
      <c r="M152" s="143" t="s">
        <v>1</v>
      </c>
      <c r="N152" s="144" t="s">
        <v>35</v>
      </c>
      <c r="O152" s="145">
        <v>5.7000000000000002E-2</v>
      </c>
      <c r="P152" s="145">
        <f t="shared" si="11"/>
        <v>3.0780000000000003</v>
      </c>
      <c r="Q152" s="145">
        <v>0</v>
      </c>
      <c r="R152" s="145">
        <f t="shared" si="12"/>
        <v>0</v>
      </c>
      <c r="S152" s="145">
        <v>0</v>
      </c>
      <c r="T152" s="146">
        <f t="shared" si="13"/>
        <v>0</v>
      </c>
      <c r="AR152" s="147" t="s">
        <v>161</v>
      </c>
      <c r="AT152" s="147" t="s">
        <v>157</v>
      </c>
      <c r="AU152" s="147" t="s">
        <v>80</v>
      </c>
      <c r="AY152" s="13" t="s">
        <v>155</v>
      </c>
      <c r="BE152" s="148">
        <f t="shared" si="14"/>
        <v>0</v>
      </c>
      <c r="BF152" s="148">
        <f t="shared" si="15"/>
        <v>0</v>
      </c>
      <c r="BG152" s="148">
        <f t="shared" si="16"/>
        <v>0</v>
      </c>
      <c r="BH152" s="148">
        <f t="shared" si="17"/>
        <v>0</v>
      </c>
      <c r="BI152" s="148">
        <f t="shared" si="18"/>
        <v>0</v>
      </c>
      <c r="BJ152" s="13" t="s">
        <v>80</v>
      </c>
      <c r="BK152" s="148">
        <f t="shared" si="19"/>
        <v>0</v>
      </c>
      <c r="BL152" s="13" t="s">
        <v>161</v>
      </c>
      <c r="BM152" s="147" t="s">
        <v>237</v>
      </c>
    </row>
    <row r="153" spans="2:65" s="1" customFormat="1" ht="16.5" customHeight="1">
      <c r="B153" s="135"/>
      <c r="C153" s="136" t="s">
        <v>7</v>
      </c>
      <c r="D153" s="136" t="s">
        <v>157</v>
      </c>
      <c r="E153" s="137" t="s">
        <v>238</v>
      </c>
      <c r="F153" s="138" t="s">
        <v>239</v>
      </c>
      <c r="G153" s="139" t="s">
        <v>190</v>
      </c>
      <c r="H153" s="140">
        <v>54</v>
      </c>
      <c r="I153" s="141"/>
      <c r="J153" s="141">
        <f t="shared" si="10"/>
        <v>0</v>
      </c>
      <c r="K153" s="142"/>
      <c r="L153" s="25"/>
      <c r="M153" s="143" t="s">
        <v>1</v>
      </c>
      <c r="N153" s="144" t="s">
        <v>35</v>
      </c>
      <c r="O153" s="145">
        <v>0.05</v>
      </c>
      <c r="P153" s="145">
        <f t="shared" si="11"/>
        <v>2.7</v>
      </c>
      <c r="Q153" s="145">
        <v>8.7000000000000001E-5</v>
      </c>
      <c r="R153" s="145">
        <f t="shared" si="12"/>
        <v>4.6979999999999999E-3</v>
      </c>
      <c r="S153" s="145">
        <v>0</v>
      </c>
      <c r="T153" s="146">
        <f t="shared" si="13"/>
        <v>0</v>
      </c>
      <c r="AR153" s="147" t="s">
        <v>161</v>
      </c>
      <c r="AT153" s="147" t="s">
        <v>157</v>
      </c>
      <c r="AU153" s="147" t="s">
        <v>80</v>
      </c>
      <c r="AY153" s="13" t="s">
        <v>155</v>
      </c>
      <c r="BE153" s="148">
        <f t="shared" si="14"/>
        <v>0</v>
      </c>
      <c r="BF153" s="148">
        <f t="shared" si="15"/>
        <v>0</v>
      </c>
      <c r="BG153" s="148">
        <f t="shared" si="16"/>
        <v>0</v>
      </c>
      <c r="BH153" s="148">
        <f t="shared" si="17"/>
        <v>0</v>
      </c>
      <c r="BI153" s="148">
        <f t="shared" si="18"/>
        <v>0</v>
      </c>
      <c r="BJ153" s="13" t="s">
        <v>80</v>
      </c>
      <c r="BK153" s="148">
        <f t="shared" si="19"/>
        <v>0</v>
      </c>
      <c r="BL153" s="13" t="s">
        <v>161</v>
      </c>
      <c r="BM153" s="147" t="s">
        <v>240</v>
      </c>
    </row>
    <row r="154" spans="2:65" s="1" customFormat="1" ht="24.2" customHeight="1">
      <c r="B154" s="135"/>
      <c r="C154" s="136" t="s">
        <v>241</v>
      </c>
      <c r="D154" s="136" t="s">
        <v>157</v>
      </c>
      <c r="E154" s="137" t="s">
        <v>242</v>
      </c>
      <c r="F154" s="138" t="s">
        <v>243</v>
      </c>
      <c r="G154" s="139" t="s">
        <v>190</v>
      </c>
      <c r="H154" s="140">
        <v>54</v>
      </c>
      <c r="I154" s="141"/>
      <c r="J154" s="141">
        <f t="shared" si="10"/>
        <v>0</v>
      </c>
      <c r="K154" s="142"/>
      <c r="L154" s="25"/>
      <c r="M154" s="143" t="s">
        <v>1</v>
      </c>
      <c r="N154" s="144" t="s">
        <v>35</v>
      </c>
      <c r="O154" s="145">
        <v>5.2499999999999998E-2</v>
      </c>
      <c r="P154" s="145">
        <f t="shared" si="11"/>
        <v>2.835</v>
      </c>
      <c r="Q154" s="145">
        <v>1E-4</v>
      </c>
      <c r="R154" s="145">
        <f t="shared" si="12"/>
        <v>5.4000000000000003E-3</v>
      </c>
      <c r="S154" s="145">
        <v>0</v>
      </c>
      <c r="T154" s="146">
        <f t="shared" si="13"/>
        <v>0</v>
      </c>
      <c r="AR154" s="147" t="s">
        <v>161</v>
      </c>
      <c r="AT154" s="147" t="s">
        <v>157</v>
      </c>
      <c r="AU154" s="147" t="s">
        <v>80</v>
      </c>
      <c r="AY154" s="13" t="s">
        <v>155</v>
      </c>
      <c r="BE154" s="148">
        <f t="shared" si="14"/>
        <v>0</v>
      </c>
      <c r="BF154" s="148">
        <f t="shared" si="15"/>
        <v>0</v>
      </c>
      <c r="BG154" s="148">
        <f t="shared" si="16"/>
        <v>0</v>
      </c>
      <c r="BH154" s="148">
        <f t="shared" si="17"/>
        <v>0</v>
      </c>
      <c r="BI154" s="148">
        <f t="shared" si="18"/>
        <v>0</v>
      </c>
      <c r="BJ154" s="13" t="s">
        <v>80</v>
      </c>
      <c r="BK154" s="148">
        <f t="shared" si="19"/>
        <v>0</v>
      </c>
      <c r="BL154" s="13" t="s">
        <v>161</v>
      </c>
      <c r="BM154" s="147" t="s">
        <v>244</v>
      </c>
    </row>
    <row r="155" spans="2:65" s="11" customFormat="1" ht="22.9" customHeight="1">
      <c r="B155" s="124"/>
      <c r="D155" s="125" t="s">
        <v>68</v>
      </c>
      <c r="E155" s="133" t="s">
        <v>192</v>
      </c>
      <c r="F155" s="133" t="s">
        <v>245</v>
      </c>
      <c r="J155" s="134">
        <f>BK155</f>
        <v>0</v>
      </c>
      <c r="L155" s="124"/>
      <c r="M155" s="128"/>
      <c r="P155" s="129">
        <f>SUM(P156:P161)</f>
        <v>499.45650000000001</v>
      </c>
      <c r="R155" s="129">
        <f>SUM(R156:R161)</f>
        <v>1.134E-3</v>
      </c>
      <c r="T155" s="130">
        <f>SUM(T156:T161)</f>
        <v>110.00000000000001</v>
      </c>
      <c r="AR155" s="125" t="s">
        <v>75</v>
      </c>
      <c r="AT155" s="131" t="s">
        <v>68</v>
      </c>
      <c r="AU155" s="131" t="s">
        <v>75</v>
      </c>
      <c r="AY155" s="125" t="s">
        <v>155</v>
      </c>
      <c r="BK155" s="132">
        <f>SUM(BK156:BK161)</f>
        <v>0</v>
      </c>
    </row>
    <row r="156" spans="2:65" s="1" customFormat="1" ht="16.5" customHeight="1">
      <c r="B156" s="135"/>
      <c r="C156" s="136" t="s">
        <v>246</v>
      </c>
      <c r="D156" s="136" t="s">
        <v>157</v>
      </c>
      <c r="E156" s="137" t="s">
        <v>247</v>
      </c>
      <c r="F156" s="138" t="s">
        <v>248</v>
      </c>
      <c r="G156" s="139" t="s">
        <v>190</v>
      </c>
      <c r="H156" s="140">
        <v>75</v>
      </c>
      <c r="I156" s="141"/>
      <c r="J156" s="141">
        <f t="shared" ref="J156:J161" si="20">ROUND(I156*H156,2)</f>
        <v>0</v>
      </c>
      <c r="K156" s="142"/>
      <c r="L156" s="25"/>
      <c r="M156" s="143" t="s">
        <v>1</v>
      </c>
      <c r="N156" s="144" t="s">
        <v>35</v>
      </c>
      <c r="O156" s="145">
        <v>0.85702</v>
      </c>
      <c r="P156" s="145">
        <f t="shared" ref="P156:P161" si="21">O156*H156</f>
        <v>64.276499999999999</v>
      </c>
      <c r="Q156" s="145">
        <v>1.5119999999999999E-5</v>
      </c>
      <c r="R156" s="145">
        <f t="shared" ref="R156:R161" si="22">Q156*H156</f>
        <v>1.134E-3</v>
      </c>
      <c r="S156" s="145">
        <v>0</v>
      </c>
      <c r="T156" s="146">
        <f t="shared" ref="T156:T161" si="23">S156*H156</f>
        <v>0</v>
      </c>
      <c r="AR156" s="147" t="s">
        <v>161</v>
      </c>
      <c r="AT156" s="147" t="s">
        <v>157</v>
      </c>
      <c r="AU156" s="147" t="s">
        <v>80</v>
      </c>
      <c r="AY156" s="13" t="s">
        <v>155</v>
      </c>
      <c r="BE156" s="148">
        <f t="shared" ref="BE156:BE161" si="24">IF(N156="základná",J156,0)</f>
        <v>0</v>
      </c>
      <c r="BF156" s="148">
        <f t="shared" ref="BF156:BF161" si="25">IF(N156="znížená",J156,0)</f>
        <v>0</v>
      </c>
      <c r="BG156" s="148">
        <f t="shared" ref="BG156:BG161" si="26">IF(N156="zákl. prenesená",J156,0)</f>
        <v>0</v>
      </c>
      <c r="BH156" s="148">
        <f t="shared" ref="BH156:BH161" si="27">IF(N156="zníž. prenesená",J156,0)</f>
        <v>0</v>
      </c>
      <c r="BI156" s="148">
        <f t="shared" ref="BI156:BI161" si="28">IF(N156="nulová",J156,0)</f>
        <v>0</v>
      </c>
      <c r="BJ156" s="13" t="s">
        <v>80</v>
      </c>
      <c r="BK156" s="148">
        <f t="shared" ref="BK156:BK161" si="29">ROUND(I156*H156,2)</f>
        <v>0</v>
      </c>
      <c r="BL156" s="13" t="s">
        <v>161</v>
      </c>
      <c r="BM156" s="147" t="s">
        <v>249</v>
      </c>
    </row>
    <row r="157" spans="2:65" s="1" customFormat="1" ht="37.9" customHeight="1">
      <c r="B157" s="135"/>
      <c r="C157" s="136" t="s">
        <v>250</v>
      </c>
      <c r="D157" s="136" t="s">
        <v>157</v>
      </c>
      <c r="E157" s="137" t="s">
        <v>251</v>
      </c>
      <c r="F157" s="138" t="s">
        <v>252</v>
      </c>
      <c r="G157" s="139" t="s">
        <v>160</v>
      </c>
      <c r="H157" s="140">
        <v>50</v>
      </c>
      <c r="I157" s="141"/>
      <c r="J157" s="141">
        <f t="shared" si="20"/>
        <v>0</v>
      </c>
      <c r="K157" s="142"/>
      <c r="L157" s="25"/>
      <c r="M157" s="143" t="s">
        <v>1</v>
      </c>
      <c r="N157" s="144" t="s">
        <v>35</v>
      </c>
      <c r="O157" s="145">
        <v>5.1219999999999999</v>
      </c>
      <c r="P157" s="145">
        <f t="shared" si="21"/>
        <v>256.10000000000002</v>
      </c>
      <c r="Q157" s="145">
        <v>0</v>
      </c>
      <c r="R157" s="145">
        <f t="shared" si="22"/>
        <v>0</v>
      </c>
      <c r="S157" s="145">
        <v>2.2000000000000002</v>
      </c>
      <c r="T157" s="146">
        <f t="shared" si="23"/>
        <v>110.00000000000001</v>
      </c>
      <c r="AR157" s="147" t="s">
        <v>161</v>
      </c>
      <c r="AT157" s="147" t="s">
        <v>157</v>
      </c>
      <c r="AU157" s="147" t="s">
        <v>80</v>
      </c>
      <c r="AY157" s="13" t="s">
        <v>155</v>
      </c>
      <c r="BE157" s="148">
        <f t="shared" si="24"/>
        <v>0</v>
      </c>
      <c r="BF157" s="148">
        <f t="shared" si="25"/>
        <v>0</v>
      </c>
      <c r="BG157" s="148">
        <f t="shared" si="26"/>
        <v>0</v>
      </c>
      <c r="BH157" s="148">
        <f t="shared" si="27"/>
        <v>0</v>
      </c>
      <c r="BI157" s="148">
        <f t="shared" si="28"/>
        <v>0</v>
      </c>
      <c r="BJ157" s="13" t="s">
        <v>80</v>
      </c>
      <c r="BK157" s="148">
        <f t="shared" si="29"/>
        <v>0</v>
      </c>
      <c r="BL157" s="13" t="s">
        <v>161</v>
      </c>
      <c r="BM157" s="147" t="s">
        <v>253</v>
      </c>
    </row>
    <row r="158" spans="2:65" s="1" customFormat="1" ht="21.75" customHeight="1">
      <c r="B158" s="135"/>
      <c r="C158" s="136" t="s">
        <v>254</v>
      </c>
      <c r="D158" s="136" t="s">
        <v>157</v>
      </c>
      <c r="E158" s="137" t="s">
        <v>255</v>
      </c>
      <c r="F158" s="138" t="s">
        <v>256</v>
      </c>
      <c r="G158" s="139" t="s">
        <v>257</v>
      </c>
      <c r="H158" s="140">
        <v>110</v>
      </c>
      <c r="I158" s="141"/>
      <c r="J158" s="141">
        <f t="shared" si="20"/>
        <v>0</v>
      </c>
      <c r="K158" s="142"/>
      <c r="L158" s="25"/>
      <c r="M158" s="143" t="s">
        <v>1</v>
      </c>
      <c r="N158" s="144" t="s">
        <v>35</v>
      </c>
      <c r="O158" s="145">
        <v>0.59799999999999998</v>
      </c>
      <c r="P158" s="145">
        <f t="shared" si="21"/>
        <v>65.78</v>
      </c>
      <c r="Q158" s="145">
        <v>0</v>
      </c>
      <c r="R158" s="145">
        <f t="shared" si="22"/>
        <v>0</v>
      </c>
      <c r="S158" s="145">
        <v>0</v>
      </c>
      <c r="T158" s="146">
        <f t="shared" si="23"/>
        <v>0</v>
      </c>
      <c r="AR158" s="147" t="s">
        <v>161</v>
      </c>
      <c r="AT158" s="147" t="s">
        <v>157</v>
      </c>
      <c r="AU158" s="147" t="s">
        <v>80</v>
      </c>
      <c r="AY158" s="13" t="s">
        <v>155</v>
      </c>
      <c r="BE158" s="148">
        <f t="shared" si="24"/>
        <v>0</v>
      </c>
      <c r="BF158" s="148">
        <f t="shared" si="25"/>
        <v>0</v>
      </c>
      <c r="BG158" s="148">
        <f t="shared" si="26"/>
        <v>0</v>
      </c>
      <c r="BH158" s="148">
        <f t="shared" si="27"/>
        <v>0</v>
      </c>
      <c r="BI158" s="148">
        <f t="shared" si="28"/>
        <v>0</v>
      </c>
      <c r="BJ158" s="13" t="s">
        <v>80</v>
      </c>
      <c r="BK158" s="148">
        <f t="shared" si="29"/>
        <v>0</v>
      </c>
      <c r="BL158" s="13" t="s">
        <v>161</v>
      </c>
      <c r="BM158" s="147" t="s">
        <v>258</v>
      </c>
    </row>
    <row r="159" spans="2:65" s="1" customFormat="1" ht="24.2" customHeight="1">
      <c r="B159" s="135"/>
      <c r="C159" s="136" t="s">
        <v>259</v>
      </c>
      <c r="D159" s="136" t="s">
        <v>157</v>
      </c>
      <c r="E159" s="137" t="s">
        <v>260</v>
      </c>
      <c r="F159" s="138" t="s">
        <v>261</v>
      </c>
      <c r="G159" s="139" t="s">
        <v>257</v>
      </c>
      <c r="H159" s="140">
        <v>2200</v>
      </c>
      <c r="I159" s="141"/>
      <c r="J159" s="141">
        <f t="shared" si="20"/>
        <v>0</v>
      </c>
      <c r="K159" s="142"/>
      <c r="L159" s="25"/>
      <c r="M159" s="143" t="s">
        <v>1</v>
      </c>
      <c r="N159" s="144" t="s">
        <v>35</v>
      </c>
      <c r="O159" s="145">
        <v>7.0000000000000001E-3</v>
      </c>
      <c r="P159" s="145">
        <f t="shared" si="21"/>
        <v>15.4</v>
      </c>
      <c r="Q159" s="145">
        <v>0</v>
      </c>
      <c r="R159" s="145">
        <f t="shared" si="22"/>
        <v>0</v>
      </c>
      <c r="S159" s="145">
        <v>0</v>
      </c>
      <c r="T159" s="146">
        <f t="shared" si="23"/>
        <v>0</v>
      </c>
      <c r="AR159" s="147" t="s">
        <v>161</v>
      </c>
      <c r="AT159" s="147" t="s">
        <v>157</v>
      </c>
      <c r="AU159" s="147" t="s">
        <v>80</v>
      </c>
      <c r="AY159" s="13" t="s">
        <v>155</v>
      </c>
      <c r="BE159" s="148">
        <f t="shared" si="24"/>
        <v>0</v>
      </c>
      <c r="BF159" s="148">
        <f t="shared" si="25"/>
        <v>0</v>
      </c>
      <c r="BG159" s="148">
        <f t="shared" si="26"/>
        <v>0</v>
      </c>
      <c r="BH159" s="148">
        <f t="shared" si="27"/>
        <v>0</v>
      </c>
      <c r="BI159" s="148">
        <f t="shared" si="28"/>
        <v>0</v>
      </c>
      <c r="BJ159" s="13" t="s">
        <v>80</v>
      </c>
      <c r="BK159" s="148">
        <f t="shared" si="29"/>
        <v>0</v>
      </c>
      <c r="BL159" s="13" t="s">
        <v>161</v>
      </c>
      <c r="BM159" s="147" t="s">
        <v>262</v>
      </c>
    </row>
    <row r="160" spans="2:65" s="1" customFormat="1" ht="24.2" customHeight="1">
      <c r="B160" s="135"/>
      <c r="C160" s="136" t="s">
        <v>263</v>
      </c>
      <c r="D160" s="136" t="s">
        <v>157</v>
      </c>
      <c r="E160" s="137" t="s">
        <v>264</v>
      </c>
      <c r="F160" s="138" t="s">
        <v>265</v>
      </c>
      <c r="G160" s="139" t="s">
        <v>257</v>
      </c>
      <c r="H160" s="140">
        <v>110</v>
      </c>
      <c r="I160" s="141"/>
      <c r="J160" s="141">
        <f t="shared" si="20"/>
        <v>0</v>
      </c>
      <c r="K160" s="142"/>
      <c r="L160" s="25"/>
      <c r="M160" s="143" t="s">
        <v>1</v>
      </c>
      <c r="N160" s="144" t="s">
        <v>35</v>
      </c>
      <c r="O160" s="145">
        <v>0.89</v>
      </c>
      <c r="P160" s="145">
        <f t="shared" si="21"/>
        <v>97.9</v>
      </c>
      <c r="Q160" s="145">
        <v>0</v>
      </c>
      <c r="R160" s="145">
        <f t="shared" si="22"/>
        <v>0</v>
      </c>
      <c r="S160" s="145">
        <v>0</v>
      </c>
      <c r="T160" s="146">
        <f t="shared" si="23"/>
        <v>0</v>
      </c>
      <c r="AR160" s="147" t="s">
        <v>161</v>
      </c>
      <c r="AT160" s="147" t="s">
        <v>157</v>
      </c>
      <c r="AU160" s="147" t="s">
        <v>80</v>
      </c>
      <c r="AY160" s="13" t="s">
        <v>155</v>
      </c>
      <c r="BE160" s="148">
        <f t="shared" si="24"/>
        <v>0</v>
      </c>
      <c r="BF160" s="148">
        <f t="shared" si="25"/>
        <v>0</v>
      </c>
      <c r="BG160" s="148">
        <f t="shared" si="26"/>
        <v>0</v>
      </c>
      <c r="BH160" s="148">
        <f t="shared" si="27"/>
        <v>0</v>
      </c>
      <c r="BI160" s="148">
        <f t="shared" si="28"/>
        <v>0</v>
      </c>
      <c r="BJ160" s="13" t="s">
        <v>80</v>
      </c>
      <c r="BK160" s="148">
        <f t="shared" si="29"/>
        <v>0</v>
      </c>
      <c r="BL160" s="13" t="s">
        <v>161</v>
      </c>
      <c r="BM160" s="147" t="s">
        <v>266</v>
      </c>
    </row>
    <row r="161" spans="2:65" s="1" customFormat="1" ht="24.2" customHeight="1">
      <c r="B161" s="135"/>
      <c r="C161" s="136" t="s">
        <v>267</v>
      </c>
      <c r="D161" s="136" t="s">
        <v>157</v>
      </c>
      <c r="E161" s="137" t="s">
        <v>268</v>
      </c>
      <c r="F161" s="138" t="s">
        <v>269</v>
      </c>
      <c r="G161" s="139" t="s">
        <v>257</v>
      </c>
      <c r="H161" s="140">
        <v>110</v>
      </c>
      <c r="I161" s="141"/>
      <c r="J161" s="141">
        <f t="shared" si="20"/>
        <v>0</v>
      </c>
      <c r="K161" s="142"/>
      <c r="L161" s="25"/>
      <c r="M161" s="143" t="s">
        <v>1</v>
      </c>
      <c r="N161" s="144" t="s">
        <v>35</v>
      </c>
      <c r="O161" s="145">
        <v>0</v>
      </c>
      <c r="P161" s="145">
        <f t="shared" si="21"/>
        <v>0</v>
      </c>
      <c r="Q161" s="145">
        <v>0</v>
      </c>
      <c r="R161" s="145">
        <f t="shared" si="22"/>
        <v>0</v>
      </c>
      <c r="S161" s="145">
        <v>0</v>
      </c>
      <c r="T161" s="146">
        <f t="shared" si="23"/>
        <v>0</v>
      </c>
      <c r="AR161" s="147" t="s">
        <v>161</v>
      </c>
      <c r="AT161" s="147" t="s">
        <v>157</v>
      </c>
      <c r="AU161" s="147" t="s">
        <v>80</v>
      </c>
      <c r="AY161" s="13" t="s">
        <v>155</v>
      </c>
      <c r="BE161" s="148">
        <f t="shared" si="24"/>
        <v>0</v>
      </c>
      <c r="BF161" s="148">
        <f t="shared" si="25"/>
        <v>0</v>
      </c>
      <c r="BG161" s="148">
        <f t="shared" si="26"/>
        <v>0</v>
      </c>
      <c r="BH161" s="148">
        <f t="shared" si="27"/>
        <v>0</v>
      </c>
      <c r="BI161" s="148">
        <f t="shared" si="28"/>
        <v>0</v>
      </c>
      <c r="BJ161" s="13" t="s">
        <v>80</v>
      </c>
      <c r="BK161" s="148">
        <f t="shared" si="29"/>
        <v>0</v>
      </c>
      <c r="BL161" s="13" t="s">
        <v>161</v>
      </c>
      <c r="BM161" s="147" t="s">
        <v>270</v>
      </c>
    </row>
    <row r="162" spans="2:65" s="11" customFormat="1" ht="22.9" customHeight="1">
      <c r="B162" s="124"/>
      <c r="D162" s="125" t="s">
        <v>68</v>
      </c>
      <c r="E162" s="133" t="s">
        <v>271</v>
      </c>
      <c r="F162" s="133" t="s">
        <v>272</v>
      </c>
      <c r="J162" s="134">
        <f>BK162</f>
        <v>0</v>
      </c>
      <c r="L162" s="124"/>
      <c r="M162" s="128"/>
      <c r="P162" s="129">
        <f>P163</f>
        <v>88.567046000000005</v>
      </c>
      <c r="R162" s="129">
        <f>R163</f>
        <v>0</v>
      </c>
      <c r="T162" s="130">
        <f>T163</f>
        <v>0</v>
      </c>
      <c r="AR162" s="125" t="s">
        <v>75</v>
      </c>
      <c r="AT162" s="131" t="s">
        <v>68</v>
      </c>
      <c r="AU162" s="131" t="s">
        <v>75</v>
      </c>
      <c r="AY162" s="125" t="s">
        <v>155</v>
      </c>
      <c r="BK162" s="132">
        <f>BK163</f>
        <v>0</v>
      </c>
    </row>
    <row r="163" spans="2:65" s="1" customFormat="1" ht="24.2" customHeight="1">
      <c r="B163" s="135"/>
      <c r="C163" s="136" t="s">
        <v>273</v>
      </c>
      <c r="D163" s="136" t="s">
        <v>157</v>
      </c>
      <c r="E163" s="137" t="s">
        <v>274</v>
      </c>
      <c r="F163" s="138" t="s">
        <v>275</v>
      </c>
      <c r="G163" s="139" t="s">
        <v>257</v>
      </c>
      <c r="H163" s="140">
        <v>98.626999999999995</v>
      </c>
      <c r="I163" s="141"/>
      <c r="J163" s="141">
        <f>ROUND(I163*H163,2)</f>
        <v>0</v>
      </c>
      <c r="K163" s="142"/>
      <c r="L163" s="25"/>
      <c r="M163" s="143" t="s">
        <v>1</v>
      </c>
      <c r="N163" s="144" t="s">
        <v>35</v>
      </c>
      <c r="O163" s="145">
        <v>0.89800000000000002</v>
      </c>
      <c r="P163" s="145">
        <f>O163*H163</f>
        <v>88.567046000000005</v>
      </c>
      <c r="Q163" s="145">
        <v>0</v>
      </c>
      <c r="R163" s="145">
        <f>Q163*H163</f>
        <v>0</v>
      </c>
      <c r="S163" s="145">
        <v>0</v>
      </c>
      <c r="T163" s="146">
        <f>S163*H163</f>
        <v>0</v>
      </c>
      <c r="AR163" s="147" t="s">
        <v>161</v>
      </c>
      <c r="AT163" s="147" t="s">
        <v>157</v>
      </c>
      <c r="AU163" s="147" t="s">
        <v>80</v>
      </c>
      <c r="AY163" s="13" t="s">
        <v>155</v>
      </c>
      <c r="BE163" s="148">
        <f>IF(N163="základná",J163,0)</f>
        <v>0</v>
      </c>
      <c r="BF163" s="148">
        <f>IF(N163="znížená",J163,0)</f>
        <v>0</v>
      </c>
      <c r="BG163" s="148">
        <f>IF(N163="zákl. prenesená",J163,0)</f>
        <v>0</v>
      </c>
      <c r="BH163" s="148">
        <f>IF(N163="zníž. prenesená",J163,0)</f>
        <v>0</v>
      </c>
      <c r="BI163" s="148">
        <f>IF(N163="nulová",J163,0)</f>
        <v>0</v>
      </c>
      <c r="BJ163" s="13" t="s">
        <v>80</v>
      </c>
      <c r="BK163" s="148">
        <f>ROUND(I163*H163,2)</f>
        <v>0</v>
      </c>
      <c r="BL163" s="13" t="s">
        <v>161</v>
      </c>
      <c r="BM163" s="147" t="s">
        <v>276</v>
      </c>
    </row>
    <row r="164" spans="2:65" s="11" customFormat="1" ht="25.9" customHeight="1">
      <c r="B164" s="124"/>
      <c r="D164" s="125" t="s">
        <v>68</v>
      </c>
      <c r="E164" s="126" t="s">
        <v>277</v>
      </c>
      <c r="F164" s="126" t="s">
        <v>278</v>
      </c>
      <c r="J164" s="127">
        <f>BK164</f>
        <v>0</v>
      </c>
      <c r="L164" s="124"/>
      <c r="M164" s="128"/>
      <c r="P164" s="129">
        <f>P165+P170</f>
        <v>198.63816</v>
      </c>
      <c r="R164" s="129">
        <f>R165+R170</f>
        <v>1.28685264</v>
      </c>
      <c r="T164" s="130">
        <f>T165+T170</f>
        <v>0</v>
      </c>
      <c r="AR164" s="125" t="s">
        <v>80</v>
      </c>
      <c r="AT164" s="131" t="s">
        <v>68</v>
      </c>
      <c r="AU164" s="131" t="s">
        <v>69</v>
      </c>
      <c r="AY164" s="125" t="s">
        <v>155</v>
      </c>
      <c r="BK164" s="132">
        <f>BK165+BK170</f>
        <v>0</v>
      </c>
    </row>
    <row r="165" spans="2:65" s="11" customFormat="1" ht="22.9" customHeight="1">
      <c r="B165" s="124"/>
      <c r="D165" s="125" t="s">
        <v>68</v>
      </c>
      <c r="E165" s="133" t="s">
        <v>279</v>
      </c>
      <c r="F165" s="133" t="s">
        <v>280</v>
      </c>
      <c r="J165" s="134">
        <f>BK165</f>
        <v>0</v>
      </c>
      <c r="L165" s="124"/>
      <c r="M165" s="128"/>
      <c r="P165" s="129">
        <f>SUM(P166:P169)</f>
        <v>186.096</v>
      </c>
      <c r="R165" s="129">
        <f>SUM(R166:R169)</f>
        <v>1.27908</v>
      </c>
      <c r="T165" s="130">
        <f>SUM(T166:T169)</f>
        <v>0</v>
      </c>
      <c r="AR165" s="125" t="s">
        <v>80</v>
      </c>
      <c r="AT165" s="131" t="s">
        <v>68</v>
      </c>
      <c r="AU165" s="131" t="s">
        <v>75</v>
      </c>
      <c r="AY165" s="125" t="s">
        <v>155</v>
      </c>
      <c r="BK165" s="132">
        <f>SUM(BK166:BK169)</f>
        <v>0</v>
      </c>
    </row>
    <row r="166" spans="2:65" s="1" customFormat="1" ht="24.2" customHeight="1">
      <c r="B166" s="135"/>
      <c r="C166" s="136" t="s">
        <v>281</v>
      </c>
      <c r="D166" s="136" t="s">
        <v>157</v>
      </c>
      <c r="E166" s="137" t="s">
        <v>282</v>
      </c>
      <c r="F166" s="138" t="s">
        <v>283</v>
      </c>
      <c r="G166" s="139" t="s">
        <v>284</v>
      </c>
      <c r="H166" s="140">
        <v>1200</v>
      </c>
      <c r="I166" s="141"/>
      <c r="J166" s="141">
        <f>ROUND(I166*H166,2)</f>
        <v>0</v>
      </c>
      <c r="K166" s="142"/>
      <c r="L166" s="25"/>
      <c r="M166" s="143" t="s">
        <v>1</v>
      </c>
      <c r="N166" s="144" t="s">
        <v>35</v>
      </c>
      <c r="O166" s="145">
        <v>4.4080000000000001E-2</v>
      </c>
      <c r="P166" s="145">
        <f>O166*H166</f>
        <v>52.896000000000001</v>
      </c>
      <c r="Q166" s="145">
        <v>4.5899999999999998E-5</v>
      </c>
      <c r="R166" s="145">
        <f>Q166*H166</f>
        <v>5.5079999999999997E-2</v>
      </c>
      <c r="S166" s="145">
        <v>0</v>
      </c>
      <c r="T166" s="146">
        <f>S166*H166</f>
        <v>0</v>
      </c>
      <c r="AR166" s="147" t="s">
        <v>222</v>
      </c>
      <c r="AT166" s="147" t="s">
        <v>157</v>
      </c>
      <c r="AU166" s="147" t="s">
        <v>80</v>
      </c>
      <c r="AY166" s="13" t="s">
        <v>155</v>
      </c>
      <c r="BE166" s="148">
        <f>IF(N166="základná",J166,0)</f>
        <v>0</v>
      </c>
      <c r="BF166" s="148">
        <f>IF(N166="znížená",J166,0)</f>
        <v>0</v>
      </c>
      <c r="BG166" s="148">
        <f>IF(N166="zákl. prenesená",J166,0)</f>
        <v>0</v>
      </c>
      <c r="BH166" s="148">
        <f>IF(N166="zníž. prenesená",J166,0)</f>
        <v>0</v>
      </c>
      <c r="BI166" s="148">
        <f>IF(N166="nulová",J166,0)</f>
        <v>0</v>
      </c>
      <c r="BJ166" s="13" t="s">
        <v>80</v>
      </c>
      <c r="BK166" s="148">
        <f>ROUND(I166*H166,2)</f>
        <v>0</v>
      </c>
      <c r="BL166" s="13" t="s">
        <v>222</v>
      </c>
      <c r="BM166" s="147" t="s">
        <v>285</v>
      </c>
    </row>
    <row r="167" spans="2:65" s="1" customFormat="1" ht="16.5" customHeight="1">
      <c r="B167" s="135"/>
      <c r="C167" s="136" t="s">
        <v>286</v>
      </c>
      <c r="D167" s="136" t="s">
        <v>157</v>
      </c>
      <c r="E167" s="137" t="s">
        <v>287</v>
      </c>
      <c r="F167" s="138" t="s">
        <v>288</v>
      </c>
      <c r="G167" s="139" t="s">
        <v>284</v>
      </c>
      <c r="H167" s="140">
        <v>1200</v>
      </c>
      <c r="I167" s="141"/>
      <c r="J167" s="141">
        <f>ROUND(I167*H167,2)</f>
        <v>0</v>
      </c>
      <c r="K167" s="142"/>
      <c r="L167" s="25"/>
      <c r="M167" s="143" t="s">
        <v>1</v>
      </c>
      <c r="N167" s="144" t="s">
        <v>35</v>
      </c>
      <c r="O167" s="145">
        <v>0.111</v>
      </c>
      <c r="P167" s="145">
        <f>O167*H167</f>
        <v>133.19999999999999</v>
      </c>
      <c r="Q167" s="145">
        <v>0</v>
      </c>
      <c r="R167" s="145">
        <f>Q167*H167</f>
        <v>0</v>
      </c>
      <c r="S167" s="145">
        <v>0</v>
      </c>
      <c r="T167" s="146">
        <f>S167*H167</f>
        <v>0</v>
      </c>
      <c r="AR167" s="147" t="s">
        <v>222</v>
      </c>
      <c r="AT167" s="147" t="s">
        <v>157</v>
      </c>
      <c r="AU167" s="147" t="s">
        <v>80</v>
      </c>
      <c r="AY167" s="13" t="s">
        <v>155</v>
      </c>
      <c r="BE167" s="148">
        <f>IF(N167="základná",J167,0)</f>
        <v>0</v>
      </c>
      <c r="BF167" s="148">
        <f>IF(N167="znížená",J167,0)</f>
        <v>0</v>
      </c>
      <c r="BG167" s="148">
        <f>IF(N167="zákl. prenesená",J167,0)</f>
        <v>0</v>
      </c>
      <c r="BH167" s="148">
        <f>IF(N167="zníž. prenesená",J167,0)</f>
        <v>0</v>
      </c>
      <c r="BI167" s="148">
        <f>IF(N167="nulová",J167,0)</f>
        <v>0</v>
      </c>
      <c r="BJ167" s="13" t="s">
        <v>80</v>
      </c>
      <c r="BK167" s="148">
        <f>ROUND(I167*H167,2)</f>
        <v>0</v>
      </c>
      <c r="BL167" s="13" t="s">
        <v>222</v>
      </c>
      <c r="BM167" s="147" t="s">
        <v>289</v>
      </c>
    </row>
    <row r="168" spans="2:65" s="1" customFormat="1" ht="16.5" customHeight="1">
      <c r="B168" s="135"/>
      <c r="C168" s="149" t="s">
        <v>290</v>
      </c>
      <c r="D168" s="149" t="s">
        <v>193</v>
      </c>
      <c r="E168" s="150" t="s">
        <v>291</v>
      </c>
      <c r="F168" s="151" t="s">
        <v>292</v>
      </c>
      <c r="G168" s="152" t="s">
        <v>257</v>
      </c>
      <c r="H168" s="153">
        <v>1.224</v>
      </c>
      <c r="I168" s="154"/>
      <c r="J168" s="154">
        <f>ROUND(I168*H168,2)</f>
        <v>0</v>
      </c>
      <c r="K168" s="155"/>
      <c r="L168" s="156"/>
      <c r="M168" s="157" t="s">
        <v>1</v>
      </c>
      <c r="N168" s="158" t="s">
        <v>35</v>
      </c>
      <c r="O168" s="145">
        <v>0</v>
      </c>
      <c r="P168" s="145">
        <f>O168*H168</f>
        <v>0</v>
      </c>
      <c r="Q168" s="145">
        <v>1</v>
      </c>
      <c r="R168" s="145">
        <f>Q168*H168</f>
        <v>1.224</v>
      </c>
      <c r="S168" s="145">
        <v>0</v>
      </c>
      <c r="T168" s="146">
        <f>S168*H168</f>
        <v>0</v>
      </c>
      <c r="AR168" s="147" t="s">
        <v>293</v>
      </c>
      <c r="AT168" s="147" t="s">
        <v>193</v>
      </c>
      <c r="AU168" s="147" t="s">
        <v>80</v>
      </c>
      <c r="AY168" s="13" t="s">
        <v>155</v>
      </c>
      <c r="BE168" s="148">
        <f>IF(N168="základná",J168,0)</f>
        <v>0</v>
      </c>
      <c r="BF168" s="148">
        <f>IF(N168="znížená",J168,0)</f>
        <v>0</v>
      </c>
      <c r="BG168" s="148">
        <f>IF(N168="zákl. prenesená",J168,0)</f>
        <v>0</v>
      </c>
      <c r="BH168" s="148">
        <f>IF(N168="zníž. prenesená",J168,0)</f>
        <v>0</v>
      </c>
      <c r="BI168" s="148">
        <f>IF(N168="nulová",J168,0)</f>
        <v>0</v>
      </c>
      <c r="BJ168" s="13" t="s">
        <v>80</v>
      </c>
      <c r="BK168" s="148">
        <f>ROUND(I168*H168,2)</f>
        <v>0</v>
      </c>
      <c r="BL168" s="13" t="s">
        <v>222</v>
      </c>
      <c r="BM168" s="147" t="s">
        <v>294</v>
      </c>
    </row>
    <row r="169" spans="2:65" s="1" customFormat="1" ht="24.2" customHeight="1">
      <c r="B169" s="135"/>
      <c r="C169" s="136" t="s">
        <v>293</v>
      </c>
      <c r="D169" s="136" t="s">
        <v>157</v>
      </c>
      <c r="E169" s="137" t="s">
        <v>295</v>
      </c>
      <c r="F169" s="138" t="s">
        <v>296</v>
      </c>
      <c r="G169" s="139" t="s">
        <v>297</v>
      </c>
      <c r="H169" s="140">
        <v>77.903000000000006</v>
      </c>
      <c r="I169" s="141"/>
      <c r="J169" s="141">
        <f>ROUND(I169*H169,2)</f>
        <v>0</v>
      </c>
      <c r="K169" s="142"/>
      <c r="L169" s="25"/>
      <c r="M169" s="143" t="s">
        <v>1</v>
      </c>
      <c r="N169" s="144" t="s">
        <v>35</v>
      </c>
      <c r="O169" s="145">
        <v>0</v>
      </c>
      <c r="P169" s="145">
        <f>O169*H169</f>
        <v>0</v>
      </c>
      <c r="Q169" s="145">
        <v>0</v>
      </c>
      <c r="R169" s="145">
        <f>Q169*H169</f>
        <v>0</v>
      </c>
      <c r="S169" s="145">
        <v>0</v>
      </c>
      <c r="T169" s="146">
        <f>S169*H169</f>
        <v>0</v>
      </c>
      <c r="AR169" s="147" t="s">
        <v>222</v>
      </c>
      <c r="AT169" s="147" t="s">
        <v>157</v>
      </c>
      <c r="AU169" s="147" t="s">
        <v>80</v>
      </c>
      <c r="AY169" s="13" t="s">
        <v>155</v>
      </c>
      <c r="BE169" s="148">
        <f>IF(N169="základná",J169,0)</f>
        <v>0</v>
      </c>
      <c r="BF169" s="148">
        <f>IF(N169="znížená",J169,0)</f>
        <v>0</v>
      </c>
      <c r="BG169" s="148">
        <f>IF(N169="zákl. prenesená",J169,0)</f>
        <v>0</v>
      </c>
      <c r="BH169" s="148">
        <f>IF(N169="zníž. prenesená",J169,0)</f>
        <v>0</v>
      </c>
      <c r="BI169" s="148">
        <f>IF(N169="nulová",J169,0)</f>
        <v>0</v>
      </c>
      <c r="BJ169" s="13" t="s">
        <v>80</v>
      </c>
      <c r="BK169" s="148">
        <f>ROUND(I169*H169,2)</f>
        <v>0</v>
      </c>
      <c r="BL169" s="13" t="s">
        <v>222</v>
      </c>
      <c r="BM169" s="147" t="s">
        <v>298</v>
      </c>
    </row>
    <row r="170" spans="2:65" s="11" customFormat="1" ht="22.9" customHeight="1">
      <c r="B170" s="124"/>
      <c r="D170" s="125" t="s">
        <v>68</v>
      </c>
      <c r="E170" s="133" t="s">
        <v>299</v>
      </c>
      <c r="F170" s="133" t="s">
        <v>300</v>
      </c>
      <c r="J170" s="134">
        <f>BK170</f>
        <v>0</v>
      </c>
      <c r="L170" s="124"/>
      <c r="M170" s="128"/>
      <c r="P170" s="129">
        <f>SUM(P171:P172)</f>
        <v>12.542160000000001</v>
      </c>
      <c r="R170" s="129">
        <f>SUM(R171:R172)</f>
        <v>7.7726400000000008E-3</v>
      </c>
      <c r="T170" s="130">
        <f>SUM(T171:T172)</f>
        <v>0</v>
      </c>
      <c r="AR170" s="125" t="s">
        <v>80</v>
      </c>
      <c r="AT170" s="131" t="s">
        <v>68</v>
      </c>
      <c r="AU170" s="131" t="s">
        <v>75</v>
      </c>
      <c r="AY170" s="125" t="s">
        <v>155</v>
      </c>
      <c r="BK170" s="132">
        <f>SUM(BK171:BK172)</f>
        <v>0</v>
      </c>
    </row>
    <row r="171" spans="2:65" s="1" customFormat="1" ht="33" customHeight="1">
      <c r="B171" s="135"/>
      <c r="C171" s="136" t="s">
        <v>301</v>
      </c>
      <c r="D171" s="136" t="s">
        <v>157</v>
      </c>
      <c r="E171" s="137" t="s">
        <v>302</v>
      </c>
      <c r="F171" s="138" t="s">
        <v>303</v>
      </c>
      <c r="G171" s="139" t="s">
        <v>165</v>
      </c>
      <c r="H171" s="140">
        <v>24</v>
      </c>
      <c r="I171" s="141"/>
      <c r="J171" s="141">
        <f>ROUND(I171*H171,2)</f>
        <v>0</v>
      </c>
      <c r="K171" s="142"/>
      <c r="L171" s="25"/>
      <c r="M171" s="143" t="s">
        <v>1</v>
      </c>
      <c r="N171" s="144" t="s">
        <v>35</v>
      </c>
      <c r="O171" s="145">
        <v>0.37444</v>
      </c>
      <c r="P171" s="145">
        <f>O171*H171</f>
        <v>8.9865600000000008</v>
      </c>
      <c r="Q171" s="145">
        <v>2.4252E-4</v>
      </c>
      <c r="R171" s="145">
        <f>Q171*H171</f>
        <v>5.8204800000000003E-3</v>
      </c>
      <c r="S171" s="145">
        <v>0</v>
      </c>
      <c r="T171" s="146">
        <f>S171*H171</f>
        <v>0</v>
      </c>
      <c r="AR171" s="147" t="s">
        <v>222</v>
      </c>
      <c r="AT171" s="147" t="s">
        <v>157</v>
      </c>
      <c r="AU171" s="147" t="s">
        <v>80</v>
      </c>
      <c r="AY171" s="13" t="s">
        <v>155</v>
      </c>
      <c r="BE171" s="148">
        <f>IF(N171="základná",J171,0)</f>
        <v>0</v>
      </c>
      <c r="BF171" s="148">
        <f>IF(N171="znížená",J171,0)</f>
        <v>0</v>
      </c>
      <c r="BG171" s="148">
        <f>IF(N171="zákl. prenesená",J171,0)</f>
        <v>0</v>
      </c>
      <c r="BH171" s="148">
        <f>IF(N171="zníž. prenesená",J171,0)</f>
        <v>0</v>
      </c>
      <c r="BI171" s="148">
        <f>IF(N171="nulová",J171,0)</f>
        <v>0</v>
      </c>
      <c r="BJ171" s="13" t="s">
        <v>80</v>
      </c>
      <c r="BK171" s="148">
        <f>ROUND(I171*H171,2)</f>
        <v>0</v>
      </c>
      <c r="BL171" s="13" t="s">
        <v>222</v>
      </c>
      <c r="BM171" s="147" t="s">
        <v>304</v>
      </c>
    </row>
    <row r="172" spans="2:65" s="1" customFormat="1" ht="24.2" customHeight="1">
      <c r="B172" s="135"/>
      <c r="C172" s="136" t="s">
        <v>305</v>
      </c>
      <c r="D172" s="136" t="s">
        <v>157</v>
      </c>
      <c r="E172" s="137" t="s">
        <v>306</v>
      </c>
      <c r="F172" s="138" t="s">
        <v>307</v>
      </c>
      <c r="G172" s="139" t="s">
        <v>165</v>
      </c>
      <c r="H172" s="140">
        <v>24</v>
      </c>
      <c r="I172" s="141"/>
      <c r="J172" s="141">
        <f>ROUND(I172*H172,2)</f>
        <v>0</v>
      </c>
      <c r="K172" s="142"/>
      <c r="L172" s="25"/>
      <c r="M172" s="143" t="s">
        <v>1</v>
      </c>
      <c r="N172" s="144" t="s">
        <v>35</v>
      </c>
      <c r="O172" s="145">
        <v>0.14815</v>
      </c>
      <c r="P172" s="145">
        <f>O172*H172</f>
        <v>3.5556000000000001</v>
      </c>
      <c r="Q172" s="145">
        <v>8.1340000000000004E-5</v>
      </c>
      <c r="R172" s="145">
        <f>Q172*H172</f>
        <v>1.9521600000000001E-3</v>
      </c>
      <c r="S172" s="145">
        <v>0</v>
      </c>
      <c r="T172" s="146">
        <f>S172*H172</f>
        <v>0</v>
      </c>
      <c r="AR172" s="147" t="s">
        <v>222</v>
      </c>
      <c r="AT172" s="147" t="s">
        <v>157</v>
      </c>
      <c r="AU172" s="147" t="s">
        <v>80</v>
      </c>
      <c r="AY172" s="13" t="s">
        <v>155</v>
      </c>
      <c r="BE172" s="148">
        <f>IF(N172="základná",J172,0)</f>
        <v>0</v>
      </c>
      <c r="BF172" s="148">
        <f>IF(N172="znížená",J172,0)</f>
        <v>0</v>
      </c>
      <c r="BG172" s="148">
        <f>IF(N172="zákl. prenesená",J172,0)</f>
        <v>0</v>
      </c>
      <c r="BH172" s="148">
        <f>IF(N172="zníž. prenesená",J172,0)</f>
        <v>0</v>
      </c>
      <c r="BI172" s="148">
        <f>IF(N172="nulová",J172,0)</f>
        <v>0</v>
      </c>
      <c r="BJ172" s="13" t="s">
        <v>80</v>
      </c>
      <c r="BK172" s="148">
        <f>ROUND(I172*H172,2)</f>
        <v>0</v>
      </c>
      <c r="BL172" s="13" t="s">
        <v>222</v>
      </c>
      <c r="BM172" s="147" t="s">
        <v>308</v>
      </c>
    </row>
    <row r="173" spans="2:65" s="11" customFormat="1" ht="25.9" customHeight="1">
      <c r="B173" s="124"/>
      <c r="D173" s="125" t="s">
        <v>68</v>
      </c>
      <c r="E173" s="126" t="s">
        <v>193</v>
      </c>
      <c r="F173" s="126" t="s">
        <v>309</v>
      </c>
      <c r="J173" s="127">
        <f>BK173</f>
        <v>0</v>
      </c>
      <c r="L173" s="124"/>
      <c r="M173" s="128"/>
      <c r="P173" s="129">
        <f>P174</f>
        <v>0</v>
      </c>
      <c r="R173" s="129">
        <f>R174</f>
        <v>0</v>
      </c>
      <c r="T173" s="130">
        <f>T174</f>
        <v>0</v>
      </c>
      <c r="AR173" s="125" t="s">
        <v>167</v>
      </c>
      <c r="AT173" s="131" t="s">
        <v>68</v>
      </c>
      <c r="AU173" s="131" t="s">
        <v>69</v>
      </c>
      <c r="AY173" s="125" t="s">
        <v>155</v>
      </c>
      <c r="BK173" s="132">
        <f>BK174</f>
        <v>0</v>
      </c>
    </row>
    <row r="174" spans="2:65" s="11" customFormat="1" ht="22.9" customHeight="1">
      <c r="B174" s="124"/>
      <c r="D174" s="125" t="s">
        <v>68</v>
      </c>
      <c r="E174" s="133" t="s">
        <v>310</v>
      </c>
      <c r="F174" s="133" t="s">
        <v>311</v>
      </c>
      <c r="J174" s="134">
        <f>BK174</f>
        <v>0</v>
      </c>
      <c r="L174" s="124"/>
      <c r="M174" s="128"/>
      <c r="P174" s="129">
        <f>P175</f>
        <v>0</v>
      </c>
      <c r="R174" s="129">
        <f>R175</f>
        <v>0</v>
      </c>
      <c r="T174" s="130">
        <f>T175</f>
        <v>0</v>
      </c>
      <c r="AR174" s="125" t="s">
        <v>167</v>
      </c>
      <c r="AT174" s="131" t="s">
        <v>68</v>
      </c>
      <c r="AU174" s="131" t="s">
        <v>75</v>
      </c>
      <c r="AY174" s="125" t="s">
        <v>155</v>
      </c>
      <c r="BK174" s="132">
        <f>BK175</f>
        <v>0</v>
      </c>
    </row>
    <row r="175" spans="2:65" s="1" customFormat="1" ht="16.5" customHeight="1">
      <c r="B175" s="135"/>
      <c r="C175" s="136" t="s">
        <v>312</v>
      </c>
      <c r="D175" s="136" t="s">
        <v>157</v>
      </c>
      <c r="E175" s="137" t="s">
        <v>313</v>
      </c>
      <c r="F175" s="138" t="s">
        <v>314</v>
      </c>
      <c r="G175" s="139" t="s">
        <v>315</v>
      </c>
      <c r="H175" s="140">
        <v>1</v>
      </c>
      <c r="I175" s="141"/>
      <c r="J175" s="141">
        <f>ROUND(I175*H175,2)</f>
        <v>0</v>
      </c>
      <c r="K175" s="142"/>
      <c r="L175" s="25"/>
      <c r="M175" s="159" t="s">
        <v>1</v>
      </c>
      <c r="N175" s="160" t="s">
        <v>35</v>
      </c>
      <c r="O175" s="161">
        <v>0</v>
      </c>
      <c r="P175" s="161">
        <f>O175*H175</f>
        <v>0</v>
      </c>
      <c r="Q175" s="161">
        <v>0</v>
      </c>
      <c r="R175" s="161">
        <f>Q175*H175</f>
        <v>0</v>
      </c>
      <c r="S175" s="161">
        <v>0</v>
      </c>
      <c r="T175" s="162">
        <f>S175*H175</f>
        <v>0</v>
      </c>
      <c r="AR175" s="147" t="s">
        <v>316</v>
      </c>
      <c r="AT175" s="147" t="s">
        <v>157</v>
      </c>
      <c r="AU175" s="147" t="s">
        <v>80</v>
      </c>
      <c r="AY175" s="13" t="s">
        <v>155</v>
      </c>
      <c r="BE175" s="148">
        <f>IF(N175="základná",J175,0)</f>
        <v>0</v>
      </c>
      <c r="BF175" s="148">
        <f>IF(N175="znížená",J175,0)</f>
        <v>0</v>
      </c>
      <c r="BG175" s="148">
        <f>IF(N175="zákl. prenesená",J175,0)</f>
        <v>0</v>
      </c>
      <c r="BH175" s="148">
        <f>IF(N175="zníž. prenesená",J175,0)</f>
        <v>0</v>
      </c>
      <c r="BI175" s="148">
        <f>IF(N175="nulová",J175,0)</f>
        <v>0</v>
      </c>
      <c r="BJ175" s="13" t="s">
        <v>80</v>
      </c>
      <c r="BK175" s="148">
        <f>ROUND(I175*H175,2)</f>
        <v>0</v>
      </c>
      <c r="BL175" s="13" t="s">
        <v>316</v>
      </c>
      <c r="BM175" s="147" t="s">
        <v>317</v>
      </c>
    </row>
    <row r="176" spans="2:65" s="1" customFormat="1" ht="6.95" customHeight="1">
      <c r="B176" s="40"/>
      <c r="C176" s="41"/>
      <c r="D176" s="41"/>
      <c r="E176" s="41"/>
      <c r="F176" s="41"/>
      <c r="G176" s="41"/>
      <c r="H176" s="41"/>
      <c r="I176" s="41"/>
      <c r="J176" s="41"/>
      <c r="K176" s="41"/>
      <c r="L176" s="25"/>
    </row>
  </sheetData>
  <autoFilter ref="C129:K175" xr:uid="{00000000-0009-0000-0000-000001000000}"/>
  <mergeCells count="12">
    <mergeCell ref="E122:H122"/>
    <mergeCell ref="L2:V2"/>
    <mergeCell ref="E85:H85"/>
    <mergeCell ref="E87:H87"/>
    <mergeCell ref="E89:H89"/>
    <mergeCell ref="E118:H118"/>
    <mergeCell ref="E120:H120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2:BM135"/>
  <sheetViews>
    <sheetView showGridLines="0" topLeftCell="A111" workbookViewId="0">
      <selection activeCell="I123" sqref="I123:I136"/>
    </sheetView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169" t="s">
        <v>5</v>
      </c>
      <c r="M2" s="170"/>
      <c r="N2" s="170"/>
      <c r="O2" s="170"/>
      <c r="P2" s="170"/>
      <c r="Q2" s="170"/>
      <c r="R2" s="170"/>
      <c r="S2" s="170"/>
      <c r="T2" s="170"/>
      <c r="U2" s="170"/>
      <c r="V2" s="170"/>
      <c r="AT2" s="13" t="s">
        <v>87</v>
      </c>
    </row>
    <row r="3" spans="2:46" ht="6.95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6"/>
      <c r="AT3" s="13" t="s">
        <v>69</v>
      </c>
    </row>
    <row r="4" spans="2:46" ht="24.95" customHeight="1">
      <c r="B4" s="16"/>
      <c r="D4" s="17" t="s">
        <v>122</v>
      </c>
      <c r="L4" s="16"/>
      <c r="M4" s="89" t="s">
        <v>9</v>
      </c>
      <c r="AT4" s="13" t="s">
        <v>3</v>
      </c>
    </row>
    <row r="5" spans="2:46" ht="6.95" customHeight="1">
      <c r="B5" s="16"/>
      <c r="L5" s="16"/>
    </row>
    <row r="6" spans="2:46" ht="12" customHeight="1">
      <c r="B6" s="16"/>
      <c r="D6" s="22" t="s">
        <v>12</v>
      </c>
      <c r="L6" s="16"/>
    </row>
    <row r="7" spans="2:46" ht="16.5" customHeight="1">
      <c r="B7" s="16"/>
      <c r="E7" s="206" t="str">
        <f>'Rekapitulácia stavby'!K6</f>
        <v>Modernizácia farmy Bzince pod Javorinou</v>
      </c>
      <c r="F7" s="207"/>
      <c r="G7" s="207"/>
      <c r="H7" s="207"/>
      <c r="L7" s="16"/>
    </row>
    <row r="8" spans="2:46" ht="12" customHeight="1">
      <c r="B8" s="16"/>
      <c r="D8" s="22" t="s">
        <v>123</v>
      </c>
      <c r="L8" s="16"/>
    </row>
    <row r="9" spans="2:46" s="1" customFormat="1" ht="16.5" customHeight="1">
      <c r="B9" s="25"/>
      <c r="E9" s="206" t="s">
        <v>318</v>
      </c>
      <c r="F9" s="205"/>
      <c r="G9" s="205"/>
      <c r="H9" s="205"/>
      <c r="L9" s="25"/>
    </row>
    <row r="10" spans="2:46" s="1" customFormat="1" ht="12" customHeight="1">
      <c r="B10" s="25"/>
      <c r="D10" s="22" t="s">
        <v>125</v>
      </c>
      <c r="L10" s="25"/>
    </row>
    <row r="11" spans="2:46" s="1" customFormat="1" ht="16.5" customHeight="1">
      <c r="B11" s="25"/>
      <c r="E11" s="200" t="s">
        <v>319</v>
      </c>
      <c r="F11" s="205"/>
      <c r="G11" s="205"/>
      <c r="H11" s="205"/>
      <c r="L11" s="25"/>
    </row>
    <row r="12" spans="2:46" s="1" customFormat="1">
      <c r="B12" s="25"/>
      <c r="L12" s="25"/>
    </row>
    <row r="13" spans="2:46" s="1" customFormat="1" ht="12" customHeight="1">
      <c r="B13" s="25"/>
      <c r="D13" s="22" t="s">
        <v>14</v>
      </c>
      <c r="F13" s="20" t="s">
        <v>1</v>
      </c>
      <c r="I13" s="22" t="s">
        <v>15</v>
      </c>
      <c r="J13" s="20" t="s">
        <v>1</v>
      </c>
      <c r="L13" s="25"/>
    </row>
    <row r="14" spans="2:46" s="1" customFormat="1" ht="12" customHeight="1">
      <c r="B14" s="25"/>
      <c r="D14" s="22" t="s">
        <v>16</v>
      </c>
      <c r="F14" s="20" t="s">
        <v>24</v>
      </c>
      <c r="I14" s="22" t="s">
        <v>18</v>
      </c>
      <c r="J14" s="48">
        <f>'Rekapitulácia stavby'!AN8</f>
        <v>0</v>
      </c>
      <c r="L14" s="25"/>
    </row>
    <row r="15" spans="2:46" s="1" customFormat="1" ht="10.9" customHeight="1">
      <c r="B15" s="25"/>
      <c r="L15" s="25"/>
    </row>
    <row r="16" spans="2:46" s="1" customFormat="1" ht="12" customHeight="1">
      <c r="B16" s="25"/>
      <c r="D16" s="22" t="s">
        <v>19</v>
      </c>
      <c r="I16" s="22" t="s">
        <v>20</v>
      </c>
      <c r="J16" s="20" t="s">
        <v>1</v>
      </c>
      <c r="L16" s="25"/>
    </row>
    <row r="17" spans="2:12" s="1" customFormat="1" ht="18" customHeight="1">
      <c r="B17" s="25"/>
      <c r="E17" s="20" t="s">
        <v>21</v>
      </c>
      <c r="I17" s="22" t="s">
        <v>22</v>
      </c>
      <c r="J17" s="20" t="s">
        <v>1</v>
      </c>
      <c r="L17" s="25"/>
    </row>
    <row r="18" spans="2:12" s="1" customFormat="1" ht="6.95" customHeight="1">
      <c r="B18" s="25"/>
      <c r="L18" s="25"/>
    </row>
    <row r="19" spans="2:12" s="1" customFormat="1" ht="12" customHeight="1">
      <c r="B19" s="25"/>
      <c r="D19" s="22" t="s">
        <v>23</v>
      </c>
      <c r="I19" s="22" t="s">
        <v>20</v>
      </c>
      <c r="J19" s="20" t="str">
        <f>'Rekapitulácia stavby'!AN13</f>
        <v/>
      </c>
      <c r="L19" s="25"/>
    </row>
    <row r="20" spans="2:12" s="1" customFormat="1" ht="18" customHeight="1">
      <c r="B20" s="25"/>
      <c r="E20" s="191" t="str">
        <f>'Rekapitulácia stavby'!E14</f>
        <v xml:space="preserve"> </v>
      </c>
      <c r="F20" s="191"/>
      <c r="G20" s="191"/>
      <c r="H20" s="191"/>
      <c r="I20" s="22" t="s">
        <v>22</v>
      </c>
      <c r="J20" s="20" t="str">
        <f>'Rekapitulácia stavby'!AN14</f>
        <v/>
      </c>
      <c r="L20" s="25"/>
    </row>
    <row r="21" spans="2:12" s="1" customFormat="1" ht="6.95" customHeight="1">
      <c r="B21" s="25"/>
      <c r="L21" s="25"/>
    </row>
    <row r="22" spans="2:12" s="1" customFormat="1" ht="12" customHeight="1">
      <c r="B22" s="25"/>
      <c r="D22" s="22" t="s">
        <v>25</v>
      </c>
      <c r="I22" s="22" t="s">
        <v>20</v>
      </c>
      <c r="J22" s="20" t="str">
        <f>IF('Rekapitulácia stavby'!AN16="","",'Rekapitulácia stavby'!AN16)</f>
        <v/>
      </c>
      <c r="L22" s="25"/>
    </row>
    <row r="23" spans="2:12" s="1" customFormat="1" ht="18" customHeight="1">
      <c r="B23" s="25"/>
      <c r="E23" s="20" t="str">
        <f>IF('Rekapitulácia stavby'!E17="","",'Rekapitulácia stavby'!E17)</f>
        <v xml:space="preserve"> </v>
      </c>
      <c r="I23" s="22" t="s">
        <v>22</v>
      </c>
      <c r="J23" s="20" t="str">
        <f>IF('Rekapitulácia stavby'!AN17="","",'Rekapitulácia stavby'!AN17)</f>
        <v/>
      </c>
      <c r="L23" s="25"/>
    </row>
    <row r="24" spans="2:12" s="1" customFormat="1" ht="6.95" customHeight="1">
      <c r="B24" s="25"/>
      <c r="L24" s="25"/>
    </row>
    <row r="25" spans="2:12" s="1" customFormat="1" ht="12" customHeight="1">
      <c r="B25" s="25"/>
      <c r="D25" s="22" t="s">
        <v>27</v>
      </c>
      <c r="I25" s="22" t="s">
        <v>20</v>
      </c>
      <c r="J25" s="20" t="str">
        <f>IF('Rekapitulácia stavby'!AN19="","",'Rekapitulácia stavby'!AN19)</f>
        <v/>
      </c>
      <c r="L25" s="25"/>
    </row>
    <row r="26" spans="2:12" s="1" customFormat="1" ht="18" customHeight="1">
      <c r="B26" s="25"/>
      <c r="E26" s="20" t="str">
        <f>IF('Rekapitulácia stavby'!E20="","",'Rekapitulácia stavby'!E20)</f>
        <v xml:space="preserve"> </v>
      </c>
      <c r="I26" s="22" t="s">
        <v>22</v>
      </c>
      <c r="J26" s="20" t="str">
        <f>IF('Rekapitulácia stavby'!AN20="","",'Rekapitulácia stavby'!AN20)</f>
        <v/>
      </c>
      <c r="L26" s="25"/>
    </row>
    <row r="27" spans="2:12" s="1" customFormat="1" ht="6.95" customHeight="1">
      <c r="B27" s="25"/>
      <c r="L27" s="25"/>
    </row>
    <row r="28" spans="2:12" s="1" customFormat="1" ht="12" customHeight="1">
      <c r="B28" s="25"/>
      <c r="D28" s="22" t="s">
        <v>28</v>
      </c>
      <c r="L28" s="25"/>
    </row>
    <row r="29" spans="2:12" s="7" customFormat="1" ht="16.5" customHeight="1">
      <c r="B29" s="90"/>
      <c r="E29" s="193" t="s">
        <v>1</v>
      </c>
      <c r="F29" s="193"/>
      <c r="G29" s="193"/>
      <c r="H29" s="193"/>
      <c r="L29" s="90"/>
    </row>
    <row r="30" spans="2:12" s="1" customFormat="1" ht="6.95" customHeight="1">
      <c r="B30" s="25"/>
      <c r="L30" s="25"/>
    </row>
    <row r="31" spans="2:12" s="1" customFormat="1" ht="6.95" customHeight="1">
      <c r="B31" s="25"/>
      <c r="D31" s="49"/>
      <c r="E31" s="49"/>
      <c r="F31" s="49"/>
      <c r="G31" s="49"/>
      <c r="H31" s="49"/>
      <c r="I31" s="49"/>
      <c r="J31" s="49"/>
      <c r="K31" s="49"/>
      <c r="L31" s="25"/>
    </row>
    <row r="32" spans="2:12" s="1" customFormat="1" ht="25.35" customHeight="1">
      <c r="B32" s="25"/>
      <c r="D32" s="91" t="s">
        <v>29</v>
      </c>
      <c r="J32" s="62">
        <f>ROUND(J121, 2)</f>
        <v>0</v>
      </c>
      <c r="L32" s="25"/>
    </row>
    <row r="33" spans="2:12" s="1" customFormat="1" ht="6.95" customHeight="1">
      <c r="B33" s="25"/>
      <c r="D33" s="49"/>
      <c r="E33" s="49"/>
      <c r="F33" s="49"/>
      <c r="G33" s="49"/>
      <c r="H33" s="49"/>
      <c r="I33" s="49"/>
      <c r="J33" s="49"/>
      <c r="K33" s="49"/>
      <c r="L33" s="25"/>
    </row>
    <row r="34" spans="2:12" s="1" customFormat="1" ht="14.45" customHeight="1">
      <c r="B34" s="25"/>
      <c r="F34" s="28" t="s">
        <v>31</v>
      </c>
      <c r="I34" s="28" t="s">
        <v>30</v>
      </c>
      <c r="J34" s="28" t="s">
        <v>32</v>
      </c>
      <c r="L34" s="25"/>
    </row>
    <row r="35" spans="2:12" s="1" customFormat="1" ht="14.45" customHeight="1">
      <c r="B35" s="25"/>
      <c r="D35" s="51" t="s">
        <v>33</v>
      </c>
      <c r="E35" s="30" t="s">
        <v>34</v>
      </c>
      <c r="F35" s="92">
        <f>ROUND((SUM(BE121:BE134)),  2)</f>
        <v>0</v>
      </c>
      <c r="G35" s="93"/>
      <c r="H35" s="93"/>
      <c r="I35" s="94">
        <v>0.2</v>
      </c>
      <c r="J35" s="92">
        <f>ROUND(((SUM(BE121:BE134))*I35),  2)</f>
        <v>0</v>
      </c>
      <c r="L35" s="25"/>
    </row>
    <row r="36" spans="2:12" s="1" customFormat="1" ht="14.45" customHeight="1">
      <c r="B36" s="25"/>
      <c r="E36" s="30" t="s">
        <v>35</v>
      </c>
      <c r="F36" s="82">
        <f>ROUND((SUM(BF121:BF134)),  2)</f>
        <v>0</v>
      </c>
      <c r="I36" s="95">
        <v>0.2</v>
      </c>
      <c r="J36" s="82">
        <f>ROUND(((SUM(BF121:BF134))*I36),  2)</f>
        <v>0</v>
      </c>
      <c r="L36" s="25"/>
    </row>
    <row r="37" spans="2:12" s="1" customFormat="1" ht="14.45" hidden="1" customHeight="1">
      <c r="B37" s="25"/>
      <c r="E37" s="22" t="s">
        <v>36</v>
      </c>
      <c r="F37" s="82">
        <f>ROUND((SUM(BG121:BG134)),  2)</f>
        <v>0</v>
      </c>
      <c r="I37" s="95">
        <v>0.2</v>
      </c>
      <c r="J37" s="82">
        <f>0</f>
        <v>0</v>
      </c>
      <c r="L37" s="25"/>
    </row>
    <row r="38" spans="2:12" s="1" customFormat="1" ht="14.45" hidden="1" customHeight="1">
      <c r="B38" s="25"/>
      <c r="E38" s="22" t="s">
        <v>37</v>
      </c>
      <c r="F38" s="82">
        <f>ROUND((SUM(BH121:BH134)),  2)</f>
        <v>0</v>
      </c>
      <c r="I38" s="95">
        <v>0.2</v>
      </c>
      <c r="J38" s="82">
        <f>0</f>
        <v>0</v>
      </c>
      <c r="L38" s="25"/>
    </row>
    <row r="39" spans="2:12" s="1" customFormat="1" ht="14.45" hidden="1" customHeight="1">
      <c r="B39" s="25"/>
      <c r="E39" s="30" t="s">
        <v>38</v>
      </c>
      <c r="F39" s="92">
        <f>ROUND((SUM(BI121:BI134)),  2)</f>
        <v>0</v>
      </c>
      <c r="G39" s="93"/>
      <c r="H39" s="93"/>
      <c r="I39" s="94">
        <v>0</v>
      </c>
      <c r="J39" s="92">
        <f>0</f>
        <v>0</v>
      </c>
      <c r="L39" s="25"/>
    </row>
    <row r="40" spans="2:12" s="1" customFormat="1" ht="6.95" customHeight="1">
      <c r="B40" s="25"/>
      <c r="L40" s="25"/>
    </row>
    <row r="41" spans="2:12" s="1" customFormat="1" ht="25.35" customHeight="1">
      <c r="B41" s="25"/>
      <c r="C41" s="96"/>
      <c r="D41" s="97" t="s">
        <v>39</v>
      </c>
      <c r="E41" s="53"/>
      <c r="F41" s="53"/>
      <c r="G41" s="98" t="s">
        <v>40</v>
      </c>
      <c r="H41" s="99" t="s">
        <v>41</v>
      </c>
      <c r="I41" s="53"/>
      <c r="J41" s="100">
        <f>SUM(J32:J39)</f>
        <v>0</v>
      </c>
      <c r="K41" s="101"/>
      <c r="L41" s="25"/>
    </row>
    <row r="42" spans="2:12" s="1" customFormat="1" ht="14.45" customHeight="1">
      <c r="B42" s="25"/>
      <c r="L42" s="25"/>
    </row>
    <row r="43" spans="2:12" ht="14.45" customHeight="1">
      <c r="B43" s="16"/>
      <c r="L43" s="16"/>
    </row>
    <row r="44" spans="2:12" ht="14.45" customHeight="1">
      <c r="B44" s="16"/>
      <c r="L44" s="16"/>
    </row>
    <row r="45" spans="2:12" ht="14.45" customHeight="1">
      <c r="B45" s="16"/>
      <c r="L45" s="16"/>
    </row>
    <row r="46" spans="2:12" ht="14.45" customHeight="1">
      <c r="B46" s="16"/>
      <c r="L46" s="16"/>
    </row>
    <row r="47" spans="2:12" ht="14.45" customHeight="1">
      <c r="B47" s="16"/>
      <c r="L47" s="16"/>
    </row>
    <row r="48" spans="2:12" ht="14.45" customHeight="1">
      <c r="B48" s="16"/>
      <c r="L48" s="16"/>
    </row>
    <row r="49" spans="2:12" ht="14.45" customHeight="1">
      <c r="B49" s="16"/>
      <c r="L49" s="16"/>
    </row>
    <row r="50" spans="2:12" s="1" customFormat="1" ht="14.45" customHeight="1">
      <c r="B50" s="25"/>
      <c r="D50" s="37" t="s">
        <v>42</v>
      </c>
      <c r="E50" s="38"/>
      <c r="F50" s="38"/>
      <c r="G50" s="37" t="s">
        <v>43</v>
      </c>
      <c r="H50" s="38"/>
      <c r="I50" s="38"/>
      <c r="J50" s="38"/>
      <c r="K50" s="38"/>
      <c r="L50" s="25"/>
    </row>
    <row r="51" spans="2:12">
      <c r="B51" s="16"/>
      <c r="L51" s="16"/>
    </row>
    <row r="52" spans="2:12">
      <c r="B52" s="16"/>
      <c r="L52" s="16"/>
    </row>
    <row r="53" spans="2:12">
      <c r="B53" s="16"/>
      <c r="L53" s="16"/>
    </row>
    <row r="54" spans="2:12">
      <c r="B54" s="16"/>
      <c r="L54" s="16"/>
    </row>
    <row r="55" spans="2:12">
      <c r="B55" s="16"/>
      <c r="L55" s="16"/>
    </row>
    <row r="56" spans="2:12">
      <c r="B56" s="16"/>
      <c r="L56" s="16"/>
    </row>
    <row r="57" spans="2:12">
      <c r="B57" s="16"/>
      <c r="L57" s="16"/>
    </row>
    <row r="58" spans="2:12">
      <c r="B58" s="16"/>
      <c r="L58" s="16"/>
    </row>
    <row r="59" spans="2:12">
      <c r="B59" s="16"/>
      <c r="L59" s="16"/>
    </row>
    <row r="60" spans="2:12">
      <c r="B60" s="16"/>
      <c r="L60" s="16"/>
    </row>
    <row r="61" spans="2:12" s="1" customFormat="1" ht="12.75">
      <c r="B61" s="25"/>
      <c r="D61" s="39" t="s">
        <v>44</v>
      </c>
      <c r="E61" s="27"/>
      <c r="F61" s="102" t="s">
        <v>45</v>
      </c>
      <c r="G61" s="39" t="s">
        <v>44</v>
      </c>
      <c r="H61" s="27"/>
      <c r="I61" s="27"/>
      <c r="J61" s="103" t="s">
        <v>45</v>
      </c>
      <c r="K61" s="27"/>
      <c r="L61" s="25"/>
    </row>
    <row r="62" spans="2:12">
      <c r="B62" s="16"/>
      <c r="L62" s="16"/>
    </row>
    <row r="63" spans="2:12">
      <c r="B63" s="16"/>
      <c r="L63" s="16"/>
    </row>
    <row r="64" spans="2:12">
      <c r="B64" s="16"/>
      <c r="L64" s="16"/>
    </row>
    <row r="65" spans="2:12" s="1" customFormat="1" ht="12.75">
      <c r="B65" s="25"/>
      <c r="D65" s="37" t="s">
        <v>46</v>
      </c>
      <c r="E65" s="38"/>
      <c r="F65" s="38"/>
      <c r="G65" s="37" t="s">
        <v>47</v>
      </c>
      <c r="H65" s="38"/>
      <c r="I65" s="38"/>
      <c r="J65" s="38"/>
      <c r="K65" s="38"/>
      <c r="L65" s="25"/>
    </row>
    <row r="66" spans="2:12">
      <c r="B66" s="16"/>
      <c r="L66" s="16"/>
    </row>
    <row r="67" spans="2:12">
      <c r="B67" s="16"/>
      <c r="L67" s="16"/>
    </row>
    <row r="68" spans="2:12">
      <c r="B68" s="16"/>
      <c r="L68" s="16"/>
    </row>
    <row r="69" spans="2:12">
      <c r="B69" s="16"/>
      <c r="L69" s="16"/>
    </row>
    <row r="70" spans="2:12">
      <c r="B70" s="16"/>
      <c r="L70" s="16"/>
    </row>
    <row r="71" spans="2:12">
      <c r="B71" s="16"/>
      <c r="L71" s="16"/>
    </row>
    <row r="72" spans="2:12">
      <c r="B72" s="16"/>
      <c r="L72" s="16"/>
    </row>
    <row r="73" spans="2:12">
      <c r="B73" s="16"/>
      <c r="L73" s="16"/>
    </row>
    <row r="74" spans="2:12">
      <c r="B74" s="16"/>
      <c r="L74" s="16"/>
    </row>
    <row r="75" spans="2:12">
      <c r="B75" s="16"/>
      <c r="L75" s="16"/>
    </row>
    <row r="76" spans="2:12" s="1" customFormat="1" ht="12.75">
      <c r="B76" s="25"/>
      <c r="D76" s="39" t="s">
        <v>44</v>
      </c>
      <c r="E76" s="27"/>
      <c r="F76" s="102" t="s">
        <v>45</v>
      </c>
      <c r="G76" s="39" t="s">
        <v>44</v>
      </c>
      <c r="H76" s="27"/>
      <c r="I76" s="27"/>
      <c r="J76" s="103" t="s">
        <v>45</v>
      </c>
      <c r="K76" s="27"/>
      <c r="L76" s="25"/>
    </row>
    <row r="77" spans="2:12" s="1" customFormat="1" ht="14.45" customHeight="1">
      <c r="B77" s="40"/>
      <c r="C77" s="41"/>
      <c r="D77" s="41"/>
      <c r="E77" s="41"/>
      <c r="F77" s="41"/>
      <c r="G77" s="41"/>
      <c r="H77" s="41"/>
      <c r="I77" s="41"/>
      <c r="J77" s="41"/>
      <c r="K77" s="41"/>
      <c r="L77" s="25"/>
    </row>
    <row r="81" spans="2:12" s="1" customFormat="1" ht="6.95" hidden="1" customHeight="1">
      <c r="B81" s="42"/>
      <c r="C81" s="43"/>
      <c r="D81" s="43"/>
      <c r="E81" s="43"/>
      <c r="F81" s="43"/>
      <c r="G81" s="43"/>
      <c r="H81" s="43"/>
      <c r="I81" s="43"/>
      <c r="J81" s="43"/>
      <c r="K81" s="43"/>
      <c r="L81" s="25"/>
    </row>
    <row r="82" spans="2:12" s="1" customFormat="1" ht="24.95" hidden="1" customHeight="1">
      <c r="B82" s="25"/>
      <c r="C82" s="17" t="s">
        <v>126</v>
      </c>
      <c r="L82" s="25"/>
    </row>
    <row r="83" spans="2:12" s="1" customFormat="1" ht="6.95" hidden="1" customHeight="1">
      <c r="B83" s="25"/>
      <c r="L83" s="25"/>
    </row>
    <row r="84" spans="2:12" s="1" customFormat="1" ht="12" hidden="1" customHeight="1">
      <c r="B84" s="25"/>
      <c r="C84" s="22" t="s">
        <v>12</v>
      </c>
      <c r="L84" s="25"/>
    </row>
    <row r="85" spans="2:12" s="1" customFormat="1" ht="16.5" hidden="1" customHeight="1">
      <c r="B85" s="25"/>
      <c r="E85" s="206" t="str">
        <f>E7</f>
        <v>Modernizácia farmy Bzince pod Javorinou</v>
      </c>
      <c r="F85" s="207"/>
      <c r="G85" s="207"/>
      <c r="H85" s="207"/>
      <c r="L85" s="25"/>
    </row>
    <row r="86" spans="2:12" ht="12" hidden="1" customHeight="1">
      <c r="B86" s="16"/>
      <c r="C86" s="22" t="s">
        <v>123</v>
      </c>
      <c r="L86" s="16"/>
    </row>
    <row r="87" spans="2:12" s="1" customFormat="1" ht="16.5" hidden="1" customHeight="1">
      <c r="B87" s="25"/>
      <c r="E87" s="206" t="s">
        <v>318</v>
      </c>
      <c r="F87" s="205"/>
      <c r="G87" s="205"/>
      <c r="H87" s="205"/>
      <c r="L87" s="25"/>
    </row>
    <row r="88" spans="2:12" s="1" customFormat="1" ht="12" hidden="1" customHeight="1">
      <c r="B88" s="25"/>
      <c r="C88" s="22" t="s">
        <v>125</v>
      </c>
      <c r="L88" s="25"/>
    </row>
    <row r="89" spans="2:12" s="1" customFormat="1" ht="16.5" hidden="1" customHeight="1">
      <c r="B89" s="25"/>
      <c r="E89" s="200" t="str">
        <f>E11</f>
        <v>SO 02.1 - Štrbina a rolovacie brány, protiprievanové plachty</v>
      </c>
      <c r="F89" s="205"/>
      <c r="G89" s="205"/>
      <c r="H89" s="205"/>
      <c r="L89" s="25"/>
    </row>
    <row r="90" spans="2:12" s="1" customFormat="1" ht="6.95" hidden="1" customHeight="1">
      <c r="B90" s="25"/>
      <c r="L90" s="25"/>
    </row>
    <row r="91" spans="2:12" s="1" customFormat="1" ht="12" hidden="1" customHeight="1">
      <c r="B91" s="25"/>
      <c r="C91" s="22" t="s">
        <v>16</v>
      </c>
      <c r="F91" s="20" t="str">
        <f>F14</f>
        <v xml:space="preserve"> </v>
      </c>
      <c r="I91" s="22" t="s">
        <v>18</v>
      </c>
      <c r="J91" s="48">
        <f>IF(J14="","",J14)</f>
        <v>0</v>
      </c>
      <c r="L91" s="25"/>
    </row>
    <row r="92" spans="2:12" s="1" customFormat="1" ht="6.95" hidden="1" customHeight="1">
      <c r="B92" s="25"/>
      <c r="L92" s="25"/>
    </row>
    <row r="93" spans="2:12" s="1" customFormat="1" ht="15.2" hidden="1" customHeight="1">
      <c r="B93" s="25"/>
      <c r="C93" s="22" t="s">
        <v>19</v>
      </c>
      <c r="F93" s="20" t="str">
        <f>E17</f>
        <v>Poľnohospodárske družstvo Bzince pod Javorinou</v>
      </c>
      <c r="I93" s="22" t="s">
        <v>25</v>
      </c>
      <c r="J93" s="23" t="str">
        <f>E23</f>
        <v xml:space="preserve"> </v>
      </c>
      <c r="L93" s="25"/>
    </row>
    <row r="94" spans="2:12" s="1" customFormat="1" ht="15.2" hidden="1" customHeight="1">
      <c r="B94" s="25"/>
      <c r="C94" s="22" t="s">
        <v>23</v>
      </c>
      <c r="F94" s="20" t="str">
        <f>IF(E20="","",E20)</f>
        <v xml:space="preserve"> </v>
      </c>
      <c r="I94" s="22" t="s">
        <v>27</v>
      </c>
      <c r="J94" s="23" t="str">
        <f>E26</f>
        <v xml:space="preserve"> </v>
      </c>
      <c r="L94" s="25"/>
    </row>
    <row r="95" spans="2:12" s="1" customFormat="1" ht="10.35" hidden="1" customHeight="1">
      <c r="B95" s="25"/>
      <c r="L95" s="25"/>
    </row>
    <row r="96" spans="2:12" s="1" customFormat="1" ht="29.25" hidden="1" customHeight="1">
      <c r="B96" s="25"/>
      <c r="C96" s="104" t="s">
        <v>127</v>
      </c>
      <c r="D96" s="96"/>
      <c r="E96" s="96"/>
      <c r="F96" s="96"/>
      <c r="G96" s="96"/>
      <c r="H96" s="96"/>
      <c r="I96" s="96"/>
      <c r="J96" s="105" t="s">
        <v>128</v>
      </c>
      <c r="K96" s="96"/>
      <c r="L96" s="25"/>
    </row>
    <row r="97" spans="2:47" s="1" customFormat="1" ht="10.35" hidden="1" customHeight="1">
      <c r="B97" s="25"/>
      <c r="L97" s="25"/>
    </row>
    <row r="98" spans="2:47" s="1" customFormat="1" ht="22.9" hidden="1" customHeight="1">
      <c r="B98" s="25"/>
      <c r="C98" s="106" t="s">
        <v>129</v>
      </c>
      <c r="J98" s="62">
        <f>J121</f>
        <v>0</v>
      </c>
      <c r="L98" s="25"/>
      <c r="AU98" s="13" t="s">
        <v>130</v>
      </c>
    </row>
    <row r="99" spans="2:47" s="8" customFormat="1" ht="24.95" hidden="1" customHeight="1">
      <c r="B99" s="107"/>
      <c r="D99" s="108" t="s">
        <v>131</v>
      </c>
      <c r="E99" s="109"/>
      <c r="F99" s="109"/>
      <c r="G99" s="109"/>
      <c r="H99" s="109"/>
      <c r="I99" s="109"/>
      <c r="J99" s="110">
        <f>J122</f>
        <v>0</v>
      </c>
      <c r="L99" s="107"/>
    </row>
    <row r="100" spans="2:47" s="1" customFormat="1" ht="21.75" hidden="1" customHeight="1">
      <c r="B100" s="25"/>
      <c r="L100" s="25"/>
    </row>
    <row r="101" spans="2:47" s="1" customFormat="1" ht="6.95" hidden="1" customHeight="1">
      <c r="B101" s="40"/>
      <c r="C101" s="41"/>
      <c r="D101" s="41"/>
      <c r="E101" s="41"/>
      <c r="F101" s="41"/>
      <c r="G101" s="41"/>
      <c r="H101" s="41"/>
      <c r="I101" s="41"/>
      <c r="J101" s="41"/>
      <c r="K101" s="41"/>
      <c r="L101" s="25"/>
    </row>
    <row r="102" spans="2:47" hidden="1"/>
    <row r="103" spans="2:47" hidden="1"/>
    <row r="104" spans="2:47" hidden="1"/>
    <row r="105" spans="2:47" s="1" customFormat="1" ht="6.95" customHeight="1">
      <c r="B105" s="42"/>
      <c r="C105" s="43"/>
      <c r="D105" s="43"/>
      <c r="E105" s="43"/>
      <c r="F105" s="43"/>
      <c r="G105" s="43"/>
      <c r="H105" s="43"/>
      <c r="I105" s="43"/>
      <c r="J105" s="43"/>
      <c r="K105" s="43"/>
      <c r="L105" s="25"/>
    </row>
    <row r="106" spans="2:47" s="1" customFormat="1" ht="24.95" customHeight="1">
      <c r="B106" s="25"/>
      <c r="C106" s="17" t="s">
        <v>141</v>
      </c>
      <c r="L106" s="25"/>
    </row>
    <row r="107" spans="2:47" s="1" customFormat="1" ht="6.95" customHeight="1">
      <c r="B107" s="25"/>
      <c r="L107" s="25"/>
    </row>
    <row r="108" spans="2:47" s="1" customFormat="1" ht="12" customHeight="1">
      <c r="B108" s="25"/>
      <c r="C108" s="22" t="s">
        <v>12</v>
      </c>
      <c r="L108" s="25"/>
    </row>
    <row r="109" spans="2:47" s="1" customFormat="1" ht="16.5" customHeight="1">
      <c r="B109" s="25"/>
      <c r="E109" s="206" t="str">
        <f>E7</f>
        <v>Modernizácia farmy Bzince pod Javorinou</v>
      </c>
      <c r="F109" s="207"/>
      <c r="G109" s="207"/>
      <c r="H109" s="207"/>
      <c r="L109" s="25"/>
    </row>
    <row r="110" spans="2:47" ht="12" customHeight="1">
      <c r="B110" s="16"/>
      <c r="C110" s="22" t="s">
        <v>123</v>
      </c>
      <c r="L110" s="16"/>
    </row>
    <row r="111" spans="2:47" s="1" customFormat="1" ht="16.5" customHeight="1">
      <c r="B111" s="25"/>
      <c r="E111" s="206" t="s">
        <v>318</v>
      </c>
      <c r="F111" s="205"/>
      <c r="G111" s="205"/>
      <c r="H111" s="205"/>
      <c r="L111" s="25"/>
    </row>
    <row r="112" spans="2:47" s="1" customFormat="1" ht="12" customHeight="1">
      <c r="B112" s="25"/>
      <c r="C112" s="22" t="s">
        <v>125</v>
      </c>
      <c r="L112" s="25"/>
    </row>
    <row r="113" spans="2:65" s="1" customFormat="1" ht="16.5" customHeight="1">
      <c r="B113" s="25"/>
      <c r="E113" s="200" t="str">
        <f>E11</f>
        <v>SO 02.1 - Štrbina a rolovacie brány, protiprievanové plachty</v>
      </c>
      <c r="F113" s="205"/>
      <c r="G113" s="205"/>
      <c r="H113" s="205"/>
      <c r="L113" s="25"/>
    </row>
    <row r="114" spans="2:65" s="1" customFormat="1" ht="6.95" customHeight="1">
      <c r="B114" s="25"/>
      <c r="L114" s="25"/>
    </row>
    <row r="115" spans="2:65" s="1" customFormat="1" ht="12" customHeight="1">
      <c r="B115" s="25"/>
      <c r="C115" s="22" t="s">
        <v>16</v>
      </c>
      <c r="F115" s="20" t="str">
        <f>F14</f>
        <v xml:space="preserve"> </v>
      </c>
      <c r="I115" s="22" t="s">
        <v>18</v>
      </c>
      <c r="J115" s="48">
        <f>IF(J14="","",J14)</f>
        <v>0</v>
      </c>
      <c r="L115" s="25"/>
    </row>
    <row r="116" spans="2:65" s="1" customFormat="1" ht="6.95" customHeight="1">
      <c r="B116" s="25"/>
      <c r="L116" s="25"/>
    </row>
    <row r="117" spans="2:65" s="1" customFormat="1" ht="15.2" customHeight="1">
      <c r="B117" s="25"/>
      <c r="C117" s="22" t="s">
        <v>19</v>
      </c>
      <c r="F117" s="20" t="str">
        <f>E17</f>
        <v>Poľnohospodárske družstvo Bzince pod Javorinou</v>
      </c>
      <c r="I117" s="22" t="s">
        <v>25</v>
      </c>
      <c r="J117" s="23" t="str">
        <f>E23</f>
        <v xml:space="preserve"> </v>
      </c>
      <c r="L117" s="25"/>
    </row>
    <row r="118" spans="2:65" s="1" customFormat="1" ht="15.2" customHeight="1">
      <c r="B118" s="25"/>
      <c r="C118" s="22" t="s">
        <v>23</v>
      </c>
      <c r="F118" s="20" t="str">
        <f>IF(E20="","",E20)</f>
        <v xml:space="preserve"> </v>
      </c>
      <c r="I118" s="22" t="s">
        <v>27</v>
      </c>
      <c r="J118" s="23" t="str">
        <f>E26</f>
        <v xml:space="preserve"> </v>
      </c>
      <c r="L118" s="25"/>
    </row>
    <row r="119" spans="2:65" s="1" customFormat="1" ht="10.35" customHeight="1">
      <c r="B119" s="25"/>
      <c r="L119" s="25"/>
    </row>
    <row r="120" spans="2:65" s="10" customFormat="1" ht="29.25" customHeight="1">
      <c r="B120" s="115"/>
      <c r="C120" s="116" t="s">
        <v>142</v>
      </c>
      <c r="D120" s="117" t="s">
        <v>54</v>
      </c>
      <c r="E120" s="117" t="s">
        <v>50</v>
      </c>
      <c r="F120" s="117" t="s">
        <v>51</v>
      </c>
      <c r="G120" s="117" t="s">
        <v>143</v>
      </c>
      <c r="H120" s="117" t="s">
        <v>144</v>
      </c>
      <c r="I120" s="117" t="s">
        <v>145</v>
      </c>
      <c r="J120" s="118" t="s">
        <v>128</v>
      </c>
      <c r="K120" s="119" t="s">
        <v>146</v>
      </c>
      <c r="L120" s="115"/>
      <c r="M120" s="55" t="s">
        <v>1</v>
      </c>
      <c r="N120" s="56" t="s">
        <v>33</v>
      </c>
      <c r="O120" s="56" t="s">
        <v>147</v>
      </c>
      <c r="P120" s="56" t="s">
        <v>148</v>
      </c>
      <c r="Q120" s="56" t="s">
        <v>149</v>
      </c>
      <c r="R120" s="56" t="s">
        <v>150</v>
      </c>
      <c r="S120" s="56" t="s">
        <v>151</v>
      </c>
      <c r="T120" s="57" t="s">
        <v>152</v>
      </c>
    </row>
    <row r="121" spans="2:65" s="1" customFormat="1" ht="22.9" customHeight="1">
      <c r="B121" s="25"/>
      <c r="C121" s="60" t="s">
        <v>129</v>
      </c>
      <c r="J121" s="120">
        <f>BK121</f>
        <v>0</v>
      </c>
      <c r="L121" s="25"/>
      <c r="M121" s="58"/>
      <c r="N121" s="49"/>
      <c r="O121" s="49"/>
      <c r="P121" s="121">
        <f>P122</f>
        <v>0</v>
      </c>
      <c r="Q121" s="49"/>
      <c r="R121" s="121">
        <f>R122</f>
        <v>0</v>
      </c>
      <c r="S121" s="49"/>
      <c r="T121" s="122">
        <f>T122</f>
        <v>0</v>
      </c>
      <c r="AT121" s="13" t="s">
        <v>68</v>
      </c>
      <c r="AU121" s="13" t="s">
        <v>130</v>
      </c>
      <c r="BK121" s="123">
        <f>BK122</f>
        <v>0</v>
      </c>
    </row>
    <row r="122" spans="2:65" s="11" customFormat="1" ht="25.9" customHeight="1">
      <c r="B122" s="124"/>
      <c r="D122" s="125" t="s">
        <v>68</v>
      </c>
      <c r="E122" s="126" t="s">
        <v>153</v>
      </c>
      <c r="F122" s="126" t="s">
        <v>154</v>
      </c>
      <c r="J122" s="127">
        <f>BK122</f>
        <v>0</v>
      </c>
      <c r="L122" s="124"/>
      <c r="M122" s="128"/>
      <c r="P122" s="129">
        <f>SUM(P123:P134)</f>
        <v>0</v>
      </c>
      <c r="R122" s="129">
        <f>SUM(R123:R134)</f>
        <v>0</v>
      </c>
      <c r="T122" s="130">
        <f>SUM(T123:T134)</f>
        <v>0</v>
      </c>
      <c r="AR122" s="125" t="s">
        <v>75</v>
      </c>
      <c r="AT122" s="131" t="s">
        <v>68</v>
      </c>
      <c r="AU122" s="131" t="s">
        <v>69</v>
      </c>
      <c r="AY122" s="125" t="s">
        <v>155</v>
      </c>
      <c r="BK122" s="132">
        <f>SUM(BK123:BK134)</f>
        <v>0</v>
      </c>
    </row>
    <row r="123" spans="2:65" s="1" customFormat="1" ht="16.5" customHeight="1">
      <c r="B123" s="135"/>
      <c r="C123" s="136" t="s">
        <v>75</v>
      </c>
      <c r="D123" s="136" t="s">
        <v>157</v>
      </c>
      <c r="E123" s="137" t="s">
        <v>320</v>
      </c>
      <c r="F123" s="138" t="s">
        <v>321</v>
      </c>
      <c r="G123" s="139" t="s">
        <v>315</v>
      </c>
      <c r="H123" s="140">
        <v>18</v>
      </c>
      <c r="I123" s="141"/>
      <c r="J123" s="141">
        <f t="shared" ref="J123:J134" si="0">ROUND(I123*H123,2)</f>
        <v>0</v>
      </c>
      <c r="K123" s="142"/>
      <c r="L123" s="25"/>
      <c r="M123" s="143" t="s">
        <v>1</v>
      </c>
      <c r="N123" s="144" t="s">
        <v>35</v>
      </c>
      <c r="O123" s="145">
        <v>0</v>
      </c>
      <c r="P123" s="145">
        <f t="shared" ref="P123:P134" si="1">O123*H123</f>
        <v>0</v>
      </c>
      <c r="Q123" s="145">
        <v>0</v>
      </c>
      <c r="R123" s="145">
        <f t="shared" ref="R123:R134" si="2">Q123*H123</f>
        <v>0</v>
      </c>
      <c r="S123" s="145">
        <v>0</v>
      </c>
      <c r="T123" s="146">
        <f t="shared" ref="T123:T134" si="3">S123*H123</f>
        <v>0</v>
      </c>
      <c r="AR123" s="147" t="s">
        <v>161</v>
      </c>
      <c r="AT123" s="147" t="s">
        <v>157</v>
      </c>
      <c r="AU123" s="147" t="s">
        <v>75</v>
      </c>
      <c r="AY123" s="13" t="s">
        <v>155</v>
      </c>
      <c r="BE123" s="148">
        <f t="shared" ref="BE123:BE134" si="4">IF(N123="základná",J123,0)</f>
        <v>0</v>
      </c>
      <c r="BF123" s="148">
        <f t="shared" ref="BF123:BF134" si="5">IF(N123="znížená",J123,0)</f>
        <v>0</v>
      </c>
      <c r="BG123" s="148">
        <f t="shared" ref="BG123:BG134" si="6">IF(N123="zákl. prenesená",J123,0)</f>
        <v>0</v>
      </c>
      <c r="BH123" s="148">
        <f t="shared" ref="BH123:BH134" si="7">IF(N123="zníž. prenesená",J123,0)</f>
        <v>0</v>
      </c>
      <c r="BI123" s="148">
        <f t="shared" ref="BI123:BI134" si="8">IF(N123="nulová",J123,0)</f>
        <v>0</v>
      </c>
      <c r="BJ123" s="13" t="s">
        <v>80</v>
      </c>
      <c r="BK123" s="148">
        <f t="shared" ref="BK123:BK134" si="9">ROUND(I123*H123,2)</f>
        <v>0</v>
      </c>
      <c r="BL123" s="13" t="s">
        <v>161</v>
      </c>
      <c r="BM123" s="147" t="s">
        <v>322</v>
      </c>
    </row>
    <row r="124" spans="2:65" s="1" customFormat="1" ht="16.5" customHeight="1">
      <c r="B124" s="135"/>
      <c r="C124" s="136" t="s">
        <v>80</v>
      </c>
      <c r="D124" s="136" t="s">
        <v>157</v>
      </c>
      <c r="E124" s="137" t="s">
        <v>323</v>
      </c>
      <c r="F124" s="138" t="s">
        <v>324</v>
      </c>
      <c r="G124" s="139" t="s">
        <v>315</v>
      </c>
      <c r="H124" s="140">
        <v>18</v>
      </c>
      <c r="I124" s="141"/>
      <c r="J124" s="141">
        <f t="shared" si="0"/>
        <v>0</v>
      </c>
      <c r="K124" s="142"/>
      <c r="L124" s="25"/>
      <c r="M124" s="143" t="s">
        <v>1</v>
      </c>
      <c r="N124" s="144" t="s">
        <v>35</v>
      </c>
      <c r="O124" s="145">
        <v>0</v>
      </c>
      <c r="P124" s="145">
        <f t="shared" si="1"/>
        <v>0</v>
      </c>
      <c r="Q124" s="145">
        <v>0</v>
      </c>
      <c r="R124" s="145">
        <f t="shared" si="2"/>
        <v>0</v>
      </c>
      <c r="S124" s="145">
        <v>0</v>
      </c>
      <c r="T124" s="146">
        <f t="shared" si="3"/>
        <v>0</v>
      </c>
      <c r="AR124" s="147" t="s">
        <v>161</v>
      </c>
      <c r="AT124" s="147" t="s">
        <v>157</v>
      </c>
      <c r="AU124" s="147" t="s">
        <v>75</v>
      </c>
      <c r="AY124" s="13" t="s">
        <v>155</v>
      </c>
      <c r="BE124" s="148">
        <f t="shared" si="4"/>
        <v>0</v>
      </c>
      <c r="BF124" s="148">
        <f t="shared" si="5"/>
        <v>0</v>
      </c>
      <c r="BG124" s="148">
        <f t="shared" si="6"/>
        <v>0</v>
      </c>
      <c r="BH124" s="148">
        <f t="shared" si="7"/>
        <v>0</v>
      </c>
      <c r="BI124" s="148">
        <f t="shared" si="8"/>
        <v>0</v>
      </c>
      <c r="BJ124" s="13" t="s">
        <v>80</v>
      </c>
      <c r="BK124" s="148">
        <f t="shared" si="9"/>
        <v>0</v>
      </c>
      <c r="BL124" s="13" t="s">
        <v>161</v>
      </c>
      <c r="BM124" s="147" t="s">
        <v>325</v>
      </c>
    </row>
    <row r="125" spans="2:65" s="1" customFormat="1" ht="33" customHeight="1">
      <c r="B125" s="135"/>
      <c r="C125" s="136" t="s">
        <v>167</v>
      </c>
      <c r="D125" s="136" t="s">
        <v>157</v>
      </c>
      <c r="E125" s="137" t="s">
        <v>326</v>
      </c>
      <c r="F125" s="138" t="s">
        <v>327</v>
      </c>
      <c r="G125" s="139" t="s">
        <v>315</v>
      </c>
      <c r="H125" s="140">
        <v>18</v>
      </c>
      <c r="I125" s="141"/>
      <c r="J125" s="141">
        <f t="shared" si="0"/>
        <v>0</v>
      </c>
      <c r="K125" s="142"/>
      <c r="L125" s="25"/>
      <c r="M125" s="143" t="s">
        <v>1</v>
      </c>
      <c r="N125" s="144" t="s">
        <v>35</v>
      </c>
      <c r="O125" s="145">
        <v>0</v>
      </c>
      <c r="P125" s="145">
        <f t="shared" si="1"/>
        <v>0</v>
      </c>
      <c r="Q125" s="145">
        <v>0</v>
      </c>
      <c r="R125" s="145">
        <f t="shared" si="2"/>
        <v>0</v>
      </c>
      <c r="S125" s="145">
        <v>0</v>
      </c>
      <c r="T125" s="146">
        <f t="shared" si="3"/>
        <v>0</v>
      </c>
      <c r="AR125" s="147" t="s">
        <v>161</v>
      </c>
      <c r="AT125" s="147" t="s">
        <v>157</v>
      </c>
      <c r="AU125" s="147" t="s">
        <v>75</v>
      </c>
      <c r="AY125" s="13" t="s">
        <v>155</v>
      </c>
      <c r="BE125" s="148">
        <f t="shared" si="4"/>
        <v>0</v>
      </c>
      <c r="BF125" s="148">
        <f t="shared" si="5"/>
        <v>0</v>
      </c>
      <c r="BG125" s="148">
        <f t="shared" si="6"/>
        <v>0</v>
      </c>
      <c r="BH125" s="148">
        <f t="shared" si="7"/>
        <v>0</v>
      </c>
      <c r="BI125" s="148">
        <f t="shared" si="8"/>
        <v>0</v>
      </c>
      <c r="BJ125" s="13" t="s">
        <v>80</v>
      </c>
      <c r="BK125" s="148">
        <f t="shared" si="9"/>
        <v>0</v>
      </c>
      <c r="BL125" s="13" t="s">
        <v>161</v>
      </c>
      <c r="BM125" s="147" t="s">
        <v>328</v>
      </c>
    </row>
    <row r="126" spans="2:65" s="1" customFormat="1" ht="16.5" customHeight="1">
      <c r="B126" s="135"/>
      <c r="C126" s="136" t="s">
        <v>161</v>
      </c>
      <c r="D126" s="136" t="s">
        <v>157</v>
      </c>
      <c r="E126" s="137" t="s">
        <v>329</v>
      </c>
      <c r="F126" s="138" t="s">
        <v>330</v>
      </c>
      <c r="G126" s="139" t="s">
        <v>315</v>
      </c>
      <c r="H126" s="140">
        <v>2</v>
      </c>
      <c r="I126" s="141"/>
      <c r="J126" s="141">
        <f t="shared" si="0"/>
        <v>0</v>
      </c>
      <c r="K126" s="142"/>
      <c r="L126" s="25"/>
      <c r="M126" s="143" t="s">
        <v>1</v>
      </c>
      <c r="N126" s="144" t="s">
        <v>35</v>
      </c>
      <c r="O126" s="145">
        <v>0</v>
      </c>
      <c r="P126" s="145">
        <f t="shared" si="1"/>
        <v>0</v>
      </c>
      <c r="Q126" s="145">
        <v>0</v>
      </c>
      <c r="R126" s="145">
        <f t="shared" si="2"/>
        <v>0</v>
      </c>
      <c r="S126" s="145">
        <v>0</v>
      </c>
      <c r="T126" s="146">
        <f t="shared" si="3"/>
        <v>0</v>
      </c>
      <c r="AR126" s="147" t="s">
        <v>161</v>
      </c>
      <c r="AT126" s="147" t="s">
        <v>157</v>
      </c>
      <c r="AU126" s="147" t="s">
        <v>75</v>
      </c>
      <c r="AY126" s="13" t="s">
        <v>155</v>
      </c>
      <c r="BE126" s="148">
        <f t="shared" si="4"/>
        <v>0</v>
      </c>
      <c r="BF126" s="148">
        <f t="shared" si="5"/>
        <v>0</v>
      </c>
      <c r="BG126" s="148">
        <f t="shared" si="6"/>
        <v>0</v>
      </c>
      <c r="BH126" s="148">
        <f t="shared" si="7"/>
        <v>0</v>
      </c>
      <c r="BI126" s="148">
        <f t="shared" si="8"/>
        <v>0</v>
      </c>
      <c r="BJ126" s="13" t="s">
        <v>80</v>
      </c>
      <c r="BK126" s="148">
        <f t="shared" si="9"/>
        <v>0</v>
      </c>
      <c r="BL126" s="13" t="s">
        <v>161</v>
      </c>
      <c r="BM126" s="147" t="s">
        <v>331</v>
      </c>
    </row>
    <row r="127" spans="2:65" s="1" customFormat="1" ht="16.5" customHeight="1">
      <c r="B127" s="135"/>
      <c r="C127" s="136" t="s">
        <v>174</v>
      </c>
      <c r="D127" s="136" t="s">
        <v>157</v>
      </c>
      <c r="E127" s="137" t="s">
        <v>332</v>
      </c>
      <c r="F127" s="138" t="s">
        <v>330</v>
      </c>
      <c r="G127" s="139" t="s">
        <v>315</v>
      </c>
      <c r="H127" s="140">
        <v>1</v>
      </c>
      <c r="I127" s="141"/>
      <c r="J127" s="141">
        <f t="shared" si="0"/>
        <v>0</v>
      </c>
      <c r="K127" s="142"/>
      <c r="L127" s="25"/>
      <c r="M127" s="143" t="s">
        <v>1</v>
      </c>
      <c r="N127" s="144" t="s">
        <v>35</v>
      </c>
      <c r="O127" s="145">
        <v>0</v>
      </c>
      <c r="P127" s="145">
        <f t="shared" si="1"/>
        <v>0</v>
      </c>
      <c r="Q127" s="145">
        <v>0</v>
      </c>
      <c r="R127" s="145">
        <f t="shared" si="2"/>
        <v>0</v>
      </c>
      <c r="S127" s="145">
        <v>0</v>
      </c>
      <c r="T127" s="146">
        <f t="shared" si="3"/>
        <v>0</v>
      </c>
      <c r="AR127" s="147" t="s">
        <v>161</v>
      </c>
      <c r="AT127" s="147" t="s">
        <v>157</v>
      </c>
      <c r="AU127" s="147" t="s">
        <v>75</v>
      </c>
      <c r="AY127" s="13" t="s">
        <v>155</v>
      </c>
      <c r="BE127" s="148">
        <f t="shared" si="4"/>
        <v>0</v>
      </c>
      <c r="BF127" s="148">
        <f t="shared" si="5"/>
        <v>0</v>
      </c>
      <c r="BG127" s="148">
        <f t="shared" si="6"/>
        <v>0</v>
      </c>
      <c r="BH127" s="148">
        <f t="shared" si="7"/>
        <v>0</v>
      </c>
      <c r="BI127" s="148">
        <f t="shared" si="8"/>
        <v>0</v>
      </c>
      <c r="BJ127" s="13" t="s">
        <v>80</v>
      </c>
      <c r="BK127" s="148">
        <f t="shared" si="9"/>
        <v>0</v>
      </c>
      <c r="BL127" s="13" t="s">
        <v>161</v>
      </c>
      <c r="BM127" s="147" t="s">
        <v>333</v>
      </c>
    </row>
    <row r="128" spans="2:65" s="1" customFormat="1" ht="24.2" customHeight="1">
      <c r="B128" s="135"/>
      <c r="C128" s="136" t="s">
        <v>178</v>
      </c>
      <c r="D128" s="136" t="s">
        <v>157</v>
      </c>
      <c r="E128" s="137" t="s">
        <v>334</v>
      </c>
      <c r="F128" s="138" t="s">
        <v>335</v>
      </c>
      <c r="G128" s="139" t="s">
        <v>315</v>
      </c>
      <c r="H128" s="140">
        <v>6</v>
      </c>
      <c r="I128" s="141"/>
      <c r="J128" s="141">
        <f t="shared" si="0"/>
        <v>0</v>
      </c>
      <c r="K128" s="142"/>
      <c r="L128" s="25"/>
      <c r="M128" s="143" t="s">
        <v>1</v>
      </c>
      <c r="N128" s="144" t="s">
        <v>35</v>
      </c>
      <c r="O128" s="145">
        <v>0</v>
      </c>
      <c r="P128" s="145">
        <f t="shared" si="1"/>
        <v>0</v>
      </c>
      <c r="Q128" s="145">
        <v>0</v>
      </c>
      <c r="R128" s="145">
        <f t="shared" si="2"/>
        <v>0</v>
      </c>
      <c r="S128" s="145">
        <v>0</v>
      </c>
      <c r="T128" s="146">
        <f t="shared" si="3"/>
        <v>0</v>
      </c>
      <c r="AR128" s="147" t="s">
        <v>161</v>
      </c>
      <c r="AT128" s="147" t="s">
        <v>157</v>
      </c>
      <c r="AU128" s="147" t="s">
        <v>75</v>
      </c>
      <c r="AY128" s="13" t="s">
        <v>155</v>
      </c>
      <c r="BE128" s="148">
        <f t="shared" si="4"/>
        <v>0</v>
      </c>
      <c r="BF128" s="148">
        <f t="shared" si="5"/>
        <v>0</v>
      </c>
      <c r="BG128" s="148">
        <f t="shared" si="6"/>
        <v>0</v>
      </c>
      <c r="BH128" s="148">
        <f t="shared" si="7"/>
        <v>0</v>
      </c>
      <c r="BI128" s="148">
        <f t="shared" si="8"/>
        <v>0</v>
      </c>
      <c r="BJ128" s="13" t="s">
        <v>80</v>
      </c>
      <c r="BK128" s="148">
        <f t="shared" si="9"/>
        <v>0</v>
      </c>
      <c r="BL128" s="13" t="s">
        <v>161</v>
      </c>
      <c r="BM128" s="147" t="s">
        <v>336</v>
      </c>
    </row>
    <row r="129" spans="2:65" s="1" customFormat="1" ht="24.2" customHeight="1">
      <c r="B129" s="135"/>
      <c r="C129" s="136" t="s">
        <v>182</v>
      </c>
      <c r="D129" s="136" t="s">
        <v>157</v>
      </c>
      <c r="E129" s="137" t="s">
        <v>337</v>
      </c>
      <c r="F129" s="138" t="s">
        <v>338</v>
      </c>
      <c r="G129" s="139" t="s">
        <v>315</v>
      </c>
      <c r="H129" s="140">
        <v>1</v>
      </c>
      <c r="I129" s="141"/>
      <c r="J129" s="141">
        <f t="shared" si="0"/>
        <v>0</v>
      </c>
      <c r="K129" s="142"/>
      <c r="L129" s="25"/>
      <c r="M129" s="143" t="s">
        <v>1</v>
      </c>
      <c r="N129" s="144" t="s">
        <v>35</v>
      </c>
      <c r="O129" s="145">
        <v>0</v>
      </c>
      <c r="P129" s="145">
        <f t="shared" si="1"/>
        <v>0</v>
      </c>
      <c r="Q129" s="145">
        <v>0</v>
      </c>
      <c r="R129" s="145">
        <f t="shared" si="2"/>
        <v>0</v>
      </c>
      <c r="S129" s="145">
        <v>0</v>
      </c>
      <c r="T129" s="146">
        <f t="shared" si="3"/>
        <v>0</v>
      </c>
      <c r="AR129" s="147" t="s">
        <v>161</v>
      </c>
      <c r="AT129" s="147" t="s">
        <v>157</v>
      </c>
      <c r="AU129" s="147" t="s">
        <v>75</v>
      </c>
      <c r="AY129" s="13" t="s">
        <v>155</v>
      </c>
      <c r="BE129" s="148">
        <f t="shared" si="4"/>
        <v>0</v>
      </c>
      <c r="BF129" s="148">
        <f t="shared" si="5"/>
        <v>0</v>
      </c>
      <c r="BG129" s="148">
        <f t="shared" si="6"/>
        <v>0</v>
      </c>
      <c r="BH129" s="148">
        <f t="shared" si="7"/>
        <v>0</v>
      </c>
      <c r="BI129" s="148">
        <f t="shared" si="8"/>
        <v>0</v>
      </c>
      <c r="BJ129" s="13" t="s">
        <v>80</v>
      </c>
      <c r="BK129" s="148">
        <f t="shared" si="9"/>
        <v>0</v>
      </c>
      <c r="BL129" s="13" t="s">
        <v>161</v>
      </c>
      <c r="BM129" s="147" t="s">
        <v>339</v>
      </c>
    </row>
    <row r="130" spans="2:65" s="1" customFormat="1" ht="16.5" customHeight="1">
      <c r="B130" s="135"/>
      <c r="C130" s="136" t="s">
        <v>192</v>
      </c>
      <c r="D130" s="136" t="s">
        <v>157</v>
      </c>
      <c r="E130" s="137" t="s">
        <v>340</v>
      </c>
      <c r="F130" s="138" t="s">
        <v>341</v>
      </c>
      <c r="G130" s="139" t="s">
        <v>315</v>
      </c>
      <c r="H130" s="140">
        <v>4</v>
      </c>
      <c r="I130" s="141"/>
      <c r="J130" s="141">
        <f t="shared" si="0"/>
        <v>0</v>
      </c>
      <c r="K130" s="142"/>
      <c r="L130" s="25"/>
      <c r="M130" s="143" t="s">
        <v>1</v>
      </c>
      <c r="N130" s="144" t="s">
        <v>35</v>
      </c>
      <c r="O130" s="145">
        <v>0</v>
      </c>
      <c r="P130" s="145">
        <f t="shared" si="1"/>
        <v>0</v>
      </c>
      <c r="Q130" s="145">
        <v>0</v>
      </c>
      <c r="R130" s="145">
        <f t="shared" si="2"/>
        <v>0</v>
      </c>
      <c r="S130" s="145">
        <v>0</v>
      </c>
      <c r="T130" s="146">
        <f t="shared" si="3"/>
        <v>0</v>
      </c>
      <c r="AR130" s="147" t="s">
        <v>161</v>
      </c>
      <c r="AT130" s="147" t="s">
        <v>157</v>
      </c>
      <c r="AU130" s="147" t="s">
        <v>75</v>
      </c>
      <c r="AY130" s="13" t="s">
        <v>155</v>
      </c>
      <c r="BE130" s="148">
        <f t="shared" si="4"/>
        <v>0</v>
      </c>
      <c r="BF130" s="148">
        <f t="shared" si="5"/>
        <v>0</v>
      </c>
      <c r="BG130" s="148">
        <f t="shared" si="6"/>
        <v>0</v>
      </c>
      <c r="BH130" s="148">
        <f t="shared" si="7"/>
        <v>0</v>
      </c>
      <c r="BI130" s="148">
        <f t="shared" si="8"/>
        <v>0</v>
      </c>
      <c r="BJ130" s="13" t="s">
        <v>80</v>
      </c>
      <c r="BK130" s="148">
        <f t="shared" si="9"/>
        <v>0</v>
      </c>
      <c r="BL130" s="13" t="s">
        <v>161</v>
      </c>
      <c r="BM130" s="147" t="s">
        <v>342</v>
      </c>
    </row>
    <row r="131" spans="2:65" s="1" customFormat="1" ht="16.5" customHeight="1">
      <c r="B131" s="135"/>
      <c r="C131" s="136" t="s">
        <v>186</v>
      </c>
      <c r="D131" s="136" t="s">
        <v>157</v>
      </c>
      <c r="E131" s="137" t="s">
        <v>343</v>
      </c>
      <c r="F131" s="138" t="s">
        <v>341</v>
      </c>
      <c r="G131" s="139" t="s">
        <v>315</v>
      </c>
      <c r="H131" s="140">
        <v>2</v>
      </c>
      <c r="I131" s="141"/>
      <c r="J131" s="141">
        <f t="shared" si="0"/>
        <v>0</v>
      </c>
      <c r="K131" s="142"/>
      <c r="L131" s="25"/>
      <c r="M131" s="143" t="s">
        <v>1</v>
      </c>
      <c r="N131" s="144" t="s">
        <v>35</v>
      </c>
      <c r="O131" s="145">
        <v>0</v>
      </c>
      <c r="P131" s="145">
        <f t="shared" si="1"/>
        <v>0</v>
      </c>
      <c r="Q131" s="145">
        <v>0</v>
      </c>
      <c r="R131" s="145">
        <f t="shared" si="2"/>
        <v>0</v>
      </c>
      <c r="S131" s="145">
        <v>0</v>
      </c>
      <c r="T131" s="146">
        <f t="shared" si="3"/>
        <v>0</v>
      </c>
      <c r="AR131" s="147" t="s">
        <v>161</v>
      </c>
      <c r="AT131" s="147" t="s">
        <v>157</v>
      </c>
      <c r="AU131" s="147" t="s">
        <v>75</v>
      </c>
      <c r="AY131" s="13" t="s">
        <v>155</v>
      </c>
      <c r="BE131" s="148">
        <f t="shared" si="4"/>
        <v>0</v>
      </c>
      <c r="BF131" s="148">
        <f t="shared" si="5"/>
        <v>0</v>
      </c>
      <c r="BG131" s="148">
        <f t="shared" si="6"/>
        <v>0</v>
      </c>
      <c r="BH131" s="148">
        <f t="shared" si="7"/>
        <v>0</v>
      </c>
      <c r="BI131" s="148">
        <f t="shared" si="8"/>
        <v>0</v>
      </c>
      <c r="BJ131" s="13" t="s">
        <v>80</v>
      </c>
      <c r="BK131" s="148">
        <f t="shared" si="9"/>
        <v>0</v>
      </c>
      <c r="BL131" s="13" t="s">
        <v>161</v>
      </c>
      <c r="BM131" s="147" t="s">
        <v>344</v>
      </c>
    </row>
    <row r="132" spans="2:65" s="1" customFormat="1" ht="16.5" customHeight="1">
      <c r="B132" s="135"/>
      <c r="C132" s="136" t="s">
        <v>197</v>
      </c>
      <c r="D132" s="136" t="s">
        <v>157</v>
      </c>
      <c r="E132" s="137" t="s">
        <v>345</v>
      </c>
      <c r="F132" s="138" t="s">
        <v>341</v>
      </c>
      <c r="G132" s="139" t="s">
        <v>315</v>
      </c>
      <c r="H132" s="140">
        <v>2</v>
      </c>
      <c r="I132" s="141"/>
      <c r="J132" s="141">
        <f t="shared" si="0"/>
        <v>0</v>
      </c>
      <c r="K132" s="142"/>
      <c r="L132" s="25"/>
      <c r="M132" s="143" t="s">
        <v>1</v>
      </c>
      <c r="N132" s="144" t="s">
        <v>35</v>
      </c>
      <c r="O132" s="145">
        <v>0</v>
      </c>
      <c r="P132" s="145">
        <f t="shared" si="1"/>
        <v>0</v>
      </c>
      <c r="Q132" s="145">
        <v>0</v>
      </c>
      <c r="R132" s="145">
        <f t="shared" si="2"/>
        <v>0</v>
      </c>
      <c r="S132" s="145">
        <v>0</v>
      </c>
      <c r="T132" s="146">
        <f t="shared" si="3"/>
        <v>0</v>
      </c>
      <c r="AR132" s="147" t="s">
        <v>161</v>
      </c>
      <c r="AT132" s="147" t="s">
        <v>157</v>
      </c>
      <c r="AU132" s="147" t="s">
        <v>75</v>
      </c>
      <c r="AY132" s="13" t="s">
        <v>155</v>
      </c>
      <c r="BE132" s="148">
        <f t="shared" si="4"/>
        <v>0</v>
      </c>
      <c r="BF132" s="148">
        <f t="shared" si="5"/>
        <v>0</v>
      </c>
      <c r="BG132" s="148">
        <f t="shared" si="6"/>
        <v>0</v>
      </c>
      <c r="BH132" s="148">
        <f t="shared" si="7"/>
        <v>0</v>
      </c>
      <c r="BI132" s="148">
        <f t="shared" si="8"/>
        <v>0</v>
      </c>
      <c r="BJ132" s="13" t="s">
        <v>80</v>
      </c>
      <c r="BK132" s="148">
        <f t="shared" si="9"/>
        <v>0</v>
      </c>
      <c r="BL132" s="13" t="s">
        <v>161</v>
      </c>
      <c r="BM132" s="147" t="s">
        <v>346</v>
      </c>
    </row>
    <row r="133" spans="2:65" s="1" customFormat="1" ht="16.5" customHeight="1">
      <c r="B133" s="135"/>
      <c r="C133" s="136" t="s">
        <v>201</v>
      </c>
      <c r="D133" s="136" t="s">
        <v>157</v>
      </c>
      <c r="E133" s="137" t="s">
        <v>347</v>
      </c>
      <c r="F133" s="138" t="s">
        <v>341</v>
      </c>
      <c r="G133" s="139" t="s">
        <v>315</v>
      </c>
      <c r="H133" s="140">
        <v>2</v>
      </c>
      <c r="I133" s="141"/>
      <c r="J133" s="141">
        <f t="shared" si="0"/>
        <v>0</v>
      </c>
      <c r="K133" s="142"/>
      <c r="L133" s="25"/>
      <c r="M133" s="143" t="s">
        <v>1</v>
      </c>
      <c r="N133" s="144" t="s">
        <v>35</v>
      </c>
      <c r="O133" s="145">
        <v>0</v>
      </c>
      <c r="P133" s="145">
        <f t="shared" si="1"/>
        <v>0</v>
      </c>
      <c r="Q133" s="145">
        <v>0</v>
      </c>
      <c r="R133" s="145">
        <f t="shared" si="2"/>
        <v>0</v>
      </c>
      <c r="S133" s="145">
        <v>0</v>
      </c>
      <c r="T133" s="146">
        <f t="shared" si="3"/>
        <v>0</v>
      </c>
      <c r="AR133" s="147" t="s">
        <v>161</v>
      </c>
      <c r="AT133" s="147" t="s">
        <v>157</v>
      </c>
      <c r="AU133" s="147" t="s">
        <v>75</v>
      </c>
      <c r="AY133" s="13" t="s">
        <v>155</v>
      </c>
      <c r="BE133" s="148">
        <f t="shared" si="4"/>
        <v>0</v>
      </c>
      <c r="BF133" s="148">
        <f t="shared" si="5"/>
        <v>0</v>
      </c>
      <c r="BG133" s="148">
        <f t="shared" si="6"/>
        <v>0</v>
      </c>
      <c r="BH133" s="148">
        <f t="shared" si="7"/>
        <v>0</v>
      </c>
      <c r="BI133" s="148">
        <f t="shared" si="8"/>
        <v>0</v>
      </c>
      <c r="BJ133" s="13" t="s">
        <v>80</v>
      </c>
      <c r="BK133" s="148">
        <f t="shared" si="9"/>
        <v>0</v>
      </c>
      <c r="BL133" s="13" t="s">
        <v>161</v>
      </c>
      <c r="BM133" s="147" t="s">
        <v>348</v>
      </c>
    </row>
    <row r="134" spans="2:65" s="1" customFormat="1" ht="16.5" customHeight="1">
      <c r="B134" s="135"/>
      <c r="C134" s="136" t="s">
        <v>206</v>
      </c>
      <c r="D134" s="136" t="s">
        <v>157</v>
      </c>
      <c r="E134" s="137" t="s">
        <v>349</v>
      </c>
      <c r="F134" s="138" t="s">
        <v>350</v>
      </c>
      <c r="G134" s="139" t="s">
        <v>315</v>
      </c>
      <c r="H134" s="140">
        <v>1</v>
      </c>
      <c r="I134" s="141"/>
      <c r="J134" s="141">
        <f t="shared" si="0"/>
        <v>0</v>
      </c>
      <c r="K134" s="142"/>
      <c r="L134" s="25"/>
      <c r="M134" s="159" t="s">
        <v>1</v>
      </c>
      <c r="N134" s="160" t="s">
        <v>35</v>
      </c>
      <c r="O134" s="161">
        <v>0</v>
      </c>
      <c r="P134" s="161">
        <f t="shared" si="1"/>
        <v>0</v>
      </c>
      <c r="Q134" s="161">
        <v>0</v>
      </c>
      <c r="R134" s="161">
        <f t="shared" si="2"/>
        <v>0</v>
      </c>
      <c r="S134" s="161">
        <v>0</v>
      </c>
      <c r="T134" s="162">
        <f t="shared" si="3"/>
        <v>0</v>
      </c>
      <c r="AR134" s="147" t="s">
        <v>161</v>
      </c>
      <c r="AT134" s="147" t="s">
        <v>157</v>
      </c>
      <c r="AU134" s="147" t="s">
        <v>75</v>
      </c>
      <c r="AY134" s="13" t="s">
        <v>155</v>
      </c>
      <c r="BE134" s="148">
        <f t="shared" si="4"/>
        <v>0</v>
      </c>
      <c r="BF134" s="148">
        <f t="shared" si="5"/>
        <v>0</v>
      </c>
      <c r="BG134" s="148">
        <f t="shared" si="6"/>
        <v>0</v>
      </c>
      <c r="BH134" s="148">
        <f t="shared" si="7"/>
        <v>0</v>
      </c>
      <c r="BI134" s="148">
        <f t="shared" si="8"/>
        <v>0</v>
      </c>
      <c r="BJ134" s="13" t="s">
        <v>80</v>
      </c>
      <c r="BK134" s="148">
        <f t="shared" si="9"/>
        <v>0</v>
      </c>
      <c r="BL134" s="13" t="s">
        <v>161</v>
      </c>
      <c r="BM134" s="147" t="s">
        <v>351</v>
      </c>
    </row>
    <row r="135" spans="2:65" s="1" customFormat="1" ht="6.95" customHeight="1">
      <c r="B135" s="40"/>
      <c r="C135" s="41"/>
      <c r="D135" s="41"/>
      <c r="E135" s="41"/>
      <c r="F135" s="41"/>
      <c r="G135" s="41"/>
      <c r="H135" s="41"/>
      <c r="I135" s="41"/>
      <c r="J135" s="41"/>
      <c r="K135" s="41"/>
      <c r="L135" s="25"/>
    </row>
  </sheetData>
  <autoFilter ref="C120:K134" xr:uid="{00000000-0009-0000-0000-000002000000}"/>
  <mergeCells count="12">
    <mergeCell ref="E113:H113"/>
    <mergeCell ref="L2:V2"/>
    <mergeCell ref="E85:H85"/>
    <mergeCell ref="E87:H87"/>
    <mergeCell ref="E89:H89"/>
    <mergeCell ref="E109:H109"/>
    <mergeCell ref="E111:H111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2:BM204"/>
  <sheetViews>
    <sheetView showGridLines="0" topLeftCell="A121" workbookViewId="0">
      <selection activeCell="I133" sqref="I133:I203"/>
    </sheetView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169" t="s">
        <v>5</v>
      </c>
      <c r="M2" s="170"/>
      <c r="N2" s="170"/>
      <c r="O2" s="170"/>
      <c r="P2" s="170"/>
      <c r="Q2" s="170"/>
      <c r="R2" s="170"/>
      <c r="S2" s="170"/>
      <c r="T2" s="170"/>
      <c r="U2" s="170"/>
      <c r="V2" s="170"/>
      <c r="AT2" s="13" t="s">
        <v>90</v>
      </c>
    </row>
    <row r="3" spans="2:46" ht="6.95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6"/>
      <c r="AT3" s="13" t="s">
        <v>69</v>
      </c>
    </row>
    <row r="4" spans="2:46" ht="24.95" customHeight="1">
      <c r="B4" s="16"/>
      <c r="D4" s="17" t="s">
        <v>122</v>
      </c>
      <c r="L4" s="16"/>
      <c r="M4" s="89" t="s">
        <v>9</v>
      </c>
      <c r="AT4" s="13" t="s">
        <v>3</v>
      </c>
    </row>
    <row r="5" spans="2:46" ht="6.95" customHeight="1">
      <c r="B5" s="16"/>
      <c r="L5" s="16"/>
    </row>
    <row r="6" spans="2:46" ht="12" customHeight="1">
      <c r="B6" s="16"/>
      <c r="D6" s="22" t="s">
        <v>12</v>
      </c>
      <c r="L6" s="16"/>
    </row>
    <row r="7" spans="2:46" ht="16.5" customHeight="1">
      <c r="B7" s="16"/>
      <c r="E7" s="206" t="str">
        <f>'Rekapitulácia stavby'!K6</f>
        <v>Modernizácia farmy Bzince pod Javorinou</v>
      </c>
      <c r="F7" s="207"/>
      <c r="G7" s="207"/>
      <c r="H7" s="207"/>
      <c r="L7" s="16"/>
    </row>
    <row r="8" spans="2:46" ht="12" customHeight="1">
      <c r="B8" s="16"/>
      <c r="D8" s="22" t="s">
        <v>123</v>
      </c>
      <c r="L8" s="16"/>
    </row>
    <row r="9" spans="2:46" s="1" customFormat="1" ht="16.5" customHeight="1">
      <c r="B9" s="25"/>
      <c r="E9" s="206" t="s">
        <v>318</v>
      </c>
      <c r="F9" s="205"/>
      <c r="G9" s="205"/>
      <c r="H9" s="205"/>
      <c r="L9" s="25"/>
    </row>
    <row r="10" spans="2:46" s="1" customFormat="1" ht="12" customHeight="1">
      <c r="B10" s="25"/>
      <c r="D10" s="22" t="s">
        <v>125</v>
      </c>
      <c r="L10" s="25"/>
    </row>
    <row r="11" spans="2:46" s="1" customFormat="1" ht="16.5" customHeight="1">
      <c r="B11" s="25"/>
      <c r="E11" s="200" t="s">
        <v>804</v>
      </c>
      <c r="F11" s="205"/>
      <c r="G11" s="205"/>
      <c r="H11" s="205"/>
      <c r="L11" s="25"/>
    </row>
    <row r="12" spans="2:46" s="1" customFormat="1">
      <c r="B12" s="25"/>
      <c r="L12" s="25"/>
    </row>
    <row r="13" spans="2:46" s="1" customFormat="1" ht="12" customHeight="1">
      <c r="B13" s="25"/>
      <c r="D13" s="22" t="s">
        <v>14</v>
      </c>
      <c r="F13" s="20" t="s">
        <v>1</v>
      </c>
      <c r="I13" s="22" t="s">
        <v>15</v>
      </c>
      <c r="J13" s="20" t="s">
        <v>1</v>
      </c>
      <c r="L13" s="25"/>
    </row>
    <row r="14" spans="2:46" s="1" customFormat="1" ht="12" customHeight="1">
      <c r="B14" s="25"/>
      <c r="D14" s="22" t="s">
        <v>16</v>
      </c>
      <c r="F14" s="20" t="s">
        <v>17</v>
      </c>
      <c r="I14" s="22" t="s">
        <v>18</v>
      </c>
      <c r="J14" s="48">
        <f>'Rekapitulácia stavby'!AN8</f>
        <v>0</v>
      </c>
      <c r="L14" s="25"/>
    </row>
    <row r="15" spans="2:46" s="1" customFormat="1" ht="10.9" customHeight="1">
      <c r="B15" s="25"/>
      <c r="L15" s="25"/>
    </row>
    <row r="16" spans="2:46" s="1" customFormat="1" ht="12" customHeight="1">
      <c r="B16" s="25"/>
      <c r="D16" s="22" t="s">
        <v>19</v>
      </c>
      <c r="I16" s="22" t="s">
        <v>20</v>
      </c>
      <c r="J16" s="20" t="s">
        <v>1</v>
      </c>
      <c r="L16" s="25"/>
    </row>
    <row r="17" spans="2:12" s="1" customFormat="1" ht="18" customHeight="1">
      <c r="B17" s="25"/>
      <c r="E17" s="20" t="s">
        <v>21</v>
      </c>
      <c r="I17" s="22" t="s">
        <v>22</v>
      </c>
      <c r="J17" s="20" t="s">
        <v>1</v>
      </c>
      <c r="L17" s="25"/>
    </row>
    <row r="18" spans="2:12" s="1" customFormat="1" ht="6.95" customHeight="1">
      <c r="B18" s="25"/>
      <c r="L18" s="25"/>
    </row>
    <row r="19" spans="2:12" s="1" customFormat="1" ht="12" customHeight="1">
      <c r="B19" s="25"/>
      <c r="D19" s="22" t="s">
        <v>23</v>
      </c>
      <c r="I19" s="22" t="s">
        <v>20</v>
      </c>
      <c r="J19" s="20" t="str">
        <f>'Rekapitulácia stavby'!AN13</f>
        <v/>
      </c>
      <c r="L19" s="25"/>
    </row>
    <row r="20" spans="2:12" s="1" customFormat="1" ht="18" customHeight="1">
      <c r="B20" s="25"/>
      <c r="E20" s="191" t="str">
        <f>'Rekapitulácia stavby'!E14</f>
        <v xml:space="preserve"> </v>
      </c>
      <c r="F20" s="191"/>
      <c r="G20" s="191"/>
      <c r="H20" s="191"/>
      <c r="I20" s="22" t="s">
        <v>22</v>
      </c>
      <c r="J20" s="20" t="str">
        <f>'Rekapitulácia stavby'!AN14</f>
        <v/>
      </c>
      <c r="L20" s="25"/>
    </row>
    <row r="21" spans="2:12" s="1" customFormat="1" ht="6.95" customHeight="1">
      <c r="B21" s="25"/>
      <c r="L21" s="25"/>
    </row>
    <row r="22" spans="2:12" s="1" customFormat="1" ht="12" customHeight="1">
      <c r="B22" s="25"/>
      <c r="D22" s="22" t="s">
        <v>25</v>
      </c>
      <c r="I22" s="22" t="s">
        <v>20</v>
      </c>
      <c r="J22" s="20" t="str">
        <f>IF('Rekapitulácia stavby'!AN16="","",'Rekapitulácia stavby'!AN16)</f>
        <v/>
      </c>
      <c r="L22" s="25"/>
    </row>
    <row r="23" spans="2:12" s="1" customFormat="1" ht="18" customHeight="1">
      <c r="B23" s="25"/>
      <c r="E23" s="20" t="str">
        <f>IF('Rekapitulácia stavby'!E17="","",'Rekapitulácia stavby'!E17)</f>
        <v xml:space="preserve"> </v>
      </c>
      <c r="I23" s="22" t="s">
        <v>22</v>
      </c>
      <c r="J23" s="20" t="str">
        <f>IF('Rekapitulácia stavby'!AN17="","",'Rekapitulácia stavby'!AN17)</f>
        <v/>
      </c>
      <c r="L23" s="25"/>
    </row>
    <row r="24" spans="2:12" s="1" customFormat="1" ht="6.95" customHeight="1">
      <c r="B24" s="25"/>
      <c r="L24" s="25"/>
    </row>
    <row r="25" spans="2:12" s="1" customFormat="1" ht="12" customHeight="1">
      <c r="B25" s="25"/>
      <c r="D25" s="22" t="s">
        <v>27</v>
      </c>
      <c r="I25" s="22" t="s">
        <v>20</v>
      </c>
      <c r="J25" s="20" t="str">
        <f>IF('Rekapitulácia stavby'!AN19="","",'Rekapitulácia stavby'!AN19)</f>
        <v/>
      </c>
      <c r="L25" s="25"/>
    </row>
    <row r="26" spans="2:12" s="1" customFormat="1" ht="18" customHeight="1">
      <c r="B26" s="25"/>
      <c r="E26" s="20" t="str">
        <f>IF('Rekapitulácia stavby'!E20="","",'Rekapitulácia stavby'!E20)</f>
        <v xml:space="preserve"> </v>
      </c>
      <c r="I26" s="22" t="s">
        <v>22</v>
      </c>
      <c r="J26" s="20" t="str">
        <f>IF('Rekapitulácia stavby'!AN20="","",'Rekapitulácia stavby'!AN20)</f>
        <v/>
      </c>
      <c r="L26" s="25"/>
    </row>
    <row r="27" spans="2:12" s="1" customFormat="1" ht="6.95" customHeight="1">
      <c r="B27" s="25"/>
      <c r="L27" s="25"/>
    </row>
    <row r="28" spans="2:12" s="1" customFormat="1" ht="12" customHeight="1">
      <c r="B28" s="25"/>
      <c r="D28" s="22" t="s">
        <v>28</v>
      </c>
      <c r="L28" s="25"/>
    </row>
    <row r="29" spans="2:12" s="7" customFormat="1" ht="16.5" customHeight="1">
      <c r="B29" s="90"/>
      <c r="E29" s="193" t="s">
        <v>1</v>
      </c>
      <c r="F29" s="193"/>
      <c r="G29" s="193"/>
      <c r="H29" s="193"/>
      <c r="L29" s="90"/>
    </row>
    <row r="30" spans="2:12" s="1" customFormat="1" ht="6.95" customHeight="1">
      <c r="B30" s="25"/>
      <c r="L30" s="25"/>
    </row>
    <row r="31" spans="2:12" s="1" customFormat="1" ht="6.95" customHeight="1">
      <c r="B31" s="25"/>
      <c r="D31" s="49"/>
      <c r="E31" s="49"/>
      <c r="F31" s="49"/>
      <c r="G31" s="49"/>
      <c r="H31" s="49"/>
      <c r="I31" s="49"/>
      <c r="J31" s="49"/>
      <c r="K31" s="49"/>
      <c r="L31" s="25"/>
    </row>
    <row r="32" spans="2:12" s="1" customFormat="1" ht="25.35" customHeight="1">
      <c r="B32" s="25"/>
      <c r="D32" s="91" t="s">
        <v>29</v>
      </c>
      <c r="J32" s="62">
        <f>ROUND(J130, 2)</f>
        <v>0</v>
      </c>
      <c r="L32" s="25"/>
    </row>
    <row r="33" spans="2:12" s="1" customFormat="1" ht="6.95" customHeight="1">
      <c r="B33" s="25"/>
      <c r="D33" s="49"/>
      <c r="E33" s="49"/>
      <c r="F33" s="49"/>
      <c r="G33" s="49"/>
      <c r="H33" s="49"/>
      <c r="I33" s="49"/>
      <c r="J33" s="49"/>
      <c r="K33" s="49"/>
      <c r="L33" s="25"/>
    </row>
    <row r="34" spans="2:12" s="1" customFormat="1" ht="14.45" customHeight="1">
      <c r="B34" s="25"/>
      <c r="F34" s="28" t="s">
        <v>31</v>
      </c>
      <c r="I34" s="28" t="s">
        <v>30</v>
      </c>
      <c r="J34" s="28" t="s">
        <v>32</v>
      </c>
      <c r="L34" s="25"/>
    </row>
    <row r="35" spans="2:12" s="1" customFormat="1" ht="14.45" customHeight="1">
      <c r="B35" s="25"/>
      <c r="D35" s="51" t="s">
        <v>33</v>
      </c>
      <c r="E35" s="30" t="s">
        <v>34</v>
      </c>
      <c r="F35" s="92">
        <f>ROUND((SUM(BE130:BE203)),  2)</f>
        <v>0</v>
      </c>
      <c r="G35" s="93"/>
      <c r="H35" s="93"/>
      <c r="I35" s="94">
        <v>0.2</v>
      </c>
      <c r="J35" s="92">
        <f>ROUND(((SUM(BE130:BE203))*I35),  2)</f>
        <v>0</v>
      </c>
      <c r="L35" s="25"/>
    </row>
    <row r="36" spans="2:12" s="1" customFormat="1" ht="14.45" customHeight="1">
      <c r="B36" s="25"/>
      <c r="E36" s="30" t="s">
        <v>35</v>
      </c>
      <c r="F36" s="82">
        <f>ROUND((SUM(BF130:BF203)),  2)</f>
        <v>0</v>
      </c>
      <c r="I36" s="95">
        <v>0.2</v>
      </c>
      <c r="J36" s="82">
        <f>ROUND(((SUM(BF130:BF203))*I36),  2)</f>
        <v>0</v>
      </c>
      <c r="L36" s="25"/>
    </row>
    <row r="37" spans="2:12" s="1" customFormat="1" ht="14.45" hidden="1" customHeight="1">
      <c r="B37" s="25"/>
      <c r="E37" s="22" t="s">
        <v>36</v>
      </c>
      <c r="F37" s="82">
        <f>ROUND((SUM(BG130:BG203)),  2)</f>
        <v>0</v>
      </c>
      <c r="I37" s="95">
        <v>0.2</v>
      </c>
      <c r="J37" s="82">
        <f>0</f>
        <v>0</v>
      </c>
      <c r="L37" s="25"/>
    </row>
    <row r="38" spans="2:12" s="1" customFormat="1" ht="14.45" hidden="1" customHeight="1">
      <c r="B38" s="25"/>
      <c r="E38" s="22" t="s">
        <v>37</v>
      </c>
      <c r="F38" s="82">
        <f>ROUND((SUM(BH130:BH203)),  2)</f>
        <v>0</v>
      </c>
      <c r="I38" s="95">
        <v>0.2</v>
      </c>
      <c r="J38" s="82">
        <f>0</f>
        <v>0</v>
      </c>
      <c r="L38" s="25"/>
    </row>
    <row r="39" spans="2:12" s="1" customFormat="1" ht="14.45" hidden="1" customHeight="1">
      <c r="B39" s="25"/>
      <c r="E39" s="30" t="s">
        <v>38</v>
      </c>
      <c r="F39" s="92">
        <f>ROUND((SUM(BI130:BI203)),  2)</f>
        <v>0</v>
      </c>
      <c r="G39" s="93"/>
      <c r="H39" s="93"/>
      <c r="I39" s="94">
        <v>0</v>
      </c>
      <c r="J39" s="92">
        <f>0</f>
        <v>0</v>
      </c>
      <c r="L39" s="25"/>
    </row>
    <row r="40" spans="2:12" s="1" customFormat="1" ht="6.95" customHeight="1">
      <c r="B40" s="25"/>
      <c r="L40" s="25"/>
    </row>
    <row r="41" spans="2:12" s="1" customFormat="1" ht="25.35" customHeight="1">
      <c r="B41" s="25"/>
      <c r="C41" s="96"/>
      <c r="D41" s="97" t="s">
        <v>39</v>
      </c>
      <c r="E41" s="53"/>
      <c r="F41" s="53"/>
      <c r="G41" s="98" t="s">
        <v>40</v>
      </c>
      <c r="H41" s="99" t="s">
        <v>41</v>
      </c>
      <c r="I41" s="53"/>
      <c r="J41" s="100">
        <f>SUM(J32:J39)</f>
        <v>0</v>
      </c>
      <c r="K41" s="101"/>
      <c r="L41" s="25"/>
    </row>
    <row r="42" spans="2:12" s="1" customFormat="1" ht="14.45" customHeight="1">
      <c r="B42" s="25"/>
      <c r="L42" s="25"/>
    </row>
    <row r="43" spans="2:12" ht="14.45" customHeight="1">
      <c r="B43" s="16"/>
      <c r="L43" s="16"/>
    </row>
    <row r="44" spans="2:12" ht="14.45" customHeight="1">
      <c r="B44" s="16"/>
      <c r="L44" s="16"/>
    </row>
    <row r="45" spans="2:12" ht="14.45" customHeight="1">
      <c r="B45" s="16"/>
      <c r="L45" s="16"/>
    </row>
    <row r="46" spans="2:12" ht="14.45" customHeight="1">
      <c r="B46" s="16"/>
      <c r="L46" s="16"/>
    </row>
    <row r="47" spans="2:12" ht="14.45" customHeight="1">
      <c r="B47" s="16"/>
      <c r="L47" s="16"/>
    </row>
    <row r="48" spans="2:12" ht="14.45" customHeight="1">
      <c r="B48" s="16"/>
      <c r="L48" s="16"/>
    </row>
    <row r="49" spans="2:12" ht="14.45" customHeight="1">
      <c r="B49" s="16"/>
      <c r="L49" s="16"/>
    </row>
    <row r="50" spans="2:12" s="1" customFormat="1" ht="14.45" customHeight="1">
      <c r="B50" s="25"/>
      <c r="D50" s="37" t="s">
        <v>42</v>
      </c>
      <c r="E50" s="38"/>
      <c r="F50" s="38"/>
      <c r="G50" s="37" t="s">
        <v>43</v>
      </c>
      <c r="H50" s="38"/>
      <c r="I50" s="38"/>
      <c r="J50" s="38"/>
      <c r="K50" s="38"/>
      <c r="L50" s="25"/>
    </row>
    <row r="51" spans="2:12">
      <c r="B51" s="16"/>
      <c r="L51" s="16"/>
    </row>
    <row r="52" spans="2:12">
      <c r="B52" s="16"/>
      <c r="L52" s="16"/>
    </row>
    <row r="53" spans="2:12">
      <c r="B53" s="16"/>
      <c r="L53" s="16"/>
    </row>
    <row r="54" spans="2:12">
      <c r="B54" s="16"/>
      <c r="L54" s="16"/>
    </row>
    <row r="55" spans="2:12">
      <c r="B55" s="16"/>
      <c r="L55" s="16"/>
    </row>
    <row r="56" spans="2:12">
      <c r="B56" s="16"/>
      <c r="L56" s="16"/>
    </row>
    <row r="57" spans="2:12">
      <c r="B57" s="16"/>
      <c r="L57" s="16"/>
    </row>
    <row r="58" spans="2:12">
      <c r="B58" s="16"/>
      <c r="L58" s="16"/>
    </row>
    <row r="59" spans="2:12">
      <c r="B59" s="16"/>
      <c r="L59" s="16"/>
    </row>
    <row r="60" spans="2:12">
      <c r="B60" s="16"/>
      <c r="L60" s="16"/>
    </row>
    <row r="61" spans="2:12" s="1" customFormat="1" ht="12.75">
      <c r="B61" s="25"/>
      <c r="D61" s="39" t="s">
        <v>44</v>
      </c>
      <c r="E61" s="27"/>
      <c r="F61" s="102" t="s">
        <v>45</v>
      </c>
      <c r="G61" s="39" t="s">
        <v>44</v>
      </c>
      <c r="H61" s="27"/>
      <c r="I61" s="27"/>
      <c r="J61" s="103" t="s">
        <v>45</v>
      </c>
      <c r="K61" s="27"/>
      <c r="L61" s="25"/>
    </row>
    <row r="62" spans="2:12">
      <c r="B62" s="16"/>
      <c r="L62" s="16"/>
    </row>
    <row r="63" spans="2:12">
      <c r="B63" s="16"/>
      <c r="L63" s="16"/>
    </row>
    <row r="64" spans="2:12">
      <c r="B64" s="16"/>
      <c r="L64" s="16"/>
    </row>
    <row r="65" spans="2:12" s="1" customFormat="1" ht="12.75">
      <c r="B65" s="25"/>
      <c r="D65" s="37" t="s">
        <v>46</v>
      </c>
      <c r="E65" s="38"/>
      <c r="F65" s="38"/>
      <c r="G65" s="37" t="s">
        <v>47</v>
      </c>
      <c r="H65" s="38"/>
      <c r="I65" s="38"/>
      <c r="J65" s="38"/>
      <c r="K65" s="38"/>
      <c r="L65" s="25"/>
    </row>
    <row r="66" spans="2:12">
      <c r="B66" s="16"/>
      <c r="L66" s="16"/>
    </row>
    <row r="67" spans="2:12">
      <c r="B67" s="16"/>
      <c r="L67" s="16"/>
    </row>
    <row r="68" spans="2:12">
      <c r="B68" s="16"/>
      <c r="L68" s="16"/>
    </row>
    <row r="69" spans="2:12">
      <c r="B69" s="16"/>
      <c r="L69" s="16"/>
    </row>
    <row r="70" spans="2:12">
      <c r="B70" s="16"/>
      <c r="L70" s="16"/>
    </row>
    <row r="71" spans="2:12">
      <c r="B71" s="16"/>
      <c r="L71" s="16"/>
    </row>
    <row r="72" spans="2:12">
      <c r="B72" s="16"/>
      <c r="L72" s="16"/>
    </row>
    <row r="73" spans="2:12">
      <c r="B73" s="16"/>
      <c r="L73" s="16"/>
    </row>
    <row r="74" spans="2:12">
      <c r="B74" s="16"/>
      <c r="L74" s="16"/>
    </row>
    <row r="75" spans="2:12">
      <c r="B75" s="16"/>
      <c r="L75" s="16"/>
    </row>
    <row r="76" spans="2:12" s="1" customFormat="1" ht="12.75">
      <c r="B76" s="25"/>
      <c r="D76" s="39" t="s">
        <v>44</v>
      </c>
      <c r="E76" s="27"/>
      <c r="F76" s="102" t="s">
        <v>45</v>
      </c>
      <c r="G76" s="39" t="s">
        <v>44</v>
      </c>
      <c r="H76" s="27"/>
      <c r="I76" s="27"/>
      <c r="J76" s="103" t="s">
        <v>45</v>
      </c>
      <c r="K76" s="27"/>
      <c r="L76" s="25"/>
    </row>
    <row r="77" spans="2:12" s="1" customFormat="1" ht="14.45" customHeight="1">
      <c r="B77" s="40"/>
      <c r="C77" s="41"/>
      <c r="D77" s="41"/>
      <c r="E77" s="41"/>
      <c r="F77" s="41"/>
      <c r="G77" s="41"/>
      <c r="H77" s="41"/>
      <c r="I77" s="41"/>
      <c r="J77" s="41"/>
      <c r="K77" s="41"/>
      <c r="L77" s="25"/>
    </row>
    <row r="81" spans="2:12" s="1" customFormat="1" ht="6.95" hidden="1" customHeight="1">
      <c r="B81" s="42"/>
      <c r="C81" s="43"/>
      <c r="D81" s="43"/>
      <c r="E81" s="43"/>
      <c r="F81" s="43"/>
      <c r="G81" s="43"/>
      <c r="H81" s="43"/>
      <c r="I81" s="43"/>
      <c r="J81" s="43"/>
      <c r="K81" s="43"/>
      <c r="L81" s="25"/>
    </row>
    <row r="82" spans="2:12" s="1" customFormat="1" ht="24.95" hidden="1" customHeight="1">
      <c r="B82" s="25"/>
      <c r="C82" s="17" t="s">
        <v>126</v>
      </c>
      <c r="L82" s="25"/>
    </row>
    <row r="83" spans="2:12" s="1" customFormat="1" ht="6.95" hidden="1" customHeight="1">
      <c r="B83" s="25"/>
      <c r="L83" s="25"/>
    </row>
    <row r="84" spans="2:12" s="1" customFormat="1" ht="12" hidden="1" customHeight="1">
      <c r="B84" s="25"/>
      <c r="C84" s="22" t="s">
        <v>12</v>
      </c>
      <c r="L84" s="25"/>
    </row>
    <row r="85" spans="2:12" s="1" customFormat="1" ht="16.5" hidden="1" customHeight="1">
      <c r="B85" s="25"/>
      <c r="E85" s="206" t="str">
        <f>E7</f>
        <v>Modernizácia farmy Bzince pod Javorinou</v>
      </c>
      <c r="F85" s="207"/>
      <c r="G85" s="207"/>
      <c r="H85" s="207"/>
      <c r="L85" s="25"/>
    </row>
    <row r="86" spans="2:12" ht="12" hidden="1" customHeight="1">
      <c r="B86" s="16"/>
      <c r="C86" s="22" t="s">
        <v>123</v>
      </c>
      <c r="L86" s="16"/>
    </row>
    <row r="87" spans="2:12" s="1" customFormat="1" ht="16.5" hidden="1" customHeight="1">
      <c r="B87" s="25"/>
      <c r="E87" s="206" t="s">
        <v>318</v>
      </c>
      <c r="F87" s="205"/>
      <c r="G87" s="205"/>
      <c r="H87" s="205"/>
      <c r="L87" s="25"/>
    </row>
    <row r="88" spans="2:12" s="1" customFormat="1" ht="12" hidden="1" customHeight="1">
      <c r="B88" s="25"/>
      <c r="C88" s="22" t="s">
        <v>125</v>
      </c>
      <c r="L88" s="25"/>
    </row>
    <row r="89" spans="2:12" s="1" customFormat="1" ht="16.5" hidden="1" customHeight="1">
      <c r="B89" s="25"/>
      <c r="E89" s="200" t="str">
        <f>E11</f>
        <v>SO 02.2 - Stavebné úpravy, búranie, betonáž,...</v>
      </c>
      <c r="F89" s="205"/>
      <c r="G89" s="205"/>
      <c r="H89" s="205"/>
      <c r="L89" s="25"/>
    </row>
    <row r="90" spans="2:12" s="1" customFormat="1" ht="6.95" hidden="1" customHeight="1">
      <c r="B90" s="25"/>
      <c r="L90" s="25"/>
    </row>
    <row r="91" spans="2:12" s="1" customFormat="1" ht="12" hidden="1" customHeight="1">
      <c r="B91" s="25"/>
      <c r="C91" s="22" t="s">
        <v>16</v>
      </c>
      <c r="F91" s="20" t="str">
        <f>F14</f>
        <v>Bzince pod Javorinou</v>
      </c>
      <c r="I91" s="22" t="s">
        <v>18</v>
      </c>
      <c r="J91" s="48">
        <f>IF(J14="","",J14)</f>
        <v>0</v>
      </c>
      <c r="L91" s="25"/>
    </row>
    <row r="92" spans="2:12" s="1" customFormat="1" ht="6.95" hidden="1" customHeight="1">
      <c r="B92" s="25"/>
      <c r="L92" s="25"/>
    </row>
    <row r="93" spans="2:12" s="1" customFormat="1" ht="15.2" hidden="1" customHeight="1">
      <c r="B93" s="25"/>
      <c r="C93" s="22" t="s">
        <v>19</v>
      </c>
      <c r="F93" s="20" t="str">
        <f>E17</f>
        <v>Poľnohospodárske družstvo Bzince pod Javorinou</v>
      </c>
      <c r="I93" s="22" t="s">
        <v>25</v>
      </c>
      <c r="J93" s="23" t="str">
        <f>E23</f>
        <v xml:space="preserve"> </v>
      </c>
      <c r="L93" s="25"/>
    </row>
    <row r="94" spans="2:12" s="1" customFormat="1" ht="15.2" hidden="1" customHeight="1">
      <c r="B94" s="25"/>
      <c r="C94" s="22" t="s">
        <v>23</v>
      </c>
      <c r="F94" s="20" t="str">
        <f>IF(E20="","",E20)</f>
        <v xml:space="preserve"> </v>
      </c>
      <c r="I94" s="22" t="s">
        <v>27</v>
      </c>
      <c r="J94" s="23" t="str">
        <f>E26</f>
        <v xml:space="preserve"> </v>
      </c>
      <c r="L94" s="25"/>
    </row>
    <row r="95" spans="2:12" s="1" customFormat="1" ht="10.35" hidden="1" customHeight="1">
      <c r="B95" s="25"/>
      <c r="L95" s="25"/>
    </row>
    <row r="96" spans="2:12" s="1" customFormat="1" ht="29.25" hidden="1" customHeight="1">
      <c r="B96" s="25"/>
      <c r="C96" s="104" t="s">
        <v>127</v>
      </c>
      <c r="D96" s="96"/>
      <c r="E96" s="96"/>
      <c r="F96" s="96"/>
      <c r="G96" s="96"/>
      <c r="H96" s="96"/>
      <c r="I96" s="96"/>
      <c r="J96" s="105" t="s">
        <v>128</v>
      </c>
      <c r="K96" s="96"/>
      <c r="L96" s="25"/>
    </row>
    <row r="97" spans="2:47" s="1" customFormat="1" ht="10.35" hidden="1" customHeight="1">
      <c r="B97" s="25"/>
      <c r="L97" s="25"/>
    </row>
    <row r="98" spans="2:47" s="1" customFormat="1" ht="22.9" hidden="1" customHeight="1">
      <c r="B98" s="25"/>
      <c r="C98" s="106" t="s">
        <v>129</v>
      </c>
      <c r="J98" s="62">
        <f>J130</f>
        <v>0</v>
      </c>
      <c r="L98" s="25"/>
      <c r="AU98" s="13" t="s">
        <v>130</v>
      </c>
    </row>
    <row r="99" spans="2:47" s="8" customFormat="1" ht="24.95" hidden="1" customHeight="1">
      <c r="B99" s="107"/>
      <c r="D99" s="108" t="s">
        <v>131</v>
      </c>
      <c r="E99" s="109"/>
      <c r="F99" s="109"/>
      <c r="G99" s="109"/>
      <c r="H99" s="109"/>
      <c r="I99" s="109"/>
      <c r="J99" s="110">
        <f>J131</f>
        <v>0</v>
      </c>
      <c r="L99" s="107"/>
    </row>
    <row r="100" spans="2:47" s="9" customFormat="1" ht="19.899999999999999" hidden="1" customHeight="1">
      <c r="B100" s="111"/>
      <c r="D100" s="112" t="s">
        <v>132</v>
      </c>
      <c r="E100" s="113"/>
      <c r="F100" s="113"/>
      <c r="G100" s="113"/>
      <c r="H100" s="113"/>
      <c r="I100" s="113"/>
      <c r="J100" s="114">
        <f>J132</f>
        <v>0</v>
      </c>
      <c r="L100" s="111"/>
    </row>
    <row r="101" spans="2:47" s="9" customFormat="1" ht="19.899999999999999" hidden="1" customHeight="1">
      <c r="B101" s="111"/>
      <c r="D101" s="112" t="s">
        <v>352</v>
      </c>
      <c r="E101" s="113"/>
      <c r="F101" s="113"/>
      <c r="G101" s="113"/>
      <c r="H101" s="113"/>
      <c r="I101" s="113"/>
      <c r="J101" s="114">
        <f>J145</f>
        <v>0</v>
      </c>
      <c r="L101" s="111"/>
    </row>
    <row r="102" spans="2:47" s="9" customFormat="1" ht="19.899999999999999" hidden="1" customHeight="1">
      <c r="B102" s="111"/>
      <c r="D102" s="112" t="s">
        <v>133</v>
      </c>
      <c r="E102" s="113"/>
      <c r="F102" s="113"/>
      <c r="G102" s="113"/>
      <c r="H102" s="113"/>
      <c r="I102" s="113"/>
      <c r="J102" s="114">
        <f>J159</f>
        <v>0</v>
      </c>
      <c r="L102" s="111"/>
    </row>
    <row r="103" spans="2:47" s="9" customFormat="1" ht="19.899999999999999" hidden="1" customHeight="1">
      <c r="B103" s="111"/>
      <c r="D103" s="112" t="s">
        <v>134</v>
      </c>
      <c r="E103" s="113"/>
      <c r="F103" s="113"/>
      <c r="G103" s="113"/>
      <c r="H103" s="113"/>
      <c r="I103" s="113"/>
      <c r="J103" s="114">
        <f>J174</f>
        <v>0</v>
      </c>
      <c r="L103" s="111"/>
    </row>
    <row r="104" spans="2:47" s="9" customFormat="1" ht="19.899999999999999" hidden="1" customHeight="1">
      <c r="B104" s="111"/>
      <c r="D104" s="112" t="s">
        <v>135</v>
      </c>
      <c r="E104" s="113"/>
      <c r="F104" s="113"/>
      <c r="G104" s="113"/>
      <c r="H104" s="113"/>
      <c r="I104" s="113"/>
      <c r="J104" s="114">
        <f>J184</f>
        <v>0</v>
      </c>
      <c r="L104" s="111"/>
    </row>
    <row r="105" spans="2:47" s="8" customFormat="1" ht="24.95" hidden="1" customHeight="1">
      <c r="B105" s="107"/>
      <c r="D105" s="108" t="s">
        <v>136</v>
      </c>
      <c r="E105" s="109"/>
      <c r="F105" s="109"/>
      <c r="G105" s="109"/>
      <c r="H105" s="109"/>
      <c r="I105" s="109"/>
      <c r="J105" s="110">
        <f>J186</f>
        <v>0</v>
      </c>
      <c r="L105" s="107"/>
    </row>
    <row r="106" spans="2:47" s="9" customFormat="1" ht="19.899999999999999" hidden="1" customHeight="1">
      <c r="B106" s="111"/>
      <c r="D106" s="112" t="s">
        <v>353</v>
      </c>
      <c r="E106" s="113"/>
      <c r="F106" s="113"/>
      <c r="G106" s="113"/>
      <c r="H106" s="113"/>
      <c r="I106" s="113"/>
      <c r="J106" s="114">
        <f>J187</f>
        <v>0</v>
      </c>
      <c r="L106" s="111"/>
    </row>
    <row r="107" spans="2:47" s="9" customFormat="1" ht="19.899999999999999" hidden="1" customHeight="1">
      <c r="B107" s="111"/>
      <c r="D107" s="112" t="s">
        <v>137</v>
      </c>
      <c r="E107" s="113"/>
      <c r="F107" s="113"/>
      <c r="G107" s="113"/>
      <c r="H107" s="113"/>
      <c r="I107" s="113"/>
      <c r="J107" s="114">
        <f>J193</f>
        <v>0</v>
      </c>
      <c r="L107" s="111"/>
    </row>
    <row r="108" spans="2:47" s="9" customFormat="1" ht="19.899999999999999" hidden="1" customHeight="1">
      <c r="B108" s="111"/>
      <c r="D108" s="112" t="s">
        <v>138</v>
      </c>
      <c r="E108" s="113"/>
      <c r="F108" s="113"/>
      <c r="G108" s="113"/>
      <c r="H108" s="113"/>
      <c r="I108" s="113"/>
      <c r="J108" s="114">
        <f>J201</f>
        <v>0</v>
      </c>
      <c r="L108" s="111"/>
    </row>
    <row r="109" spans="2:47" s="1" customFormat="1" ht="21.75" hidden="1" customHeight="1">
      <c r="B109" s="25"/>
      <c r="L109" s="25"/>
    </row>
    <row r="110" spans="2:47" s="1" customFormat="1" ht="6.95" hidden="1" customHeight="1">
      <c r="B110" s="40"/>
      <c r="C110" s="41"/>
      <c r="D110" s="41"/>
      <c r="E110" s="41"/>
      <c r="F110" s="41"/>
      <c r="G110" s="41"/>
      <c r="H110" s="41"/>
      <c r="I110" s="41"/>
      <c r="J110" s="41"/>
      <c r="K110" s="41"/>
      <c r="L110" s="25"/>
    </row>
    <row r="111" spans="2:47" hidden="1"/>
    <row r="112" spans="2:47" hidden="1"/>
    <row r="113" spans="2:12" hidden="1"/>
    <row r="114" spans="2:12" s="1" customFormat="1" ht="6.95" customHeight="1">
      <c r="B114" s="42"/>
      <c r="C114" s="43"/>
      <c r="D114" s="43"/>
      <c r="E114" s="43"/>
      <c r="F114" s="43"/>
      <c r="G114" s="43"/>
      <c r="H114" s="43"/>
      <c r="I114" s="43"/>
      <c r="J114" s="43"/>
      <c r="K114" s="43"/>
      <c r="L114" s="25"/>
    </row>
    <row r="115" spans="2:12" s="1" customFormat="1" ht="24.95" customHeight="1">
      <c r="B115" s="25"/>
      <c r="C115" s="17" t="s">
        <v>141</v>
      </c>
      <c r="L115" s="25"/>
    </row>
    <row r="116" spans="2:12" s="1" customFormat="1" ht="6.95" customHeight="1">
      <c r="B116" s="25"/>
      <c r="L116" s="25"/>
    </row>
    <row r="117" spans="2:12" s="1" customFormat="1" ht="12" customHeight="1">
      <c r="B117" s="25"/>
      <c r="C117" s="22" t="s">
        <v>12</v>
      </c>
      <c r="L117" s="25"/>
    </row>
    <row r="118" spans="2:12" s="1" customFormat="1" ht="16.5" customHeight="1">
      <c r="B118" s="25"/>
      <c r="E118" s="206" t="str">
        <f>E7</f>
        <v>Modernizácia farmy Bzince pod Javorinou</v>
      </c>
      <c r="F118" s="207"/>
      <c r="G118" s="207"/>
      <c r="H118" s="207"/>
      <c r="L118" s="25"/>
    </row>
    <row r="119" spans="2:12" ht="12" customHeight="1">
      <c r="B119" s="16"/>
      <c r="C119" s="22" t="s">
        <v>123</v>
      </c>
      <c r="L119" s="16"/>
    </row>
    <row r="120" spans="2:12" s="1" customFormat="1" ht="16.5" customHeight="1">
      <c r="B120" s="25"/>
      <c r="E120" s="206" t="s">
        <v>318</v>
      </c>
      <c r="F120" s="205"/>
      <c r="G120" s="205"/>
      <c r="H120" s="205"/>
      <c r="L120" s="25"/>
    </row>
    <row r="121" spans="2:12" s="1" customFormat="1" ht="12" customHeight="1">
      <c r="B121" s="25"/>
      <c r="C121" s="22" t="s">
        <v>125</v>
      </c>
      <c r="L121" s="25"/>
    </row>
    <row r="122" spans="2:12" s="1" customFormat="1" ht="16.5" customHeight="1">
      <c r="B122" s="25"/>
      <c r="E122" s="200" t="str">
        <f>E11</f>
        <v>SO 02.2 - Stavebné úpravy, búranie, betonáž,...</v>
      </c>
      <c r="F122" s="205"/>
      <c r="G122" s="205"/>
      <c r="H122" s="205"/>
      <c r="L122" s="25"/>
    </row>
    <row r="123" spans="2:12" s="1" customFormat="1" ht="6.95" customHeight="1">
      <c r="B123" s="25"/>
      <c r="L123" s="25"/>
    </row>
    <row r="124" spans="2:12" s="1" customFormat="1" ht="12" customHeight="1">
      <c r="B124" s="25"/>
      <c r="C124" s="22" t="s">
        <v>16</v>
      </c>
      <c r="F124" s="20" t="str">
        <f>F14</f>
        <v>Bzince pod Javorinou</v>
      </c>
      <c r="I124" s="22" t="s">
        <v>18</v>
      </c>
      <c r="J124" s="48">
        <f>IF(J14="","",J14)</f>
        <v>0</v>
      </c>
      <c r="L124" s="25"/>
    </row>
    <row r="125" spans="2:12" s="1" customFormat="1" ht="6.95" customHeight="1">
      <c r="B125" s="25"/>
      <c r="L125" s="25"/>
    </row>
    <row r="126" spans="2:12" s="1" customFormat="1" ht="15.2" customHeight="1">
      <c r="B126" s="25"/>
      <c r="C126" s="22" t="s">
        <v>19</v>
      </c>
      <c r="F126" s="20" t="str">
        <f>E17</f>
        <v>Poľnohospodárske družstvo Bzince pod Javorinou</v>
      </c>
      <c r="I126" s="22" t="s">
        <v>25</v>
      </c>
      <c r="J126" s="23" t="str">
        <f>E23</f>
        <v xml:space="preserve"> </v>
      </c>
      <c r="L126" s="25"/>
    </row>
    <row r="127" spans="2:12" s="1" customFormat="1" ht="15.2" customHeight="1">
      <c r="B127" s="25"/>
      <c r="C127" s="22" t="s">
        <v>23</v>
      </c>
      <c r="F127" s="20" t="str">
        <f>IF(E20="","",E20)</f>
        <v xml:space="preserve"> </v>
      </c>
      <c r="I127" s="22" t="s">
        <v>27</v>
      </c>
      <c r="J127" s="23" t="str">
        <f>E26</f>
        <v xml:space="preserve"> </v>
      </c>
      <c r="L127" s="25"/>
    </row>
    <row r="128" spans="2:12" s="1" customFormat="1" ht="10.35" customHeight="1">
      <c r="B128" s="25"/>
      <c r="L128" s="25"/>
    </row>
    <row r="129" spans="2:65" s="10" customFormat="1" ht="29.25" customHeight="1">
      <c r="B129" s="115"/>
      <c r="C129" s="116" t="s">
        <v>142</v>
      </c>
      <c r="D129" s="117" t="s">
        <v>54</v>
      </c>
      <c r="E129" s="117" t="s">
        <v>50</v>
      </c>
      <c r="F129" s="117" t="s">
        <v>51</v>
      </c>
      <c r="G129" s="117" t="s">
        <v>143</v>
      </c>
      <c r="H129" s="117" t="s">
        <v>144</v>
      </c>
      <c r="I129" s="117" t="s">
        <v>145</v>
      </c>
      <c r="J129" s="118" t="s">
        <v>128</v>
      </c>
      <c r="K129" s="119" t="s">
        <v>146</v>
      </c>
      <c r="L129" s="115"/>
      <c r="M129" s="55" t="s">
        <v>1</v>
      </c>
      <c r="N129" s="56" t="s">
        <v>33</v>
      </c>
      <c r="O129" s="56" t="s">
        <v>147</v>
      </c>
      <c r="P129" s="56" t="s">
        <v>148</v>
      </c>
      <c r="Q129" s="56" t="s">
        <v>149</v>
      </c>
      <c r="R129" s="56" t="s">
        <v>150</v>
      </c>
      <c r="S129" s="56" t="s">
        <v>151</v>
      </c>
      <c r="T129" s="57" t="s">
        <v>152</v>
      </c>
    </row>
    <row r="130" spans="2:65" s="1" customFormat="1" ht="22.9" customHeight="1">
      <c r="B130" s="25"/>
      <c r="C130" s="60" t="s">
        <v>129</v>
      </c>
      <c r="J130" s="120">
        <f>BK130</f>
        <v>0</v>
      </c>
      <c r="L130" s="25"/>
      <c r="M130" s="58"/>
      <c r="N130" s="49"/>
      <c r="O130" s="49"/>
      <c r="P130" s="121">
        <f>P131+P186</f>
        <v>7515.72446829</v>
      </c>
      <c r="Q130" s="49"/>
      <c r="R130" s="121">
        <f>R131+R186</f>
        <v>1295.8662816798198</v>
      </c>
      <c r="S130" s="49"/>
      <c r="T130" s="122">
        <f>T131+T186</f>
        <v>817.27889600000015</v>
      </c>
      <c r="AT130" s="13" t="s">
        <v>68</v>
      </c>
      <c r="AU130" s="13" t="s">
        <v>130</v>
      </c>
      <c r="BK130" s="123">
        <f>BK131+BK186</f>
        <v>0</v>
      </c>
    </row>
    <row r="131" spans="2:65" s="11" customFormat="1" ht="25.9" customHeight="1">
      <c r="B131" s="124"/>
      <c r="D131" s="125" t="s">
        <v>68</v>
      </c>
      <c r="E131" s="126" t="s">
        <v>153</v>
      </c>
      <c r="F131" s="126" t="s">
        <v>154</v>
      </c>
      <c r="J131" s="127">
        <f>BK131</f>
        <v>0</v>
      </c>
      <c r="L131" s="124"/>
      <c r="M131" s="128"/>
      <c r="P131" s="129">
        <f>P132+P145+P159+P174+P184</f>
        <v>7227.0333661300001</v>
      </c>
      <c r="R131" s="129">
        <f>R132+R145+R159+R174+R184</f>
        <v>1291.4723135378138</v>
      </c>
      <c r="T131" s="130">
        <f>T132+T145+T159+T174+T184</f>
        <v>817.27889600000015</v>
      </c>
      <c r="AR131" s="125" t="s">
        <v>75</v>
      </c>
      <c r="AT131" s="131" t="s">
        <v>68</v>
      </c>
      <c r="AU131" s="131" t="s">
        <v>69</v>
      </c>
      <c r="AY131" s="125" t="s">
        <v>155</v>
      </c>
      <c r="BK131" s="132">
        <f>BK132+BK145+BK159+BK174+BK184</f>
        <v>0</v>
      </c>
    </row>
    <row r="132" spans="2:65" s="11" customFormat="1" ht="22.9" customHeight="1">
      <c r="B132" s="124"/>
      <c r="D132" s="125" t="s">
        <v>68</v>
      </c>
      <c r="E132" s="133" t="s">
        <v>80</v>
      </c>
      <c r="F132" s="133" t="s">
        <v>156</v>
      </c>
      <c r="J132" s="134">
        <f>BK132</f>
        <v>0</v>
      </c>
      <c r="L132" s="124"/>
      <c r="M132" s="128"/>
      <c r="P132" s="129">
        <f>SUM(P133:P144)</f>
        <v>515.72678205999989</v>
      </c>
      <c r="R132" s="129">
        <f>SUM(R133:R144)</f>
        <v>806.51925827840785</v>
      </c>
      <c r="T132" s="130">
        <f>SUM(T133:T144)</f>
        <v>0</v>
      </c>
      <c r="AR132" s="125" t="s">
        <v>75</v>
      </c>
      <c r="AT132" s="131" t="s">
        <v>68</v>
      </c>
      <c r="AU132" s="131" t="s">
        <v>75</v>
      </c>
      <c r="AY132" s="125" t="s">
        <v>155</v>
      </c>
      <c r="BK132" s="132">
        <f>SUM(BK133:BK144)</f>
        <v>0</v>
      </c>
    </row>
    <row r="133" spans="2:65" s="1" customFormat="1" ht="16.5" customHeight="1">
      <c r="B133" s="135"/>
      <c r="C133" s="136" t="s">
        <v>75</v>
      </c>
      <c r="D133" s="136" t="s">
        <v>157</v>
      </c>
      <c r="E133" s="137" t="s">
        <v>354</v>
      </c>
      <c r="F133" s="138" t="s">
        <v>355</v>
      </c>
      <c r="G133" s="139" t="s">
        <v>165</v>
      </c>
      <c r="H133" s="140">
        <v>892.32</v>
      </c>
      <c r="I133" s="141"/>
      <c r="J133" s="141">
        <f t="shared" ref="J133:J144" si="0">ROUND(I133*H133,2)</f>
        <v>0</v>
      </c>
      <c r="K133" s="142"/>
      <c r="L133" s="25"/>
      <c r="M133" s="143" t="s">
        <v>1</v>
      </c>
      <c r="N133" s="144" t="s">
        <v>35</v>
      </c>
      <c r="O133" s="145">
        <v>4.0000000000000001E-3</v>
      </c>
      <c r="P133" s="145">
        <f t="shared" ref="P133:P144" si="1">O133*H133</f>
        <v>3.5692800000000005</v>
      </c>
      <c r="Q133" s="145">
        <v>0</v>
      </c>
      <c r="R133" s="145">
        <f t="shared" ref="R133:R144" si="2">Q133*H133</f>
        <v>0</v>
      </c>
      <c r="S133" s="145">
        <v>0</v>
      </c>
      <c r="T133" s="146">
        <f t="shared" ref="T133:T144" si="3">S133*H133</f>
        <v>0</v>
      </c>
      <c r="AR133" s="147" t="s">
        <v>161</v>
      </c>
      <c r="AT133" s="147" t="s">
        <v>157</v>
      </c>
      <c r="AU133" s="147" t="s">
        <v>80</v>
      </c>
      <c r="AY133" s="13" t="s">
        <v>155</v>
      </c>
      <c r="BE133" s="148">
        <f t="shared" ref="BE133:BE144" si="4">IF(N133="základná",J133,0)</f>
        <v>0</v>
      </c>
      <c r="BF133" s="148">
        <f t="shared" ref="BF133:BF144" si="5">IF(N133="znížená",J133,0)</f>
        <v>0</v>
      </c>
      <c r="BG133" s="148">
        <f t="shared" ref="BG133:BG144" si="6">IF(N133="zákl. prenesená",J133,0)</f>
        <v>0</v>
      </c>
      <c r="BH133" s="148">
        <f t="shared" ref="BH133:BH144" si="7">IF(N133="zníž. prenesená",J133,0)</f>
        <v>0</v>
      </c>
      <c r="BI133" s="148">
        <f t="shared" ref="BI133:BI144" si="8">IF(N133="nulová",J133,0)</f>
        <v>0</v>
      </c>
      <c r="BJ133" s="13" t="s">
        <v>80</v>
      </c>
      <c r="BK133" s="148">
        <f t="shared" ref="BK133:BK144" si="9">ROUND(I133*H133,2)</f>
        <v>0</v>
      </c>
      <c r="BL133" s="13" t="s">
        <v>161</v>
      </c>
      <c r="BM133" s="147" t="s">
        <v>356</v>
      </c>
    </row>
    <row r="134" spans="2:65" s="1" customFormat="1" ht="16.5" customHeight="1">
      <c r="B134" s="135"/>
      <c r="C134" s="136" t="s">
        <v>80</v>
      </c>
      <c r="D134" s="136" t="s">
        <v>157</v>
      </c>
      <c r="E134" s="137" t="s">
        <v>357</v>
      </c>
      <c r="F134" s="138" t="s">
        <v>358</v>
      </c>
      <c r="G134" s="139" t="s">
        <v>160</v>
      </c>
      <c r="H134" s="140">
        <v>133.84800000000001</v>
      </c>
      <c r="I134" s="141"/>
      <c r="J134" s="141">
        <f t="shared" si="0"/>
        <v>0</v>
      </c>
      <c r="K134" s="142"/>
      <c r="L134" s="25"/>
      <c r="M134" s="143" t="s">
        <v>1</v>
      </c>
      <c r="N134" s="144" t="s">
        <v>35</v>
      </c>
      <c r="O134" s="145">
        <v>0.90824000000000005</v>
      </c>
      <c r="P134" s="145">
        <f t="shared" si="1"/>
        <v>121.56610752000002</v>
      </c>
      <c r="Q134" s="145">
        <v>2.0663999999999998</v>
      </c>
      <c r="R134" s="145">
        <f t="shared" si="2"/>
        <v>276.58350719999999</v>
      </c>
      <c r="S134" s="145">
        <v>0</v>
      </c>
      <c r="T134" s="146">
        <f t="shared" si="3"/>
        <v>0</v>
      </c>
      <c r="AR134" s="147" t="s">
        <v>161</v>
      </c>
      <c r="AT134" s="147" t="s">
        <v>157</v>
      </c>
      <c r="AU134" s="147" t="s">
        <v>80</v>
      </c>
      <c r="AY134" s="13" t="s">
        <v>155</v>
      </c>
      <c r="BE134" s="148">
        <f t="shared" si="4"/>
        <v>0</v>
      </c>
      <c r="BF134" s="148">
        <f t="shared" si="5"/>
        <v>0</v>
      </c>
      <c r="BG134" s="148">
        <f t="shared" si="6"/>
        <v>0</v>
      </c>
      <c r="BH134" s="148">
        <f t="shared" si="7"/>
        <v>0</v>
      </c>
      <c r="BI134" s="148">
        <f t="shared" si="8"/>
        <v>0</v>
      </c>
      <c r="BJ134" s="13" t="s">
        <v>80</v>
      </c>
      <c r="BK134" s="148">
        <f t="shared" si="9"/>
        <v>0</v>
      </c>
      <c r="BL134" s="13" t="s">
        <v>161</v>
      </c>
      <c r="BM134" s="147" t="s">
        <v>359</v>
      </c>
    </row>
    <row r="135" spans="2:65" s="1" customFormat="1" ht="24.2" customHeight="1">
      <c r="B135" s="135"/>
      <c r="C135" s="136" t="s">
        <v>167</v>
      </c>
      <c r="D135" s="136" t="s">
        <v>157</v>
      </c>
      <c r="E135" s="137" t="s">
        <v>158</v>
      </c>
      <c r="F135" s="138" t="s">
        <v>159</v>
      </c>
      <c r="G135" s="139" t="s">
        <v>160</v>
      </c>
      <c r="H135" s="140">
        <v>3.3</v>
      </c>
      <c r="I135" s="141"/>
      <c r="J135" s="141">
        <f t="shared" si="0"/>
        <v>0</v>
      </c>
      <c r="K135" s="142"/>
      <c r="L135" s="25"/>
      <c r="M135" s="143" t="s">
        <v>1</v>
      </c>
      <c r="N135" s="144" t="s">
        <v>35</v>
      </c>
      <c r="O135" s="145">
        <v>0.61890999999999996</v>
      </c>
      <c r="P135" s="145">
        <f t="shared" si="1"/>
        <v>2.0424029999999997</v>
      </c>
      <c r="Q135" s="145">
        <v>2.4157202039999999</v>
      </c>
      <c r="R135" s="145">
        <f t="shared" si="2"/>
        <v>7.9718766731999988</v>
      </c>
      <c r="S135" s="145">
        <v>0</v>
      </c>
      <c r="T135" s="146">
        <f t="shared" si="3"/>
        <v>0</v>
      </c>
      <c r="AR135" s="147" t="s">
        <v>161</v>
      </c>
      <c r="AT135" s="147" t="s">
        <v>157</v>
      </c>
      <c r="AU135" s="147" t="s">
        <v>80</v>
      </c>
      <c r="AY135" s="13" t="s">
        <v>155</v>
      </c>
      <c r="BE135" s="148">
        <f t="shared" si="4"/>
        <v>0</v>
      </c>
      <c r="BF135" s="148">
        <f t="shared" si="5"/>
        <v>0</v>
      </c>
      <c r="BG135" s="148">
        <f t="shared" si="6"/>
        <v>0</v>
      </c>
      <c r="BH135" s="148">
        <f t="shared" si="7"/>
        <v>0</v>
      </c>
      <c r="BI135" s="148">
        <f t="shared" si="8"/>
        <v>0</v>
      </c>
      <c r="BJ135" s="13" t="s">
        <v>80</v>
      </c>
      <c r="BK135" s="148">
        <f t="shared" si="9"/>
        <v>0</v>
      </c>
      <c r="BL135" s="13" t="s">
        <v>161</v>
      </c>
      <c r="BM135" s="147" t="s">
        <v>360</v>
      </c>
    </row>
    <row r="136" spans="2:65" s="1" customFormat="1" ht="24.2" customHeight="1">
      <c r="B136" s="135"/>
      <c r="C136" s="136" t="s">
        <v>161</v>
      </c>
      <c r="D136" s="136" t="s">
        <v>157</v>
      </c>
      <c r="E136" s="137" t="s">
        <v>361</v>
      </c>
      <c r="F136" s="138" t="s">
        <v>164</v>
      </c>
      <c r="G136" s="139" t="s">
        <v>165</v>
      </c>
      <c r="H136" s="140">
        <v>28.9</v>
      </c>
      <c r="I136" s="141"/>
      <c r="J136" s="141">
        <f t="shared" si="0"/>
        <v>0</v>
      </c>
      <c r="K136" s="142"/>
      <c r="L136" s="25"/>
      <c r="M136" s="143" t="s">
        <v>1</v>
      </c>
      <c r="N136" s="144" t="s">
        <v>35</v>
      </c>
      <c r="O136" s="145">
        <v>0.78800000000000003</v>
      </c>
      <c r="P136" s="145">
        <f t="shared" si="1"/>
        <v>22.773199999999999</v>
      </c>
      <c r="Q136" s="145">
        <v>3.7677600000000002E-3</v>
      </c>
      <c r="R136" s="145">
        <f t="shared" si="2"/>
        <v>0.108888264</v>
      </c>
      <c r="S136" s="145">
        <v>0</v>
      </c>
      <c r="T136" s="146">
        <f t="shared" si="3"/>
        <v>0</v>
      </c>
      <c r="AR136" s="147" t="s">
        <v>161</v>
      </c>
      <c r="AT136" s="147" t="s">
        <v>157</v>
      </c>
      <c r="AU136" s="147" t="s">
        <v>80</v>
      </c>
      <c r="AY136" s="13" t="s">
        <v>155</v>
      </c>
      <c r="BE136" s="148">
        <f t="shared" si="4"/>
        <v>0</v>
      </c>
      <c r="BF136" s="148">
        <f t="shared" si="5"/>
        <v>0</v>
      </c>
      <c r="BG136" s="148">
        <f t="shared" si="6"/>
        <v>0</v>
      </c>
      <c r="BH136" s="148">
        <f t="shared" si="7"/>
        <v>0</v>
      </c>
      <c r="BI136" s="148">
        <f t="shared" si="8"/>
        <v>0</v>
      </c>
      <c r="BJ136" s="13" t="s">
        <v>80</v>
      </c>
      <c r="BK136" s="148">
        <f t="shared" si="9"/>
        <v>0</v>
      </c>
      <c r="BL136" s="13" t="s">
        <v>161</v>
      </c>
      <c r="BM136" s="147" t="s">
        <v>362</v>
      </c>
    </row>
    <row r="137" spans="2:65" s="1" customFormat="1" ht="24.2" customHeight="1">
      <c r="B137" s="135"/>
      <c r="C137" s="136" t="s">
        <v>174</v>
      </c>
      <c r="D137" s="136" t="s">
        <v>157</v>
      </c>
      <c r="E137" s="137" t="s">
        <v>363</v>
      </c>
      <c r="F137" s="138" t="s">
        <v>169</v>
      </c>
      <c r="G137" s="139" t="s">
        <v>165</v>
      </c>
      <c r="H137" s="140">
        <v>28.9</v>
      </c>
      <c r="I137" s="141"/>
      <c r="J137" s="141">
        <f t="shared" si="0"/>
        <v>0</v>
      </c>
      <c r="K137" s="142"/>
      <c r="L137" s="25"/>
      <c r="M137" s="143" t="s">
        <v>1</v>
      </c>
      <c r="N137" s="144" t="s">
        <v>35</v>
      </c>
      <c r="O137" s="145">
        <v>0.32200000000000001</v>
      </c>
      <c r="P137" s="145">
        <f t="shared" si="1"/>
        <v>9.3057999999999996</v>
      </c>
      <c r="Q137" s="145">
        <v>0</v>
      </c>
      <c r="R137" s="145">
        <f t="shared" si="2"/>
        <v>0</v>
      </c>
      <c r="S137" s="145">
        <v>0</v>
      </c>
      <c r="T137" s="146">
        <f t="shared" si="3"/>
        <v>0</v>
      </c>
      <c r="AR137" s="147" t="s">
        <v>161</v>
      </c>
      <c r="AT137" s="147" t="s">
        <v>157</v>
      </c>
      <c r="AU137" s="147" t="s">
        <v>80</v>
      </c>
      <c r="AY137" s="13" t="s">
        <v>155</v>
      </c>
      <c r="BE137" s="148">
        <f t="shared" si="4"/>
        <v>0</v>
      </c>
      <c r="BF137" s="148">
        <f t="shared" si="5"/>
        <v>0</v>
      </c>
      <c r="BG137" s="148">
        <f t="shared" si="6"/>
        <v>0</v>
      </c>
      <c r="BH137" s="148">
        <f t="shared" si="7"/>
        <v>0</v>
      </c>
      <c r="BI137" s="148">
        <f t="shared" si="8"/>
        <v>0</v>
      </c>
      <c r="BJ137" s="13" t="s">
        <v>80</v>
      </c>
      <c r="BK137" s="148">
        <f t="shared" si="9"/>
        <v>0</v>
      </c>
      <c r="BL137" s="13" t="s">
        <v>161</v>
      </c>
      <c r="BM137" s="147" t="s">
        <v>364</v>
      </c>
    </row>
    <row r="138" spans="2:65" s="1" customFormat="1" ht="21.75" customHeight="1">
      <c r="B138" s="135"/>
      <c r="C138" s="136" t="s">
        <v>178</v>
      </c>
      <c r="D138" s="136" t="s">
        <v>157</v>
      </c>
      <c r="E138" s="137" t="s">
        <v>365</v>
      </c>
      <c r="F138" s="138" t="s">
        <v>366</v>
      </c>
      <c r="G138" s="139" t="s">
        <v>160</v>
      </c>
      <c r="H138" s="140">
        <v>178.464</v>
      </c>
      <c r="I138" s="141"/>
      <c r="J138" s="141">
        <f t="shared" si="0"/>
        <v>0</v>
      </c>
      <c r="K138" s="142"/>
      <c r="L138" s="25"/>
      <c r="M138" s="143" t="s">
        <v>1</v>
      </c>
      <c r="N138" s="144" t="s">
        <v>35</v>
      </c>
      <c r="O138" s="145">
        <v>0.61890999999999996</v>
      </c>
      <c r="P138" s="145">
        <f t="shared" si="1"/>
        <v>110.45315423999999</v>
      </c>
      <c r="Q138" s="145">
        <v>2.3453392040000001</v>
      </c>
      <c r="R138" s="145">
        <f t="shared" si="2"/>
        <v>418.55861570265603</v>
      </c>
      <c r="S138" s="145">
        <v>0</v>
      </c>
      <c r="T138" s="146">
        <f t="shared" si="3"/>
        <v>0</v>
      </c>
      <c r="AR138" s="147" t="s">
        <v>161</v>
      </c>
      <c r="AT138" s="147" t="s">
        <v>157</v>
      </c>
      <c r="AU138" s="147" t="s">
        <v>80</v>
      </c>
      <c r="AY138" s="13" t="s">
        <v>155</v>
      </c>
      <c r="BE138" s="148">
        <f t="shared" si="4"/>
        <v>0</v>
      </c>
      <c r="BF138" s="148">
        <f t="shared" si="5"/>
        <v>0</v>
      </c>
      <c r="BG138" s="148">
        <f t="shared" si="6"/>
        <v>0</v>
      </c>
      <c r="BH138" s="148">
        <f t="shared" si="7"/>
        <v>0</v>
      </c>
      <c r="BI138" s="148">
        <f t="shared" si="8"/>
        <v>0</v>
      </c>
      <c r="BJ138" s="13" t="s">
        <v>80</v>
      </c>
      <c r="BK138" s="148">
        <f t="shared" si="9"/>
        <v>0</v>
      </c>
      <c r="BL138" s="13" t="s">
        <v>161</v>
      </c>
      <c r="BM138" s="147" t="s">
        <v>367</v>
      </c>
    </row>
    <row r="139" spans="2:65" s="1" customFormat="1" ht="24.2" customHeight="1">
      <c r="B139" s="135"/>
      <c r="C139" s="136" t="s">
        <v>182</v>
      </c>
      <c r="D139" s="136" t="s">
        <v>157</v>
      </c>
      <c r="E139" s="137" t="s">
        <v>368</v>
      </c>
      <c r="F139" s="138" t="s">
        <v>369</v>
      </c>
      <c r="G139" s="139" t="s">
        <v>257</v>
      </c>
      <c r="H139" s="140">
        <v>5.569</v>
      </c>
      <c r="I139" s="141"/>
      <c r="J139" s="141">
        <f t="shared" si="0"/>
        <v>0</v>
      </c>
      <c r="K139" s="142"/>
      <c r="L139" s="25"/>
      <c r="M139" s="143" t="s">
        <v>1</v>
      </c>
      <c r="N139" s="144" t="s">
        <v>35</v>
      </c>
      <c r="O139" s="145">
        <v>15.11</v>
      </c>
      <c r="P139" s="145">
        <f t="shared" si="1"/>
        <v>84.147589999999994</v>
      </c>
      <c r="Q139" s="145">
        <v>1.202961408</v>
      </c>
      <c r="R139" s="145">
        <f t="shared" si="2"/>
        <v>6.6992920811519996</v>
      </c>
      <c r="S139" s="145">
        <v>0</v>
      </c>
      <c r="T139" s="146">
        <f t="shared" si="3"/>
        <v>0</v>
      </c>
      <c r="AR139" s="147" t="s">
        <v>161</v>
      </c>
      <c r="AT139" s="147" t="s">
        <v>157</v>
      </c>
      <c r="AU139" s="147" t="s">
        <v>80</v>
      </c>
      <c r="AY139" s="13" t="s">
        <v>155</v>
      </c>
      <c r="BE139" s="148">
        <f t="shared" si="4"/>
        <v>0</v>
      </c>
      <c r="BF139" s="148">
        <f t="shared" si="5"/>
        <v>0</v>
      </c>
      <c r="BG139" s="148">
        <f t="shared" si="6"/>
        <v>0</v>
      </c>
      <c r="BH139" s="148">
        <f t="shared" si="7"/>
        <v>0</v>
      </c>
      <c r="BI139" s="148">
        <f t="shared" si="8"/>
        <v>0</v>
      </c>
      <c r="BJ139" s="13" t="s">
        <v>80</v>
      </c>
      <c r="BK139" s="148">
        <f t="shared" si="9"/>
        <v>0</v>
      </c>
      <c r="BL139" s="13" t="s">
        <v>161</v>
      </c>
      <c r="BM139" s="147" t="s">
        <v>370</v>
      </c>
    </row>
    <row r="140" spans="2:65" s="1" customFormat="1" ht="16.5" customHeight="1">
      <c r="B140" s="135"/>
      <c r="C140" s="136" t="s">
        <v>186</v>
      </c>
      <c r="D140" s="136" t="s">
        <v>157</v>
      </c>
      <c r="E140" s="137" t="s">
        <v>371</v>
      </c>
      <c r="F140" s="138" t="s">
        <v>372</v>
      </c>
      <c r="G140" s="139" t="s">
        <v>165</v>
      </c>
      <c r="H140" s="140">
        <v>1012.44</v>
      </c>
      <c r="I140" s="141"/>
      <c r="J140" s="141">
        <f t="shared" si="0"/>
        <v>0</v>
      </c>
      <c r="K140" s="142"/>
      <c r="L140" s="25"/>
      <c r="M140" s="143" t="s">
        <v>1</v>
      </c>
      <c r="N140" s="144" t="s">
        <v>35</v>
      </c>
      <c r="O140" s="145">
        <v>4.0919999999999998E-2</v>
      </c>
      <c r="P140" s="145">
        <f t="shared" si="1"/>
        <v>41.4290448</v>
      </c>
      <c r="Q140" s="145">
        <v>4.9380099999999996E-3</v>
      </c>
      <c r="R140" s="145">
        <f t="shared" si="2"/>
        <v>4.9994388444000002</v>
      </c>
      <c r="S140" s="145">
        <v>0</v>
      </c>
      <c r="T140" s="146">
        <f t="shared" si="3"/>
        <v>0</v>
      </c>
      <c r="AR140" s="147" t="s">
        <v>161</v>
      </c>
      <c r="AT140" s="147" t="s">
        <v>157</v>
      </c>
      <c r="AU140" s="147" t="s">
        <v>80</v>
      </c>
      <c r="AY140" s="13" t="s">
        <v>155</v>
      </c>
      <c r="BE140" s="148">
        <f t="shared" si="4"/>
        <v>0</v>
      </c>
      <c r="BF140" s="148">
        <f t="shared" si="5"/>
        <v>0</v>
      </c>
      <c r="BG140" s="148">
        <f t="shared" si="6"/>
        <v>0</v>
      </c>
      <c r="BH140" s="148">
        <f t="shared" si="7"/>
        <v>0</v>
      </c>
      <c r="BI140" s="148">
        <f t="shared" si="8"/>
        <v>0</v>
      </c>
      <c r="BJ140" s="13" t="s">
        <v>80</v>
      </c>
      <c r="BK140" s="148">
        <f t="shared" si="9"/>
        <v>0</v>
      </c>
      <c r="BL140" s="13" t="s">
        <v>161</v>
      </c>
      <c r="BM140" s="147" t="s">
        <v>373</v>
      </c>
    </row>
    <row r="141" spans="2:65" s="1" customFormat="1" ht="33" customHeight="1">
      <c r="B141" s="135"/>
      <c r="C141" s="136" t="s">
        <v>192</v>
      </c>
      <c r="D141" s="136" t="s">
        <v>157</v>
      </c>
      <c r="E141" s="137" t="s">
        <v>171</v>
      </c>
      <c r="F141" s="138" t="s">
        <v>172</v>
      </c>
      <c r="G141" s="139" t="s">
        <v>165</v>
      </c>
      <c r="H141" s="140">
        <v>22</v>
      </c>
      <c r="I141" s="141"/>
      <c r="J141" s="141">
        <f t="shared" si="0"/>
        <v>0</v>
      </c>
      <c r="K141" s="142"/>
      <c r="L141" s="25"/>
      <c r="M141" s="143" t="s">
        <v>1</v>
      </c>
      <c r="N141" s="144" t="s">
        <v>35</v>
      </c>
      <c r="O141" s="145">
        <v>4.0919999999999998E-2</v>
      </c>
      <c r="P141" s="145">
        <f t="shared" si="1"/>
        <v>0.90023999999999993</v>
      </c>
      <c r="Q141" s="145">
        <v>3.52441E-3</v>
      </c>
      <c r="R141" s="145">
        <f t="shared" si="2"/>
        <v>7.7537019999999998E-2</v>
      </c>
      <c r="S141" s="145">
        <v>0</v>
      </c>
      <c r="T141" s="146">
        <f t="shared" si="3"/>
        <v>0</v>
      </c>
      <c r="AR141" s="147" t="s">
        <v>161</v>
      </c>
      <c r="AT141" s="147" t="s">
        <v>157</v>
      </c>
      <c r="AU141" s="147" t="s">
        <v>80</v>
      </c>
      <c r="AY141" s="13" t="s">
        <v>155</v>
      </c>
      <c r="BE141" s="148">
        <f t="shared" si="4"/>
        <v>0</v>
      </c>
      <c r="BF141" s="148">
        <f t="shared" si="5"/>
        <v>0</v>
      </c>
      <c r="BG141" s="148">
        <f t="shared" si="6"/>
        <v>0</v>
      </c>
      <c r="BH141" s="148">
        <f t="shared" si="7"/>
        <v>0</v>
      </c>
      <c r="BI141" s="148">
        <f t="shared" si="8"/>
        <v>0</v>
      </c>
      <c r="BJ141" s="13" t="s">
        <v>80</v>
      </c>
      <c r="BK141" s="148">
        <f t="shared" si="9"/>
        <v>0</v>
      </c>
      <c r="BL141" s="13" t="s">
        <v>161</v>
      </c>
      <c r="BM141" s="147" t="s">
        <v>374</v>
      </c>
    </row>
    <row r="142" spans="2:65" s="1" customFormat="1" ht="16.5" customHeight="1">
      <c r="B142" s="135"/>
      <c r="C142" s="136" t="s">
        <v>197</v>
      </c>
      <c r="D142" s="136" t="s">
        <v>157</v>
      </c>
      <c r="E142" s="137" t="s">
        <v>175</v>
      </c>
      <c r="F142" s="138" t="s">
        <v>176</v>
      </c>
      <c r="G142" s="139" t="s">
        <v>160</v>
      </c>
      <c r="H142" s="140">
        <v>37.75</v>
      </c>
      <c r="I142" s="141"/>
      <c r="J142" s="141">
        <f t="shared" si="0"/>
        <v>0</v>
      </c>
      <c r="K142" s="142"/>
      <c r="L142" s="25"/>
      <c r="M142" s="143" t="s">
        <v>1</v>
      </c>
      <c r="N142" s="144" t="s">
        <v>35</v>
      </c>
      <c r="O142" s="145">
        <v>0.58055000000000001</v>
      </c>
      <c r="P142" s="145">
        <f t="shared" si="1"/>
        <v>21.9157625</v>
      </c>
      <c r="Q142" s="145">
        <v>2.4157202039999999</v>
      </c>
      <c r="R142" s="145">
        <f t="shared" si="2"/>
        <v>91.193437700999993</v>
      </c>
      <c r="S142" s="145">
        <v>0</v>
      </c>
      <c r="T142" s="146">
        <f t="shared" si="3"/>
        <v>0</v>
      </c>
      <c r="AR142" s="147" t="s">
        <v>161</v>
      </c>
      <c r="AT142" s="147" t="s">
        <v>157</v>
      </c>
      <c r="AU142" s="147" t="s">
        <v>80</v>
      </c>
      <c r="AY142" s="13" t="s">
        <v>155</v>
      </c>
      <c r="BE142" s="148">
        <f t="shared" si="4"/>
        <v>0</v>
      </c>
      <c r="BF142" s="148">
        <f t="shared" si="5"/>
        <v>0</v>
      </c>
      <c r="BG142" s="148">
        <f t="shared" si="6"/>
        <v>0</v>
      </c>
      <c r="BH142" s="148">
        <f t="shared" si="7"/>
        <v>0</v>
      </c>
      <c r="BI142" s="148">
        <f t="shared" si="8"/>
        <v>0</v>
      </c>
      <c r="BJ142" s="13" t="s">
        <v>80</v>
      </c>
      <c r="BK142" s="148">
        <f t="shared" si="9"/>
        <v>0</v>
      </c>
      <c r="BL142" s="13" t="s">
        <v>161</v>
      </c>
      <c r="BM142" s="147" t="s">
        <v>375</v>
      </c>
    </row>
    <row r="143" spans="2:65" s="1" customFormat="1" ht="21.75" customHeight="1">
      <c r="B143" s="135"/>
      <c r="C143" s="136" t="s">
        <v>201</v>
      </c>
      <c r="D143" s="136" t="s">
        <v>157</v>
      </c>
      <c r="E143" s="137" t="s">
        <v>179</v>
      </c>
      <c r="F143" s="138" t="s">
        <v>180</v>
      </c>
      <c r="G143" s="139" t="s">
        <v>165</v>
      </c>
      <c r="H143" s="140">
        <v>86.7</v>
      </c>
      <c r="I143" s="141"/>
      <c r="J143" s="141">
        <f t="shared" si="0"/>
        <v>0</v>
      </c>
      <c r="K143" s="142"/>
      <c r="L143" s="25"/>
      <c r="M143" s="143" t="s">
        <v>1</v>
      </c>
      <c r="N143" s="144" t="s">
        <v>35</v>
      </c>
      <c r="O143" s="145">
        <v>0.79900000000000004</v>
      </c>
      <c r="P143" s="145">
        <f t="shared" si="1"/>
        <v>69.273300000000006</v>
      </c>
      <c r="Q143" s="145">
        <v>3.7677600000000002E-3</v>
      </c>
      <c r="R143" s="145">
        <f t="shared" si="2"/>
        <v>0.32666479200000004</v>
      </c>
      <c r="S143" s="145">
        <v>0</v>
      </c>
      <c r="T143" s="146">
        <f t="shared" si="3"/>
        <v>0</v>
      </c>
      <c r="AR143" s="147" t="s">
        <v>161</v>
      </c>
      <c r="AT143" s="147" t="s">
        <v>157</v>
      </c>
      <c r="AU143" s="147" t="s">
        <v>80</v>
      </c>
      <c r="AY143" s="13" t="s">
        <v>155</v>
      </c>
      <c r="BE143" s="148">
        <f t="shared" si="4"/>
        <v>0</v>
      </c>
      <c r="BF143" s="148">
        <f t="shared" si="5"/>
        <v>0</v>
      </c>
      <c r="BG143" s="148">
        <f t="shared" si="6"/>
        <v>0</v>
      </c>
      <c r="BH143" s="148">
        <f t="shared" si="7"/>
        <v>0</v>
      </c>
      <c r="BI143" s="148">
        <f t="shared" si="8"/>
        <v>0</v>
      </c>
      <c r="BJ143" s="13" t="s">
        <v>80</v>
      </c>
      <c r="BK143" s="148">
        <f t="shared" si="9"/>
        <v>0</v>
      </c>
      <c r="BL143" s="13" t="s">
        <v>161</v>
      </c>
      <c r="BM143" s="147" t="s">
        <v>376</v>
      </c>
    </row>
    <row r="144" spans="2:65" s="1" customFormat="1" ht="24.2" customHeight="1">
      <c r="B144" s="135"/>
      <c r="C144" s="136" t="s">
        <v>206</v>
      </c>
      <c r="D144" s="136" t="s">
        <v>157</v>
      </c>
      <c r="E144" s="137" t="s">
        <v>183</v>
      </c>
      <c r="F144" s="138" t="s">
        <v>184</v>
      </c>
      <c r="G144" s="139" t="s">
        <v>165</v>
      </c>
      <c r="H144" s="140">
        <v>86.7</v>
      </c>
      <c r="I144" s="141"/>
      <c r="J144" s="141">
        <f t="shared" si="0"/>
        <v>0</v>
      </c>
      <c r="K144" s="142"/>
      <c r="L144" s="25"/>
      <c r="M144" s="143" t="s">
        <v>1</v>
      </c>
      <c r="N144" s="144" t="s">
        <v>35</v>
      </c>
      <c r="O144" s="145">
        <v>0.32700000000000001</v>
      </c>
      <c r="P144" s="145">
        <f t="shared" si="1"/>
        <v>28.350900000000003</v>
      </c>
      <c r="Q144" s="145">
        <v>0</v>
      </c>
      <c r="R144" s="145">
        <f t="shared" si="2"/>
        <v>0</v>
      </c>
      <c r="S144" s="145">
        <v>0</v>
      </c>
      <c r="T144" s="146">
        <f t="shared" si="3"/>
        <v>0</v>
      </c>
      <c r="AR144" s="147" t="s">
        <v>161</v>
      </c>
      <c r="AT144" s="147" t="s">
        <v>157</v>
      </c>
      <c r="AU144" s="147" t="s">
        <v>80</v>
      </c>
      <c r="AY144" s="13" t="s">
        <v>155</v>
      </c>
      <c r="BE144" s="148">
        <f t="shared" si="4"/>
        <v>0</v>
      </c>
      <c r="BF144" s="148">
        <f t="shared" si="5"/>
        <v>0</v>
      </c>
      <c r="BG144" s="148">
        <f t="shared" si="6"/>
        <v>0</v>
      </c>
      <c r="BH144" s="148">
        <f t="shared" si="7"/>
        <v>0</v>
      </c>
      <c r="BI144" s="148">
        <f t="shared" si="8"/>
        <v>0</v>
      </c>
      <c r="BJ144" s="13" t="s">
        <v>80</v>
      </c>
      <c r="BK144" s="148">
        <f t="shared" si="9"/>
        <v>0</v>
      </c>
      <c r="BL144" s="13" t="s">
        <v>161</v>
      </c>
      <c r="BM144" s="147" t="s">
        <v>377</v>
      </c>
    </row>
    <row r="145" spans="2:65" s="11" customFormat="1" ht="22.9" customHeight="1">
      <c r="B145" s="124"/>
      <c r="D145" s="125" t="s">
        <v>68</v>
      </c>
      <c r="E145" s="133" t="s">
        <v>167</v>
      </c>
      <c r="F145" s="133" t="s">
        <v>378</v>
      </c>
      <c r="J145" s="134">
        <f>BK145</f>
        <v>0</v>
      </c>
      <c r="L145" s="124"/>
      <c r="M145" s="128"/>
      <c r="P145" s="129">
        <f>SUM(P146:P158)</f>
        <v>1692.2032589099999</v>
      </c>
      <c r="R145" s="129">
        <f>SUM(R146:R158)</f>
        <v>483.64664725940605</v>
      </c>
      <c r="T145" s="130">
        <f>SUM(T146:T158)</f>
        <v>0.95687999999999995</v>
      </c>
      <c r="AR145" s="125" t="s">
        <v>75</v>
      </c>
      <c r="AT145" s="131" t="s">
        <v>68</v>
      </c>
      <c r="AU145" s="131" t="s">
        <v>75</v>
      </c>
      <c r="AY145" s="125" t="s">
        <v>155</v>
      </c>
      <c r="BK145" s="132">
        <f>SUM(BK146:BK158)</f>
        <v>0</v>
      </c>
    </row>
    <row r="146" spans="2:65" s="1" customFormat="1" ht="24.2" customHeight="1">
      <c r="B146" s="135"/>
      <c r="C146" s="136" t="s">
        <v>210</v>
      </c>
      <c r="D146" s="136" t="s">
        <v>157</v>
      </c>
      <c r="E146" s="137" t="s">
        <v>379</v>
      </c>
      <c r="F146" s="138" t="s">
        <v>380</v>
      </c>
      <c r="G146" s="139" t="s">
        <v>160</v>
      </c>
      <c r="H146" s="140">
        <v>88.716999999999999</v>
      </c>
      <c r="I146" s="141"/>
      <c r="J146" s="141">
        <f t="shared" ref="J146:J158" si="10">ROUND(I146*H146,2)</f>
        <v>0</v>
      </c>
      <c r="K146" s="142"/>
      <c r="L146" s="25"/>
      <c r="M146" s="143" t="s">
        <v>1</v>
      </c>
      <c r="N146" s="144" t="s">
        <v>35</v>
      </c>
      <c r="O146" s="145">
        <v>1.00769</v>
      </c>
      <c r="P146" s="145">
        <f t="shared" ref="P146:P158" si="11">O146*H146</f>
        <v>89.399233729999992</v>
      </c>
      <c r="Q146" s="145">
        <v>2.3254767040000002</v>
      </c>
      <c r="R146" s="145">
        <f t="shared" ref="R146:R158" si="12">Q146*H146</f>
        <v>206.30931674876803</v>
      </c>
      <c r="S146" s="145">
        <v>0</v>
      </c>
      <c r="T146" s="146">
        <f t="shared" ref="T146:T158" si="13">S146*H146</f>
        <v>0</v>
      </c>
      <c r="AR146" s="147" t="s">
        <v>161</v>
      </c>
      <c r="AT146" s="147" t="s">
        <v>157</v>
      </c>
      <c r="AU146" s="147" t="s">
        <v>80</v>
      </c>
      <c r="AY146" s="13" t="s">
        <v>155</v>
      </c>
      <c r="BE146" s="148">
        <f t="shared" ref="BE146:BE158" si="14">IF(N146="základná",J146,0)</f>
        <v>0</v>
      </c>
      <c r="BF146" s="148">
        <f t="shared" ref="BF146:BF158" si="15">IF(N146="znížená",J146,0)</f>
        <v>0</v>
      </c>
      <c r="BG146" s="148">
        <f t="shared" ref="BG146:BG158" si="16">IF(N146="zákl. prenesená",J146,0)</f>
        <v>0</v>
      </c>
      <c r="BH146" s="148">
        <f t="shared" ref="BH146:BH158" si="17">IF(N146="zníž. prenesená",J146,0)</f>
        <v>0</v>
      </c>
      <c r="BI146" s="148">
        <f t="shared" ref="BI146:BI158" si="18">IF(N146="nulová",J146,0)</f>
        <v>0</v>
      </c>
      <c r="BJ146" s="13" t="s">
        <v>80</v>
      </c>
      <c r="BK146" s="148">
        <f t="shared" ref="BK146:BK158" si="19">ROUND(I146*H146,2)</f>
        <v>0</v>
      </c>
      <c r="BL146" s="13" t="s">
        <v>161</v>
      </c>
      <c r="BM146" s="147" t="s">
        <v>381</v>
      </c>
    </row>
    <row r="147" spans="2:65" s="1" customFormat="1" ht="16.5" customHeight="1">
      <c r="B147" s="135"/>
      <c r="C147" s="136" t="s">
        <v>214</v>
      </c>
      <c r="D147" s="136" t="s">
        <v>157</v>
      </c>
      <c r="E147" s="137" t="s">
        <v>382</v>
      </c>
      <c r="F147" s="138" t="s">
        <v>383</v>
      </c>
      <c r="G147" s="139" t="s">
        <v>165</v>
      </c>
      <c r="H147" s="140">
        <v>274.56</v>
      </c>
      <c r="I147" s="141"/>
      <c r="J147" s="141">
        <f t="shared" si="10"/>
        <v>0</v>
      </c>
      <c r="K147" s="142"/>
      <c r="L147" s="25"/>
      <c r="M147" s="143" t="s">
        <v>1</v>
      </c>
      <c r="N147" s="144" t="s">
        <v>35</v>
      </c>
      <c r="O147" s="145">
        <v>0.52727000000000002</v>
      </c>
      <c r="P147" s="145">
        <f t="shared" si="11"/>
        <v>144.7672512</v>
      </c>
      <c r="Q147" s="145">
        <v>0.17128943999999999</v>
      </c>
      <c r="R147" s="145">
        <f t="shared" si="12"/>
        <v>47.0292286464</v>
      </c>
      <c r="S147" s="145">
        <v>0</v>
      </c>
      <c r="T147" s="146">
        <f t="shared" si="13"/>
        <v>0</v>
      </c>
      <c r="AR147" s="147" t="s">
        <v>161</v>
      </c>
      <c r="AT147" s="147" t="s">
        <v>157</v>
      </c>
      <c r="AU147" s="147" t="s">
        <v>80</v>
      </c>
      <c r="AY147" s="13" t="s">
        <v>155</v>
      </c>
      <c r="BE147" s="148">
        <f t="shared" si="14"/>
        <v>0</v>
      </c>
      <c r="BF147" s="148">
        <f t="shared" si="15"/>
        <v>0</v>
      </c>
      <c r="BG147" s="148">
        <f t="shared" si="16"/>
        <v>0</v>
      </c>
      <c r="BH147" s="148">
        <f t="shared" si="17"/>
        <v>0</v>
      </c>
      <c r="BI147" s="148">
        <f t="shared" si="18"/>
        <v>0</v>
      </c>
      <c r="BJ147" s="13" t="s">
        <v>80</v>
      </c>
      <c r="BK147" s="148">
        <f t="shared" si="19"/>
        <v>0</v>
      </c>
      <c r="BL147" s="13" t="s">
        <v>161</v>
      </c>
      <c r="BM147" s="147" t="s">
        <v>384</v>
      </c>
    </row>
    <row r="148" spans="2:65" s="1" customFormat="1" ht="16.5" customHeight="1">
      <c r="B148" s="135"/>
      <c r="C148" s="136" t="s">
        <v>218</v>
      </c>
      <c r="D148" s="136" t="s">
        <v>157</v>
      </c>
      <c r="E148" s="137" t="s">
        <v>385</v>
      </c>
      <c r="F148" s="138" t="s">
        <v>386</v>
      </c>
      <c r="G148" s="139" t="s">
        <v>165</v>
      </c>
      <c r="H148" s="140">
        <v>274.56</v>
      </c>
      <c r="I148" s="141"/>
      <c r="J148" s="141">
        <f t="shared" si="10"/>
        <v>0</v>
      </c>
      <c r="K148" s="142"/>
      <c r="L148" s="25"/>
      <c r="M148" s="143" t="s">
        <v>1</v>
      </c>
      <c r="N148" s="144" t="s">
        <v>35</v>
      </c>
      <c r="O148" s="145">
        <v>0.28999999999999998</v>
      </c>
      <c r="P148" s="145">
        <f t="shared" si="11"/>
        <v>79.622399999999999</v>
      </c>
      <c r="Q148" s="145">
        <v>0</v>
      </c>
      <c r="R148" s="145">
        <f t="shared" si="12"/>
        <v>0</v>
      </c>
      <c r="S148" s="145">
        <v>0</v>
      </c>
      <c r="T148" s="146">
        <f t="shared" si="13"/>
        <v>0</v>
      </c>
      <c r="AR148" s="147" t="s">
        <v>161</v>
      </c>
      <c r="AT148" s="147" t="s">
        <v>157</v>
      </c>
      <c r="AU148" s="147" t="s">
        <v>80</v>
      </c>
      <c r="AY148" s="13" t="s">
        <v>155</v>
      </c>
      <c r="BE148" s="148">
        <f t="shared" si="14"/>
        <v>0</v>
      </c>
      <c r="BF148" s="148">
        <f t="shared" si="15"/>
        <v>0</v>
      </c>
      <c r="BG148" s="148">
        <f t="shared" si="16"/>
        <v>0</v>
      </c>
      <c r="BH148" s="148">
        <f t="shared" si="17"/>
        <v>0</v>
      </c>
      <c r="BI148" s="148">
        <f t="shared" si="18"/>
        <v>0</v>
      </c>
      <c r="BJ148" s="13" t="s">
        <v>80</v>
      </c>
      <c r="BK148" s="148">
        <f t="shared" si="19"/>
        <v>0</v>
      </c>
      <c r="BL148" s="13" t="s">
        <v>161</v>
      </c>
      <c r="BM148" s="147" t="s">
        <v>387</v>
      </c>
    </row>
    <row r="149" spans="2:65" s="1" customFormat="1" ht="21.75" customHeight="1">
      <c r="B149" s="135"/>
      <c r="C149" s="136" t="s">
        <v>222</v>
      </c>
      <c r="D149" s="136" t="s">
        <v>157</v>
      </c>
      <c r="E149" s="137" t="s">
        <v>388</v>
      </c>
      <c r="F149" s="138" t="s">
        <v>389</v>
      </c>
      <c r="G149" s="139" t="s">
        <v>257</v>
      </c>
      <c r="H149" s="140">
        <v>2.6619999999999999</v>
      </c>
      <c r="I149" s="141"/>
      <c r="J149" s="141">
        <f t="shared" si="10"/>
        <v>0</v>
      </c>
      <c r="K149" s="142"/>
      <c r="L149" s="25"/>
      <c r="M149" s="143" t="s">
        <v>1</v>
      </c>
      <c r="N149" s="144" t="s">
        <v>35</v>
      </c>
      <c r="O149" s="145">
        <v>35.799489999999999</v>
      </c>
      <c r="P149" s="145">
        <f t="shared" si="11"/>
        <v>95.298242379999991</v>
      </c>
      <c r="Q149" s="145">
        <v>1.015203949</v>
      </c>
      <c r="R149" s="145">
        <f t="shared" si="12"/>
        <v>2.702472912238</v>
      </c>
      <c r="S149" s="145">
        <v>0</v>
      </c>
      <c r="T149" s="146">
        <f t="shared" si="13"/>
        <v>0</v>
      </c>
      <c r="AR149" s="147" t="s">
        <v>161</v>
      </c>
      <c r="AT149" s="147" t="s">
        <v>157</v>
      </c>
      <c r="AU149" s="147" t="s">
        <v>80</v>
      </c>
      <c r="AY149" s="13" t="s">
        <v>155</v>
      </c>
      <c r="BE149" s="148">
        <f t="shared" si="14"/>
        <v>0</v>
      </c>
      <c r="BF149" s="148">
        <f t="shared" si="15"/>
        <v>0</v>
      </c>
      <c r="BG149" s="148">
        <f t="shared" si="16"/>
        <v>0</v>
      </c>
      <c r="BH149" s="148">
        <f t="shared" si="17"/>
        <v>0</v>
      </c>
      <c r="BI149" s="148">
        <f t="shared" si="18"/>
        <v>0</v>
      </c>
      <c r="BJ149" s="13" t="s">
        <v>80</v>
      </c>
      <c r="BK149" s="148">
        <f t="shared" si="19"/>
        <v>0</v>
      </c>
      <c r="BL149" s="13" t="s">
        <v>161</v>
      </c>
      <c r="BM149" s="147" t="s">
        <v>390</v>
      </c>
    </row>
    <row r="150" spans="2:65" s="1" customFormat="1" ht="24.2" customHeight="1">
      <c r="B150" s="135"/>
      <c r="C150" s="136" t="s">
        <v>226</v>
      </c>
      <c r="D150" s="136" t="s">
        <v>157</v>
      </c>
      <c r="E150" s="137" t="s">
        <v>391</v>
      </c>
      <c r="F150" s="138" t="s">
        <v>392</v>
      </c>
      <c r="G150" s="139" t="s">
        <v>190</v>
      </c>
      <c r="H150" s="140">
        <v>514.72</v>
      </c>
      <c r="I150" s="141"/>
      <c r="J150" s="141">
        <f t="shared" si="10"/>
        <v>0</v>
      </c>
      <c r="K150" s="142"/>
      <c r="L150" s="25"/>
      <c r="M150" s="143" t="s">
        <v>1</v>
      </c>
      <c r="N150" s="144" t="s">
        <v>35</v>
      </c>
      <c r="O150" s="145">
        <v>0.85731000000000002</v>
      </c>
      <c r="P150" s="145">
        <f t="shared" si="11"/>
        <v>441.27460320000006</v>
      </c>
      <c r="Q150" s="145">
        <v>4.7600000000000003E-2</v>
      </c>
      <c r="R150" s="145">
        <f t="shared" si="12"/>
        <v>24.500672000000002</v>
      </c>
      <c r="S150" s="145">
        <v>0</v>
      </c>
      <c r="T150" s="146">
        <f t="shared" si="13"/>
        <v>0</v>
      </c>
      <c r="AR150" s="147" t="s">
        <v>161</v>
      </c>
      <c r="AT150" s="147" t="s">
        <v>157</v>
      </c>
      <c r="AU150" s="147" t="s">
        <v>80</v>
      </c>
      <c r="AY150" s="13" t="s">
        <v>155</v>
      </c>
      <c r="BE150" s="148">
        <f t="shared" si="14"/>
        <v>0</v>
      </c>
      <c r="BF150" s="148">
        <f t="shared" si="15"/>
        <v>0</v>
      </c>
      <c r="BG150" s="148">
        <f t="shared" si="16"/>
        <v>0</v>
      </c>
      <c r="BH150" s="148">
        <f t="shared" si="17"/>
        <v>0</v>
      </c>
      <c r="BI150" s="148">
        <f t="shared" si="18"/>
        <v>0</v>
      </c>
      <c r="BJ150" s="13" t="s">
        <v>80</v>
      </c>
      <c r="BK150" s="148">
        <f t="shared" si="19"/>
        <v>0</v>
      </c>
      <c r="BL150" s="13" t="s">
        <v>161</v>
      </c>
      <c r="BM150" s="147" t="s">
        <v>393</v>
      </c>
    </row>
    <row r="151" spans="2:65" s="1" customFormat="1" ht="24.2" customHeight="1">
      <c r="B151" s="135"/>
      <c r="C151" s="136" t="s">
        <v>230</v>
      </c>
      <c r="D151" s="136" t="s">
        <v>157</v>
      </c>
      <c r="E151" s="137" t="s">
        <v>394</v>
      </c>
      <c r="F151" s="138" t="s">
        <v>395</v>
      </c>
      <c r="G151" s="139" t="s">
        <v>165</v>
      </c>
      <c r="H151" s="140">
        <v>257.39999999999998</v>
      </c>
      <c r="I151" s="141"/>
      <c r="J151" s="141">
        <f t="shared" si="10"/>
        <v>0</v>
      </c>
      <c r="K151" s="142"/>
      <c r="L151" s="25"/>
      <c r="M151" s="143" t="s">
        <v>1</v>
      </c>
      <c r="N151" s="144" t="s">
        <v>35</v>
      </c>
      <c r="O151" s="145">
        <v>8.6999999999999994E-2</v>
      </c>
      <c r="P151" s="145">
        <f t="shared" si="11"/>
        <v>22.393799999999995</v>
      </c>
      <c r="Q151" s="145">
        <v>0</v>
      </c>
      <c r="R151" s="145">
        <f t="shared" si="12"/>
        <v>0</v>
      </c>
      <c r="S151" s="145">
        <v>0</v>
      </c>
      <c r="T151" s="146">
        <f t="shared" si="13"/>
        <v>0</v>
      </c>
      <c r="AR151" s="147" t="s">
        <v>161</v>
      </c>
      <c r="AT151" s="147" t="s">
        <v>157</v>
      </c>
      <c r="AU151" s="147" t="s">
        <v>80</v>
      </c>
      <c r="AY151" s="13" t="s">
        <v>155</v>
      </c>
      <c r="BE151" s="148">
        <f t="shared" si="14"/>
        <v>0</v>
      </c>
      <c r="BF151" s="148">
        <f t="shared" si="15"/>
        <v>0</v>
      </c>
      <c r="BG151" s="148">
        <f t="shared" si="16"/>
        <v>0</v>
      </c>
      <c r="BH151" s="148">
        <f t="shared" si="17"/>
        <v>0</v>
      </c>
      <c r="BI151" s="148">
        <f t="shared" si="18"/>
        <v>0</v>
      </c>
      <c r="BJ151" s="13" t="s">
        <v>80</v>
      </c>
      <c r="BK151" s="148">
        <f t="shared" si="19"/>
        <v>0</v>
      </c>
      <c r="BL151" s="13" t="s">
        <v>161</v>
      </c>
      <c r="BM151" s="147" t="s">
        <v>396</v>
      </c>
    </row>
    <row r="152" spans="2:65" s="1" customFormat="1" ht="24.2" customHeight="1">
      <c r="B152" s="135"/>
      <c r="C152" s="136" t="s">
        <v>234</v>
      </c>
      <c r="D152" s="136" t="s">
        <v>157</v>
      </c>
      <c r="E152" s="137" t="s">
        <v>397</v>
      </c>
      <c r="F152" s="138" t="s">
        <v>398</v>
      </c>
      <c r="G152" s="139" t="s">
        <v>190</v>
      </c>
      <c r="H152" s="140">
        <v>514.72</v>
      </c>
      <c r="I152" s="141"/>
      <c r="J152" s="141">
        <f t="shared" si="10"/>
        <v>0</v>
      </c>
      <c r="K152" s="142"/>
      <c r="L152" s="25"/>
      <c r="M152" s="143" t="s">
        <v>1</v>
      </c>
      <c r="N152" s="144" t="s">
        <v>35</v>
      </c>
      <c r="O152" s="145">
        <v>0.14557</v>
      </c>
      <c r="P152" s="145">
        <f t="shared" si="11"/>
        <v>74.927790400000006</v>
      </c>
      <c r="Q152" s="145">
        <v>2.7980000000000001E-3</v>
      </c>
      <c r="R152" s="145">
        <f t="shared" si="12"/>
        <v>1.4401865600000001</v>
      </c>
      <c r="S152" s="145">
        <v>0</v>
      </c>
      <c r="T152" s="146">
        <f t="shared" si="13"/>
        <v>0</v>
      </c>
      <c r="AR152" s="147" t="s">
        <v>161</v>
      </c>
      <c r="AT152" s="147" t="s">
        <v>157</v>
      </c>
      <c r="AU152" s="147" t="s">
        <v>80</v>
      </c>
      <c r="AY152" s="13" t="s">
        <v>155</v>
      </c>
      <c r="BE152" s="148">
        <f t="shared" si="14"/>
        <v>0</v>
      </c>
      <c r="BF152" s="148">
        <f t="shared" si="15"/>
        <v>0</v>
      </c>
      <c r="BG152" s="148">
        <f t="shared" si="16"/>
        <v>0</v>
      </c>
      <c r="BH152" s="148">
        <f t="shared" si="17"/>
        <v>0</v>
      </c>
      <c r="BI152" s="148">
        <f t="shared" si="18"/>
        <v>0</v>
      </c>
      <c r="BJ152" s="13" t="s">
        <v>80</v>
      </c>
      <c r="BK152" s="148">
        <f t="shared" si="19"/>
        <v>0</v>
      </c>
      <c r="BL152" s="13" t="s">
        <v>161</v>
      </c>
      <c r="BM152" s="147" t="s">
        <v>399</v>
      </c>
    </row>
    <row r="153" spans="2:65" s="1" customFormat="1" ht="24.2" customHeight="1">
      <c r="B153" s="135"/>
      <c r="C153" s="136" t="s">
        <v>7</v>
      </c>
      <c r="D153" s="136" t="s">
        <v>157</v>
      </c>
      <c r="E153" s="137" t="s">
        <v>400</v>
      </c>
      <c r="F153" s="138" t="s">
        <v>401</v>
      </c>
      <c r="G153" s="139" t="s">
        <v>402</v>
      </c>
      <c r="H153" s="140">
        <v>30888</v>
      </c>
      <c r="I153" s="141"/>
      <c r="J153" s="141">
        <f t="shared" si="10"/>
        <v>0</v>
      </c>
      <c r="K153" s="142"/>
      <c r="L153" s="25"/>
      <c r="M153" s="143" t="s">
        <v>1</v>
      </c>
      <c r="N153" s="144" t="s">
        <v>35</v>
      </c>
      <c r="O153" s="145">
        <v>2.7599999999999999E-3</v>
      </c>
      <c r="P153" s="145">
        <f t="shared" si="11"/>
        <v>85.250879999999995</v>
      </c>
      <c r="Q153" s="145">
        <v>1.98E-7</v>
      </c>
      <c r="R153" s="145">
        <f t="shared" si="12"/>
        <v>6.1158239999999997E-3</v>
      </c>
      <c r="S153" s="145">
        <v>1.0000000000000001E-5</v>
      </c>
      <c r="T153" s="146">
        <f t="shared" si="13"/>
        <v>0.30888000000000004</v>
      </c>
      <c r="AR153" s="147" t="s">
        <v>161</v>
      </c>
      <c r="AT153" s="147" t="s">
        <v>157</v>
      </c>
      <c r="AU153" s="147" t="s">
        <v>80</v>
      </c>
      <c r="AY153" s="13" t="s">
        <v>155</v>
      </c>
      <c r="BE153" s="148">
        <f t="shared" si="14"/>
        <v>0</v>
      </c>
      <c r="BF153" s="148">
        <f t="shared" si="15"/>
        <v>0</v>
      </c>
      <c r="BG153" s="148">
        <f t="shared" si="16"/>
        <v>0</v>
      </c>
      <c r="BH153" s="148">
        <f t="shared" si="17"/>
        <v>0</v>
      </c>
      <c r="BI153" s="148">
        <f t="shared" si="18"/>
        <v>0</v>
      </c>
      <c r="BJ153" s="13" t="s">
        <v>80</v>
      </c>
      <c r="BK153" s="148">
        <f t="shared" si="19"/>
        <v>0</v>
      </c>
      <c r="BL153" s="13" t="s">
        <v>161</v>
      </c>
      <c r="BM153" s="147" t="s">
        <v>403</v>
      </c>
    </row>
    <row r="154" spans="2:65" s="1" customFormat="1" ht="16.5" customHeight="1">
      <c r="B154" s="135"/>
      <c r="C154" s="136" t="s">
        <v>241</v>
      </c>
      <c r="D154" s="136" t="s">
        <v>157</v>
      </c>
      <c r="E154" s="137" t="s">
        <v>404</v>
      </c>
      <c r="F154" s="138" t="s">
        <v>405</v>
      </c>
      <c r="G154" s="139" t="s">
        <v>204</v>
      </c>
      <c r="H154" s="140">
        <v>301</v>
      </c>
      <c r="I154" s="141"/>
      <c r="J154" s="141">
        <f t="shared" si="10"/>
        <v>0</v>
      </c>
      <c r="K154" s="142"/>
      <c r="L154" s="25"/>
      <c r="M154" s="143" t="s">
        <v>1</v>
      </c>
      <c r="N154" s="144" t="s">
        <v>35</v>
      </c>
      <c r="O154" s="145">
        <v>0.67518999999999996</v>
      </c>
      <c r="P154" s="145">
        <f t="shared" si="11"/>
        <v>203.23218999999997</v>
      </c>
      <c r="Q154" s="145">
        <v>0.66549000000000003</v>
      </c>
      <c r="R154" s="145">
        <f t="shared" si="12"/>
        <v>200.31249</v>
      </c>
      <c r="S154" s="145">
        <v>0</v>
      </c>
      <c r="T154" s="146">
        <f t="shared" si="13"/>
        <v>0</v>
      </c>
      <c r="AR154" s="147" t="s">
        <v>222</v>
      </c>
      <c r="AT154" s="147" t="s">
        <v>157</v>
      </c>
      <c r="AU154" s="147" t="s">
        <v>80</v>
      </c>
      <c r="AY154" s="13" t="s">
        <v>155</v>
      </c>
      <c r="BE154" s="148">
        <f t="shared" si="14"/>
        <v>0</v>
      </c>
      <c r="BF154" s="148">
        <f t="shared" si="15"/>
        <v>0</v>
      </c>
      <c r="BG154" s="148">
        <f t="shared" si="16"/>
        <v>0</v>
      </c>
      <c r="BH154" s="148">
        <f t="shared" si="17"/>
        <v>0</v>
      </c>
      <c r="BI154" s="148">
        <f t="shared" si="18"/>
        <v>0</v>
      </c>
      <c r="BJ154" s="13" t="s">
        <v>80</v>
      </c>
      <c r="BK154" s="148">
        <f t="shared" si="19"/>
        <v>0</v>
      </c>
      <c r="BL154" s="13" t="s">
        <v>222</v>
      </c>
      <c r="BM154" s="147" t="s">
        <v>406</v>
      </c>
    </row>
    <row r="155" spans="2:65" s="1" customFormat="1" ht="16.5" customHeight="1">
      <c r="B155" s="135"/>
      <c r="C155" s="136" t="s">
        <v>246</v>
      </c>
      <c r="D155" s="136" t="s">
        <v>157</v>
      </c>
      <c r="E155" s="137" t="s">
        <v>407</v>
      </c>
      <c r="F155" s="138" t="s">
        <v>408</v>
      </c>
      <c r="G155" s="139" t="s">
        <v>204</v>
      </c>
      <c r="H155" s="140">
        <v>301</v>
      </c>
      <c r="I155" s="141"/>
      <c r="J155" s="141">
        <f t="shared" si="10"/>
        <v>0</v>
      </c>
      <c r="K155" s="142"/>
      <c r="L155" s="25"/>
      <c r="M155" s="143" t="s">
        <v>1</v>
      </c>
      <c r="N155" s="144" t="s">
        <v>35</v>
      </c>
      <c r="O155" s="145">
        <v>0.29799999999999999</v>
      </c>
      <c r="P155" s="145">
        <f t="shared" si="11"/>
        <v>89.697999999999993</v>
      </c>
      <c r="Q155" s="145">
        <v>4.4600000000000004E-3</v>
      </c>
      <c r="R155" s="145">
        <f t="shared" si="12"/>
        <v>1.3424600000000002</v>
      </c>
      <c r="S155" s="145">
        <v>0</v>
      </c>
      <c r="T155" s="146">
        <f t="shared" si="13"/>
        <v>0</v>
      </c>
      <c r="AR155" s="147" t="s">
        <v>161</v>
      </c>
      <c r="AT155" s="147" t="s">
        <v>157</v>
      </c>
      <c r="AU155" s="147" t="s">
        <v>80</v>
      </c>
      <c r="AY155" s="13" t="s">
        <v>155</v>
      </c>
      <c r="BE155" s="148">
        <f t="shared" si="14"/>
        <v>0</v>
      </c>
      <c r="BF155" s="148">
        <f t="shared" si="15"/>
        <v>0</v>
      </c>
      <c r="BG155" s="148">
        <f t="shared" si="16"/>
        <v>0</v>
      </c>
      <c r="BH155" s="148">
        <f t="shared" si="17"/>
        <v>0</v>
      </c>
      <c r="BI155" s="148">
        <f t="shared" si="18"/>
        <v>0</v>
      </c>
      <c r="BJ155" s="13" t="s">
        <v>80</v>
      </c>
      <c r="BK155" s="148">
        <f t="shared" si="19"/>
        <v>0</v>
      </c>
      <c r="BL155" s="13" t="s">
        <v>161</v>
      </c>
      <c r="BM155" s="147" t="s">
        <v>409</v>
      </c>
    </row>
    <row r="156" spans="2:65" s="1" customFormat="1" ht="24.2" customHeight="1">
      <c r="B156" s="135"/>
      <c r="C156" s="136" t="s">
        <v>250</v>
      </c>
      <c r="D156" s="136" t="s">
        <v>157</v>
      </c>
      <c r="E156" s="137" t="s">
        <v>410</v>
      </c>
      <c r="F156" s="138" t="s">
        <v>411</v>
      </c>
      <c r="G156" s="139" t="s">
        <v>190</v>
      </c>
      <c r="H156" s="140">
        <v>36</v>
      </c>
      <c r="I156" s="141"/>
      <c r="J156" s="141">
        <f t="shared" si="10"/>
        <v>0</v>
      </c>
      <c r="K156" s="142"/>
      <c r="L156" s="25"/>
      <c r="M156" s="143" t="s">
        <v>1</v>
      </c>
      <c r="N156" s="144" t="s">
        <v>35</v>
      </c>
      <c r="O156" s="145">
        <v>0.28071000000000002</v>
      </c>
      <c r="P156" s="145">
        <f t="shared" si="11"/>
        <v>10.105560000000001</v>
      </c>
      <c r="Q156" s="145">
        <v>0</v>
      </c>
      <c r="R156" s="145">
        <f t="shared" si="12"/>
        <v>0</v>
      </c>
      <c r="S156" s="145">
        <v>1.7999999999999999E-2</v>
      </c>
      <c r="T156" s="146">
        <f t="shared" si="13"/>
        <v>0.64799999999999991</v>
      </c>
      <c r="AR156" s="147" t="s">
        <v>161</v>
      </c>
      <c r="AT156" s="147" t="s">
        <v>157</v>
      </c>
      <c r="AU156" s="147" t="s">
        <v>80</v>
      </c>
      <c r="AY156" s="13" t="s">
        <v>155</v>
      </c>
      <c r="BE156" s="148">
        <f t="shared" si="14"/>
        <v>0</v>
      </c>
      <c r="BF156" s="148">
        <f t="shared" si="15"/>
        <v>0</v>
      </c>
      <c r="BG156" s="148">
        <f t="shared" si="16"/>
        <v>0</v>
      </c>
      <c r="BH156" s="148">
        <f t="shared" si="17"/>
        <v>0</v>
      </c>
      <c r="BI156" s="148">
        <f t="shared" si="18"/>
        <v>0</v>
      </c>
      <c r="BJ156" s="13" t="s">
        <v>80</v>
      </c>
      <c r="BK156" s="148">
        <f t="shared" si="19"/>
        <v>0</v>
      </c>
      <c r="BL156" s="13" t="s">
        <v>161</v>
      </c>
      <c r="BM156" s="147" t="s">
        <v>412</v>
      </c>
    </row>
    <row r="157" spans="2:65" s="1" customFormat="1" ht="16.5" customHeight="1">
      <c r="B157" s="135"/>
      <c r="C157" s="136" t="s">
        <v>254</v>
      </c>
      <c r="D157" s="136" t="s">
        <v>157</v>
      </c>
      <c r="E157" s="137" t="s">
        <v>247</v>
      </c>
      <c r="F157" s="138" t="s">
        <v>248</v>
      </c>
      <c r="G157" s="139" t="s">
        <v>190</v>
      </c>
      <c r="H157" s="140">
        <v>75</v>
      </c>
      <c r="I157" s="141"/>
      <c r="J157" s="141">
        <f t="shared" si="10"/>
        <v>0</v>
      </c>
      <c r="K157" s="142"/>
      <c r="L157" s="25"/>
      <c r="M157" s="143" t="s">
        <v>1</v>
      </c>
      <c r="N157" s="144" t="s">
        <v>35</v>
      </c>
      <c r="O157" s="145">
        <v>0.85702</v>
      </c>
      <c r="P157" s="145">
        <f t="shared" si="11"/>
        <v>64.276499999999999</v>
      </c>
      <c r="Q157" s="145">
        <v>1.5119999999999999E-5</v>
      </c>
      <c r="R157" s="145">
        <f t="shared" si="12"/>
        <v>1.134E-3</v>
      </c>
      <c r="S157" s="145">
        <v>0</v>
      </c>
      <c r="T157" s="146">
        <f t="shared" si="13"/>
        <v>0</v>
      </c>
      <c r="AR157" s="147" t="s">
        <v>161</v>
      </c>
      <c r="AT157" s="147" t="s">
        <v>157</v>
      </c>
      <c r="AU157" s="147" t="s">
        <v>80</v>
      </c>
      <c r="AY157" s="13" t="s">
        <v>155</v>
      </c>
      <c r="BE157" s="148">
        <f t="shared" si="14"/>
        <v>0</v>
      </c>
      <c r="BF157" s="148">
        <f t="shared" si="15"/>
        <v>0</v>
      </c>
      <c r="BG157" s="148">
        <f t="shared" si="16"/>
        <v>0</v>
      </c>
      <c r="BH157" s="148">
        <f t="shared" si="17"/>
        <v>0</v>
      </c>
      <c r="BI157" s="148">
        <f t="shared" si="18"/>
        <v>0</v>
      </c>
      <c r="BJ157" s="13" t="s">
        <v>80</v>
      </c>
      <c r="BK157" s="148">
        <f t="shared" si="19"/>
        <v>0</v>
      </c>
      <c r="BL157" s="13" t="s">
        <v>161</v>
      </c>
      <c r="BM157" s="147" t="s">
        <v>413</v>
      </c>
    </row>
    <row r="158" spans="2:65" s="1" customFormat="1" ht="16.5" customHeight="1">
      <c r="B158" s="135"/>
      <c r="C158" s="136" t="s">
        <v>259</v>
      </c>
      <c r="D158" s="136" t="s">
        <v>157</v>
      </c>
      <c r="E158" s="137" t="s">
        <v>414</v>
      </c>
      <c r="F158" s="138" t="s">
        <v>415</v>
      </c>
      <c r="G158" s="139" t="s">
        <v>190</v>
      </c>
      <c r="H158" s="140">
        <v>343.2</v>
      </c>
      <c r="I158" s="141"/>
      <c r="J158" s="141">
        <f t="shared" si="10"/>
        <v>0</v>
      </c>
      <c r="K158" s="142"/>
      <c r="L158" s="25"/>
      <c r="M158" s="143" t="s">
        <v>1</v>
      </c>
      <c r="N158" s="144" t="s">
        <v>35</v>
      </c>
      <c r="O158" s="145">
        <v>0.85068999999999995</v>
      </c>
      <c r="P158" s="145">
        <f t="shared" si="11"/>
        <v>291.95680799999997</v>
      </c>
      <c r="Q158" s="145">
        <v>7.4900000000000003E-6</v>
      </c>
      <c r="R158" s="145">
        <f t="shared" si="12"/>
        <v>2.5705680000000001E-3</v>
      </c>
      <c r="S158" s="145">
        <v>0</v>
      </c>
      <c r="T158" s="146">
        <f t="shared" si="13"/>
        <v>0</v>
      </c>
      <c r="AR158" s="147" t="s">
        <v>161</v>
      </c>
      <c r="AT158" s="147" t="s">
        <v>157</v>
      </c>
      <c r="AU158" s="147" t="s">
        <v>80</v>
      </c>
      <c r="AY158" s="13" t="s">
        <v>155</v>
      </c>
      <c r="BE158" s="148">
        <f t="shared" si="14"/>
        <v>0</v>
      </c>
      <c r="BF158" s="148">
        <f t="shared" si="15"/>
        <v>0</v>
      </c>
      <c r="BG158" s="148">
        <f t="shared" si="16"/>
        <v>0</v>
      </c>
      <c r="BH158" s="148">
        <f t="shared" si="17"/>
        <v>0</v>
      </c>
      <c r="BI158" s="148">
        <f t="shared" si="18"/>
        <v>0</v>
      </c>
      <c r="BJ158" s="13" t="s">
        <v>80</v>
      </c>
      <c r="BK158" s="148">
        <f t="shared" si="19"/>
        <v>0</v>
      </c>
      <c r="BL158" s="13" t="s">
        <v>161</v>
      </c>
      <c r="BM158" s="147" t="s">
        <v>416</v>
      </c>
    </row>
    <row r="159" spans="2:65" s="11" customFormat="1" ht="22.9" customHeight="1">
      <c r="B159" s="124"/>
      <c r="D159" s="125" t="s">
        <v>68</v>
      </c>
      <c r="E159" s="133" t="s">
        <v>186</v>
      </c>
      <c r="F159" s="133" t="s">
        <v>187</v>
      </c>
      <c r="J159" s="134">
        <f>BK159</f>
        <v>0</v>
      </c>
      <c r="L159" s="124"/>
      <c r="M159" s="128"/>
      <c r="P159" s="129">
        <f>SUM(P160:P173)</f>
        <v>21.957999999999998</v>
      </c>
      <c r="R159" s="129">
        <f>SUM(R160:R173)</f>
        <v>1.3064080000000002</v>
      </c>
      <c r="T159" s="130">
        <f>SUM(T160:T173)</f>
        <v>0</v>
      </c>
      <c r="AR159" s="125" t="s">
        <v>75</v>
      </c>
      <c r="AT159" s="131" t="s">
        <v>68</v>
      </c>
      <c r="AU159" s="131" t="s">
        <v>75</v>
      </c>
      <c r="AY159" s="125" t="s">
        <v>155</v>
      </c>
      <c r="BK159" s="132">
        <f>SUM(BK160:BK173)</f>
        <v>0</v>
      </c>
    </row>
    <row r="160" spans="2:65" s="1" customFormat="1" ht="33" customHeight="1">
      <c r="B160" s="135"/>
      <c r="C160" s="136" t="s">
        <v>263</v>
      </c>
      <c r="D160" s="136" t="s">
        <v>157</v>
      </c>
      <c r="E160" s="137" t="s">
        <v>188</v>
      </c>
      <c r="F160" s="138" t="s">
        <v>189</v>
      </c>
      <c r="G160" s="139" t="s">
        <v>190</v>
      </c>
      <c r="H160" s="140">
        <v>54</v>
      </c>
      <c r="I160" s="141"/>
      <c r="J160" s="141">
        <f t="shared" ref="J160:J173" si="20">ROUND(I160*H160,2)</f>
        <v>0</v>
      </c>
      <c r="K160" s="142"/>
      <c r="L160" s="25"/>
      <c r="M160" s="143" t="s">
        <v>1</v>
      </c>
      <c r="N160" s="144" t="s">
        <v>35</v>
      </c>
      <c r="O160" s="145">
        <v>3.5000000000000003E-2</v>
      </c>
      <c r="P160" s="145">
        <f t="shared" ref="P160:P173" si="21">O160*H160</f>
        <v>1.8900000000000001</v>
      </c>
      <c r="Q160" s="145">
        <v>0</v>
      </c>
      <c r="R160" s="145">
        <f t="shared" ref="R160:R173" si="22">Q160*H160</f>
        <v>0</v>
      </c>
      <c r="S160" s="145">
        <v>0</v>
      </c>
      <c r="T160" s="146">
        <f t="shared" ref="T160:T173" si="23">S160*H160</f>
        <v>0</v>
      </c>
      <c r="AR160" s="147" t="s">
        <v>161</v>
      </c>
      <c r="AT160" s="147" t="s">
        <v>157</v>
      </c>
      <c r="AU160" s="147" t="s">
        <v>80</v>
      </c>
      <c r="AY160" s="13" t="s">
        <v>155</v>
      </c>
      <c r="BE160" s="148">
        <f t="shared" ref="BE160:BE173" si="24">IF(N160="základná",J160,0)</f>
        <v>0</v>
      </c>
      <c r="BF160" s="148">
        <f t="shared" ref="BF160:BF173" si="25">IF(N160="znížená",J160,0)</f>
        <v>0</v>
      </c>
      <c r="BG160" s="148">
        <f t="shared" ref="BG160:BG173" si="26">IF(N160="zákl. prenesená",J160,0)</f>
        <v>0</v>
      </c>
      <c r="BH160" s="148">
        <f t="shared" ref="BH160:BH173" si="27">IF(N160="zníž. prenesená",J160,0)</f>
        <v>0</v>
      </c>
      <c r="BI160" s="148">
        <f t="shared" ref="BI160:BI173" si="28">IF(N160="nulová",J160,0)</f>
        <v>0</v>
      </c>
      <c r="BJ160" s="13" t="s">
        <v>80</v>
      </c>
      <c r="BK160" s="148">
        <f t="shared" ref="BK160:BK173" si="29">ROUND(I160*H160,2)</f>
        <v>0</v>
      </c>
      <c r="BL160" s="13" t="s">
        <v>161</v>
      </c>
      <c r="BM160" s="147" t="s">
        <v>417</v>
      </c>
    </row>
    <row r="161" spans="2:65" s="1" customFormat="1" ht="24.2" customHeight="1">
      <c r="B161" s="135"/>
      <c r="C161" s="149" t="s">
        <v>267</v>
      </c>
      <c r="D161" s="149" t="s">
        <v>193</v>
      </c>
      <c r="E161" s="150" t="s">
        <v>194</v>
      </c>
      <c r="F161" s="151" t="s">
        <v>195</v>
      </c>
      <c r="G161" s="152" t="s">
        <v>190</v>
      </c>
      <c r="H161" s="153">
        <v>54</v>
      </c>
      <c r="I161" s="154"/>
      <c r="J161" s="154">
        <f t="shared" si="20"/>
        <v>0</v>
      </c>
      <c r="K161" s="155"/>
      <c r="L161" s="156"/>
      <c r="M161" s="157" t="s">
        <v>1</v>
      </c>
      <c r="N161" s="158" t="s">
        <v>35</v>
      </c>
      <c r="O161" s="145">
        <v>0</v>
      </c>
      <c r="P161" s="145">
        <f t="shared" si="21"/>
        <v>0</v>
      </c>
      <c r="Q161" s="145">
        <v>3.82E-3</v>
      </c>
      <c r="R161" s="145">
        <f t="shared" si="22"/>
        <v>0.20627999999999999</v>
      </c>
      <c r="S161" s="145">
        <v>0</v>
      </c>
      <c r="T161" s="146">
        <f t="shared" si="23"/>
        <v>0</v>
      </c>
      <c r="AR161" s="147" t="s">
        <v>186</v>
      </c>
      <c r="AT161" s="147" t="s">
        <v>193</v>
      </c>
      <c r="AU161" s="147" t="s">
        <v>80</v>
      </c>
      <c r="AY161" s="13" t="s">
        <v>155</v>
      </c>
      <c r="BE161" s="148">
        <f t="shared" si="24"/>
        <v>0</v>
      </c>
      <c r="BF161" s="148">
        <f t="shared" si="25"/>
        <v>0</v>
      </c>
      <c r="BG161" s="148">
        <f t="shared" si="26"/>
        <v>0</v>
      </c>
      <c r="BH161" s="148">
        <f t="shared" si="27"/>
        <v>0</v>
      </c>
      <c r="BI161" s="148">
        <f t="shared" si="28"/>
        <v>0</v>
      </c>
      <c r="BJ161" s="13" t="s">
        <v>80</v>
      </c>
      <c r="BK161" s="148">
        <f t="shared" si="29"/>
        <v>0</v>
      </c>
      <c r="BL161" s="13" t="s">
        <v>161</v>
      </c>
      <c r="BM161" s="147" t="s">
        <v>418</v>
      </c>
    </row>
    <row r="162" spans="2:65" s="1" customFormat="1" ht="24.2" customHeight="1">
      <c r="B162" s="135"/>
      <c r="C162" s="136" t="s">
        <v>273</v>
      </c>
      <c r="D162" s="136" t="s">
        <v>157</v>
      </c>
      <c r="E162" s="137" t="s">
        <v>198</v>
      </c>
      <c r="F162" s="138" t="s">
        <v>199</v>
      </c>
      <c r="G162" s="139" t="s">
        <v>190</v>
      </c>
      <c r="H162" s="140">
        <v>50</v>
      </c>
      <c r="I162" s="141"/>
      <c r="J162" s="141">
        <f t="shared" si="20"/>
        <v>0</v>
      </c>
      <c r="K162" s="142"/>
      <c r="L162" s="25"/>
      <c r="M162" s="143" t="s">
        <v>1</v>
      </c>
      <c r="N162" s="144" t="s">
        <v>35</v>
      </c>
      <c r="O162" s="145">
        <v>0.10829999999999999</v>
      </c>
      <c r="P162" s="145">
        <f t="shared" si="21"/>
        <v>5.415</v>
      </c>
      <c r="Q162" s="145">
        <v>2.8E-5</v>
      </c>
      <c r="R162" s="145">
        <f t="shared" si="22"/>
        <v>1.4E-3</v>
      </c>
      <c r="S162" s="145">
        <v>0</v>
      </c>
      <c r="T162" s="146">
        <f t="shared" si="23"/>
        <v>0</v>
      </c>
      <c r="AR162" s="147" t="s">
        <v>161</v>
      </c>
      <c r="AT162" s="147" t="s">
        <v>157</v>
      </c>
      <c r="AU162" s="147" t="s">
        <v>80</v>
      </c>
      <c r="AY162" s="13" t="s">
        <v>155</v>
      </c>
      <c r="BE162" s="148">
        <f t="shared" si="24"/>
        <v>0</v>
      </c>
      <c r="BF162" s="148">
        <f t="shared" si="25"/>
        <v>0</v>
      </c>
      <c r="BG162" s="148">
        <f t="shared" si="26"/>
        <v>0</v>
      </c>
      <c r="BH162" s="148">
        <f t="shared" si="27"/>
        <v>0</v>
      </c>
      <c r="BI162" s="148">
        <f t="shared" si="28"/>
        <v>0</v>
      </c>
      <c r="BJ162" s="13" t="s">
        <v>80</v>
      </c>
      <c r="BK162" s="148">
        <f t="shared" si="29"/>
        <v>0</v>
      </c>
      <c r="BL162" s="13" t="s">
        <v>161</v>
      </c>
      <c r="BM162" s="147" t="s">
        <v>419</v>
      </c>
    </row>
    <row r="163" spans="2:65" s="1" customFormat="1" ht="24.2" customHeight="1">
      <c r="B163" s="135"/>
      <c r="C163" s="149" t="s">
        <v>281</v>
      </c>
      <c r="D163" s="149" t="s">
        <v>193</v>
      </c>
      <c r="E163" s="150" t="s">
        <v>202</v>
      </c>
      <c r="F163" s="151" t="s">
        <v>203</v>
      </c>
      <c r="G163" s="152" t="s">
        <v>204</v>
      </c>
      <c r="H163" s="153">
        <v>27.5</v>
      </c>
      <c r="I163" s="154"/>
      <c r="J163" s="154">
        <f t="shared" si="20"/>
        <v>0</v>
      </c>
      <c r="K163" s="155"/>
      <c r="L163" s="156"/>
      <c r="M163" s="157" t="s">
        <v>1</v>
      </c>
      <c r="N163" s="158" t="s">
        <v>35</v>
      </c>
      <c r="O163" s="145">
        <v>0</v>
      </c>
      <c r="P163" s="145">
        <f t="shared" si="21"/>
        <v>0</v>
      </c>
      <c r="Q163" s="145">
        <v>3.9120000000000002E-2</v>
      </c>
      <c r="R163" s="145">
        <f t="shared" si="22"/>
        <v>1.0758000000000001</v>
      </c>
      <c r="S163" s="145">
        <v>0</v>
      </c>
      <c r="T163" s="146">
        <f t="shared" si="23"/>
        <v>0</v>
      </c>
      <c r="AR163" s="147" t="s">
        <v>186</v>
      </c>
      <c r="AT163" s="147" t="s">
        <v>193</v>
      </c>
      <c r="AU163" s="147" t="s">
        <v>80</v>
      </c>
      <c r="AY163" s="13" t="s">
        <v>155</v>
      </c>
      <c r="BE163" s="148">
        <f t="shared" si="24"/>
        <v>0</v>
      </c>
      <c r="BF163" s="148">
        <f t="shared" si="25"/>
        <v>0</v>
      </c>
      <c r="BG163" s="148">
        <f t="shared" si="26"/>
        <v>0</v>
      </c>
      <c r="BH163" s="148">
        <f t="shared" si="27"/>
        <v>0</v>
      </c>
      <c r="BI163" s="148">
        <f t="shared" si="28"/>
        <v>0</v>
      </c>
      <c r="BJ163" s="13" t="s">
        <v>80</v>
      </c>
      <c r="BK163" s="148">
        <f t="shared" si="29"/>
        <v>0</v>
      </c>
      <c r="BL163" s="13" t="s">
        <v>161</v>
      </c>
      <c r="BM163" s="147" t="s">
        <v>420</v>
      </c>
    </row>
    <row r="164" spans="2:65" s="1" customFormat="1" ht="24.2" customHeight="1">
      <c r="B164" s="135"/>
      <c r="C164" s="136" t="s">
        <v>286</v>
      </c>
      <c r="D164" s="136" t="s">
        <v>157</v>
      </c>
      <c r="E164" s="137" t="s">
        <v>207</v>
      </c>
      <c r="F164" s="138" t="s">
        <v>208</v>
      </c>
      <c r="G164" s="139" t="s">
        <v>204</v>
      </c>
      <c r="H164" s="140">
        <v>1</v>
      </c>
      <c r="I164" s="141"/>
      <c r="J164" s="141">
        <f t="shared" si="20"/>
        <v>0</v>
      </c>
      <c r="K164" s="142"/>
      <c r="L164" s="25"/>
      <c r="M164" s="143" t="s">
        <v>1</v>
      </c>
      <c r="N164" s="144" t="s">
        <v>35</v>
      </c>
      <c r="O164" s="145">
        <v>0.57999999999999996</v>
      </c>
      <c r="P164" s="145">
        <f t="shared" si="21"/>
        <v>0.57999999999999996</v>
      </c>
      <c r="Q164" s="145">
        <v>0</v>
      </c>
      <c r="R164" s="145">
        <f t="shared" si="22"/>
        <v>0</v>
      </c>
      <c r="S164" s="145">
        <v>0</v>
      </c>
      <c r="T164" s="146">
        <f t="shared" si="23"/>
        <v>0</v>
      </c>
      <c r="AR164" s="147" t="s">
        <v>161</v>
      </c>
      <c r="AT164" s="147" t="s">
        <v>157</v>
      </c>
      <c r="AU164" s="147" t="s">
        <v>80</v>
      </c>
      <c r="AY164" s="13" t="s">
        <v>155</v>
      </c>
      <c r="BE164" s="148">
        <f t="shared" si="24"/>
        <v>0</v>
      </c>
      <c r="BF164" s="148">
        <f t="shared" si="25"/>
        <v>0</v>
      </c>
      <c r="BG164" s="148">
        <f t="shared" si="26"/>
        <v>0</v>
      </c>
      <c r="BH164" s="148">
        <f t="shared" si="27"/>
        <v>0</v>
      </c>
      <c r="BI164" s="148">
        <f t="shared" si="28"/>
        <v>0</v>
      </c>
      <c r="BJ164" s="13" t="s">
        <v>80</v>
      </c>
      <c r="BK164" s="148">
        <f t="shared" si="29"/>
        <v>0</v>
      </c>
      <c r="BL164" s="13" t="s">
        <v>161</v>
      </c>
      <c r="BM164" s="147" t="s">
        <v>421</v>
      </c>
    </row>
    <row r="165" spans="2:65" s="1" customFormat="1" ht="37.9" customHeight="1">
      <c r="B165" s="135"/>
      <c r="C165" s="149" t="s">
        <v>290</v>
      </c>
      <c r="D165" s="149" t="s">
        <v>193</v>
      </c>
      <c r="E165" s="150" t="s">
        <v>211</v>
      </c>
      <c r="F165" s="151" t="s">
        <v>212</v>
      </c>
      <c r="G165" s="152" t="s">
        <v>204</v>
      </c>
      <c r="H165" s="153">
        <v>1</v>
      </c>
      <c r="I165" s="154"/>
      <c r="J165" s="154">
        <f t="shared" si="20"/>
        <v>0</v>
      </c>
      <c r="K165" s="155"/>
      <c r="L165" s="156"/>
      <c r="M165" s="157" t="s">
        <v>1</v>
      </c>
      <c r="N165" s="158" t="s">
        <v>35</v>
      </c>
      <c r="O165" s="145">
        <v>0</v>
      </c>
      <c r="P165" s="145">
        <f t="shared" si="21"/>
        <v>0</v>
      </c>
      <c r="Q165" s="145">
        <v>4.4999999999999999E-4</v>
      </c>
      <c r="R165" s="145">
        <f t="shared" si="22"/>
        <v>4.4999999999999999E-4</v>
      </c>
      <c r="S165" s="145">
        <v>0</v>
      </c>
      <c r="T165" s="146">
        <f t="shared" si="23"/>
        <v>0</v>
      </c>
      <c r="AR165" s="147" t="s">
        <v>186</v>
      </c>
      <c r="AT165" s="147" t="s">
        <v>193</v>
      </c>
      <c r="AU165" s="147" t="s">
        <v>80</v>
      </c>
      <c r="AY165" s="13" t="s">
        <v>155</v>
      </c>
      <c r="BE165" s="148">
        <f t="shared" si="24"/>
        <v>0</v>
      </c>
      <c r="BF165" s="148">
        <f t="shared" si="25"/>
        <v>0</v>
      </c>
      <c r="BG165" s="148">
        <f t="shared" si="26"/>
        <v>0</v>
      </c>
      <c r="BH165" s="148">
        <f t="shared" si="27"/>
        <v>0</v>
      </c>
      <c r="BI165" s="148">
        <f t="shared" si="28"/>
        <v>0</v>
      </c>
      <c r="BJ165" s="13" t="s">
        <v>80</v>
      </c>
      <c r="BK165" s="148">
        <f t="shared" si="29"/>
        <v>0</v>
      </c>
      <c r="BL165" s="13" t="s">
        <v>161</v>
      </c>
      <c r="BM165" s="147" t="s">
        <v>422</v>
      </c>
    </row>
    <row r="166" spans="2:65" s="1" customFormat="1" ht="24.2" customHeight="1">
      <c r="B166" s="135"/>
      <c r="C166" s="136" t="s">
        <v>293</v>
      </c>
      <c r="D166" s="136" t="s">
        <v>157</v>
      </c>
      <c r="E166" s="137" t="s">
        <v>215</v>
      </c>
      <c r="F166" s="138" t="s">
        <v>216</v>
      </c>
      <c r="G166" s="139" t="s">
        <v>204</v>
      </c>
      <c r="H166" s="140">
        <v>13</v>
      </c>
      <c r="I166" s="141"/>
      <c r="J166" s="141">
        <f t="shared" si="20"/>
        <v>0</v>
      </c>
      <c r="K166" s="142"/>
      <c r="L166" s="25"/>
      <c r="M166" s="143" t="s">
        <v>1</v>
      </c>
      <c r="N166" s="144" t="s">
        <v>35</v>
      </c>
      <c r="O166" s="145">
        <v>0.42</v>
      </c>
      <c r="P166" s="145">
        <f t="shared" si="21"/>
        <v>5.46</v>
      </c>
      <c r="Q166" s="145">
        <v>0</v>
      </c>
      <c r="R166" s="145">
        <f t="shared" si="22"/>
        <v>0</v>
      </c>
      <c r="S166" s="145">
        <v>0</v>
      </c>
      <c r="T166" s="146">
        <f t="shared" si="23"/>
        <v>0</v>
      </c>
      <c r="AR166" s="147" t="s">
        <v>161</v>
      </c>
      <c r="AT166" s="147" t="s">
        <v>157</v>
      </c>
      <c r="AU166" s="147" t="s">
        <v>80</v>
      </c>
      <c r="AY166" s="13" t="s">
        <v>155</v>
      </c>
      <c r="BE166" s="148">
        <f t="shared" si="24"/>
        <v>0</v>
      </c>
      <c r="BF166" s="148">
        <f t="shared" si="25"/>
        <v>0</v>
      </c>
      <c r="BG166" s="148">
        <f t="shared" si="26"/>
        <v>0</v>
      </c>
      <c r="BH166" s="148">
        <f t="shared" si="27"/>
        <v>0</v>
      </c>
      <c r="BI166" s="148">
        <f t="shared" si="28"/>
        <v>0</v>
      </c>
      <c r="BJ166" s="13" t="s">
        <v>80</v>
      </c>
      <c r="BK166" s="148">
        <f t="shared" si="29"/>
        <v>0</v>
      </c>
      <c r="BL166" s="13" t="s">
        <v>161</v>
      </c>
      <c r="BM166" s="147" t="s">
        <v>423</v>
      </c>
    </row>
    <row r="167" spans="2:65" s="1" customFormat="1" ht="24.2" customHeight="1">
      <c r="B167" s="135"/>
      <c r="C167" s="149" t="s">
        <v>301</v>
      </c>
      <c r="D167" s="149" t="s">
        <v>193</v>
      </c>
      <c r="E167" s="150" t="s">
        <v>219</v>
      </c>
      <c r="F167" s="151" t="s">
        <v>220</v>
      </c>
      <c r="G167" s="152" t="s">
        <v>204</v>
      </c>
      <c r="H167" s="153">
        <v>3</v>
      </c>
      <c r="I167" s="154"/>
      <c r="J167" s="154">
        <f t="shared" si="20"/>
        <v>0</v>
      </c>
      <c r="K167" s="155"/>
      <c r="L167" s="156"/>
      <c r="M167" s="157" t="s">
        <v>1</v>
      </c>
      <c r="N167" s="158" t="s">
        <v>35</v>
      </c>
      <c r="O167" s="145">
        <v>0</v>
      </c>
      <c r="P167" s="145">
        <f t="shared" si="21"/>
        <v>0</v>
      </c>
      <c r="Q167" s="145">
        <v>9.7000000000000005E-4</v>
      </c>
      <c r="R167" s="145">
        <f t="shared" si="22"/>
        <v>2.9100000000000003E-3</v>
      </c>
      <c r="S167" s="145">
        <v>0</v>
      </c>
      <c r="T167" s="146">
        <f t="shared" si="23"/>
        <v>0</v>
      </c>
      <c r="AR167" s="147" t="s">
        <v>186</v>
      </c>
      <c r="AT167" s="147" t="s">
        <v>193</v>
      </c>
      <c r="AU167" s="147" t="s">
        <v>80</v>
      </c>
      <c r="AY167" s="13" t="s">
        <v>155</v>
      </c>
      <c r="BE167" s="148">
        <f t="shared" si="24"/>
        <v>0</v>
      </c>
      <c r="BF167" s="148">
        <f t="shared" si="25"/>
        <v>0</v>
      </c>
      <c r="BG167" s="148">
        <f t="shared" si="26"/>
        <v>0</v>
      </c>
      <c r="BH167" s="148">
        <f t="shared" si="27"/>
        <v>0</v>
      </c>
      <c r="BI167" s="148">
        <f t="shared" si="28"/>
        <v>0</v>
      </c>
      <c r="BJ167" s="13" t="s">
        <v>80</v>
      </c>
      <c r="BK167" s="148">
        <f t="shared" si="29"/>
        <v>0</v>
      </c>
      <c r="BL167" s="13" t="s">
        <v>161</v>
      </c>
      <c r="BM167" s="147" t="s">
        <v>424</v>
      </c>
    </row>
    <row r="168" spans="2:65" s="1" customFormat="1" ht="24.2" customHeight="1">
      <c r="B168" s="135"/>
      <c r="C168" s="149" t="s">
        <v>305</v>
      </c>
      <c r="D168" s="149" t="s">
        <v>193</v>
      </c>
      <c r="E168" s="150" t="s">
        <v>223</v>
      </c>
      <c r="F168" s="151" t="s">
        <v>224</v>
      </c>
      <c r="G168" s="152" t="s">
        <v>204</v>
      </c>
      <c r="H168" s="153">
        <v>4</v>
      </c>
      <c r="I168" s="154"/>
      <c r="J168" s="154">
        <f t="shared" si="20"/>
        <v>0</v>
      </c>
      <c r="K168" s="155"/>
      <c r="L168" s="156"/>
      <c r="M168" s="157" t="s">
        <v>1</v>
      </c>
      <c r="N168" s="158" t="s">
        <v>35</v>
      </c>
      <c r="O168" s="145">
        <v>0</v>
      </c>
      <c r="P168" s="145">
        <f t="shared" si="21"/>
        <v>0</v>
      </c>
      <c r="Q168" s="145">
        <v>1.2600000000000001E-3</v>
      </c>
      <c r="R168" s="145">
        <f t="shared" si="22"/>
        <v>5.0400000000000002E-3</v>
      </c>
      <c r="S168" s="145">
        <v>0</v>
      </c>
      <c r="T168" s="146">
        <f t="shared" si="23"/>
        <v>0</v>
      </c>
      <c r="AR168" s="147" t="s">
        <v>186</v>
      </c>
      <c r="AT168" s="147" t="s">
        <v>193</v>
      </c>
      <c r="AU168" s="147" t="s">
        <v>80</v>
      </c>
      <c r="AY168" s="13" t="s">
        <v>155</v>
      </c>
      <c r="BE168" s="148">
        <f t="shared" si="24"/>
        <v>0</v>
      </c>
      <c r="BF168" s="148">
        <f t="shared" si="25"/>
        <v>0</v>
      </c>
      <c r="BG168" s="148">
        <f t="shared" si="26"/>
        <v>0</v>
      </c>
      <c r="BH168" s="148">
        <f t="shared" si="27"/>
        <v>0</v>
      </c>
      <c r="BI168" s="148">
        <f t="shared" si="28"/>
        <v>0</v>
      </c>
      <c r="BJ168" s="13" t="s">
        <v>80</v>
      </c>
      <c r="BK168" s="148">
        <f t="shared" si="29"/>
        <v>0</v>
      </c>
      <c r="BL168" s="13" t="s">
        <v>161</v>
      </c>
      <c r="BM168" s="147" t="s">
        <v>425</v>
      </c>
    </row>
    <row r="169" spans="2:65" s="1" customFormat="1" ht="24.2" customHeight="1">
      <c r="B169" s="135"/>
      <c r="C169" s="149" t="s">
        <v>312</v>
      </c>
      <c r="D169" s="149" t="s">
        <v>193</v>
      </c>
      <c r="E169" s="150" t="s">
        <v>227</v>
      </c>
      <c r="F169" s="151" t="s">
        <v>228</v>
      </c>
      <c r="G169" s="152" t="s">
        <v>204</v>
      </c>
      <c r="H169" s="153">
        <v>1</v>
      </c>
      <c r="I169" s="154"/>
      <c r="J169" s="154">
        <f t="shared" si="20"/>
        <v>0</v>
      </c>
      <c r="K169" s="155"/>
      <c r="L169" s="156"/>
      <c r="M169" s="157" t="s">
        <v>1</v>
      </c>
      <c r="N169" s="158" t="s">
        <v>35</v>
      </c>
      <c r="O169" s="145">
        <v>0</v>
      </c>
      <c r="P169" s="145">
        <f t="shared" si="21"/>
        <v>0</v>
      </c>
      <c r="Q169" s="145">
        <v>1.08E-3</v>
      </c>
      <c r="R169" s="145">
        <f t="shared" si="22"/>
        <v>1.08E-3</v>
      </c>
      <c r="S169" s="145">
        <v>0</v>
      </c>
      <c r="T169" s="146">
        <f t="shared" si="23"/>
        <v>0</v>
      </c>
      <c r="AR169" s="147" t="s">
        <v>186</v>
      </c>
      <c r="AT169" s="147" t="s">
        <v>193</v>
      </c>
      <c r="AU169" s="147" t="s">
        <v>80</v>
      </c>
      <c r="AY169" s="13" t="s">
        <v>155</v>
      </c>
      <c r="BE169" s="148">
        <f t="shared" si="24"/>
        <v>0</v>
      </c>
      <c r="BF169" s="148">
        <f t="shared" si="25"/>
        <v>0</v>
      </c>
      <c r="BG169" s="148">
        <f t="shared" si="26"/>
        <v>0</v>
      </c>
      <c r="BH169" s="148">
        <f t="shared" si="27"/>
        <v>0</v>
      </c>
      <c r="BI169" s="148">
        <f t="shared" si="28"/>
        <v>0</v>
      </c>
      <c r="BJ169" s="13" t="s">
        <v>80</v>
      </c>
      <c r="BK169" s="148">
        <f t="shared" si="29"/>
        <v>0</v>
      </c>
      <c r="BL169" s="13" t="s">
        <v>161</v>
      </c>
      <c r="BM169" s="147" t="s">
        <v>426</v>
      </c>
    </row>
    <row r="170" spans="2:65" s="1" customFormat="1" ht="24.2" customHeight="1">
      <c r="B170" s="135"/>
      <c r="C170" s="149" t="s">
        <v>427</v>
      </c>
      <c r="D170" s="149" t="s">
        <v>193</v>
      </c>
      <c r="E170" s="150" t="s">
        <v>231</v>
      </c>
      <c r="F170" s="151" t="s">
        <v>232</v>
      </c>
      <c r="G170" s="152" t="s">
        <v>204</v>
      </c>
      <c r="H170" s="153">
        <v>5</v>
      </c>
      <c r="I170" s="154"/>
      <c r="J170" s="154">
        <f t="shared" si="20"/>
        <v>0</v>
      </c>
      <c r="K170" s="155"/>
      <c r="L170" s="156"/>
      <c r="M170" s="157" t="s">
        <v>1</v>
      </c>
      <c r="N170" s="158" t="s">
        <v>35</v>
      </c>
      <c r="O170" s="145">
        <v>0</v>
      </c>
      <c r="P170" s="145">
        <f t="shared" si="21"/>
        <v>0</v>
      </c>
      <c r="Q170" s="145">
        <v>6.7000000000000002E-4</v>
      </c>
      <c r="R170" s="145">
        <f t="shared" si="22"/>
        <v>3.3500000000000001E-3</v>
      </c>
      <c r="S170" s="145">
        <v>0</v>
      </c>
      <c r="T170" s="146">
        <f t="shared" si="23"/>
        <v>0</v>
      </c>
      <c r="AR170" s="147" t="s">
        <v>186</v>
      </c>
      <c r="AT170" s="147" t="s">
        <v>193</v>
      </c>
      <c r="AU170" s="147" t="s">
        <v>80</v>
      </c>
      <c r="AY170" s="13" t="s">
        <v>155</v>
      </c>
      <c r="BE170" s="148">
        <f t="shared" si="24"/>
        <v>0</v>
      </c>
      <c r="BF170" s="148">
        <f t="shared" si="25"/>
        <v>0</v>
      </c>
      <c r="BG170" s="148">
        <f t="shared" si="26"/>
        <v>0</v>
      </c>
      <c r="BH170" s="148">
        <f t="shared" si="27"/>
        <v>0</v>
      </c>
      <c r="BI170" s="148">
        <f t="shared" si="28"/>
        <v>0</v>
      </c>
      <c r="BJ170" s="13" t="s">
        <v>80</v>
      </c>
      <c r="BK170" s="148">
        <f t="shared" si="29"/>
        <v>0</v>
      </c>
      <c r="BL170" s="13" t="s">
        <v>161</v>
      </c>
      <c r="BM170" s="147" t="s">
        <v>428</v>
      </c>
    </row>
    <row r="171" spans="2:65" s="1" customFormat="1" ht="16.5" customHeight="1">
      <c r="B171" s="135"/>
      <c r="C171" s="136" t="s">
        <v>429</v>
      </c>
      <c r="D171" s="136" t="s">
        <v>157</v>
      </c>
      <c r="E171" s="137" t="s">
        <v>235</v>
      </c>
      <c r="F171" s="138" t="s">
        <v>236</v>
      </c>
      <c r="G171" s="139" t="s">
        <v>190</v>
      </c>
      <c r="H171" s="140">
        <v>54</v>
      </c>
      <c r="I171" s="141"/>
      <c r="J171" s="141">
        <f t="shared" si="20"/>
        <v>0</v>
      </c>
      <c r="K171" s="142"/>
      <c r="L171" s="25"/>
      <c r="M171" s="143" t="s">
        <v>1</v>
      </c>
      <c r="N171" s="144" t="s">
        <v>35</v>
      </c>
      <c r="O171" s="145">
        <v>5.7000000000000002E-2</v>
      </c>
      <c r="P171" s="145">
        <f t="shared" si="21"/>
        <v>3.0780000000000003</v>
      </c>
      <c r="Q171" s="145">
        <v>0</v>
      </c>
      <c r="R171" s="145">
        <f t="shared" si="22"/>
        <v>0</v>
      </c>
      <c r="S171" s="145">
        <v>0</v>
      </c>
      <c r="T171" s="146">
        <f t="shared" si="23"/>
        <v>0</v>
      </c>
      <c r="AR171" s="147" t="s">
        <v>161</v>
      </c>
      <c r="AT171" s="147" t="s">
        <v>157</v>
      </c>
      <c r="AU171" s="147" t="s">
        <v>80</v>
      </c>
      <c r="AY171" s="13" t="s">
        <v>155</v>
      </c>
      <c r="BE171" s="148">
        <f t="shared" si="24"/>
        <v>0</v>
      </c>
      <c r="BF171" s="148">
        <f t="shared" si="25"/>
        <v>0</v>
      </c>
      <c r="BG171" s="148">
        <f t="shared" si="26"/>
        <v>0</v>
      </c>
      <c r="BH171" s="148">
        <f t="shared" si="27"/>
        <v>0</v>
      </c>
      <c r="BI171" s="148">
        <f t="shared" si="28"/>
        <v>0</v>
      </c>
      <c r="BJ171" s="13" t="s">
        <v>80</v>
      </c>
      <c r="BK171" s="148">
        <f t="shared" si="29"/>
        <v>0</v>
      </c>
      <c r="BL171" s="13" t="s">
        <v>161</v>
      </c>
      <c r="BM171" s="147" t="s">
        <v>430</v>
      </c>
    </row>
    <row r="172" spans="2:65" s="1" customFormat="1" ht="16.5" customHeight="1">
      <c r="B172" s="135"/>
      <c r="C172" s="136" t="s">
        <v>431</v>
      </c>
      <c r="D172" s="136" t="s">
        <v>157</v>
      </c>
      <c r="E172" s="137" t="s">
        <v>238</v>
      </c>
      <c r="F172" s="138" t="s">
        <v>239</v>
      </c>
      <c r="G172" s="139" t="s">
        <v>190</v>
      </c>
      <c r="H172" s="140">
        <v>54</v>
      </c>
      <c r="I172" s="141"/>
      <c r="J172" s="141">
        <f t="shared" si="20"/>
        <v>0</v>
      </c>
      <c r="K172" s="142"/>
      <c r="L172" s="25"/>
      <c r="M172" s="143" t="s">
        <v>1</v>
      </c>
      <c r="N172" s="144" t="s">
        <v>35</v>
      </c>
      <c r="O172" s="145">
        <v>0.05</v>
      </c>
      <c r="P172" s="145">
        <f t="shared" si="21"/>
        <v>2.7</v>
      </c>
      <c r="Q172" s="145">
        <v>8.7000000000000001E-5</v>
      </c>
      <c r="R172" s="145">
        <f t="shared" si="22"/>
        <v>4.6979999999999999E-3</v>
      </c>
      <c r="S172" s="145">
        <v>0</v>
      </c>
      <c r="T172" s="146">
        <f t="shared" si="23"/>
        <v>0</v>
      </c>
      <c r="AR172" s="147" t="s">
        <v>161</v>
      </c>
      <c r="AT172" s="147" t="s">
        <v>157</v>
      </c>
      <c r="AU172" s="147" t="s">
        <v>80</v>
      </c>
      <c r="AY172" s="13" t="s">
        <v>155</v>
      </c>
      <c r="BE172" s="148">
        <f t="shared" si="24"/>
        <v>0</v>
      </c>
      <c r="BF172" s="148">
        <f t="shared" si="25"/>
        <v>0</v>
      </c>
      <c r="BG172" s="148">
        <f t="shared" si="26"/>
        <v>0</v>
      </c>
      <c r="BH172" s="148">
        <f t="shared" si="27"/>
        <v>0</v>
      </c>
      <c r="BI172" s="148">
        <f t="shared" si="28"/>
        <v>0</v>
      </c>
      <c r="BJ172" s="13" t="s">
        <v>80</v>
      </c>
      <c r="BK172" s="148">
        <f t="shared" si="29"/>
        <v>0</v>
      </c>
      <c r="BL172" s="13" t="s">
        <v>161</v>
      </c>
      <c r="BM172" s="147" t="s">
        <v>432</v>
      </c>
    </row>
    <row r="173" spans="2:65" s="1" customFormat="1" ht="24.2" customHeight="1">
      <c r="B173" s="135"/>
      <c r="C173" s="136" t="s">
        <v>433</v>
      </c>
      <c r="D173" s="136" t="s">
        <v>157</v>
      </c>
      <c r="E173" s="137" t="s">
        <v>242</v>
      </c>
      <c r="F173" s="138" t="s">
        <v>243</v>
      </c>
      <c r="G173" s="139" t="s">
        <v>190</v>
      </c>
      <c r="H173" s="140">
        <v>54</v>
      </c>
      <c r="I173" s="141"/>
      <c r="J173" s="141">
        <f t="shared" si="20"/>
        <v>0</v>
      </c>
      <c r="K173" s="142"/>
      <c r="L173" s="25"/>
      <c r="M173" s="143" t="s">
        <v>1</v>
      </c>
      <c r="N173" s="144" t="s">
        <v>35</v>
      </c>
      <c r="O173" s="145">
        <v>5.2499999999999998E-2</v>
      </c>
      <c r="P173" s="145">
        <f t="shared" si="21"/>
        <v>2.835</v>
      </c>
      <c r="Q173" s="145">
        <v>1E-4</v>
      </c>
      <c r="R173" s="145">
        <f t="shared" si="22"/>
        <v>5.4000000000000003E-3</v>
      </c>
      <c r="S173" s="145">
        <v>0</v>
      </c>
      <c r="T173" s="146">
        <f t="shared" si="23"/>
        <v>0</v>
      </c>
      <c r="AR173" s="147" t="s">
        <v>161</v>
      </c>
      <c r="AT173" s="147" t="s">
        <v>157</v>
      </c>
      <c r="AU173" s="147" t="s">
        <v>80</v>
      </c>
      <c r="AY173" s="13" t="s">
        <v>155</v>
      </c>
      <c r="BE173" s="148">
        <f t="shared" si="24"/>
        <v>0</v>
      </c>
      <c r="BF173" s="148">
        <f t="shared" si="25"/>
        <v>0</v>
      </c>
      <c r="BG173" s="148">
        <f t="shared" si="26"/>
        <v>0</v>
      </c>
      <c r="BH173" s="148">
        <f t="shared" si="27"/>
        <v>0</v>
      </c>
      <c r="BI173" s="148">
        <f t="shared" si="28"/>
        <v>0</v>
      </c>
      <c r="BJ173" s="13" t="s">
        <v>80</v>
      </c>
      <c r="BK173" s="148">
        <f t="shared" si="29"/>
        <v>0</v>
      </c>
      <c r="BL173" s="13" t="s">
        <v>161</v>
      </c>
      <c r="BM173" s="147" t="s">
        <v>434</v>
      </c>
    </row>
    <row r="174" spans="2:65" s="11" customFormat="1" ht="22.9" customHeight="1">
      <c r="B174" s="124"/>
      <c r="D174" s="125" t="s">
        <v>68</v>
      </c>
      <c r="E174" s="133" t="s">
        <v>192</v>
      </c>
      <c r="F174" s="133" t="s">
        <v>245</v>
      </c>
      <c r="J174" s="134">
        <f>BK174</f>
        <v>0</v>
      </c>
      <c r="L174" s="124"/>
      <c r="M174" s="128"/>
      <c r="P174" s="129">
        <f>SUM(P175:P183)</f>
        <v>4014.56270516</v>
      </c>
      <c r="R174" s="129">
        <f>SUM(R175:R183)</f>
        <v>0</v>
      </c>
      <c r="T174" s="130">
        <f>SUM(T175:T183)</f>
        <v>816.32201600000019</v>
      </c>
      <c r="AR174" s="125" t="s">
        <v>75</v>
      </c>
      <c r="AT174" s="131" t="s">
        <v>68</v>
      </c>
      <c r="AU174" s="131" t="s">
        <v>75</v>
      </c>
      <c r="AY174" s="125" t="s">
        <v>155</v>
      </c>
      <c r="BK174" s="132">
        <f>SUM(BK175:BK183)</f>
        <v>0</v>
      </c>
    </row>
    <row r="175" spans="2:65" s="1" customFormat="1" ht="16.5" customHeight="1">
      <c r="B175" s="135"/>
      <c r="C175" s="136" t="s">
        <v>435</v>
      </c>
      <c r="D175" s="136" t="s">
        <v>157</v>
      </c>
      <c r="E175" s="137" t="s">
        <v>436</v>
      </c>
      <c r="F175" s="138" t="s">
        <v>437</v>
      </c>
      <c r="G175" s="139" t="s">
        <v>160</v>
      </c>
      <c r="H175" s="140">
        <v>362.31200000000001</v>
      </c>
      <c r="I175" s="141"/>
      <c r="J175" s="141">
        <f t="shared" ref="J175:J183" si="30">ROUND(I175*H175,2)</f>
        <v>0</v>
      </c>
      <c r="K175" s="142"/>
      <c r="L175" s="25"/>
      <c r="M175" s="143" t="s">
        <v>1</v>
      </c>
      <c r="N175" s="144" t="s">
        <v>35</v>
      </c>
      <c r="O175" s="145">
        <v>5.4031799999999999</v>
      </c>
      <c r="P175" s="145">
        <f t="shared" ref="P175:P183" si="31">O175*H175</f>
        <v>1957.63695216</v>
      </c>
      <c r="Q175" s="145">
        <v>0</v>
      </c>
      <c r="R175" s="145">
        <f t="shared" ref="R175:R183" si="32">Q175*H175</f>
        <v>0</v>
      </c>
      <c r="S175" s="145">
        <v>2.2000000000000002</v>
      </c>
      <c r="T175" s="146">
        <f t="shared" ref="T175:T183" si="33">S175*H175</f>
        <v>797.08640000000014</v>
      </c>
      <c r="AR175" s="147" t="s">
        <v>161</v>
      </c>
      <c r="AT175" s="147" t="s">
        <v>157</v>
      </c>
      <c r="AU175" s="147" t="s">
        <v>80</v>
      </c>
      <c r="AY175" s="13" t="s">
        <v>155</v>
      </c>
      <c r="BE175" s="148">
        <f t="shared" ref="BE175:BE183" si="34">IF(N175="základná",J175,0)</f>
        <v>0</v>
      </c>
      <c r="BF175" s="148">
        <f t="shared" ref="BF175:BF183" si="35">IF(N175="znížená",J175,0)</f>
        <v>0</v>
      </c>
      <c r="BG175" s="148">
        <f t="shared" ref="BG175:BG183" si="36">IF(N175="zákl. prenesená",J175,0)</f>
        <v>0</v>
      </c>
      <c r="BH175" s="148">
        <f t="shared" ref="BH175:BH183" si="37">IF(N175="zníž. prenesená",J175,0)</f>
        <v>0</v>
      </c>
      <c r="BI175" s="148">
        <f t="shared" ref="BI175:BI183" si="38">IF(N175="nulová",J175,0)</f>
        <v>0</v>
      </c>
      <c r="BJ175" s="13" t="s">
        <v>80</v>
      </c>
      <c r="BK175" s="148">
        <f t="shared" ref="BK175:BK183" si="39">ROUND(I175*H175,2)</f>
        <v>0</v>
      </c>
      <c r="BL175" s="13" t="s">
        <v>161</v>
      </c>
      <c r="BM175" s="147" t="s">
        <v>438</v>
      </c>
    </row>
    <row r="176" spans="2:65" s="1" customFormat="1" ht="33" customHeight="1">
      <c r="B176" s="135"/>
      <c r="C176" s="136" t="s">
        <v>439</v>
      </c>
      <c r="D176" s="136" t="s">
        <v>157</v>
      </c>
      <c r="E176" s="137" t="s">
        <v>440</v>
      </c>
      <c r="F176" s="138" t="s">
        <v>441</v>
      </c>
      <c r="G176" s="139" t="s">
        <v>165</v>
      </c>
      <c r="H176" s="140">
        <v>205.88800000000001</v>
      </c>
      <c r="I176" s="141"/>
      <c r="J176" s="141">
        <f t="shared" si="30"/>
        <v>0</v>
      </c>
      <c r="K176" s="142"/>
      <c r="L176" s="25"/>
      <c r="M176" s="143" t="s">
        <v>1</v>
      </c>
      <c r="N176" s="144" t="s">
        <v>35</v>
      </c>
      <c r="O176" s="145">
        <v>0.48099999999999998</v>
      </c>
      <c r="P176" s="145">
        <f t="shared" si="31"/>
        <v>99.032128</v>
      </c>
      <c r="Q176" s="145">
        <v>0</v>
      </c>
      <c r="R176" s="145">
        <f t="shared" si="32"/>
        <v>0</v>
      </c>
      <c r="S176" s="145">
        <v>5.7000000000000002E-2</v>
      </c>
      <c r="T176" s="146">
        <f t="shared" si="33"/>
        <v>11.735616</v>
      </c>
      <c r="AR176" s="147" t="s">
        <v>161</v>
      </c>
      <c r="AT176" s="147" t="s">
        <v>157</v>
      </c>
      <c r="AU176" s="147" t="s">
        <v>80</v>
      </c>
      <c r="AY176" s="13" t="s">
        <v>155</v>
      </c>
      <c r="BE176" s="148">
        <f t="shared" si="34"/>
        <v>0</v>
      </c>
      <c r="BF176" s="148">
        <f t="shared" si="35"/>
        <v>0</v>
      </c>
      <c r="BG176" s="148">
        <f t="shared" si="36"/>
        <v>0</v>
      </c>
      <c r="BH176" s="148">
        <f t="shared" si="37"/>
        <v>0</v>
      </c>
      <c r="BI176" s="148">
        <f t="shared" si="38"/>
        <v>0</v>
      </c>
      <c r="BJ176" s="13" t="s">
        <v>80</v>
      </c>
      <c r="BK176" s="148">
        <f t="shared" si="39"/>
        <v>0</v>
      </c>
      <c r="BL176" s="13" t="s">
        <v>161</v>
      </c>
      <c r="BM176" s="147" t="s">
        <v>442</v>
      </c>
    </row>
    <row r="177" spans="2:65" s="1" customFormat="1" ht="21.75" customHeight="1">
      <c r="B177" s="135"/>
      <c r="C177" s="136" t="s">
        <v>443</v>
      </c>
      <c r="D177" s="136" t="s">
        <v>157</v>
      </c>
      <c r="E177" s="137" t="s">
        <v>444</v>
      </c>
      <c r="F177" s="138" t="s">
        <v>445</v>
      </c>
      <c r="G177" s="139" t="s">
        <v>160</v>
      </c>
      <c r="H177" s="140">
        <v>4</v>
      </c>
      <c r="I177" s="141"/>
      <c r="J177" s="141">
        <f t="shared" si="30"/>
        <v>0</v>
      </c>
      <c r="K177" s="142"/>
      <c r="L177" s="25"/>
      <c r="M177" s="143" t="s">
        <v>1</v>
      </c>
      <c r="N177" s="144" t="s">
        <v>35</v>
      </c>
      <c r="O177" s="145">
        <v>4.2140000000000004</v>
      </c>
      <c r="P177" s="145">
        <f t="shared" si="31"/>
        <v>16.856000000000002</v>
      </c>
      <c r="Q177" s="145">
        <v>0</v>
      </c>
      <c r="R177" s="145">
        <f t="shared" si="32"/>
        <v>0</v>
      </c>
      <c r="S177" s="145">
        <v>1.875</v>
      </c>
      <c r="T177" s="146">
        <f t="shared" si="33"/>
        <v>7.5</v>
      </c>
      <c r="AR177" s="147" t="s">
        <v>161</v>
      </c>
      <c r="AT177" s="147" t="s">
        <v>157</v>
      </c>
      <c r="AU177" s="147" t="s">
        <v>80</v>
      </c>
      <c r="AY177" s="13" t="s">
        <v>155</v>
      </c>
      <c r="BE177" s="148">
        <f t="shared" si="34"/>
        <v>0</v>
      </c>
      <c r="BF177" s="148">
        <f t="shared" si="35"/>
        <v>0</v>
      </c>
      <c r="BG177" s="148">
        <f t="shared" si="36"/>
        <v>0</v>
      </c>
      <c r="BH177" s="148">
        <f t="shared" si="37"/>
        <v>0</v>
      </c>
      <c r="BI177" s="148">
        <f t="shared" si="38"/>
        <v>0</v>
      </c>
      <c r="BJ177" s="13" t="s">
        <v>80</v>
      </c>
      <c r="BK177" s="148">
        <f t="shared" si="39"/>
        <v>0</v>
      </c>
      <c r="BL177" s="13" t="s">
        <v>161</v>
      </c>
      <c r="BM177" s="147" t="s">
        <v>446</v>
      </c>
    </row>
    <row r="178" spans="2:65" s="1" customFormat="1" ht="16.5" customHeight="1">
      <c r="B178" s="135"/>
      <c r="C178" s="136" t="s">
        <v>447</v>
      </c>
      <c r="D178" s="136" t="s">
        <v>157</v>
      </c>
      <c r="E178" s="137" t="s">
        <v>255</v>
      </c>
      <c r="F178" s="138" t="s">
        <v>448</v>
      </c>
      <c r="G178" s="139" t="s">
        <v>257</v>
      </c>
      <c r="H178" s="140">
        <v>817.279</v>
      </c>
      <c r="I178" s="141"/>
      <c r="J178" s="141">
        <f t="shared" si="30"/>
        <v>0</v>
      </c>
      <c r="K178" s="142"/>
      <c r="L178" s="25"/>
      <c r="M178" s="143" t="s">
        <v>1</v>
      </c>
      <c r="N178" s="144" t="s">
        <v>35</v>
      </c>
      <c r="O178" s="145">
        <v>0.59799999999999998</v>
      </c>
      <c r="P178" s="145">
        <f t="shared" si="31"/>
        <v>488.73284200000001</v>
      </c>
      <c r="Q178" s="145">
        <v>0</v>
      </c>
      <c r="R178" s="145">
        <f t="shared" si="32"/>
        <v>0</v>
      </c>
      <c r="S178" s="145">
        <v>0</v>
      </c>
      <c r="T178" s="146">
        <f t="shared" si="33"/>
        <v>0</v>
      </c>
      <c r="AR178" s="147" t="s">
        <v>161</v>
      </c>
      <c r="AT178" s="147" t="s">
        <v>157</v>
      </c>
      <c r="AU178" s="147" t="s">
        <v>80</v>
      </c>
      <c r="AY178" s="13" t="s">
        <v>155</v>
      </c>
      <c r="BE178" s="148">
        <f t="shared" si="34"/>
        <v>0</v>
      </c>
      <c r="BF178" s="148">
        <f t="shared" si="35"/>
        <v>0</v>
      </c>
      <c r="BG178" s="148">
        <f t="shared" si="36"/>
        <v>0</v>
      </c>
      <c r="BH178" s="148">
        <f t="shared" si="37"/>
        <v>0</v>
      </c>
      <c r="BI178" s="148">
        <f t="shared" si="38"/>
        <v>0</v>
      </c>
      <c r="BJ178" s="13" t="s">
        <v>80</v>
      </c>
      <c r="BK178" s="148">
        <f t="shared" si="39"/>
        <v>0</v>
      </c>
      <c r="BL178" s="13" t="s">
        <v>161</v>
      </c>
      <c r="BM178" s="147" t="s">
        <v>449</v>
      </c>
    </row>
    <row r="179" spans="2:65" s="1" customFormat="1" ht="21.75" customHeight="1">
      <c r="B179" s="135"/>
      <c r="C179" s="136" t="s">
        <v>450</v>
      </c>
      <c r="D179" s="136" t="s">
        <v>157</v>
      </c>
      <c r="E179" s="137" t="s">
        <v>451</v>
      </c>
      <c r="F179" s="138" t="s">
        <v>256</v>
      </c>
      <c r="G179" s="139" t="s">
        <v>257</v>
      </c>
      <c r="H179" s="140">
        <v>817.279</v>
      </c>
      <c r="I179" s="141"/>
      <c r="J179" s="141">
        <f t="shared" si="30"/>
        <v>0</v>
      </c>
      <c r="K179" s="142"/>
      <c r="L179" s="25"/>
      <c r="M179" s="143" t="s">
        <v>1</v>
      </c>
      <c r="N179" s="144" t="s">
        <v>35</v>
      </c>
      <c r="O179" s="145">
        <v>0.59799999999999998</v>
      </c>
      <c r="P179" s="145">
        <f t="shared" si="31"/>
        <v>488.73284200000001</v>
      </c>
      <c r="Q179" s="145">
        <v>0</v>
      </c>
      <c r="R179" s="145">
        <f t="shared" si="32"/>
        <v>0</v>
      </c>
      <c r="S179" s="145">
        <v>0</v>
      </c>
      <c r="T179" s="146">
        <f t="shared" si="33"/>
        <v>0</v>
      </c>
      <c r="AR179" s="147" t="s">
        <v>161</v>
      </c>
      <c r="AT179" s="147" t="s">
        <v>157</v>
      </c>
      <c r="AU179" s="147" t="s">
        <v>80</v>
      </c>
      <c r="AY179" s="13" t="s">
        <v>155</v>
      </c>
      <c r="BE179" s="148">
        <f t="shared" si="34"/>
        <v>0</v>
      </c>
      <c r="BF179" s="148">
        <f t="shared" si="35"/>
        <v>0</v>
      </c>
      <c r="BG179" s="148">
        <f t="shared" si="36"/>
        <v>0</v>
      </c>
      <c r="BH179" s="148">
        <f t="shared" si="37"/>
        <v>0</v>
      </c>
      <c r="BI179" s="148">
        <f t="shared" si="38"/>
        <v>0</v>
      </c>
      <c r="BJ179" s="13" t="s">
        <v>80</v>
      </c>
      <c r="BK179" s="148">
        <f t="shared" si="39"/>
        <v>0</v>
      </c>
      <c r="BL179" s="13" t="s">
        <v>161</v>
      </c>
      <c r="BM179" s="147" t="s">
        <v>452</v>
      </c>
    </row>
    <row r="180" spans="2:65" s="1" customFormat="1" ht="24.2" customHeight="1">
      <c r="B180" s="135"/>
      <c r="C180" s="136" t="s">
        <v>453</v>
      </c>
      <c r="D180" s="136" t="s">
        <v>157</v>
      </c>
      <c r="E180" s="137" t="s">
        <v>260</v>
      </c>
      <c r="F180" s="138" t="s">
        <v>261</v>
      </c>
      <c r="G180" s="139" t="s">
        <v>257</v>
      </c>
      <c r="H180" s="140">
        <v>16345.58</v>
      </c>
      <c r="I180" s="141"/>
      <c r="J180" s="141">
        <f t="shared" si="30"/>
        <v>0</v>
      </c>
      <c r="K180" s="142"/>
      <c r="L180" s="25"/>
      <c r="M180" s="143" t="s">
        <v>1</v>
      </c>
      <c r="N180" s="144" t="s">
        <v>35</v>
      </c>
      <c r="O180" s="145">
        <v>7.0000000000000001E-3</v>
      </c>
      <c r="P180" s="145">
        <f t="shared" si="31"/>
        <v>114.41906</v>
      </c>
      <c r="Q180" s="145">
        <v>0</v>
      </c>
      <c r="R180" s="145">
        <f t="shared" si="32"/>
        <v>0</v>
      </c>
      <c r="S180" s="145">
        <v>0</v>
      </c>
      <c r="T180" s="146">
        <f t="shared" si="33"/>
        <v>0</v>
      </c>
      <c r="AR180" s="147" t="s">
        <v>161</v>
      </c>
      <c r="AT180" s="147" t="s">
        <v>157</v>
      </c>
      <c r="AU180" s="147" t="s">
        <v>80</v>
      </c>
      <c r="AY180" s="13" t="s">
        <v>155</v>
      </c>
      <c r="BE180" s="148">
        <f t="shared" si="34"/>
        <v>0</v>
      </c>
      <c r="BF180" s="148">
        <f t="shared" si="35"/>
        <v>0</v>
      </c>
      <c r="BG180" s="148">
        <f t="shared" si="36"/>
        <v>0</v>
      </c>
      <c r="BH180" s="148">
        <f t="shared" si="37"/>
        <v>0</v>
      </c>
      <c r="BI180" s="148">
        <f t="shared" si="38"/>
        <v>0</v>
      </c>
      <c r="BJ180" s="13" t="s">
        <v>80</v>
      </c>
      <c r="BK180" s="148">
        <f t="shared" si="39"/>
        <v>0</v>
      </c>
      <c r="BL180" s="13" t="s">
        <v>161</v>
      </c>
      <c r="BM180" s="147" t="s">
        <v>454</v>
      </c>
    </row>
    <row r="181" spans="2:65" s="1" customFormat="1" ht="24.2" customHeight="1">
      <c r="B181" s="135"/>
      <c r="C181" s="136" t="s">
        <v>455</v>
      </c>
      <c r="D181" s="136" t="s">
        <v>157</v>
      </c>
      <c r="E181" s="137" t="s">
        <v>264</v>
      </c>
      <c r="F181" s="138" t="s">
        <v>456</v>
      </c>
      <c r="G181" s="139" t="s">
        <v>257</v>
      </c>
      <c r="H181" s="140">
        <v>817.279</v>
      </c>
      <c r="I181" s="141"/>
      <c r="J181" s="141">
        <f t="shared" si="30"/>
        <v>0</v>
      </c>
      <c r="K181" s="142"/>
      <c r="L181" s="25"/>
      <c r="M181" s="143" t="s">
        <v>1</v>
      </c>
      <c r="N181" s="144" t="s">
        <v>35</v>
      </c>
      <c r="O181" s="145">
        <v>0.89</v>
      </c>
      <c r="P181" s="145">
        <f t="shared" si="31"/>
        <v>727.37831000000006</v>
      </c>
      <c r="Q181" s="145">
        <v>0</v>
      </c>
      <c r="R181" s="145">
        <f t="shared" si="32"/>
        <v>0</v>
      </c>
      <c r="S181" s="145">
        <v>0</v>
      </c>
      <c r="T181" s="146">
        <f t="shared" si="33"/>
        <v>0</v>
      </c>
      <c r="AR181" s="147" t="s">
        <v>161</v>
      </c>
      <c r="AT181" s="147" t="s">
        <v>157</v>
      </c>
      <c r="AU181" s="147" t="s">
        <v>80</v>
      </c>
      <c r="AY181" s="13" t="s">
        <v>155</v>
      </c>
      <c r="BE181" s="148">
        <f t="shared" si="34"/>
        <v>0</v>
      </c>
      <c r="BF181" s="148">
        <f t="shared" si="35"/>
        <v>0</v>
      </c>
      <c r="BG181" s="148">
        <f t="shared" si="36"/>
        <v>0</v>
      </c>
      <c r="BH181" s="148">
        <f t="shared" si="37"/>
        <v>0</v>
      </c>
      <c r="BI181" s="148">
        <f t="shared" si="38"/>
        <v>0</v>
      </c>
      <c r="BJ181" s="13" t="s">
        <v>80</v>
      </c>
      <c r="BK181" s="148">
        <f t="shared" si="39"/>
        <v>0</v>
      </c>
      <c r="BL181" s="13" t="s">
        <v>161</v>
      </c>
      <c r="BM181" s="147" t="s">
        <v>457</v>
      </c>
    </row>
    <row r="182" spans="2:65" s="1" customFormat="1" ht="16.5" customHeight="1">
      <c r="B182" s="135"/>
      <c r="C182" s="136" t="s">
        <v>458</v>
      </c>
      <c r="D182" s="136" t="s">
        <v>157</v>
      </c>
      <c r="E182" s="137" t="s">
        <v>459</v>
      </c>
      <c r="F182" s="138" t="s">
        <v>460</v>
      </c>
      <c r="G182" s="139" t="s">
        <v>257</v>
      </c>
      <c r="H182" s="140">
        <v>817.279</v>
      </c>
      <c r="I182" s="141"/>
      <c r="J182" s="141">
        <f t="shared" si="30"/>
        <v>0</v>
      </c>
      <c r="K182" s="142"/>
      <c r="L182" s="25"/>
      <c r="M182" s="143" t="s">
        <v>1</v>
      </c>
      <c r="N182" s="144" t="s">
        <v>35</v>
      </c>
      <c r="O182" s="145">
        <v>0.14899999999999999</v>
      </c>
      <c r="P182" s="145">
        <f t="shared" si="31"/>
        <v>121.77457099999999</v>
      </c>
      <c r="Q182" s="145">
        <v>0</v>
      </c>
      <c r="R182" s="145">
        <f t="shared" si="32"/>
        <v>0</v>
      </c>
      <c r="S182" s="145">
        <v>0</v>
      </c>
      <c r="T182" s="146">
        <f t="shared" si="33"/>
        <v>0</v>
      </c>
      <c r="AR182" s="147" t="s">
        <v>161</v>
      </c>
      <c r="AT182" s="147" t="s">
        <v>157</v>
      </c>
      <c r="AU182" s="147" t="s">
        <v>80</v>
      </c>
      <c r="AY182" s="13" t="s">
        <v>155</v>
      </c>
      <c r="BE182" s="148">
        <f t="shared" si="34"/>
        <v>0</v>
      </c>
      <c r="BF182" s="148">
        <f t="shared" si="35"/>
        <v>0</v>
      </c>
      <c r="BG182" s="148">
        <f t="shared" si="36"/>
        <v>0</v>
      </c>
      <c r="BH182" s="148">
        <f t="shared" si="37"/>
        <v>0</v>
      </c>
      <c r="BI182" s="148">
        <f t="shared" si="38"/>
        <v>0</v>
      </c>
      <c r="BJ182" s="13" t="s">
        <v>80</v>
      </c>
      <c r="BK182" s="148">
        <f t="shared" si="39"/>
        <v>0</v>
      </c>
      <c r="BL182" s="13" t="s">
        <v>161</v>
      </c>
      <c r="BM182" s="147" t="s">
        <v>461</v>
      </c>
    </row>
    <row r="183" spans="2:65" s="1" customFormat="1" ht="24.2" customHeight="1">
      <c r="B183" s="135"/>
      <c r="C183" s="136" t="s">
        <v>462</v>
      </c>
      <c r="D183" s="136" t="s">
        <v>157</v>
      </c>
      <c r="E183" s="137" t="s">
        <v>268</v>
      </c>
      <c r="F183" s="138" t="s">
        <v>269</v>
      </c>
      <c r="G183" s="139" t="s">
        <v>257</v>
      </c>
      <c r="H183" s="140">
        <v>817.279</v>
      </c>
      <c r="I183" s="141"/>
      <c r="J183" s="141">
        <f t="shared" si="30"/>
        <v>0</v>
      </c>
      <c r="K183" s="142"/>
      <c r="L183" s="25"/>
      <c r="M183" s="143" t="s">
        <v>1</v>
      </c>
      <c r="N183" s="144" t="s">
        <v>35</v>
      </c>
      <c r="O183" s="145">
        <v>0</v>
      </c>
      <c r="P183" s="145">
        <f t="shared" si="31"/>
        <v>0</v>
      </c>
      <c r="Q183" s="145">
        <v>0</v>
      </c>
      <c r="R183" s="145">
        <f t="shared" si="32"/>
        <v>0</v>
      </c>
      <c r="S183" s="145">
        <v>0</v>
      </c>
      <c r="T183" s="146">
        <f t="shared" si="33"/>
        <v>0</v>
      </c>
      <c r="AR183" s="147" t="s">
        <v>161</v>
      </c>
      <c r="AT183" s="147" t="s">
        <v>157</v>
      </c>
      <c r="AU183" s="147" t="s">
        <v>80</v>
      </c>
      <c r="AY183" s="13" t="s">
        <v>155</v>
      </c>
      <c r="BE183" s="148">
        <f t="shared" si="34"/>
        <v>0</v>
      </c>
      <c r="BF183" s="148">
        <f t="shared" si="35"/>
        <v>0</v>
      </c>
      <c r="BG183" s="148">
        <f t="shared" si="36"/>
        <v>0</v>
      </c>
      <c r="BH183" s="148">
        <f t="shared" si="37"/>
        <v>0</v>
      </c>
      <c r="BI183" s="148">
        <f t="shared" si="38"/>
        <v>0</v>
      </c>
      <c r="BJ183" s="13" t="s">
        <v>80</v>
      </c>
      <c r="BK183" s="148">
        <f t="shared" si="39"/>
        <v>0</v>
      </c>
      <c r="BL183" s="13" t="s">
        <v>161</v>
      </c>
      <c r="BM183" s="147" t="s">
        <v>463</v>
      </c>
    </row>
    <row r="184" spans="2:65" s="11" customFormat="1" ht="22.9" customHeight="1">
      <c r="B184" s="124"/>
      <c r="D184" s="125" t="s">
        <v>68</v>
      </c>
      <c r="E184" s="133" t="s">
        <v>271</v>
      </c>
      <c r="F184" s="133" t="s">
        <v>272</v>
      </c>
      <c r="J184" s="134">
        <f>BK184</f>
        <v>0</v>
      </c>
      <c r="L184" s="124"/>
      <c r="M184" s="128"/>
      <c r="P184" s="129">
        <f>P185</f>
        <v>982.58262000000002</v>
      </c>
      <c r="R184" s="129">
        <f>R185</f>
        <v>0</v>
      </c>
      <c r="T184" s="130">
        <f>T185</f>
        <v>0</v>
      </c>
      <c r="AR184" s="125" t="s">
        <v>75</v>
      </c>
      <c r="AT184" s="131" t="s">
        <v>68</v>
      </c>
      <c r="AU184" s="131" t="s">
        <v>75</v>
      </c>
      <c r="AY184" s="125" t="s">
        <v>155</v>
      </c>
      <c r="BK184" s="132">
        <f>BK185</f>
        <v>0</v>
      </c>
    </row>
    <row r="185" spans="2:65" s="1" customFormat="1" ht="24.2" customHeight="1">
      <c r="B185" s="135"/>
      <c r="C185" s="136" t="s">
        <v>464</v>
      </c>
      <c r="D185" s="136" t="s">
        <v>157</v>
      </c>
      <c r="E185" s="137" t="s">
        <v>274</v>
      </c>
      <c r="F185" s="138" t="s">
        <v>275</v>
      </c>
      <c r="G185" s="139" t="s">
        <v>257</v>
      </c>
      <c r="H185" s="140">
        <v>1094.19</v>
      </c>
      <c r="I185" s="141"/>
      <c r="J185" s="141">
        <f>ROUND(I185*H185,2)</f>
        <v>0</v>
      </c>
      <c r="K185" s="142"/>
      <c r="L185" s="25"/>
      <c r="M185" s="143" t="s">
        <v>1</v>
      </c>
      <c r="N185" s="144" t="s">
        <v>35</v>
      </c>
      <c r="O185" s="145">
        <v>0.89800000000000002</v>
      </c>
      <c r="P185" s="145">
        <f>O185*H185</f>
        <v>982.58262000000002</v>
      </c>
      <c r="Q185" s="145">
        <v>0</v>
      </c>
      <c r="R185" s="145">
        <f>Q185*H185</f>
        <v>0</v>
      </c>
      <c r="S185" s="145">
        <v>0</v>
      </c>
      <c r="T185" s="146">
        <f>S185*H185</f>
        <v>0</v>
      </c>
      <c r="AR185" s="147" t="s">
        <v>161</v>
      </c>
      <c r="AT185" s="147" t="s">
        <v>157</v>
      </c>
      <c r="AU185" s="147" t="s">
        <v>80</v>
      </c>
      <c r="AY185" s="13" t="s">
        <v>155</v>
      </c>
      <c r="BE185" s="148">
        <f>IF(N185="základná",J185,0)</f>
        <v>0</v>
      </c>
      <c r="BF185" s="148">
        <f>IF(N185="znížená",J185,0)</f>
        <v>0</v>
      </c>
      <c r="BG185" s="148">
        <f>IF(N185="zákl. prenesená",J185,0)</f>
        <v>0</v>
      </c>
      <c r="BH185" s="148">
        <f>IF(N185="zníž. prenesená",J185,0)</f>
        <v>0</v>
      </c>
      <c r="BI185" s="148">
        <f>IF(N185="nulová",J185,0)</f>
        <v>0</v>
      </c>
      <c r="BJ185" s="13" t="s">
        <v>80</v>
      </c>
      <c r="BK185" s="148">
        <f>ROUND(I185*H185,2)</f>
        <v>0</v>
      </c>
      <c r="BL185" s="13" t="s">
        <v>161</v>
      </c>
      <c r="BM185" s="147" t="s">
        <v>465</v>
      </c>
    </row>
    <row r="186" spans="2:65" s="11" customFormat="1" ht="25.9" customHeight="1">
      <c r="B186" s="124"/>
      <c r="D186" s="125" t="s">
        <v>68</v>
      </c>
      <c r="E186" s="126" t="s">
        <v>277</v>
      </c>
      <c r="F186" s="126" t="s">
        <v>278</v>
      </c>
      <c r="J186" s="127">
        <f>BK186</f>
        <v>0</v>
      </c>
      <c r="L186" s="124"/>
      <c r="M186" s="128"/>
      <c r="P186" s="129">
        <f>P187+P193+P201</f>
        <v>288.69110216000001</v>
      </c>
      <c r="R186" s="129">
        <f>R187+R193+R201</f>
        <v>4.3939681420059999</v>
      </c>
      <c r="T186" s="130">
        <f>T187+T193+T201</f>
        <v>0</v>
      </c>
      <c r="AR186" s="125" t="s">
        <v>80</v>
      </c>
      <c r="AT186" s="131" t="s">
        <v>68</v>
      </c>
      <c r="AU186" s="131" t="s">
        <v>69</v>
      </c>
      <c r="AY186" s="125" t="s">
        <v>155</v>
      </c>
      <c r="BK186" s="132">
        <f>BK187+BK193+BK201</f>
        <v>0</v>
      </c>
    </row>
    <row r="187" spans="2:65" s="11" customFormat="1" ht="22.9" customHeight="1">
      <c r="B187" s="124"/>
      <c r="D187" s="125" t="s">
        <v>68</v>
      </c>
      <c r="E187" s="133" t="s">
        <v>466</v>
      </c>
      <c r="F187" s="133" t="s">
        <v>467</v>
      </c>
      <c r="J187" s="134">
        <f>BK187</f>
        <v>0</v>
      </c>
      <c r="L187" s="124"/>
      <c r="M187" s="128"/>
      <c r="P187" s="129">
        <f>SUM(P188:P192)</f>
        <v>12.2860452</v>
      </c>
      <c r="R187" s="129">
        <f>SUM(R188:R192)</f>
        <v>0.17961679999999999</v>
      </c>
      <c r="T187" s="130">
        <f>SUM(T188:T192)</f>
        <v>0</v>
      </c>
      <c r="AR187" s="125" t="s">
        <v>80</v>
      </c>
      <c r="AT187" s="131" t="s">
        <v>68</v>
      </c>
      <c r="AU187" s="131" t="s">
        <v>75</v>
      </c>
      <c r="AY187" s="125" t="s">
        <v>155</v>
      </c>
      <c r="BK187" s="132">
        <f>SUM(BK188:BK192)</f>
        <v>0</v>
      </c>
    </row>
    <row r="188" spans="2:65" s="1" customFormat="1" ht="24.2" customHeight="1">
      <c r="B188" s="135"/>
      <c r="C188" s="136" t="s">
        <v>468</v>
      </c>
      <c r="D188" s="136" t="s">
        <v>157</v>
      </c>
      <c r="E188" s="137" t="s">
        <v>469</v>
      </c>
      <c r="F188" s="138" t="s">
        <v>470</v>
      </c>
      <c r="G188" s="139" t="s">
        <v>165</v>
      </c>
      <c r="H188" s="140">
        <v>257.39999999999998</v>
      </c>
      <c r="I188" s="141"/>
      <c r="J188" s="141">
        <f>ROUND(I188*H188,2)</f>
        <v>0</v>
      </c>
      <c r="K188" s="142"/>
      <c r="L188" s="25"/>
      <c r="M188" s="143" t="s">
        <v>1</v>
      </c>
      <c r="N188" s="144" t="s">
        <v>35</v>
      </c>
      <c r="O188" s="145">
        <v>1.303E-2</v>
      </c>
      <c r="P188" s="145">
        <f>O188*H188</f>
        <v>3.3539219999999998</v>
      </c>
      <c r="Q188" s="145">
        <v>0</v>
      </c>
      <c r="R188" s="145">
        <f>Q188*H188</f>
        <v>0</v>
      </c>
      <c r="S188" s="145">
        <v>0</v>
      </c>
      <c r="T188" s="146">
        <f>S188*H188</f>
        <v>0</v>
      </c>
      <c r="AR188" s="147" t="s">
        <v>222</v>
      </c>
      <c r="AT188" s="147" t="s">
        <v>157</v>
      </c>
      <c r="AU188" s="147" t="s">
        <v>80</v>
      </c>
      <c r="AY188" s="13" t="s">
        <v>155</v>
      </c>
      <c r="BE188" s="148">
        <f>IF(N188="základná",J188,0)</f>
        <v>0</v>
      </c>
      <c r="BF188" s="148">
        <f>IF(N188="znížená",J188,0)</f>
        <v>0</v>
      </c>
      <c r="BG188" s="148">
        <f>IF(N188="zákl. prenesená",J188,0)</f>
        <v>0</v>
      </c>
      <c r="BH188" s="148">
        <f>IF(N188="zníž. prenesená",J188,0)</f>
        <v>0</v>
      </c>
      <c r="BI188" s="148">
        <f>IF(N188="nulová",J188,0)</f>
        <v>0</v>
      </c>
      <c r="BJ188" s="13" t="s">
        <v>80</v>
      </c>
      <c r="BK188" s="148">
        <f>ROUND(I188*H188,2)</f>
        <v>0</v>
      </c>
      <c r="BL188" s="13" t="s">
        <v>222</v>
      </c>
      <c r="BM188" s="147" t="s">
        <v>471</v>
      </c>
    </row>
    <row r="189" spans="2:65" s="1" customFormat="1" ht="16.5" customHeight="1">
      <c r="B189" s="135"/>
      <c r="C189" s="149" t="s">
        <v>472</v>
      </c>
      <c r="D189" s="149" t="s">
        <v>193</v>
      </c>
      <c r="E189" s="150" t="s">
        <v>473</v>
      </c>
      <c r="F189" s="151" t="s">
        <v>474</v>
      </c>
      <c r="G189" s="152" t="s">
        <v>257</v>
      </c>
      <c r="H189" s="153">
        <v>7.6999999999999999E-2</v>
      </c>
      <c r="I189" s="154"/>
      <c r="J189" s="154">
        <f>ROUND(I189*H189,2)</f>
        <v>0</v>
      </c>
      <c r="K189" s="155"/>
      <c r="L189" s="156"/>
      <c r="M189" s="157" t="s">
        <v>1</v>
      </c>
      <c r="N189" s="158" t="s">
        <v>35</v>
      </c>
      <c r="O189" s="145">
        <v>0</v>
      </c>
      <c r="P189" s="145">
        <f>O189*H189</f>
        <v>0</v>
      </c>
      <c r="Q189" s="145">
        <v>1</v>
      </c>
      <c r="R189" s="145">
        <f>Q189*H189</f>
        <v>7.6999999999999999E-2</v>
      </c>
      <c r="S189" s="145">
        <v>0</v>
      </c>
      <c r="T189" s="146">
        <f>S189*H189</f>
        <v>0</v>
      </c>
      <c r="AR189" s="147" t="s">
        <v>293</v>
      </c>
      <c r="AT189" s="147" t="s">
        <v>193</v>
      </c>
      <c r="AU189" s="147" t="s">
        <v>80</v>
      </c>
      <c r="AY189" s="13" t="s">
        <v>155</v>
      </c>
      <c r="BE189" s="148">
        <f>IF(N189="základná",J189,0)</f>
        <v>0</v>
      </c>
      <c r="BF189" s="148">
        <f>IF(N189="znížená",J189,0)</f>
        <v>0</v>
      </c>
      <c r="BG189" s="148">
        <f>IF(N189="zákl. prenesená",J189,0)</f>
        <v>0</v>
      </c>
      <c r="BH189" s="148">
        <f>IF(N189="zníž. prenesená",J189,0)</f>
        <v>0</v>
      </c>
      <c r="BI189" s="148">
        <f>IF(N189="nulová",J189,0)</f>
        <v>0</v>
      </c>
      <c r="BJ189" s="13" t="s">
        <v>80</v>
      </c>
      <c r="BK189" s="148">
        <f>ROUND(I189*H189,2)</f>
        <v>0</v>
      </c>
      <c r="BL189" s="13" t="s">
        <v>222</v>
      </c>
      <c r="BM189" s="147" t="s">
        <v>475</v>
      </c>
    </row>
    <row r="190" spans="2:65" s="1" customFormat="1" ht="16.5" customHeight="1">
      <c r="B190" s="135"/>
      <c r="C190" s="136" t="s">
        <v>476</v>
      </c>
      <c r="D190" s="136" t="s">
        <v>157</v>
      </c>
      <c r="E190" s="137" t="s">
        <v>477</v>
      </c>
      <c r="F190" s="138" t="s">
        <v>478</v>
      </c>
      <c r="G190" s="139" t="s">
        <v>165</v>
      </c>
      <c r="H190" s="140">
        <v>892.32</v>
      </c>
      <c r="I190" s="141"/>
      <c r="J190" s="141">
        <f>ROUND(I190*H190,2)</f>
        <v>0</v>
      </c>
      <c r="K190" s="142"/>
      <c r="L190" s="25"/>
      <c r="M190" s="143" t="s">
        <v>1</v>
      </c>
      <c r="N190" s="144" t="s">
        <v>35</v>
      </c>
      <c r="O190" s="145">
        <v>1.001E-2</v>
      </c>
      <c r="P190" s="145">
        <f>O190*H190</f>
        <v>8.9321231999999995</v>
      </c>
      <c r="Q190" s="145">
        <v>0</v>
      </c>
      <c r="R190" s="145">
        <f>Q190*H190</f>
        <v>0</v>
      </c>
      <c r="S190" s="145">
        <v>0</v>
      </c>
      <c r="T190" s="146">
        <f>S190*H190</f>
        <v>0</v>
      </c>
      <c r="AR190" s="147" t="s">
        <v>161</v>
      </c>
      <c r="AT190" s="147" t="s">
        <v>157</v>
      </c>
      <c r="AU190" s="147" t="s">
        <v>80</v>
      </c>
      <c r="AY190" s="13" t="s">
        <v>155</v>
      </c>
      <c r="BE190" s="148">
        <f>IF(N190="základná",J190,0)</f>
        <v>0</v>
      </c>
      <c r="BF190" s="148">
        <f>IF(N190="znížená",J190,0)</f>
        <v>0</v>
      </c>
      <c r="BG190" s="148">
        <f>IF(N190="zákl. prenesená",J190,0)</f>
        <v>0</v>
      </c>
      <c r="BH190" s="148">
        <f>IF(N190="zníž. prenesená",J190,0)</f>
        <v>0</v>
      </c>
      <c r="BI190" s="148">
        <f>IF(N190="nulová",J190,0)</f>
        <v>0</v>
      </c>
      <c r="BJ190" s="13" t="s">
        <v>80</v>
      </c>
      <c r="BK190" s="148">
        <f>ROUND(I190*H190,2)</f>
        <v>0</v>
      </c>
      <c r="BL190" s="13" t="s">
        <v>161</v>
      </c>
      <c r="BM190" s="147" t="s">
        <v>479</v>
      </c>
    </row>
    <row r="191" spans="2:65" s="1" customFormat="1" ht="16.5" customHeight="1">
      <c r="B191" s="135"/>
      <c r="C191" s="149" t="s">
        <v>480</v>
      </c>
      <c r="D191" s="149" t="s">
        <v>193</v>
      </c>
      <c r="E191" s="150" t="s">
        <v>481</v>
      </c>
      <c r="F191" s="151" t="s">
        <v>482</v>
      </c>
      <c r="G191" s="152" t="s">
        <v>165</v>
      </c>
      <c r="H191" s="153">
        <v>1026.1679999999999</v>
      </c>
      <c r="I191" s="154"/>
      <c r="J191" s="154">
        <f>ROUND(I191*H191,2)</f>
        <v>0</v>
      </c>
      <c r="K191" s="155"/>
      <c r="L191" s="156"/>
      <c r="M191" s="157" t="s">
        <v>1</v>
      </c>
      <c r="N191" s="158" t="s">
        <v>35</v>
      </c>
      <c r="O191" s="145">
        <v>0</v>
      </c>
      <c r="P191" s="145">
        <f>O191*H191</f>
        <v>0</v>
      </c>
      <c r="Q191" s="145">
        <v>1E-4</v>
      </c>
      <c r="R191" s="145">
        <f>Q191*H191</f>
        <v>0.10261679999999999</v>
      </c>
      <c r="S191" s="145">
        <v>0</v>
      </c>
      <c r="T191" s="146">
        <f>S191*H191</f>
        <v>0</v>
      </c>
      <c r="AR191" s="147" t="s">
        <v>186</v>
      </c>
      <c r="AT191" s="147" t="s">
        <v>193</v>
      </c>
      <c r="AU191" s="147" t="s">
        <v>80</v>
      </c>
      <c r="AY191" s="13" t="s">
        <v>155</v>
      </c>
      <c r="BE191" s="148">
        <f>IF(N191="základná",J191,0)</f>
        <v>0</v>
      </c>
      <c r="BF191" s="148">
        <f>IF(N191="znížená",J191,0)</f>
        <v>0</v>
      </c>
      <c r="BG191" s="148">
        <f>IF(N191="zákl. prenesená",J191,0)</f>
        <v>0</v>
      </c>
      <c r="BH191" s="148">
        <f>IF(N191="zníž. prenesená",J191,0)</f>
        <v>0</v>
      </c>
      <c r="BI191" s="148">
        <f>IF(N191="nulová",J191,0)</f>
        <v>0</v>
      </c>
      <c r="BJ191" s="13" t="s">
        <v>80</v>
      </c>
      <c r="BK191" s="148">
        <f>ROUND(I191*H191,2)</f>
        <v>0</v>
      </c>
      <c r="BL191" s="13" t="s">
        <v>161</v>
      </c>
      <c r="BM191" s="147" t="s">
        <v>483</v>
      </c>
    </row>
    <row r="192" spans="2:65" s="1" customFormat="1" ht="24.2" customHeight="1">
      <c r="B192" s="135"/>
      <c r="C192" s="136" t="s">
        <v>484</v>
      </c>
      <c r="D192" s="136" t="s">
        <v>157</v>
      </c>
      <c r="E192" s="137" t="s">
        <v>485</v>
      </c>
      <c r="F192" s="138" t="s">
        <v>486</v>
      </c>
      <c r="G192" s="139" t="s">
        <v>297</v>
      </c>
      <c r="H192" s="140">
        <v>5.3650000000000002</v>
      </c>
      <c r="I192" s="141"/>
      <c r="J192" s="141">
        <f>ROUND(I192*H192,2)</f>
        <v>0</v>
      </c>
      <c r="K192" s="142"/>
      <c r="L192" s="25"/>
      <c r="M192" s="143" t="s">
        <v>1</v>
      </c>
      <c r="N192" s="144" t="s">
        <v>35</v>
      </c>
      <c r="O192" s="145">
        <v>0</v>
      </c>
      <c r="P192" s="145">
        <f>O192*H192</f>
        <v>0</v>
      </c>
      <c r="Q192" s="145">
        <v>0</v>
      </c>
      <c r="R192" s="145">
        <f>Q192*H192</f>
        <v>0</v>
      </c>
      <c r="S192" s="145">
        <v>0</v>
      </c>
      <c r="T192" s="146">
        <f>S192*H192</f>
        <v>0</v>
      </c>
      <c r="AR192" s="147" t="s">
        <v>222</v>
      </c>
      <c r="AT192" s="147" t="s">
        <v>157</v>
      </c>
      <c r="AU192" s="147" t="s">
        <v>80</v>
      </c>
      <c r="AY192" s="13" t="s">
        <v>155</v>
      </c>
      <c r="BE192" s="148">
        <f>IF(N192="základná",J192,0)</f>
        <v>0</v>
      </c>
      <c r="BF192" s="148">
        <f>IF(N192="znížená",J192,0)</f>
        <v>0</v>
      </c>
      <c r="BG192" s="148">
        <f>IF(N192="zákl. prenesená",J192,0)</f>
        <v>0</v>
      </c>
      <c r="BH192" s="148">
        <f>IF(N192="zníž. prenesená",J192,0)</f>
        <v>0</v>
      </c>
      <c r="BI192" s="148">
        <f>IF(N192="nulová",J192,0)</f>
        <v>0</v>
      </c>
      <c r="BJ192" s="13" t="s">
        <v>80</v>
      </c>
      <c r="BK192" s="148">
        <f>ROUND(I192*H192,2)</f>
        <v>0</v>
      </c>
      <c r="BL192" s="13" t="s">
        <v>222</v>
      </c>
      <c r="BM192" s="147" t="s">
        <v>487</v>
      </c>
    </row>
    <row r="193" spans="2:65" s="11" customFormat="1" ht="22.9" customHeight="1">
      <c r="B193" s="124"/>
      <c r="D193" s="125" t="s">
        <v>68</v>
      </c>
      <c r="E193" s="133" t="s">
        <v>279</v>
      </c>
      <c r="F193" s="133" t="s">
        <v>280</v>
      </c>
      <c r="J193" s="134">
        <f>BK193</f>
        <v>0</v>
      </c>
      <c r="L193" s="124"/>
      <c r="M193" s="128"/>
      <c r="P193" s="129">
        <f>SUM(P194:P200)</f>
        <v>263.86289696</v>
      </c>
      <c r="R193" s="129">
        <f>SUM(R194:R200)</f>
        <v>4.2065787020060004</v>
      </c>
      <c r="T193" s="130">
        <f>SUM(T194:T200)</f>
        <v>0</v>
      </c>
      <c r="AR193" s="125" t="s">
        <v>80</v>
      </c>
      <c r="AT193" s="131" t="s">
        <v>68</v>
      </c>
      <c r="AU193" s="131" t="s">
        <v>75</v>
      </c>
      <c r="AY193" s="125" t="s">
        <v>155</v>
      </c>
      <c r="BK193" s="132">
        <f>SUM(BK194:BK200)</f>
        <v>0</v>
      </c>
    </row>
    <row r="194" spans="2:65" s="1" customFormat="1" ht="24.2" customHeight="1">
      <c r="B194" s="135"/>
      <c r="C194" s="136" t="s">
        <v>488</v>
      </c>
      <c r="D194" s="136" t="s">
        <v>157</v>
      </c>
      <c r="E194" s="137" t="s">
        <v>282</v>
      </c>
      <c r="F194" s="138" t="s">
        <v>283</v>
      </c>
      <c r="G194" s="139" t="s">
        <v>284</v>
      </c>
      <c r="H194" s="140">
        <v>1200</v>
      </c>
      <c r="I194" s="141"/>
      <c r="J194" s="141">
        <f t="shared" ref="J194:J200" si="40">ROUND(I194*H194,2)</f>
        <v>0</v>
      </c>
      <c r="K194" s="142"/>
      <c r="L194" s="25"/>
      <c r="M194" s="143" t="s">
        <v>1</v>
      </c>
      <c r="N194" s="144" t="s">
        <v>35</v>
      </c>
      <c r="O194" s="145">
        <v>4.4080000000000001E-2</v>
      </c>
      <c r="P194" s="145">
        <f t="shared" ref="P194:P200" si="41">O194*H194</f>
        <v>52.896000000000001</v>
      </c>
      <c r="Q194" s="145">
        <v>4.5899999999999998E-5</v>
      </c>
      <c r="R194" s="145">
        <f t="shared" ref="R194:R200" si="42">Q194*H194</f>
        <v>5.5079999999999997E-2</v>
      </c>
      <c r="S194" s="145">
        <v>0</v>
      </c>
      <c r="T194" s="146">
        <f t="shared" ref="T194:T200" si="43">S194*H194</f>
        <v>0</v>
      </c>
      <c r="AR194" s="147" t="s">
        <v>222</v>
      </c>
      <c r="AT194" s="147" t="s">
        <v>157</v>
      </c>
      <c r="AU194" s="147" t="s">
        <v>80</v>
      </c>
      <c r="AY194" s="13" t="s">
        <v>155</v>
      </c>
      <c r="BE194" s="148">
        <f t="shared" ref="BE194:BE200" si="44">IF(N194="základná",J194,0)</f>
        <v>0</v>
      </c>
      <c r="BF194" s="148">
        <f t="shared" ref="BF194:BF200" si="45">IF(N194="znížená",J194,0)</f>
        <v>0</v>
      </c>
      <c r="BG194" s="148">
        <f t="shared" ref="BG194:BG200" si="46">IF(N194="zákl. prenesená",J194,0)</f>
        <v>0</v>
      </c>
      <c r="BH194" s="148">
        <f t="shared" ref="BH194:BH200" si="47">IF(N194="zníž. prenesená",J194,0)</f>
        <v>0</v>
      </c>
      <c r="BI194" s="148">
        <f t="shared" ref="BI194:BI200" si="48">IF(N194="nulová",J194,0)</f>
        <v>0</v>
      </c>
      <c r="BJ194" s="13" t="s">
        <v>80</v>
      </c>
      <c r="BK194" s="148">
        <f t="shared" ref="BK194:BK200" si="49">ROUND(I194*H194,2)</f>
        <v>0</v>
      </c>
      <c r="BL194" s="13" t="s">
        <v>222</v>
      </c>
      <c r="BM194" s="147" t="s">
        <v>489</v>
      </c>
    </row>
    <row r="195" spans="2:65" s="1" customFormat="1" ht="16.5" customHeight="1">
      <c r="B195" s="135"/>
      <c r="C195" s="136" t="s">
        <v>490</v>
      </c>
      <c r="D195" s="136" t="s">
        <v>157</v>
      </c>
      <c r="E195" s="137" t="s">
        <v>287</v>
      </c>
      <c r="F195" s="138" t="s">
        <v>288</v>
      </c>
      <c r="G195" s="139" t="s">
        <v>284</v>
      </c>
      <c r="H195" s="140">
        <v>1200</v>
      </c>
      <c r="I195" s="141"/>
      <c r="J195" s="141">
        <f t="shared" si="40"/>
        <v>0</v>
      </c>
      <c r="K195" s="142"/>
      <c r="L195" s="25"/>
      <c r="M195" s="143" t="s">
        <v>1</v>
      </c>
      <c r="N195" s="144" t="s">
        <v>35</v>
      </c>
      <c r="O195" s="145">
        <v>0.111</v>
      </c>
      <c r="P195" s="145">
        <f t="shared" si="41"/>
        <v>133.19999999999999</v>
      </c>
      <c r="Q195" s="145">
        <v>0</v>
      </c>
      <c r="R195" s="145">
        <f t="shared" si="42"/>
        <v>0</v>
      </c>
      <c r="S195" s="145">
        <v>0</v>
      </c>
      <c r="T195" s="146">
        <f t="shared" si="43"/>
        <v>0</v>
      </c>
      <c r="AR195" s="147" t="s">
        <v>222</v>
      </c>
      <c r="AT195" s="147" t="s">
        <v>157</v>
      </c>
      <c r="AU195" s="147" t="s">
        <v>80</v>
      </c>
      <c r="AY195" s="13" t="s">
        <v>155</v>
      </c>
      <c r="BE195" s="148">
        <f t="shared" si="44"/>
        <v>0</v>
      </c>
      <c r="BF195" s="148">
        <f t="shared" si="45"/>
        <v>0</v>
      </c>
      <c r="BG195" s="148">
        <f t="shared" si="46"/>
        <v>0</v>
      </c>
      <c r="BH195" s="148">
        <f t="shared" si="47"/>
        <v>0</v>
      </c>
      <c r="BI195" s="148">
        <f t="shared" si="48"/>
        <v>0</v>
      </c>
      <c r="BJ195" s="13" t="s">
        <v>80</v>
      </c>
      <c r="BK195" s="148">
        <f t="shared" si="49"/>
        <v>0</v>
      </c>
      <c r="BL195" s="13" t="s">
        <v>222</v>
      </c>
      <c r="BM195" s="147" t="s">
        <v>491</v>
      </c>
    </row>
    <row r="196" spans="2:65" s="1" customFormat="1" ht="16.5" customHeight="1">
      <c r="B196" s="135"/>
      <c r="C196" s="149" t="s">
        <v>492</v>
      </c>
      <c r="D196" s="149" t="s">
        <v>193</v>
      </c>
      <c r="E196" s="150" t="s">
        <v>291</v>
      </c>
      <c r="F196" s="151" t="s">
        <v>292</v>
      </c>
      <c r="G196" s="152" t="s">
        <v>257</v>
      </c>
      <c r="H196" s="153">
        <v>1.224</v>
      </c>
      <c r="I196" s="154"/>
      <c r="J196" s="154">
        <f t="shared" si="40"/>
        <v>0</v>
      </c>
      <c r="K196" s="155"/>
      <c r="L196" s="156"/>
      <c r="M196" s="157" t="s">
        <v>1</v>
      </c>
      <c r="N196" s="158" t="s">
        <v>35</v>
      </c>
      <c r="O196" s="145">
        <v>0</v>
      </c>
      <c r="P196" s="145">
        <f t="shared" si="41"/>
        <v>0</v>
      </c>
      <c r="Q196" s="145">
        <v>1</v>
      </c>
      <c r="R196" s="145">
        <f t="shared" si="42"/>
        <v>1.224</v>
      </c>
      <c r="S196" s="145">
        <v>0</v>
      </c>
      <c r="T196" s="146">
        <f t="shared" si="43"/>
        <v>0</v>
      </c>
      <c r="AR196" s="147" t="s">
        <v>293</v>
      </c>
      <c r="AT196" s="147" t="s">
        <v>193</v>
      </c>
      <c r="AU196" s="147" t="s">
        <v>80</v>
      </c>
      <c r="AY196" s="13" t="s">
        <v>155</v>
      </c>
      <c r="BE196" s="148">
        <f t="shared" si="44"/>
        <v>0</v>
      </c>
      <c r="BF196" s="148">
        <f t="shared" si="45"/>
        <v>0</v>
      </c>
      <c r="BG196" s="148">
        <f t="shared" si="46"/>
        <v>0</v>
      </c>
      <c r="BH196" s="148">
        <f t="shared" si="47"/>
        <v>0</v>
      </c>
      <c r="BI196" s="148">
        <f t="shared" si="48"/>
        <v>0</v>
      </c>
      <c r="BJ196" s="13" t="s">
        <v>80</v>
      </c>
      <c r="BK196" s="148">
        <f t="shared" si="49"/>
        <v>0</v>
      </c>
      <c r="BL196" s="13" t="s">
        <v>222</v>
      </c>
      <c r="BM196" s="147" t="s">
        <v>493</v>
      </c>
    </row>
    <row r="197" spans="2:65" s="1" customFormat="1" ht="24.2" customHeight="1">
      <c r="B197" s="135"/>
      <c r="C197" s="136" t="s">
        <v>494</v>
      </c>
      <c r="D197" s="136" t="s">
        <v>157</v>
      </c>
      <c r="E197" s="137" t="s">
        <v>495</v>
      </c>
      <c r="F197" s="138" t="s">
        <v>496</v>
      </c>
      <c r="G197" s="139" t="s">
        <v>165</v>
      </c>
      <c r="H197" s="140">
        <v>31.65</v>
      </c>
      <c r="I197" s="141"/>
      <c r="J197" s="141">
        <f t="shared" si="40"/>
        <v>0</v>
      </c>
      <c r="K197" s="142"/>
      <c r="L197" s="25"/>
      <c r="M197" s="143" t="s">
        <v>1</v>
      </c>
      <c r="N197" s="144" t="s">
        <v>35</v>
      </c>
      <c r="O197" s="145">
        <v>0.252</v>
      </c>
      <c r="P197" s="145">
        <f t="shared" si="41"/>
        <v>7.9757999999999996</v>
      </c>
      <c r="Q197" s="145">
        <v>7.5953530000000005E-2</v>
      </c>
      <c r="R197" s="145">
        <f t="shared" si="42"/>
        <v>2.4039292245000001</v>
      </c>
      <c r="S197" s="145">
        <v>0</v>
      </c>
      <c r="T197" s="146">
        <f t="shared" si="43"/>
        <v>0</v>
      </c>
      <c r="AR197" s="147" t="s">
        <v>161</v>
      </c>
      <c r="AT197" s="147" t="s">
        <v>157</v>
      </c>
      <c r="AU197" s="147" t="s">
        <v>80</v>
      </c>
      <c r="AY197" s="13" t="s">
        <v>155</v>
      </c>
      <c r="BE197" s="148">
        <f t="shared" si="44"/>
        <v>0</v>
      </c>
      <c r="BF197" s="148">
        <f t="shared" si="45"/>
        <v>0</v>
      </c>
      <c r="BG197" s="148">
        <f t="shared" si="46"/>
        <v>0</v>
      </c>
      <c r="BH197" s="148">
        <f t="shared" si="47"/>
        <v>0</v>
      </c>
      <c r="BI197" s="148">
        <f t="shared" si="48"/>
        <v>0</v>
      </c>
      <c r="BJ197" s="13" t="s">
        <v>80</v>
      </c>
      <c r="BK197" s="148">
        <f t="shared" si="49"/>
        <v>0</v>
      </c>
      <c r="BL197" s="13" t="s">
        <v>161</v>
      </c>
      <c r="BM197" s="147" t="s">
        <v>497</v>
      </c>
    </row>
    <row r="198" spans="2:65" s="1" customFormat="1" ht="24.2" customHeight="1">
      <c r="B198" s="135"/>
      <c r="C198" s="136" t="s">
        <v>498</v>
      </c>
      <c r="D198" s="136" t="s">
        <v>157</v>
      </c>
      <c r="E198" s="137" t="s">
        <v>499</v>
      </c>
      <c r="F198" s="138" t="s">
        <v>500</v>
      </c>
      <c r="G198" s="139" t="s">
        <v>284</v>
      </c>
      <c r="H198" s="140">
        <v>364.71100000000001</v>
      </c>
      <c r="I198" s="141"/>
      <c r="J198" s="141">
        <f t="shared" si="40"/>
        <v>0</v>
      </c>
      <c r="K198" s="142"/>
      <c r="L198" s="25"/>
      <c r="M198" s="143" t="s">
        <v>1</v>
      </c>
      <c r="N198" s="144" t="s">
        <v>35</v>
      </c>
      <c r="O198" s="145">
        <v>0.19136</v>
      </c>
      <c r="P198" s="145">
        <f t="shared" si="41"/>
        <v>69.791096960000004</v>
      </c>
      <c r="Q198" s="145">
        <v>4.1284600000000002E-4</v>
      </c>
      <c r="R198" s="145">
        <f t="shared" si="42"/>
        <v>0.15056947750600003</v>
      </c>
      <c r="S198" s="145">
        <v>0</v>
      </c>
      <c r="T198" s="146">
        <f t="shared" si="43"/>
        <v>0</v>
      </c>
      <c r="AR198" s="147" t="s">
        <v>161</v>
      </c>
      <c r="AT198" s="147" t="s">
        <v>157</v>
      </c>
      <c r="AU198" s="147" t="s">
        <v>80</v>
      </c>
      <c r="AY198" s="13" t="s">
        <v>155</v>
      </c>
      <c r="BE198" s="148">
        <f t="shared" si="44"/>
        <v>0</v>
      </c>
      <c r="BF198" s="148">
        <f t="shared" si="45"/>
        <v>0</v>
      </c>
      <c r="BG198" s="148">
        <f t="shared" si="46"/>
        <v>0</v>
      </c>
      <c r="BH198" s="148">
        <f t="shared" si="47"/>
        <v>0</v>
      </c>
      <c r="BI198" s="148">
        <f t="shared" si="48"/>
        <v>0</v>
      </c>
      <c r="BJ198" s="13" t="s">
        <v>80</v>
      </c>
      <c r="BK198" s="148">
        <f t="shared" si="49"/>
        <v>0</v>
      </c>
      <c r="BL198" s="13" t="s">
        <v>161</v>
      </c>
      <c r="BM198" s="147" t="s">
        <v>501</v>
      </c>
    </row>
    <row r="199" spans="2:65" s="1" customFormat="1" ht="24.2" customHeight="1">
      <c r="B199" s="135"/>
      <c r="C199" s="149" t="s">
        <v>502</v>
      </c>
      <c r="D199" s="149" t="s">
        <v>193</v>
      </c>
      <c r="E199" s="150" t="s">
        <v>503</v>
      </c>
      <c r="F199" s="151" t="s">
        <v>504</v>
      </c>
      <c r="G199" s="152" t="s">
        <v>257</v>
      </c>
      <c r="H199" s="153">
        <v>0.373</v>
      </c>
      <c r="I199" s="154"/>
      <c r="J199" s="154">
        <f t="shared" si="40"/>
        <v>0</v>
      </c>
      <c r="K199" s="155"/>
      <c r="L199" s="156"/>
      <c r="M199" s="157" t="s">
        <v>1</v>
      </c>
      <c r="N199" s="158" t="s">
        <v>35</v>
      </c>
      <c r="O199" s="145">
        <v>0</v>
      </c>
      <c r="P199" s="145">
        <f t="shared" si="41"/>
        <v>0</v>
      </c>
      <c r="Q199" s="145">
        <v>1</v>
      </c>
      <c r="R199" s="145">
        <f t="shared" si="42"/>
        <v>0.373</v>
      </c>
      <c r="S199" s="145">
        <v>0</v>
      </c>
      <c r="T199" s="146">
        <f t="shared" si="43"/>
        <v>0</v>
      </c>
      <c r="AR199" s="147" t="s">
        <v>186</v>
      </c>
      <c r="AT199" s="147" t="s">
        <v>193</v>
      </c>
      <c r="AU199" s="147" t="s">
        <v>80</v>
      </c>
      <c r="AY199" s="13" t="s">
        <v>155</v>
      </c>
      <c r="BE199" s="148">
        <f t="shared" si="44"/>
        <v>0</v>
      </c>
      <c r="BF199" s="148">
        <f t="shared" si="45"/>
        <v>0</v>
      </c>
      <c r="BG199" s="148">
        <f t="shared" si="46"/>
        <v>0</v>
      </c>
      <c r="BH199" s="148">
        <f t="shared" si="47"/>
        <v>0</v>
      </c>
      <c r="BI199" s="148">
        <f t="shared" si="48"/>
        <v>0</v>
      </c>
      <c r="BJ199" s="13" t="s">
        <v>80</v>
      </c>
      <c r="BK199" s="148">
        <f t="shared" si="49"/>
        <v>0</v>
      </c>
      <c r="BL199" s="13" t="s">
        <v>161</v>
      </c>
      <c r="BM199" s="147" t="s">
        <v>505</v>
      </c>
    </row>
    <row r="200" spans="2:65" s="1" customFormat="1" ht="24.2" customHeight="1">
      <c r="B200" s="135"/>
      <c r="C200" s="136" t="s">
        <v>506</v>
      </c>
      <c r="D200" s="136" t="s">
        <v>157</v>
      </c>
      <c r="E200" s="137" t="s">
        <v>295</v>
      </c>
      <c r="F200" s="138" t="s">
        <v>296</v>
      </c>
      <c r="G200" s="139" t="s">
        <v>297</v>
      </c>
      <c r="H200" s="140">
        <v>109.20699999999999</v>
      </c>
      <c r="I200" s="141"/>
      <c r="J200" s="141">
        <f t="shared" si="40"/>
        <v>0</v>
      </c>
      <c r="K200" s="142"/>
      <c r="L200" s="25"/>
      <c r="M200" s="143" t="s">
        <v>1</v>
      </c>
      <c r="N200" s="144" t="s">
        <v>35</v>
      </c>
      <c r="O200" s="145">
        <v>0</v>
      </c>
      <c r="P200" s="145">
        <f t="shared" si="41"/>
        <v>0</v>
      </c>
      <c r="Q200" s="145">
        <v>0</v>
      </c>
      <c r="R200" s="145">
        <f t="shared" si="42"/>
        <v>0</v>
      </c>
      <c r="S200" s="145">
        <v>0</v>
      </c>
      <c r="T200" s="146">
        <f t="shared" si="43"/>
        <v>0</v>
      </c>
      <c r="AR200" s="147" t="s">
        <v>222</v>
      </c>
      <c r="AT200" s="147" t="s">
        <v>157</v>
      </c>
      <c r="AU200" s="147" t="s">
        <v>80</v>
      </c>
      <c r="AY200" s="13" t="s">
        <v>155</v>
      </c>
      <c r="BE200" s="148">
        <f t="shared" si="44"/>
        <v>0</v>
      </c>
      <c r="BF200" s="148">
        <f t="shared" si="45"/>
        <v>0</v>
      </c>
      <c r="BG200" s="148">
        <f t="shared" si="46"/>
        <v>0</v>
      </c>
      <c r="BH200" s="148">
        <f t="shared" si="47"/>
        <v>0</v>
      </c>
      <c r="BI200" s="148">
        <f t="shared" si="48"/>
        <v>0</v>
      </c>
      <c r="BJ200" s="13" t="s">
        <v>80</v>
      </c>
      <c r="BK200" s="148">
        <f t="shared" si="49"/>
        <v>0</v>
      </c>
      <c r="BL200" s="13" t="s">
        <v>222</v>
      </c>
      <c r="BM200" s="147" t="s">
        <v>507</v>
      </c>
    </row>
    <row r="201" spans="2:65" s="11" customFormat="1" ht="22.9" customHeight="1">
      <c r="B201" s="124"/>
      <c r="D201" s="125" t="s">
        <v>68</v>
      </c>
      <c r="E201" s="133" t="s">
        <v>299</v>
      </c>
      <c r="F201" s="133" t="s">
        <v>300</v>
      </c>
      <c r="J201" s="134">
        <f>BK201</f>
        <v>0</v>
      </c>
      <c r="L201" s="124"/>
      <c r="M201" s="128"/>
      <c r="P201" s="129">
        <f>SUM(P202:P203)</f>
        <v>12.542160000000001</v>
      </c>
      <c r="R201" s="129">
        <f>SUM(R202:R203)</f>
        <v>7.7726400000000008E-3</v>
      </c>
      <c r="T201" s="130">
        <f>SUM(T202:T203)</f>
        <v>0</v>
      </c>
      <c r="AR201" s="125" t="s">
        <v>80</v>
      </c>
      <c r="AT201" s="131" t="s">
        <v>68</v>
      </c>
      <c r="AU201" s="131" t="s">
        <v>75</v>
      </c>
      <c r="AY201" s="125" t="s">
        <v>155</v>
      </c>
      <c r="BK201" s="132">
        <f>SUM(BK202:BK203)</f>
        <v>0</v>
      </c>
    </row>
    <row r="202" spans="2:65" s="1" customFormat="1" ht="33" customHeight="1">
      <c r="B202" s="135"/>
      <c r="C202" s="136" t="s">
        <v>508</v>
      </c>
      <c r="D202" s="136" t="s">
        <v>157</v>
      </c>
      <c r="E202" s="137" t="s">
        <v>302</v>
      </c>
      <c r="F202" s="138" t="s">
        <v>303</v>
      </c>
      <c r="G202" s="139" t="s">
        <v>165</v>
      </c>
      <c r="H202" s="140">
        <v>24</v>
      </c>
      <c r="I202" s="141"/>
      <c r="J202" s="141">
        <f>ROUND(I202*H202,2)</f>
        <v>0</v>
      </c>
      <c r="K202" s="142"/>
      <c r="L202" s="25"/>
      <c r="M202" s="143" t="s">
        <v>1</v>
      </c>
      <c r="N202" s="144" t="s">
        <v>35</v>
      </c>
      <c r="O202" s="145">
        <v>0.37444</v>
      </c>
      <c r="P202" s="145">
        <f>O202*H202</f>
        <v>8.9865600000000008</v>
      </c>
      <c r="Q202" s="145">
        <v>2.4252E-4</v>
      </c>
      <c r="R202" s="145">
        <f>Q202*H202</f>
        <v>5.8204800000000003E-3</v>
      </c>
      <c r="S202" s="145">
        <v>0</v>
      </c>
      <c r="T202" s="146">
        <f>S202*H202</f>
        <v>0</v>
      </c>
      <c r="AR202" s="147" t="s">
        <v>222</v>
      </c>
      <c r="AT202" s="147" t="s">
        <v>157</v>
      </c>
      <c r="AU202" s="147" t="s">
        <v>80</v>
      </c>
      <c r="AY202" s="13" t="s">
        <v>155</v>
      </c>
      <c r="BE202" s="148">
        <f>IF(N202="základná",J202,0)</f>
        <v>0</v>
      </c>
      <c r="BF202" s="148">
        <f>IF(N202="znížená",J202,0)</f>
        <v>0</v>
      </c>
      <c r="BG202" s="148">
        <f>IF(N202="zákl. prenesená",J202,0)</f>
        <v>0</v>
      </c>
      <c r="BH202" s="148">
        <f>IF(N202="zníž. prenesená",J202,0)</f>
        <v>0</v>
      </c>
      <c r="BI202" s="148">
        <f>IF(N202="nulová",J202,0)</f>
        <v>0</v>
      </c>
      <c r="BJ202" s="13" t="s">
        <v>80</v>
      </c>
      <c r="BK202" s="148">
        <f>ROUND(I202*H202,2)</f>
        <v>0</v>
      </c>
      <c r="BL202" s="13" t="s">
        <v>222</v>
      </c>
      <c r="BM202" s="147" t="s">
        <v>509</v>
      </c>
    </row>
    <row r="203" spans="2:65" s="1" customFormat="1" ht="24.2" customHeight="1">
      <c r="B203" s="135"/>
      <c r="C203" s="136" t="s">
        <v>510</v>
      </c>
      <c r="D203" s="136" t="s">
        <v>157</v>
      </c>
      <c r="E203" s="137" t="s">
        <v>306</v>
      </c>
      <c r="F203" s="138" t="s">
        <v>307</v>
      </c>
      <c r="G203" s="139" t="s">
        <v>165</v>
      </c>
      <c r="H203" s="140">
        <v>24</v>
      </c>
      <c r="I203" s="141"/>
      <c r="J203" s="141">
        <f>ROUND(I203*H203,2)</f>
        <v>0</v>
      </c>
      <c r="K203" s="142"/>
      <c r="L203" s="25"/>
      <c r="M203" s="159" t="s">
        <v>1</v>
      </c>
      <c r="N203" s="160" t="s">
        <v>35</v>
      </c>
      <c r="O203" s="161">
        <v>0.14815</v>
      </c>
      <c r="P203" s="161">
        <f>O203*H203</f>
        <v>3.5556000000000001</v>
      </c>
      <c r="Q203" s="161">
        <v>8.1340000000000004E-5</v>
      </c>
      <c r="R203" s="161">
        <f>Q203*H203</f>
        <v>1.9521600000000001E-3</v>
      </c>
      <c r="S203" s="161">
        <v>0</v>
      </c>
      <c r="T203" s="162">
        <f>S203*H203</f>
        <v>0</v>
      </c>
      <c r="AR203" s="147" t="s">
        <v>222</v>
      </c>
      <c r="AT203" s="147" t="s">
        <v>157</v>
      </c>
      <c r="AU203" s="147" t="s">
        <v>80</v>
      </c>
      <c r="AY203" s="13" t="s">
        <v>155</v>
      </c>
      <c r="BE203" s="148">
        <f>IF(N203="základná",J203,0)</f>
        <v>0</v>
      </c>
      <c r="BF203" s="148">
        <f>IF(N203="znížená",J203,0)</f>
        <v>0</v>
      </c>
      <c r="BG203" s="148">
        <f>IF(N203="zákl. prenesená",J203,0)</f>
        <v>0</v>
      </c>
      <c r="BH203" s="148">
        <f>IF(N203="zníž. prenesená",J203,0)</f>
        <v>0</v>
      </c>
      <c r="BI203" s="148">
        <f>IF(N203="nulová",J203,0)</f>
        <v>0</v>
      </c>
      <c r="BJ203" s="13" t="s">
        <v>80</v>
      </c>
      <c r="BK203" s="148">
        <f>ROUND(I203*H203,2)</f>
        <v>0</v>
      </c>
      <c r="BL203" s="13" t="s">
        <v>222</v>
      </c>
      <c r="BM203" s="147" t="s">
        <v>511</v>
      </c>
    </row>
    <row r="204" spans="2:65" s="1" customFormat="1" ht="6.95" customHeight="1">
      <c r="B204" s="40"/>
      <c r="C204" s="41"/>
      <c r="D204" s="41"/>
      <c r="E204" s="41"/>
      <c r="F204" s="41"/>
      <c r="G204" s="41"/>
      <c r="H204" s="41"/>
      <c r="I204" s="41"/>
      <c r="J204" s="41"/>
      <c r="K204" s="41"/>
      <c r="L204" s="25"/>
    </row>
  </sheetData>
  <autoFilter ref="C129:K203" xr:uid="{00000000-0009-0000-0000-000003000000}"/>
  <mergeCells count="12">
    <mergeCell ref="E122:H122"/>
    <mergeCell ref="L2:V2"/>
    <mergeCell ref="E85:H85"/>
    <mergeCell ref="E87:H87"/>
    <mergeCell ref="E89:H89"/>
    <mergeCell ref="E118:H118"/>
    <mergeCell ref="E120:H120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2:BM174"/>
  <sheetViews>
    <sheetView showGridLines="0" topLeftCell="A117" workbookViewId="0">
      <selection activeCell="I132" sqref="I132:I175"/>
    </sheetView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169" t="s">
        <v>5</v>
      </c>
      <c r="M2" s="170"/>
      <c r="N2" s="170"/>
      <c r="O2" s="170"/>
      <c r="P2" s="170"/>
      <c r="Q2" s="170"/>
      <c r="R2" s="170"/>
      <c r="S2" s="170"/>
      <c r="T2" s="170"/>
      <c r="U2" s="170"/>
      <c r="V2" s="170"/>
      <c r="AT2" s="13" t="s">
        <v>92</v>
      </c>
    </row>
    <row r="3" spans="2:46" ht="6.95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6"/>
      <c r="AT3" s="13" t="s">
        <v>69</v>
      </c>
    </row>
    <row r="4" spans="2:46" ht="24.95" customHeight="1">
      <c r="B4" s="16"/>
      <c r="D4" s="17" t="s">
        <v>122</v>
      </c>
      <c r="L4" s="16"/>
      <c r="M4" s="89" t="s">
        <v>9</v>
      </c>
      <c r="AT4" s="13" t="s">
        <v>3</v>
      </c>
    </row>
    <row r="5" spans="2:46" ht="6.95" customHeight="1">
      <c r="B5" s="16"/>
      <c r="L5" s="16"/>
    </row>
    <row r="6" spans="2:46" ht="12" customHeight="1">
      <c r="B6" s="16"/>
      <c r="D6" s="22" t="s">
        <v>12</v>
      </c>
      <c r="L6" s="16"/>
    </row>
    <row r="7" spans="2:46" ht="16.5" customHeight="1">
      <c r="B7" s="16"/>
      <c r="E7" s="206" t="str">
        <f>'Rekapitulácia stavby'!K6</f>
        <v>Modernizácia farmy Bzince pod Javorinou</v>
      </c>
      <c r="F7" s="207"/>
      <c r="G7" s="207"/>
      <c r="H7" s="207"/>
      <c r="L7" s="16"/>
    </row>
    <row r="8" spans="2:46" ht="12" customHeight="1">
      <c r="B8" s="16"/>
      <c r="D8" s="22" t="s">
        <v>123</v>
      </c>
      <c r="L8" s="16"/>
    </row>
    <row r="9" spans="2:46" s="1" customFormat="1" ht="16.5" customHeight="1">
      <c r="B9" s="25"/>
      <c r="E9" s="206" t="s">
        <v>318</v>
      </c>
      <c r="F9" s="205"/>
      <c r="G9" s="205"/>
      <c r="H9" s="205"/>
      <c r="L9" s="25"/>
    </row>
    <row r="10" spans="2:46" s="1" customFormat="1" ht="12" customHeight="1">
      <c r="B10" s="25"/>
      <c r="D10" s="22" t="s">
        <v>125</v>
      </c>
      <c r="L10" s="25"/>
    </row>
    <row r="11" spans="2:46" s="1" customFormat="1" ht="16.5" customHeight="1">
      <c r="B11" s="25"/>
      <c r="E11" s="200" t="s">
        <v>805</v>
      </c>
      <c r="F11" s="205"/>
      <c r="G11" s="205"/>
      <c r="H11" s="205"/>
      <c r="L11" s="25"/>
    </row>
    <row r="12" spans="2:46" s="1" customFormat="1">
      <c r="B12" s="25"/>
      <c r="L12" s="25"/>
    </row>
    <row r="13" spans="2:46" s="1" customFormat="1" ht="12" customHeight="1">
      <c r="B13" s="25"/>
      <c r="D13" s="22" t="s">
        <v>14</v>
      </c>
      <c r="F13" s="20" t="s">
        <v>1</v>
      </c>
      <c r="I13" s="22" t="s">
        <v>15</v>
      </c>
      <c r="J13" s="20" t="s">
        <v>1</v>
      </c>
      <c r="L13" s="25"/>
    </row>
    <row r="14" spans="2:46" s="1" customFormat="1" ht="12" customHeight="1">
      <c r="B14" s="25"/>
      <c r="D14" s="22" t="s">
        <v>16</v>
      </c>
      <c r="F14" s="20" t="s">
        <v>17</v>
      </c>
      <c r="I14" s="22" t="s">
        <v>18</v>
      </c>
      <c r="J14" s="48">
        <f>'Rekapitulácia stavby'!AN8</f>
        <v>0</v>
      </c>
      <c r="L14" s="25"/>
    </row>
    <row r="15" spans="2:46" s="1" customFormat="1" ht="10.9" customHeight="1">
      <c r="B15" s="25"/>
      <c r="L15" s="25"/>
    </row>
    <row r="16" spans="2:46" s="1" customFormat="1" ht="12" customHeight="1">
      <c r="B16" s="25"/>
      <c r="D16" s="22" t="s">
        <v>19</v>
      </c>
      <c r="I16" s="22" t="s">
        <v>20</v>
      </c>
      <c r="J16" s="20" t="s">
        <v>1</v>
      </c>
      <c r="L16" s="25"/>
    </row>
    <row r="17" spans="2:12" s="1" customFormat="1" ht="18" customHeight="1">
      <c r="B17" s="25"/>
      <c r="E17" s="20" t="s">
        <v>21</v>
      </c>
      <c r="I17" s="22" t="s">
        <v>22</v>
      </c>
      <c r="J17" s="20" t="s">
        <v>1</v>
      </c>
      <c r="L17" s="25"/>
    </row>
    <row r="18" spans="2:12" s="1" customFormat="1" ht="6.95" customHeight="1">
      <c r="B18" s="25"/>
      <c r="L18" s="25"/>
    </row>
    <row r="19" spans="2:12" s="1" customFormat="1" ht="12" customHeight="1">
      <c r="B19" s="25"/>
      <c r="D19" s="22" t="s">
        <v>23</v>
      </c>
      <c r="I19" s="22" t="s">
        <v>20</v>
      </c>
      <c r="J19" s="20" t="str">
        <f>'Rekapitulácia stavby'!AN13</f>
        <v/>
      </c>
      <c r="L19" s="25"/>
    </row>
    <row r="20" spans="2:12" s="1" customFormat="1" ht="18" customHeight="1">
      <c r="B20" s="25"/>
      <c r="E20" s="191" t="str">
        <f>'Rekapitulácia stavby'!E14</f>
        <v xml:space="preserve"> </v>
      </c>
      <c r="F20" s="191"/>
      <c r="G20" s="191"/>
      <c r="H20" s="191"/>
      <c r="I20" s="22" t="s">
        <v>22</v>
      </c>
      <c r="J20" s="20" t="str">
        <f>'Rekapitulácia stavby'!AN14</f>
        <v/>
      </c>
      <c r="L20" s="25"/>
    </row>
    <row r="21" spans="2:12" s="1" customFormat="1" ht="6.95" customHeight="1">
      <c r="B21" s="25"/>
      <c r="L21" s="25"/>
    </row>
    <row r="22" spans="2:12" s="1" customFormat="1" ht="12" customHeight="1">
      <c r="B22" s="25"/>
      <c r="D22" s="22" t="s">
        <v>25</v>
      </c>
      <c r="I22" s="22" t="s">
        <v>20</v>
      </c>
      <c r="J22" s="20" t="str">
        <f>IF('Rekapitulácia stavby'!AN16="","",'Rekapitulácia stavby'!AN16)</f>
        <v/>
      </c>
      <c r="L22" s="25"/>
    </row>
    <row r="23" spans="2:12" s="1" customFormat="1" ht="18" customHeight="1">
      <c r="B23" s="25"/>
      <c r="E23" s="20" t="str">
        <f>IF('Rekapitulácia stavby'!E17="","",'Rekapitulácia stavby'!E17)</f>
        <v xml:space="preserve"> </v>
      </c>
      <c r="I23" s="22" t="s">
        <v>22</v>
      </c>
      <c r="J23" s="20" t="str">
        <f>IF('Rekapitulácia stavby'!AN17="","",'Rekapitulácia stavby'!AN17)</f>
        <v/>
      </c>
      <c r="L23" s="25"/>
    </row>
    <row r="24" spans="2:12" s="1" customFormat="1" ht="6.95" customHeight="1">
      <c r="B24" s="25"/>
      <c r="L24" s="25"/>
    </row>
    <row r="25" spans="2:12" s="1" customFormat="1" ht="12" customHeight="1">
      <c r="B25" s="25"/>
      <c r="D25" s="22" t="s">
        <v>27</v>
      </c>
      <c r="I25" s="22" t="s">
        <v>20</v>
      </c>
      <c r="J25" s="20" t="str">
        <f>IF('Rekapitulácia stavby'!AN19="","",'Rekapitulácia stavby'!AN19)</f>
        <v/>
      </c>
      <c r="L25" s="25"/>
    </row>
    <row r="26" spans="2:12" s="1" customFormat="1" ht="18" customHeight="1">
      <c r="B26" s="25"/>
      <c r="E26" s="20" t="str">
        <f>IF('Rekapitulácia stavby'!E20="","",'Rekapitulácia stavby'!E20)</f>
        <v xml:space="preserve"> </v>
      </c>
      <c r="I26" s="22" t="s">
        <v>22</v>
      </c>
      <c r="J26" s="20" t="str">
        <f>IF('Rekapitulácia stavby'!AN20="","",'Rekapitulácia stavby'!AN20)</f>
        <v/>
      </c>
      <c r="L26" s="25"/>
    </row>
    <row r="27" spans="2:12" s="1" customFormat="1" ht="6.95" customHeight="1">
      <c r="B27" s="25"/>
      <c r="L27" s="25"/>
    </row>
    <row r="28" spans="2:12" s="1" customFormat="1" ht="12" customHeight="1">
      <c r="B28" s="25"/>
      <c r="D28" s="22" t="s">
        <v>28</v>
      </c>
      <c r="L28" s="25"/>
    </row>
    <row r="29" spans="2:12" s="7" customFormat="1" ht="16.5" customHeight="1">
      <c r="B29" s="90"/>
      <c r="E29" s="193" t="s">
        <v>1</v>
      </c>
      <c r="F29" s="193"/>
      <c r="G29" s="193"/>
      <c r="H29" s="193"/>
      <c r="L29" s="90"/>
    </row>
    <row r="30" spans="2:12" s="1" customFormat="1" ht="6.95" customHeight="1">
      <c r="B30" s="25"/>
      <c r="L30" s="25"/>
    </row>
    <row r="31" spans="2:12" s="1" customFormat="1" ht="6.95" customHeight="1">
      <c r="B31" s="25"/>
      <c r="D31" s="49"/>
      <c r="E31" s="49"/>
      <c r="F31" s="49"/>
      <c r="G31" s="49"/>
      <c r="H31" s="49"/>
      <c r="I31" s="49"/>
      <c r="J31" s="49"/>
      <c r="K31" s="49"/>
      <c r="L31" s="25"/>
    </row>
    <row r="32" spans="2:12" s="1" customFormat="1" ht="25.35" customHeight="1">
      <c r="B32" s="25"/>
      <c r="D32" s="91" t="s">
        <v>29</v>
      </c>
      <c r="J32" s="62">
        <f>ROUND(J129, 2)</f>
        <v>0</v>
      </c>
      <c r="L32" s="25"/>
    </row>
    <row r="33" spans="2:12" s="1" customFormat="1" ht="6.95" customHeight="1">
      <c r="B33" s="25"/>
      <c r="D33" s="49"/>
      <c r="E33" s="49"/>
      <c r="F33" s="49"/>
      <c r="G33" s="49"/>
      <c r="H33" s="49"/>
      <c r="I33" s="49"/>
      <c r="J33" s="49"/>
      <c r="K33" s="49"/>
      <c r="L33" s="25"/>
    </row>
    <row r="34" spans="2:12" s="1" customFormat="1" ht="14.45" customHeight="1">
      <c r="B34" s="25"/>
      <c r="F34" s="28" t="s">
        <v>31</v>
      </c>
      <c r="I34" s="28" t="s">
        <v>30</v>
      </c>
      <c r="J34" s="28" t="s">
        <v>32</v>
      </c>
      <c r="L34" s="25"/>
    </row>
    <row r="35" spans="2:12" s="1" customFormat="1" ht="14.45" customHeight="1">
      <c r="B35" s="25"/>
      <c r="D35" s="51" t="s">
        <v>33</v>
      </c>
      <c r="E35" s="30" t="s">
        <v>34</v>
      </c>
      <c r="F35" s="92">
        <f>ROUND((SUM(BE129:BE173)),  2)</f>
        <v>0</v>
      </c>
      <c r="G35" s="93"/>
      <c r="H35" s="93"/>
      <c r="I35" s="94">
        <v>0.2</v>
      </c>
      <c r="J35" s="92">
        <f>ROUND(((SUM(BE129:BE173))*I35),  2)</f>
        <v>0</v>
      </c>
      <c r="L35" s="25"/>
    </row>
    <row r="36" spans="2:12" s="1" customFormat="1" ht="14.45" customHeight="1">
      <c r="B36" s="25"/>
      <c r="E36" s="30" t="s">
        <v>35</v>
      </c>
      <c r="F36" s="82">
        <f>ROUND((SUM(BF129:BF173)),  2)</f>
        <v>0</v>
      </c>
      <c r="I36" s="95">
        <v>0.2</v>
      </c>
      <c r="J36" s="82">
        <f>ROUND(((SUM(BF129:BF173))*I36),  2)</f>
        <v>0</v>
      </c>
      <c r="L36" s="25"/>
    </row>
    <row r="37" spans="2:12" s="1" customFormat="1" ht="14.45" hidden="1" customHeight="1">
      <c r="B37" s="25"/>
      <c r="E37" s="22" t="s">
        <v>36</v>
      </c>
      <c r="F37" s="82">
        <f>ROUND((SUM(BG129:BG173)),  2)</f>
        <v>0</v>
      </c>
      <c r="I37" s="95">
        <v>0.2</v>
      </c>
      <c r="J37" s="82">
        <f>0</f>
        <v>0</v>
      </c>
      <c r="L37" s="25"/>
    </row>
    <row r="38" spans="2:12" s="1" customFormat="1" ht="14.45" hidden="1" customHeight="1">
      <c r="B38" s="25"/>
      <c r="E38" s="22" t="s">
        <v>37</v>
      </c>
      <c r="F38" s="82">
        <f>ROUND((SUM(BH129:BH173)),  2)</f>
        <v>0</v>
      </c>
      <c r="I38" s="95">
        <v>0.2</v>
      </c>
      <c r="J38" s="82">
        <f>0</f>
        <v>0</v>
      </c>
      <c r="L38" s="25"/>
    </row>
    <row r="39" spans="2:12" s="1" customFormat="1" ht="14.45" hidden="1" customHeight="1">
      <c r="B39" s="25"/>
      <c r="E39" s="30" t="s">
        <v>38</v>
      </c>
      <c r="F39" s="92">
        <f>ROUND((SUM(BI129:BI173)),  2)</f>
        <v>0</v>
      </c>
      <c r="G39" s="93"/>
      <c r="H39" s="93"/>
      <c r="I39" s="94">
        <v>0</v>
      </c>
      <c r="J39" s="92">
        <f>0</f>
        <v>0</v>
      </c>
      <c r="L39" s="25"/>
    </row>
    <row r="40" spans="2:12" s="1" customFormat="1" ht="6.95" customHeight="1">
      <c r="B40" s="25"/>
      <c r="L40" s="25"/>
    </row>
    <row r="41" spans="2:12" s="1" customFormat="1" ht="25.35" customHeight="1">
      <c r="B41" s="25"/>
      <c r="C41" s="96"/>
      <c r="D41" s="97" t="s">
        <v>39</v>
      </c>
      <c r="E41" s="53"/>
      <c r="F41" s="53"/>
      <c r="G41" s="98" t="s">
        <v>40</v>
      </c>
      <c r="H41" s="99" t="s">
        <v>41</v>
      </c>
      <c r="I41" s="53"/>
      <c r="J41" s="100">
        <f>SUM(J32:J39)</f>
        <v>0</v>
      </c>
      <c r="K41" s="101"/>
      <c r="L41" s="25"/>
    </row>
    <row r="42" spans="2:12" s="1" customFormat="1" ht="14.45" customHeight="1">
      <c r="B42" s="25"/>
      <c r="L42" s="25"/>
    </row>
    <row r="43" spans="2:12" ht="14.45" customHeight="1">
      <c r="B43" s="16"/>
      <c r="L43" s="16"/>
    </row>
    <row r="44" spans="2:12" ht="14.45" customHeight="1">
      <c r="B44" s="16"/>
      <c r="L44" s="16"/>
    </row>
    <row r="45" spans="2:12" ht="14.45" customHeight="1">
      <c r="B45" s="16"/>
      <c r="L45" s="16"/>
    </row>
    <row r="46" spans="2:12" ht="14.45" customHeight="1">
      <c r="B46" s="16"/>
      <c r="L46" s="16"/>
    </row>
    <row r="47" spans="2:12" ht="14.45" customHeight="1">
      <c r="B47" s="16"/>
      <c r="L47" s="16"/>
    </row>
    <row r="48" spans="2:12" ht="14.45" customHeight="1">
      <c r="B48" s="16"/>
      <c r="L48" s="16"/>
    </row>
    <row r="49" spans="2:12" ht="14.45" customHeight="1">
      <c r="B49" s="16"/>
      <c r="L49" s="16"/>
    </row>
    <row r="50" spans="2:12" s="1" customFormat="1" ht="14.45" customHeight="1">
      <c r="B50" s="25"/>
      <c r="D50" s="37" t="s">
        <v>42</v>
      </c>
      <c r="E50" s="38"/>
      <c r="F50" s="38"/>
      <c r="G50" s="37" t="s">
        <v>43</v>
      </c>
      <c r="H50" s="38"/>
      <c r="I50" s="38"/>
      <c r="J50" s="38"/>
      <c r="K50" s="38"/>
      <c r="L50" s="25"/>
    </row>
    <row r="51" spans="2:12">
      <c r="B51" s="16"/>
      <c r="L51" s="16"/>
    </row>
    <row r="52" spans="2:12">
      <c r="B52" s="16"/>
      <c r="L52" s="16"/>
    </row>
    <row r="53" spans="2:12">
      <c r="B53" s="16"/>
      <c r="L53" s="16"/>
    </row>
    <row r="54" spans="2:12">
      <c r="B54" s="16"/>
      <c r="L54" s="16"/>
    </row>
    <row r="55" spans="2:12">
      <c r="B55" s="16"/>
      <c r="L55" s="16"/>
    </row>
    <row r="56" spans="2:12">
      <c r="B56" s="16"/>
      <c r="L56" s="16"/>
    </row>
    <row r="57" spans="2:12">
      <c r="B57" s="16"/>
      <c r="L57" s="16"/>
    </row>
    <row r="58" spans="2:12">
      <c r="B58" s="16"/>
      <c r="L58" s="16"/>
    </row>
    <row r="59" spans="2:12">
      <c r="B59" s="16"/>
      <c r="L59" s="16"/>
    </row>
    <row r="60" spans="2:12">
      <c r="B60" s="16"/>
      <c r="L60" s="16"/>
    </row>
    <row r="61" spans="2:12" s="1" customFormat="1" ht="12.75">
      <c r="B61" s="25"/>
      <c r="D61" s="39" t="s">
        <v>44</v>
      </c>
      <c r="E61" s="27"/>
      <c r="F61" s="102" t="s">
        <v>45</v>
      </c>
      <c r="G61" s="39" t="s">
        <v>44</v>
      </c>
      <c r="H61" s="27"/>
      <c r="I61" s="27"/>
      <c r="J61" s="103" t="s">
        <v>45</v>
      </c>
      <c r="K61" s="27"/>
      <c r="L61" s="25"/>
    </row>
    <row r="62" spans="2:12">
      <c r="B62" s="16"/>
      <c r="L62" s="16"/>
    </row>
    <row r="63" spans="2:12">
      <c r="B63" s="16"/>
      <c r="L63" s="16"/>
    </row>
    <row r="64" spans="2:12">
      <c r="B64" s="16"/>
      <c r="L64" s="16"/>
    </row>
    <row r="65" spans="2:12" s="1" customFormat="1" ht="12.75">
      <c r="B65" s="25"/>
      <c r="D65" s="37" t="s">
        <v>46</v>
      </c>
      <c r="E65" s="38"/>
      <c r="F65" s="38"/>
      <c r="G65" s="37" t="s">
        <v>47</v>
      </c>
      <c r="H65" s="38"/>
      <c r="I65" s="38"/>
      <c r="J65" s="38"/>
      <c r="K65" s="38"/>
      <c r="L65" s="25"/>
    </row>
    <row r="66" spans="2:12">
      <c r="B66" s="16"/>
      <c r="L66" s="16"/>
    </row>
    <row r="67" spans="2:12">
      <c r="B67" s="16"/>
      <c r="L67" s="16"/>
    </row>
    <row r="68" spans="2:12">
      <c r="B68" s="16"/>
      <c r="L68" s="16"/>
    </row>
    <row r="69" spans="2:12">
      <c r="B69" s="16"/>
      <c r="L69" s="16"/>
    </row>
    <row r="70" spans="2:12">
      <c r="B70" s="16"/>
      <c r="L70" s="16"/>
    </row>
    <row r="71" spans="2:12">
      <c r="B71" s="16"/>
      <c r="L71" s="16"/>
    </row>
    <row r="72" spans="2:12">
      <c r="B72" s="16"/>
      <c r="L72" s="16"/>
    </row>
    <row r="73" spans="2:12">
      <c r="B73" s="16"/>
      <c r="L73" s="16"/>
    </row>
    <row r="74" spans="2:12">
      <c r="B74" s="16"/>
      <c r="L74" s="16"/>
    </row>
    <row r="75" spans="2:12">
      <c r="B75" s="16"/>
      <c r="L75" s="16"/>
    </row>
    <row r="76" spans="2:12" s="1" customFormat="1" ht="12.75">
      <c r="B76" s="25"/>
      <c r="D76" s="39" t="s">
        <v>44</v>
      </c>
      <c r="E76" s="27"/>
      <c r="F76" s="102" t="s">
        <v>45</v>
      </c>
      <c r="G76" s="39" t="s">
        <v>44</v>
      </c>
      <c r="H76" s="27"/>
      <c r="I76" s="27"/>
      <c r="J76" s="103" t="s">
        <v>45</v>
      </c>
      <c r="K76" s="27"/>
      <c r="L76" s="25"/>
    </row>
    <row r="77" spans="2:12" s="1" customFormat="1" ht="14.45" customHeight="1">
      <c r="B77" s="40"/>
      <c r="C77" s="41"/>
      <c r="D77" s="41"/>
      <c r="E77" s="41"/>
      <c r="F77" s="41"/>
      <c r="G77" s="41"/>
      <c r="H77" s="41"/>
      <c r="I77" s="41"/>
      <c r="J77" s="41"/>
      <c r="K77" s="41"/>
      <c r="L77" s="25"/>
    </row>
    <row r="81" spans="2:12" s="1" customFormat="1" ht="6.95" hidden="1" customHeight="1">
      <c r="B81" s="42"/>
      <c r="C81" s="43"/>
      <c r="D81" s="43"/>
      <c r="E81" s="43"/>
      <c r="F81" s="43"/>
      <c r="G81" s="43"/>
      <c r="H81" s="43"/>
      <c r="I81" s="43"/>
      <c r="J81" s="43"/>
      <c r="K81" s="43"/>
      <c r="L81" s="25"/>
    </row>
    <row r="82" spans="2:12" s="1" customFormat="1" ht="24.95" hidden="1" customHeight="1">
      <c r="B82" s="25"/>
      <c r="C82" s="17" t="s">
        <v>126</v>
      </c>
      <c r="L82" s="25"/>
    </row>
    <row r="83" spans="2:12" s="1" customFormat="1" ht="6.95" hidden="1" customHeight="1">
      <c r="B83" s="25"/>
      <c r="L83" s="25"/>
    </row>
    <row r="84" spans="2:12" s="1" customFormat="1" ht="12" hidden="1" customHeight="1">
      <c r="B84" s="25"/>
      <c r="C84" s="22" t="s">
        <v>12</v>
      </c>
      <c r="L84" s="25"/>
    </row>
    <row r="85" spans="2:12" s="1" customFormat="1" ht="16.5" hidden="1" customHeight="1">
      <c r="B85" s="25"/>
      <c r="E85" s="206" t="str">
        <f>E7</f>
        <v>Modernizácia farmy Bzince pod Javorinou</v>
      </c>
      <c r="F85" s="207"/>
      <c r="G85" s="207"/>
      <c r="H85" s="207"/>
      <c r="L85" s="25"/>
    </row>
    <row r="86" spans="2:12" ht="12" hidden="1" customHeight="1">
      <c r="B86" s="16"/>
      <c r="C86" s="22" t="s">
        <v>123</v>
      </c>
      <c r="L86" s="16"/>
    </row>
    <row r="87" spans="2:12" s="1" customFormat="1" ht="16.5" hidden="1" customHeight="1">
      <c r="B87" s="25"/>
      <c r="E87" s="206" t="s">
        <v>318</v>
      </c>
      <c r="F87" s="205"/>
      <c r="G87" s="205"/>
      <c r="H87" s="205"/>
      <c r="L87" s="25"/>
    </row>
    <row r="88" spans="2:12" s="1" customFormat="1" ht="12" hidden="1" customHeight="1">
      <c r="B88" s="25"/>
      <c r="C88" s="22" t="s">
        <v>125</v>
      </c>
      <c r="L88" s="25"/>
    </row>
    <row r="89" spans="2:12" s="1" customFormat="1" ht="16.5" hidden="1" customHeight="1">
      <c r="B89" s="25"/>
      <c r="E89" s="200" t="str">
        <f>E11</f>
        <v>SO 02.3 - Uzemnenie konštrukcie, L profil, vodovod</v>
      </c>
      <c r="F89" s="205"/>
      <c r="G89" s="205"/>
      <c r="H89" s="205"/>
      <c r="L89" s="25"/>
    </row>
    <row r="90" spans="2:12" s="1" customFormat="1" ht="6.95" hidden="1" customHeight="1">
      <c r="B90" s="25"/>
      <c r="L90" s="25"/>
    </row>
    <row r="91" spans="2:12" s="1" customFormat="1" ht="12" hidden="1" customHeight="1">
      <c r="B91" s="25"/>
      <c r="C91" s="22" t="s">
        <v>16</v>
      </c>
      <c r="F91" s="20" t="str">
        <f>F14</f>
        <v>Bzince pod Javorinou</v>
      </c>
      <c r="I91" s="22" t="s">
        <v>18</v>
      </c>
      <c r="J91" s="48">
        <f>IF(J14="","",J14)</f>
        <v>0</v>
      </c>
      <c r="L91" s="25"/>
    </row>
    <row r="92" spans="2:12" s="1" customFormat="1" ht="6.95" hidden="1" customHeight="1">
      <c r="B92" s="25"/>
      <c r="L92" s="25"/>
    </row>
    <row r="93" spans="2:12" s="1" customFormat="1" ht="15.2" hidden="1" customHeight="1">
      <c r="B93" s="25"/>
      <c r="C93" s="22" t="s">
        <v>19</v>
      </c>
      <c r="F93" s="20" t="str">
        <f>E17</f>
        <v>Poľnohospodárske družstvo Bzince pod Javorinou</v>
      </c>
      <c r="I93" s="22" t="s">
        <v>25</v>
      </c>
      <c r="J93" s="23" t="str">
        <f>E23</f>
        <v xml:space="preserve"> </v>
      </c>
      <c r="L93" s="25"/>
    </row>
    <row r="94" spans="2:12" s="1" customFormat="1" ht="15.2" hidden="1" customHeight="1">
      <c r="B94" s="25"/>
      <c r="C94" s="22" t="s">
        <v>23</v>
      </c>
      <c r="F94" s="20" t="str">
        <f>IF(E20="","",E20)</f>
        <v xml:space="preserve"> </v>
      </c>
      <c r="I94" s="22" t="s">
        <v>27</v>
      </c>
      <c r="J94" s="23" t="str">
        <f>E26</f>
        <v xml:space="preserve"> </v>
      </c>
      <c r="L94" s="25"/>
    </row>
    <row r="95" spans="2:12" s="1" customFormat="1" ht="10.35" hidden="1" customHeight="1">
      <c r="B95" s="25"/>
      <c r="L95" s="25"/>
    </row>
    <row r="96" spans="2:12" s="1" customFormat="1" ht="29.25" hidden="1" customHeight="1">
      <c r="B96" s="25"/>
      <c r="C96" s="104" t="s">
        <v>127</v>
      </c>
      <c r="D96" s="96"/>
      <c r="E96" s="96"/>
      <c r="F96" s="96"/>
      <c r="G96" s="96"/>
      <c r="H96" s="96"/>
      <c r="I96" s="96"/>
      <c r="J96" s="105" t="s">
        <v>128</v>
      </c>
      <c r="K96" s="96"/>
      <c r="L96" s="25"/>
    </row>
    <row r="97" spans="2:47" s="1" customFormat="1" ht="10.35" hidden="1" customHeight="1">
      <c r="B97" s="25"/>
      <c r="L97" s="25"/>
    </row>
    <row r="98" spans="2:47" s="1" customFormat="1" ht="22.9" hidden="1" customHeight="1">
      <c r="B98" s="25"/>
      <c r="C98" s="106" t="s">
        <v>129</v>
      </c>
      <c r="J98" s="62">
        <f>J129</f>
        <v>0</v>
      </c>
      <c r="L98" s="25"/>
      <c r="AU98" s="13" t="s">
        <v>130</v>
      </c>
    </row>
    <row r="99" spans="2:47" s="8" customFormat="1" ht="24.95" hidden="1" customHeight="1">
      <c r="B99" s="107"/>
      <c r="D99" s="108" t="s">
        <v>131</v>
      </c>
      <c r="E99" s="109"/>
      <c r="F99" s="109"/>
      <c r="G99" s="109"/>
      <c r="H99" s="109"/>
      <c r="I99" s="109"/>
      <c r="J99" s="110">
        <f>J130</f>
        <v>0</v>
      </c>
      <c r="L99" s="107"/>
    </row>
    <row r="100" spans="2:47" s="9" customFormat="1" ht="19.899999999999999" hidden="1" customHeight="1">
      <c r="B100" s="111"/>
      <c r="D100" s="112" t="s">
        <v>512</v>
      </c>
      <c r="E100" s="113"/>
      <c r="F100" s="113"/>
      <c r="G100" s="113"/>
      <c r="H100" s="113"/>
      <c r="I100" s="113"/>
      <c r="J100" s="114">
        <f>J131</f>
        <v>0</v>
      </c>
      <c r="L100" s="111"/>
    </row>
    <row r="101" spans="2:47" s="9" customFormat="1" ht="19.899999999999999" hidden="1" customHeight="1">
      <c r="B101" s="111"/>
      <c r="D101" s="112" t="s">
        <v>132</v>
      </c>
      <c r="E101" s="113"/>
      <c r="F101" s="113"/>
      <c r="G101" s="113"/>
      <c r="H101" s="113"/>
      <c r="I101" s="113"/>
      <c r="J101" s="114">
        <f>J140</f>
        <v>0</v>
      </c>
      <c r="L101" s="111"/>
    </row>
    <row r="102" spans="2:47" s="9" customFormat="1" ht="19.899999999999999" hidden="1" customHeight="1">
      <c r="B102" s="111"/>
      <c r="D102" s="112" t="s">
        <v>134</v>
      </c>
      <c r="E102" s="113"/>
      <c r="F102" s="113"/>
      <c r="G102" s="113"/>
      <c r="H102" s="113"/>
      <c r="I102" s="113"/>
      <c r="J102" s="114">
        <f>J143</f>
        <v>0</v>
      </c>
      <c r="L102" s="111"/>
    </row>
    <row r="103" spans="2:47" s="9" customFormat="1" ht="19.899999999999999" hidden="1" customHeight="1">
      <c r="B103" s="111"/>
      <c r="D103" s="112" t="s">
        <v>135</v>
      </c>
      <c r="E103" s="113"/>
      <c r="F103" s="113"/>
      <c r="G103" s="113"/>
      <c r="H103" s="113"/>
      <c r="I103" s="113"/>
      <c r="J103" s="114">
        <f>J150</f>
        <v>0</v>
      </c>
      <c r="L103" s="111"/>
    </row>
    <row r="104" spans="2:47" s="8" customFormat="1" ht="24.95" hidden="1" customHeight="1">
      <c r="B104" s="107"/>
      <c r="D104" s="108" t="s">
        <v>136</v>
      </c>
      <c r="E104" s="109"/>
      <c r="F104" s="109"/>
      <c r="G104" s="109"/>
      <c r="H104" s="109"/>
      <c r="I104" s="109"/>
      <c r="J104" s="110">
        <f>J152</f>
        <v>0</v>
      </c>
      <c r="L104" s="107"/>
    </row>
    <row r="105" spans="2:47" s="9" customFormat="1" ht="19.899999999999999" hidden="1" customHeight="1">
      <c r="B105" s="111"/>
      <c r="D105" s="112" t="s">
        <v>513</v>
      </c>
      <c r="E105" s="113"/>
      <c r="F105" s="113"/>
      <c r="G105" s="113"/>
      <c r="H105" s="113"/>
      <c r="I105" s="113"/>
      <c r="J105" s="114">
        <f>J153</f>
        <v>0</v>
      </c>
      <c r="L105" s="111"/>
    </row>
    <row r="106" spans="2:47" s="8" customFormat="1" ht="24.95" hidden="1" customHeight="1">
      <c r="B106" s="107"/>
      <c r="D106" s="108" t="s">
        <v>139</v>
      </c>
      <c r="E106" s="109"/>
      <c r="F106" s="109"/>
      <c r="G106" s="109"/>
      <c r="H106" s="109"/>
      <c r="I106" s="109"/>
      <c r="J106" s="110">
        <f>J156</f>
        <v>0</v>
      </c>
      <c r="L106" s="107"/>
    </row>
    <row r="107" spans="2:47" s="9" customFormat="1" ht="19.899999999999999" hidden="1" customHeight="1">
      <c r="B107" s="111"/>
      <c r="D107" s="112" t="s">
        <v>140</v>
      </c>
      <c r="E107" s="113"/>
      <c r="F107" s="113"/>
      <c r="G107" s="113"/>
      <c r="H107" s="113"/>
      <c r="I107" s="113"/>
      <c r="J107" s="114">
        <f>J157</f>
        <v>0</v>
      </c>
      <c r="L107" s="111"/>
    </row>
    <row r="108" spans="2:47" s="1" customFormat="1" ht="21.75" hidden="1" customHeight="1">
      <c r="B108" s="25"/>
      <c r="L108" s="25"/>
    </row>
    <row r="109" spans="2:47" s="1" customFormat="1" ht="6.95" hidden="1" customHeight="1">
      <c r="B109" s="40"/>
      <c r="C109" s="41"/>
      <c r="D109" s="41"/>
      <c r="E109" s="41"/>
      <c r="F109" s="41"/>
      <c r="G109" s="41"/>
      <c r="H109" s="41"/>
      <c r="I109" s="41"/>
      <c r="J109" s="41"/>
      <c r="K109" s="41"/>
      <c r="L109" s="25"/>
    </row>
    <row r="110" spans="2:47" hidden="1"/>
    <row r="111" spans="2:47" hidden="1"/>
    <row r="112" spans="2:47" hidden="1"/>
    <row r="113" spans="2:20" s="1" customFormat="1" ht="6.95" customHeight="1">
      <c r="B113" s="42"/>
      <c r="C113" s="43"/>
      <c r="D113" s="43"/>
      <c r="E113" s="43"/>
      <c r="F113" s="43"/>
      <c r="G113" s="43"/>
      <c r="H113" s="43"/>
      <c r="I113" s="43"/>
      <c r="J113" s="43"/>
      <c r="K113" s="43"/>
      <c r="L113" s="25"/>
    </row>
    <row r="114" spans="2:20" s="1" customFormat="1" ht="24.95" customHeight="1">
      <c r="B114" s="25"/>
      <c r="C114" s="17" t="s">
        <v>141</v>
      </c>
      <c r="L114" s="25"/>
    </row>
    <row r="115" spans="2:20" s="1" customFormat="1" ht="6.95" customHeight="1">
      <c r="B115" s="25"/>
      <c r="L115" s="25"/>
    </row>
    <row r="116" spans="2:20" s="1" customFormat="1" ht="12" customHeight="1">
      <c r="B116" s="25"/>
      <c r="C116" s="22" t="s">
        <v>12</v>
      </c>
      <c r="L116" s="25"/>
    </row>
    <row r="117" spans="2:20" s="1" customFormat="1" ht="16.5" customHeight="1">
      <c r="B117" s="25"/>
      <c r="E117" s="206" t="str">
        <f>E7</f>
        <v>Modernizácia farmy Bzince pod Javorinou</v>
      </c>
      <c r="F117" s="207"/>
      <c r="G117" s="207"/>
      <c r="H117" s="207"/>
      <c r="L117" s="25"/>
    </row>
    <row r="118" spans="2:20" ht="12" customHeight="1">
      <c r="B118" s="16"/>
      <c r="C118" s="22" t="s">
        <v>123</v>
      </c>
      <c r="L118" s="16"/>
    </row>
    <row r="119" spans="2:20" s="1" customFormat="1" ht="16.5" customHeight="1">
      <c r="B119" s="25"/>
      <c r="E119" s="206" t="s">
        <v>318</v>
      </c>
      <c r="F119" s="205"/>
      <c r="G119" s="205"/>
      <c r="H119" s="205"/>
      <c r="L119" s="25"/>
    </row>
    <row r="120" spans="2:20" s="1" customFormat="1" ht="12" customHeight="1">
      <c r="B120" s="25"/>
      <c r="C120" s="22" t="s">
        <v>125</v>
      </c>
      <c r="L120" s="25"/>
    </row>
    <row r="121" spans="2:20" s="1" customFormat="1" ht="16.5" customHeight="1">
      <c r="B121" s="25"/>
      <c r="E121" s="200" t="str">
        <f>E11</f>
        <v>SO 02.3 - Uzemnenie konštrukcie, L profil, vodovod</v>
      </c>
      <c r="F121" s="205"/>
      <c r="G121" s="205"/>
      <c r="H121" s="205"/>
      <c r="L121" s="25"/>
    </row>
    <row r="122" spans="2:20" s="1" customFormat="1" ht="6.95" customHeight="1">
      <c r="B122" s="25"/>
      <c r="L122" s="25"/>
    </row>
    <row r="123" spans="2:20" s="1" customFormat="1" ht="12" customHeight="1">
      <c r="B123" s="25"/>
      <c r="C123" s="22" t="s">
        <v>16</v>
      </c>
      <c r="F123" s="20" t="str">
        <f>F14</f>
        <v>Bzince pod Javorinou</v>
      </c>
      <c r="I123" s="22" t="s">
        <v>18</v>
      </c>
      <c r="J123" s="48">
        <f>IF(J14="","",J14)</f>
        <v>0</v>
      </c>
      <c r="L123" s="25"/>
    </row>
    <row r="124" spans="2:20" s="1" customFormat="1" ht="6.95" customHeight="1">
      <c r="B124" s="25"/>
      <c r="L124" s="25"/>
    </row>
    <row r="125" spans="2:20" s="1" customFormat="1" ht="15.2" customHeight="1">
      <c r="B125" s="25"/>
      <c r="C125" s="22" t="s">
        <v>19</v>
      </c>
      <c r="F125" s="20" t="str">
        <f>E17</f>
        <v>Poľnohospodárske družstvo Bzince pod Javorinou</v>
      </c>
      <c r="I125" s="22" t="s">
        <v>25</v>
      </c>
      <c r="J125" s="23" t="str">
        <f>E23</f>
        <v xml:space="preserve"> </v>
      </c>
      <c r="L125" s="25"/>
    </row>
    <row r="126" spans="2:20" s="1" customFormat="1" ht="15.2" customHeight="1">
      <c r="B126" s="25"/>
      <c r="C126" s="22" t="s">
        <v>23</v>
      </c>
      <c r="F126" s="20" t="str">
        <f>IF(E20="","",E20)</f>
        <v xml:space="preserve"> </v>
      </c>
      <c r="I126" s="22" t="s">
        <v>27</v>
      </c>
      <c r="J126" s="23" t="str">
        <f>E26</f>
        <v xml:space="preserve"> </v>
      </c>
      <c r="L126" s="25"/>
    </row>
    <row r="127" spans="2:20" s="1" customFormat="1" ht="10.35" customHeight="1">
      <c r="B127" s="25"/>
      <c r="L127" s="25"/>
    </row>
    <row r="128" spans="2:20" s="10" customFormat="1" ht="29.25" customHeight="1">
      <c r="B128" s="115"/>
      <c r="C128" s="116" t="s">
        <v>142</v>
      </c>
      <c r="D128" s="117" t="s">
        <v>54</v>
      </c>
      <c r="E128" s="117" t="s">
        <v>50</v>
      </c>
      <c r="F128" s="117" t="s">
        <v>51</v>
      </c>
      <c r="G128" s="117" t="s">
        <v>143</v>
      </c>
      <c r="H128" s="117" t="s">
        <v>144</v>
      </c>
      <c r="I128" s="117" t="s">
        <v>145</v>
      </c>
      <c r="J128" s="118" t="s">
        <v>128</v>
      </c>
      <c r="K128" s="119" t="s">
        <v>146</v>
      </c>
      <c r="L128" s="115"/>
      <c r="M128" s="55" t="s">
        <v>1</v>
      </c>
      <c r="N128" s="56" t="s">
        <v>33</v>
      </c>
      <c r="O128" s="56" t="s">
        <v>147</v>
      </c>
      <c r="P128" s="56" t="s">
        <v>148</v>
      </c>
      <c r="Q128" s="56" t="s">
        <v>149</v>
      </c>
      <c r="R128" s="56" t="s">
        <v>150</v>
      </c>
      <c r="S128" s="56" t="s">
        <v>151</v>
      </c>
      <c r="T128" s="57" t="s">
        <v>152</v>
      </c>
    </row>
    <row r="129" spans="2:65" s="1" customFormat="1" ht="22.9" customHeight="1">
      <c r="B129" s="25"/>
      <c r="C129" s="60" t="s">
        <v>129</v>
      </c>
      <c r="J129" s="120">
        <f>BK129</f>
        <v>0</v>
      </c>
      <c r="L129" s="25"/>
      <c r="M129" s="58"/>
      <c r="N129" s="49"/>
      <c r="O129" s="49"/>
      <c r="P129" s="121">
        <f>P130+P152+P156</f>
        <v>1664.9475949999999</v>
      </c>
      <c r="Q129" s="49"/>
      <c r="R129" s="121">
        <f>R130+R152+R156</f>
        <v>147.378232</v>
      </c>
      <c r="S129" s="49"/>
      <c r="T129" s="122">
        <f>T130+T152+T156</f>
        <v>38.72</v>
      </c>
      <c r="AT129" s="13" t="s">
        <v>68</v>
      </c>
      <c r="AU129" s="13" t="s">
        <v>130</v>
      </c>
      <c r="BK129" s="123">
        <f>BK130+BK152+BK156</f>
        <v>0</v>
      </c>
    </row>
    <row r="130" spans="2:65" s="11" customFormat="1" ht="25.9" customHeight="1">
      <c r="B130" s="124"/>
      <c r="D130" s="125" t="s">
        <v>68</v>
      </c>
      <c r="E130" s="126" t="s">
        <v>153</v>
      </c>
      <c r="F130" s="126" t="s">
        <v>154</v>
      </c>
      <c r="J130" s="127">
        <f>BK130</f>
        <v>0</v>
      </c>
      <c r="L130" s="124"/>
      <c r="M130" s="128"/>
      <c r="P130" s="129">
        <f>P131+P140+P143+P150</f>
        <v>1333.3253949999998</v>
      </c>
      <c r="R130" s="129">
        <f>R131+R140+R143+R150</f>
        <v>145.57461199999997</v>
      </c>
      <c r="T130" s="130">
        <f>T131+T140+T143+T150</f>
        <v>38.72</v>
      </c>
      <c r="AR130" s="125" t="s">
        <v>75</v>
      </c>
      <c r="AT130" s="131" t="s">
        <v>68</v>
      </c>
      <c r="AU130" s="131" t="s">
        <v>69</v>
      </c>
      <c r="AY130" s="125" t="s">
        <v>155</v>
      </c>
      <c r="BK130" s="132">
        <f>BK131+BK140+BK143+BK150</f>
        <v>0</v>
      </c>
    </row>
    <row r="131" spans="2:65" s="11" customFormat="1" ht="22.9" customHeight="1">
      <c r="B131" s="124"/>
      <c r="D131" s="125" t="s">
        <v>68</v>
      </c>
      <c r="E131" s="133" t="s">
        <v>75</v>
      </c>
      <c r="F131" s="133" t="s">
        <v>514</v>
      </c>
      <c r="J131" s="134">
        <f>BK131</f>
        <v>0</v>
      </c>
      <c r="L131" s="124"/>
      <c r="M131" s="128"/>
      <c r="P131" s="129">
        <f>SUM(P132:P139)</f>
        <v>586.24720000000002</v>
      </c>
      <c r="R131" s="129">
        <f>SUM(R132:R139)</f>
        <v>73.260000000000005</v>
      </c>
      <c r="T131" s="130">
        <f>SUM(T132:T139)</f>
        <v>0</v>
      </c>
      <c r="AR131" s="125" t="s">
        <v>75</v>
      </c>
      <c r="AT131" s="131" t="s">
        <v>68</v>
      </c>
      <c r="AU131" s="131" t="s">
        <v>75</v>
      </c>
      <c r="AY131" s="125" t="s">
        <v>155</v>
      </c>
      <c r="BK131" s="132">
        <f>SUM(BK132:BK139)</f>
        <v>0</v>
      </c>
    </row>
    <row r="132" spans="2:65" s="1" customFormat="1" ht="33" customHeight="1">
      <c r="B132" s="135"/>
      <c r="C132" s="136" t="s">
        <v>75</v>
      </c>
      <c r="D132" s="136" t="s">
        <v>157</v>
      </c>
      <c r="E132" s="137" t="s">
        <v>515</v>
      </c>
      <c r="F132" s="138" t="s">
        <v>516</v>
      </c>
      <c r="G132" s="139" t="s">
        <v>160</v>
      </c>
      <c r="H132" s="140">
        <v>70.400000000000006</v>
      </c>
      <c r="I132" s="141"/>
      <c r="J132" s="141">
        <f t="shared" ref="J132:J139" si="0">ROUND(I132*H132,2)</f>
        <v>0</v>
      </c>
      <c r="K132" s="142"/>
      <c r="L132" s="25"/>
      <c r="M132" s="143" t="s">
        <v>1</v>
      </c>
      <c r="N132" s="144" t="s">
        <v>35</v>
      </c>
      <c r="O132" s="145">
        <v>5.6040000000000001</v>
      </c>
      <c r="P132" s="145">
        <f t="shared" ref="P132:P139" si="1">O132*H132</f>
        <v>394.52160000000003</v>
      </c>
      <c r="Q132" s="145">
        <v>0</v>
      </c>
      <c r="R132" s="145">
        <f t="shared" ref="R132:R139" si="2">Q132*H132</f>
        <v>0</v>
      </c>
      <c r="S132" s="145">
        <v>0</v>
      </c>
      <c r="T132" s="146">
        <f t="shared" ref="T132:T139" si="3">S132*H132</f>
        <v>0</v>
      </c>
      <c r="AR132" s="147" t="s">
        <v>161</v>
      </c>
      <c r="AT132" s="147" t="s">
        <v>157</v>
      </c>
      <c r="AU132" s="147" t="s">
        <v>80</v>
      </c>
      <c r="AY132" s="13" t="s">
        <v>155</v>
      </c>
      <c r="BE132" s="148">
        <f t="shared" ref="BE132:BE139" si="4">IF(N132="základná",J132,0)</f>
        <v>0</v>
      </c>
      <c r="BF132" s="148">
        <f t="shared" ref="BF132:BF139" si="5">IF(N132="znížená",J132,0)</f>
        <v>0</v>
      </c>
      <c r="BG132" s="148">
        <f t="shared" ref="BG132:BG139" si="6">IF(N132="zákl. prenesená",J132,0)</f>
        <v>0</v>
      </c>
      <c r="BH132" s="148">
        <f t="shared" ref="BH132:BH139" si="7">IF(N132="zníž. prenesená",J132,0)</f>
        <v>0</v>
      </c>
      <c r="BI132" s="148">
        <f t="shared" ref="BI132:BI139" si="8">IF(N132="nulová",J132,0)</f>
        <v>0</v>
      </c>
      <c r="BJ132" s="13" t="s">
        <v>80</v>
      </c>
      <c r="BK132" s="148">
        <f t="shared" ref="BK132:BK139" si="9">ROUND(I132*H132,2)</f>
        <v>0</v>
      </c>
      <c r="BL132" s="13" t="s">
        <v>161</v>
      </c>
      <c r="BM132" s="147" t="s">
        <v>517</v>
      </c>
    </row>
    <row r="133" spans="2:65" s="1" customFormat="1" ht="37.9" customHeight="1">
      <c r="B133" s="135"/>
      <c r="C133" s="136" t="s">
        <v>80</v>
      </c>
      <c r="D133" s="136" t="s">
        <v>157</v>
      </c>
      <c r="E133" s="137" t="s">
        <v>518</v>
      </c>
      <c r="F133" s="138" t="s">
        <v>519</v>
      </c>
      <c r="G133" s="139" t="s">
        <v>160</v>
      </c>
      <c r="H133" s="140">
        <v>70.400000000000006</v>
      </c>
      <c r="I133" s="141"/>
      <c r="J133" s="141">
        <f t="shared" si="0"/>
        <v>0</v>
      </c>
      <c r="K133" s="142"/>
      <c r="L133" s="25"/>
      <c r="M133" s="143" t="s">
        <v>1</v>
      </c>
      <c r="N133" s="144" t="s">
        <v>35</v>
      </c>
      <c r="O133" s="145">
        <v>0.61299999999999999</v>
      </c>
      <c r="P133" s="145">
        <f t="shared" si="1"/>
        <v>43.155200000000001</v>
      </c>
      <c r="Q133" s="145">
        <v>0</v>
      </c>
      <c r="R133" s="145">
        <f t="shared" si="2"/>
        <v>0</v>
      </c>
      <c r="S133" s="145">
        <v>0</v>
      </c>
      <c r="T133" s="146">
        <f t="shared" si="3"/>
        <v>0</v>
      </c>
      <c r="AR133" s="147" t="s">
        <v>161</v>
      </c>
      <c r="AT133" s="147" t="s">
        <v>157</v>
      </c>
      <c r="AU133" s="147" t="s">
        <v>80</v>
      </c>
      <c r="AY133" s="13" t="s">
        <v>155</v>
      </c>
      <c r="BE133" s="148">
        <f t="shared" si="4"/>
        <v>0</v>
      </c>
      <c r="BF133" s="148">
        <f t="shared" si="5"/>
        <v>0</v>
      </c>
      <c r="BG133" s="148">
        <f t="shared" si="6"/>
        <v>0</v>
      </c>
      <c r="BH133" s="148">
        <f t="shared" si="7"/>
        <v>0</v>
      </c>
      <c r="BI133" s="148">
        <f t="shared" si="8"/>
        <v>0</v>
      </c>
      <c r="BJ133" s="13" t="s">
        <v>80</v>
      </c>
      <c r="BK133" s="148">
        <f t="shared" si="9"/>
        <v>0</v>
      </c>
      <c r="BL133" s="13" t="s">
        <v>161</v>
      </c>
      <c r="BM133" s="147" t="s">
        <v>520</v>
      </c>
    </row>
    <row r="134" spans="2:65" s="1" customFormat="1" ht="24.2" customHeight="1">
      <c r="B134" s="135"/>
      <c r="C134" s="136" t="s">
        <v>167</v>
      </c>
      <c r="D134" s="136" t="s">
        <v>157</v>
      </c>
      <c r="E134" s="137" t="s">
        <v>521</v>
      </c>
      <c r="F134" s="138" t="s">
        <v>522</v>
      </c>
      <c r="G134" s="139" t="s">
        <v>160</v>
      </c>
      <c r="H134" s="140">
        <v>70.400000000000006</v>
      </c>
      <c r="I134" s="141"/>
      <c r="J134" s="141">
        <f t="shared" si="0"/>
        <v>0</v>
      </c>
      <c r="K134" s="142"/>
      <c r="L134" s="25"/>
      <c r="M134" s="143" t="s">
        <v>1</v>
      </c>
      <c r="N134" s="144" t="s">
        <v>35</v>
      </c>
      <c r="O134" s="145">
        <v>6.9000000000000006E-2</v>
      </c>
      <c r="P134" s="145">
        <f t="shared" si="1"/>
        <v>4.8576000000000006</v>
      </c>
      <c r="Q134" s="145">
        <v>0</v>
      </c>
      <c r="R134" s="145">
        <f t="shared" si="2"/>
        <v>0</v>
      </c>
      <c r="S134" s="145">
        <v>0</v>
      </c>
      <c r="T134" s="146">
        <f t="shared" si="3"/>
        <v>0</v>
      </c>
      <c r="AR134" s="147" t="s">
        <v>161</v>
      </c>
      <c r="AT134" s="147" t="s">
        <v>157</v>
      </c>
      <c r="AU134" s="147" t="s">
        <v>80</v>
      </c>
      <c r="AY134" s="13" t="s">
        <v>155</v>
      </c>
      <c r="BE134" s="148">
        <f t="shared" si="4"/>
        <v>0</v>
      </c>
      <c r="BF134" s="148">
        <f t="shared" si="5"/>
        <v>0</v>
      </c>
      <c r="BG134" s="148">
        <f t="shared" si="6"/>
        <v>0</v>
      </c>
      <c r="BH134" s="148">
        <f t="shared" si="7"/>
        <v>0</v>
      </c>
      <c r="BI134" s="148">
        <f t="shared" si="8"/>
        <v>0</v>
      </c>
      <c r="BJ134" s="13" t="s">
        <v>80</v>
      </c>
      <c r="BK134" s="148">
        <f t="shared" si="9"/>
        <v>0</v>
      </c>
      <c r="BL134" s="13" t="s">
        <v>161</v>
      </c>
      <c r="BM134" s="147" t="s">
        <v>523</v>
      </c>
    </row>
    <row r="135" spans="2:65" s="1" customFormat="1" ht="33" customHeight="1">
      <c r="B135" s="135"/>
      <c r="C135" s="136" t="s">
        <v>161</v>
      </c>
      <c r="D135" s="136" t="s">
        <v>157</v>
      </c>
      <c r="E135" s="137" t="s">
        <v>524</v>
      </c>
      <c r="F135" s="138" t="s">
        <v>525</v>
      </c>
      <c r="G135" s="139" t="s">
        <v>160</v>
      </c>
      <c r="H135" s="140">
        <v>70.400000000000006</v>
      </c>
      <c r="I135" s="141"/>
      <c r="J135" s="141">
        <f t="shared" si="0"/>
        <v>0</v>
      </c>
      <c r="K135" s="142"/>
      <c r="L135" s="25"/>
      <c r="M135" s="143" t="s">
        <v>1</v>
      </c>
      <c r="N135" s="144" t="s">
        <v>35</v>
      </c>
      <c r="O135" s="145">
        <v>7.0999999999999994E-2</v>
      </c>
      <c r="P135" s="145">
        <f t="shared" si="1"/>
        <v>4.9984000000000002</v>
      </c>
      <c r="Q135" s="145">
        <v>0</v>
      </c>
      <c r="R135" s="145">
        <f t="shared" si="2"/>
        <v>0</v>
      </c>
      <c r="S135" s="145">
        <v>0</v>
      </c>
      <c r="T135" s="146">
        <f t="shared" si="3"/>
        <v>0</v>
      </c>
      <c r="AR135" s="147" t="s">
        <v>161</v>
      </c>
      <c r="AT135" s="147" t="s">
        <v>157</v>
      </c>
      <c r="AU135" s="147" t="s">
        <v>80</v>
      </c>
      <c r="AY135" s="13" t="s">
        <v>155</v>
      </c>
      <c r="BE135" s="148">
        <f t="shared" si="4"/>
        <v>0</v>
      </c>
      <c r="BF135" s="148">
        <f t="shared" si="5"/>
        <v>0</v>
      </c>
      <c r="BG135" s="148">
        <f t="shared" si="6"/>
        <v>0</v>
      </c>
      <c r="BH135" s="148">
        <f t="shared" si="7"/>
        <v>0</v>
      </c>
      <c r="BI135" s="148">
        <f t="shared" si="8"/>
        <v>0</v>
      </c>
      <c r="BJ135" s="13" t="s">
        <v>80</v>
      </c>
      <c r="BK135" s="148">
        <f t="shared" si="9"/>
        <v>0</v>
      </c>
      <c r="BL135" s="13" t="s">
        <v>161</v>
      </c>
      <c r="BM135" s="147" t="s">
        <v>526</v>
      </c>
    </row>
    <row r="136" spans="2:65" s="1" customFormat="1" ht="24.2" customHeight="1">
      <c r="B136" s="135"/>
      <c r="C136" s="136" t="s">
        <v>174</v>
      </c>
      <c r="D136" s="136" t="s">
        <v>157</v>
      </c>
      <c r="E136" s="137" t="s">
        <v>527</v>
      </c>
      <c r="F136" s="138" t="s">
        <v>528</v>
      </c>
      <c r="G136" s="139" t="s">
        <v>160</v>
      </c>
      <c r="H136" s="140">
        <v>70.400000000000006</v>
      </c>
      <c r="I136" s="141"/>
      <c r="J136" s="141">
        <f t="shared" si="0"/>
        <v>0</v>
      </c>
      <c r="K136" s="142"/>
      <c r="L136" s="25"/>
      <c r="M136" s="143" t="s">
        <v>1</v>
      </c>
      <c r="N136" s="144" t="s">
        <v>35</v>
      </c>
      <c r="O136" s="145">
        <v>0.61699999999999999</v>
      </c>
      <c r="P136" s="145">
        <f t="shared" si="1"/>
        <v>43.436800000000005</v>
      </c>
      <c r="Q136" s="145">
        <v>0</v>
      </c>
      <c r="R136" s="145">
        <f t="shared" si="2"/>
        <v>0</v>
      </c>
      <c r="S136" s="145">
        <v>0</v>
      </c>
      <c r="T136" s="146">
        <f t="shared" si="3"/>
        <v>0</v>
      </c>
      <c r="AR136" s="147" t="s">
        <v>161</v>
      </c>
      <c r="AT136" s="147" t="s">
        <v>157</v>
      </c>
      <c r="AU136" s="147" t="s">
        <v>80</v>
      </c>
      <c r="AY136" s="13" t="s">
        <v>155</v>
      </c>
      <c r="BE136" s="148">
        <f t="shared" si="4"/>
        <v>0</v>
      </c>
      <c r="BF136" s="148">
        <f t="shared" si="5"/>
        <v>0</v>
      </c>
      <c r="BG136" s="148">
        <f t="shared" si="6"/>
        <v>0</v>
      </c>
      <c r="BH136" s="148">
        <f t="shared" si="7"/>
        <v>0</v>
      </c>
      <c r="BI136" s="148">
        <f t="shared" si="8"/>
        <v>0</v>
      </c>
      <c r="BJ136" s="13" t="s">
        <v>80</v>
      </c>
      <c r="BK136" s="148">
        <f t="shared" si="9"/>
        <v>0</v>
      </c>
      <c r="BL136" s="13" t="s">
        <v>161</v>
      </c>
      <c r="BM136" s="147" t="s">
        <v>529</v>
      </c>
    </row>
    <row r="137" spans="2:65" s="1" customFormat="1" ht="16.5" customHeight="1">
      <c r="B137" s="135"/>
      <c r="C137" s="136" t="s">
        <v>178</v>
      </c>
      <c r="D137" s="136" t="s">
        <v>157</v>
      </c>
      <c r="E137" s="137" t="s">
        <v>530</v>
      </c>
      <c r="F137" s="138" t="s">
        <v>531</v>
      </c>
      <c r="G137" s="139" t="s">
        <v>160</v>
      </c>
      <c r="H137" s="140">
        <v>70.400000000000006</v>
      </c>
      <c r="I137" s="141"/>
      <c r="J137" s="141">
        <f t="shared" si="0"/>
        <v>0</v>
      </c>
      <c r="K137" s="142"/>
      <c r="L137" s="25"/>
      <c r="M137" s="143" t="s">
        <v>1</v>
      </c>
      <c r="N137" s="144" t="s">
        <v>35</v>
      </c>
      <c r="O137" s="145">
        <v>8.9999999999999993E-3</v>
      </c>
      <c r="P137" s="145">
        <f t="shared" si="1"/>
        <v>0.63360000000000005</v>
      </c>
      <c r="Q137" s="145">
        <v>0</v>
      </c>
      <c r="R137" s="145">
        <f t="shared" si="2"/>
        <v>0</v>
      </c>
      <c r="S137" s="145">
        <v>0</v>
      </c>
      <c r="T137" s="146">
        <f t="shared" si="3"/>
        <v>0</v>
      </c>
      <c r="AR137" s="147" t="s">
        <v>161</v>
      </c>
      <c r="AT137" s="147" t="s">
        <v>157</v>
      </c>
      <c r="AU137" s="147" t="s">
        <v>80</v>
      </c>
      <c r="AY137" s="13" t="s">
        <v>155</v>
      </c>
      <c r="BE137" s="148">
        <f t="shared" si="4"/>
        <v>0</v>
      </c>
      <c r="BF137" s="148">
        <f t="shared" si="5"/>
        <v>0</v>
      </c>
      <c r="BG137" s="148">
        <f t="shared" si="6"/>
        <v>0</v>
      </c>
      <c r="BH137" s="148">
        <f t="shared" si="7"/>
        <v>0</v>
      </c>
      <c r="BI137" s="148">
        <f t="shared" si="8"/>
        <v>0</v>
      </c>
      <c r="BJ137" s="13" t="s">
        <v>80</v>
      </c>
      <c r="BK137" s="148">
        <f t="shared" si="9"/>
        <v>0</v>
      </c>
      <c r="BL137" s="13" t="s">
        <v>161</v>
      </c>
      <c r="BM137" s="147" t="s">
        <v>532</v>
      </c>
    </row>
    <row r="138" spans="2:65" s="1" customFormat="1" ht="24.2" customHeight="1">
      <c r="B138" s="135"/>
      <c r="C138" s="136" t="s">
        <v>182</v>
      </c>
      <c r="D138" s="136" t="s">
        <v>157</v>
      </c>
      <c r="E138" s="137" t="s">
        <v>533</v>
      </c>
      <c r="F138" s="138" t="s">
        <v>534</v>
      </c>
      <c r="G138" s="139" t="s">
        <v>160</v>
      </c>
      <c r="H138" s="140">
        <v>39.6</v>
      </c>
      <c r="I138" s="141"/>
      <c r="J138" s="141">
        <f t="shared" si="0"/>
        <v>0</v>
      </c>
      <c r="K138" s="142"/>
      <c r="L138" s="25"/>
      <c r="M138" s="143" t="s">
        <v>1</v>
      </c>
      <c r="N138" s="144" t="s">
        <v>35</v>
      </c>
      <c r="O138" s="145">
        <v>2.39</v>
      </c>
      <c r="P138" s="145">
        <f t="shared" si="1"/>
        <v>94.644000000000005</v>
      </c>
      <c r="Q138" s="145">
        <v>0</v>
      </c>
      <c r="R138" s="145">
        <f t="shared" si="2"/>
        <v>0</v>
      </c>
      <c r="S138" s="145">
        <v>0</v>
      </c>
      <c r="T138" s="146">
        <f t="shared" si="3"/>
        <v>0</v>
      </c>
      <c r="AR138" s="147" t="s">
        <v>161</v>
      </c>
      <c r="AT138" s="147" t="s">
        <v>157</v>
      </c>
      <c r="AU138" s="147" t="s">
        <v>80</v>
      </c>
      <c r="AY138" s="13" t="s">
        <v>155</v>
      </c>
      <c r="BE138" s="148">
        <f t="shared" si="4"/>
        <v>0</v>
      </c>
      <c r="BF138" s="148">
        <f t="shared" si="5"/>
        <v>0</v>
      </c>
      <c r="BG138" s="148">
        <f t="shared" si="6"/>
        <v>0</v>
      </c>
      <c r="BH138" s="148">
        <f t="shared" si="7"/>
        <v>0</v>
      </c>
      <c r="BI138" s="148">
        <f t="shared" si="8"/>
        <v>0</v>
      </c>
      <c r="BJ138" s="13" t="s">
        <v>80</v>
      </c>
      <c r="BK138" s="148">
        <f t="shared" si="9"/>
        <v>0</v>
      </c>
      <c r="BL138" s="13" t="s">
        <v>161</v>
      </c>
      <c r="BM138" s="147" t="s">
        <v>535</v>
      </c>
    </row>
    <row r="139" spans="2:65" s="1" customFormat="1" ht="16.5" customHeight="1">
      <c r="B139" s="135"/>
      <c r="C139" s="149" t="s">
        <v>186</v>
      </c>
      <c r="D139" s="149" t="s">
        <v>193</v>
      </c>
      <c r="E139" s="150" t="s">
        <v>536</v>
      </c>
      <c r="F139" s="151" t="s">
        <v>537</v>
      </c>
      <c r="G139" s="152" t="s">
        <v>257</v>
      </c>
      <c r="H139" s="153">
        <v>73.260000000000005</v>
      </c>
      <c r="I139" s="154"/>
      <c r="J139" s="154">
        <f t="shared" si="0"/>
        <v>0</v>
      </c>
      <c r="K139" s="155"/>
      <c r="L139" s="156"/>
      <c r="M139" s="157" t="s">
        <v>1</v>
      </c>
      <c r="N139" s="158" t="s">
        <v>35</v>
      </c>
      <c r="O139" s="145">
        <v>0</v>
      </c>
      <c r="P139" s="145">
        <f t="shared" si="1"/>
        <v>0</v>
      </c>
      <c r="Q139" s="145">
        <v>1</v>
      </c>
      <c r="R139" s="145">
        <f t="shared" si="2"/>
        <v>73.260000000000005</v>
      </c>
      <c r="S139" s="145">
        <v>0</v>
      </c>
      <c r="T139" s="146">
        <f t="shared" si="3"/>
        <v>0</v>
      </c>
      <c r="AR139" s="147" t="s">
        <v>186</v>
      </c>
      <c r="AT139" s="147" t="s">
        <v>193</v>
      </c>
      <c r="AU139" s="147" t="s">
        <v>80</v>
      </c>
      <c r="AY139" s="13" t="s">
        <v>155</v>
      </c>
      <c r="BE139" s="148">
        <f t="shared" si="4"/>
        <v>0</v>
      </c>
      <c r="BF139" s="148">
        <f t="shared" si="5"/>
        <v>0</v>
      </c>
      <c r="BG139" s="148">
        <f t="shared" si="6"/>
        <v>0</v>
      </c>
      <c r="BH139" s="148">
        <f t="shared" si="7"/>
        <v>0</v>
      </c>
      <c r="BI139" s="148">
        <f t="shared" si="8"/>
        <v>0</v>
      </c>
      <c r="BJ139" s="13" t="s">
        <v>80</v>
      </c>
      <c r="BK139" s="148">
        <f t="shared" si="9"/>
        <v>0</v>
      </c>
      <c r="BL139" s="13" t="s">
        <v>161</v>
      </c>
      <c r="BM139" s="147" t="s">
        <v>538</v>
      </c>
    </row>
    <row r="140" spans="2:65" s="11" customFormat="1" ht="22.9" customHeight="1">
      <c r="B140" s="124"/>
      <c r="D140" s="125" t="s">
        <v>68</v>
      </c>
      <c r="E140" s="133" t="s">
        <v>80</v>
      </c>
      <c r="F140" s="133" t="s">
        <v>156</v>
      </c>
      <c r="J140" s="134">
        <f>BK140</f>
        <v>0</v>
      </c>
      <c r="L140" s="124"/>
      <c r="M140" s="128"/>
      <c r="P140" s="129">
        <f>SUM(P141:P142)</f>
        <v>23.972080000000002</v>
      </c>
      <c r="R140" s="129">
        <f>SUM(R141:R142)</f>
        <v>69.787871999999993</v>
      </c>
      <c r="T140" s="130">
        <f>SUM(T141:T142)</f>
        <v>0</v>
      </c>
      <c r="AR140" s="125" t="s">
        <v>75</v>
      </c>
      <c r="AT140" s="131" t="s">
        <v>68</v>
      </c>
      <c r="AU140" s="131" t="s">
        <v>75</v>
      </c>
      <c r="AY140" s="125" t="s">
        <v>155</v>
      </c>
      <c r="BK140" s="132">
        <f>SUM(BK141:BK142)</f>
        <v>0</v>
      </c>
    </row>
    <row r="141" spans="2:65" s="1" customFormat="1" ht="16.5" customHeight="1">
      <c r="B141" s="135"/>
      <c r="C141" s="136" t="s">
        <v>192</v>
      </c>
      <c r="D141" s="136" t="s">
        <v>157</v>
      </c>
      <c r="E141" s="137" t="s">
        <v>539</v>
      </c>
      <c r="F141" s="138" t="s">
        <v>540</v>
      </c>
      <c r="G141" s="139" t="s">
        <v>160</v>
      </c>
      <c r="H141" s="140">
        <v>13.2</v>
      </c>
      <c r="I141" s="141"/>
      <c r="J141" s="141">
        <f>ROUND(I141*H141,2)</f>
        <v>0</v>
      </c>
      <c r="K141" s="142"/>
      <c r="L141" s="25"/>
      <c r="M141" s="143" t="s">
        <v>1</v>
      </c>
      <c r="N141" s="144" t="s">
        <v>35</v>
      </c>
      <c r="O141" s="145">
        <v>1.042</v>
      </c>
      <c r="P141" s="145">
        <f>O141*H141</f>
        <v>13.7544</v>
      </c>
      <c r="Q141" s="145">
        <v>2.0659999999999998</v>
      </c>
      <c r="R141" s="145">
        <f>Q141*H141</f>
        <v>27.271199999999997</v>
      </c>
      <c r="S141" s="145">
        <v>0</v>
      </c>
      <c r="T141" s="146">
        <f>S141*H141</f>
        <v>0</v>
      </c>
      <c r="AR141" s="147" t="s">
        <v>161</v>
      </c>
      <c r="AT141" s="147" t="s">
        <v>157</v>
      </c>
      <c r="AU141" s="147" t="s">
        <v>80</v>
      </c>
      <c r="AY141" s="13" t="s">
        <v>155</v>
      </c>
      <c r="BE141" s="148">
        <f>IF(N141="základná",J141,0)</f>
        <v>0</v>
      </c>
      <c r="BF141" s="148">
        <f>IF(N141="znížená",J141,0)</f>
        <v>0</v>
      </c>
      <c r="BG141" s="148">
        <f>IF(N141="zákl. prenesená",J141,0)</f>
        <v>0</v>
      </c>
      <c r="BH141" s="148">
        <f>IF(N141="zníž. prenesená",J141,0)</f>
        <v>0</v>
      </c>
      <c r="BI141" s="148">
        <f>IF(N141="nulová",J141,0)</f>
        <v>0</v>
      </c>
      <c r="BJ141" s="13" t="s">
        <v>80</v>
      </c>
      <c r="BK141" s="148">
        <f>ROUND(I141*H141,2)</f>
        <v>0</v>
      </c>
      <c r="BL141" s="13" t="s">
        <v>161</v>
      </c>
      <c r="BM141" s="147" t="s">
        <v>541</v>
      </c>
    </row>
    <row r="142" spans="2:65" s="1" customFormat="1" ht="16.5" customHeight="1">
      <c r="B142" s="135"/>
      <c r="C142" s="136" t="s">
        <v>197</v>
      </c>
      <c r="D142" s="136" t="s">
        <v>157</v>
      </c>
      <c r="E142" s="137" t="s">
        <v>175</v>
      </c>
      <c r="F142" s="138" t="s">
        <v>542</v>
      </c>
      <c r="G142" s="139" t="s">
        <v>160</v>
      </c>
      <c r="H142" s="140">
        <v>17.600000000000001</v>
      </c>
      <c r="I142" s="141"/>
      <c r="J142" s="141">
        <f>ROUND(I142*H142,2)</f>
        <v>0</v>
      </c>
      <c r="K142" s="142"/>
      <c r="L142" s="25"/>
      <c r="M142" s="143" t="s">
        <v>1</v>
      </c>
      <c r="N142" s="144" t="s">
        <v>35</v>
      </c>
      <c r="O142" s="145">
        <v>0.58055000000000001</v>
      </c>
      <c r="P142" s="145">
        <f>O142*H142</f>
        <v>10.217680000000001</v>
      </c>
      <c r="Q142" s="145">
        <v>2.4157199999999999</v>
      </c>
      <c r="R142" s="145">
        <f>Q142*H142</f>
        <v>42.516672</v>
      </c>
      <c r="S142" s="145">
        <v>0</v>
      </c>
      <c r="T142" s="146">
        <f>S142*H142</f>
        <v>0</v>
      </c>
      <c r="AR142" s="147" t="s">
        <v>161</v>
      </c>
      <c r="AT142" s="147" t="s">
        <v>157</v>
      </c>
      <c r="AU142" s="147" t="s">
        <v>80</v>
      </c>
      <c r="AY142" s="13" t="s">
        <v>155</v>
      </c>
      <c r="BE142" s="148">
        <f>IF(N142="základná",J142,0)</f>
        <v>0</v>
      </c>
      <c r="BF142" s="148">
        <f>IF(N142="znížená",J142,0)</f>
        <v>0</v>
      </c>
      <c r="BG142" s="148">
        <f>IF(N142="zákl. prenesená",J142,0)</f>
        <v>0</v>
      </c>
      <c r="BH142" s="148">
        <f>IF(N142="zníž. prenesená",J142,0)</f>
        <v>0</v>
      </c>
      <c r="BI142" s="148">
        <f>IF(N142="nulová",J142,0)</f>
        <v>0</v>
      </c>
      <c r="BJ142" s="13" t="s">
        <v>80</v>
      </c>
      <c r="BK142" s="148">
        <f>ROUND(I142*H142,2)</f>
        <v>0</v>
      </c>
      <c r="BL142" s="13" t="s">
        <v>161</v>
      </c>
      <c r="BM142" s="147" t="s">
        <v>543</v>
      </c>
    </row>
    <row r="143" spans="2:65" s="11" customFormat="1" ht="22.9" customHeight="1">
      <c r="B143" s="124"/>
      <c r="D143" s="125" t="s">
        <v>68</v>
      </c>
      <c r="E143" s="133" t="s">
        <v>192</v>
      </c>
      <c r="F143" s="133" t="s">
        <v>245</v>
      </c>
      <c r="J143" s="134">
        <f>BK143</f>
        <v>0</v>
      </c>
      <c r="L143" s="124"/>
      <c r="M143" s="128"/>
      <c r="P143" s="129">
        <f>SUM(P144:P149)</f>
        <v>675.2119399999998</v>
      </c>
      <c r="R143" s="129">
        <f>SUM(R144:R149)</f>
        <v>2.5267400000000002</v>
      </c>
      <c r="T143" s="130">
        <f>SUM(T144:T149)</f>
        <v>38.72</v>
      </c>
      <c r="AR143" s="125" t="s">
        <v>75</v>
      </c>
      <c r="AT143" s="131" t="s">
        <v>68</v>
      </c>
      <c r="AU143" s="131" t="s">
        <v>75</v>
      </c>
      <c r="AY143" s="125" t="s">
        <v>155</v>
      </c>
      <c r="BK143" s="132">
        <f>SUM(BK144:BK149)</f>
        <v>0</v>
      </c>
    </row>
    <row r="144" spans="2:65" s="1" customFormat="1" ht="16.5" customHeight="1">
      <c r="B144" s="135"/>
      <c r="C144" s="136" t="s">
        <v>201</v>
      </c>
      <c r="D144" s="136" t="s">
        <v>157</v>
      </c>
      <c r="E144" s="137" t="s">
        <v>544</v>
      </c>
      <c r="F144" s="138" t="s">
        <v>545</v>
      </c>
      <c r="G144" s="139" t="s">
        <v>190</v>
      </c>
      <c r="H144" s="140">
        <v>258</v>
      </c>
      <c r="I144" s="141"/>
      <c r="J144" s="141">
        <f t="shared" ref="J144:J149" si="10">ROUND(I144*H144,2)</f>
        <v>0</v>
      </c>
      <c r="K144" s="142"/>
      <c r="L144" s="25"/>
      <c r="M144" s="143" t="s">
        <v>1</v>
      </c>
      <c r="N144" s="144" t="s">
        <v>35</v>
      </c>
      <c r="O144" s="145">
        <v>0.37204999999999999</v>
      </c>
      <c r="P144" s="145">
        <f t="shared" ref="P144:P149" si="11">O144*H144</f>
        <v>95.988900000000001</v>
      </c>
      <c r="Q144" s="145">
        <v>3.0000000000000001E-5</v>
      </c>
      <c r="R144" s="145">
        <f t="shared" ref="R144:R149" si="12">Q144*H144</f>
        <v>7.7400000000000004E-3</v>
      </c>
      <c r="S144" s="145">
        <v>0</v>
      </c>
      <c r="T144" s="146">
        <f t="shared" ref="T144:T149" si="13">S144*H144</f>
        <v>0</v>
      </c>
      <c r="AR144" s="147" t="s">
        <v>161</v>
      </c>
      <c r="AT144" s="147" t="s">
        <v>157</v>
      </c>
      <c r="AU144" s="147" t="s">
        <v>80</v>
      </c>
      <c r="AY144" s="13" t="s">
        <v>155</v>
      </c>
      <c r="BE144" s="148">
        <f t="shared" ref="BE144:BE149" si="14">IF(N144="základná",J144,0)</f>
        <v>0</v>
      </c>
      <c r="BF144" s="148">
        <f t="shared" ref="BF144:BF149" si="15">IF(N144="znížená",J144,0)</f>
        <v>0</v>
      </c>
      <c r="BG144" s="148">
        <f t="shared" ref="BG144:BG149" si="16">IF(N144="zákl. prenesená",J144,0)</f>
        <v>0</v>
      </c>
      <c r="BH144" s="148">
        <f t="shared" ref="BH144:BH149" si="17">IF(N144="zníž. prenesená",J144,0)</f>
        <v>0</v>
      </c>
      <c r="BI144" s="148">
        <f t="shared" ref="BI144:BI149" si="18">IF(N144="nulová",J144,0)</f>
        <v>0</v>
      </c>
      <c r="BJ144" s="13" t="s">
        <v>80</v>
      </c>
      <c r="BK144" s="148">
        <f t="shared" ref="BK144:BK149" si="19">ROUND(I144*H144,2)</f>
        <v>0</v>
      </c>
      <c r="BL144" s="13" t="s">
        <v>161</v>
      </c>
      <c r="BM144" s="147" t="s">
        <v>546</v>
      </c>
    </row>
    <row r="145" spans="2:65" s="1" customFormat="1" ht="33" customHeight="1">
      <c r="B145" s="135"/>
      <c r="C145" s="149" t="s">
        <v>206</v>
      </c>
      <c r="D145" s="149" t="s">
        <v>193</v>
      </c>
      <c r="E145" s="150" t="s">
        <v>503</v>
      </c>
      <c r="F145" s="151" t="s">
        <v>547</v>
      </c>
      <c r="G145" s="152" t="s">
        <v>257</v>
      </c>
      <c r="H145" s="153">
        <v>2.5190000000000001</v>
      </c>
      <c r="I145" s="154"/>
      <c r="J145" s="154">
        <f t="shared" si="10"/>
        <v>0</v>
      </c>
      <c r="K145" s="155"/>
      <c r="L145" s="156"/>
      <c r="M145" s="157" t="s">
        <v>1</v>
      </c>
      <c r="N145" s="158" t="s">
        <v>35</v>
      </c>
      <c r="O145" s="145">
        <v>0</v>
      </c>
      <c r="P145" s="145">
        <f t="shared" si="11"/>
        <v>0</v>
      </c>
      <c r="Q145" s="145">
        <v>1</v>
      </c>
      <c r="R145" s="145">
        <f t="shared" si="12"/>
        <v>2.5190000000000001</v>
      </c>
      <c r="S145" s="145">
        <v>0</v>
      </c>
      <c r="T145" s="146">
        <f t="shared" si="13"/>
        <v>0</v>
      </c>
      <c r="AR145" s="147" t="s">
        <v>186</v>
      </c>
      <c r="AT145" s="147" t="s">
        <v>193</v>
      </c>
      <c r="AU145" s="147" t="s">
        <v>80</v>
      </c>
      <c r="AY145" s="13" t="s">
        <v>155</v>
      </c>
      <c r="BE145" s="148">
        <f t="shared" si="14"/>
        <v>0</v>
      </c>
      <c r="BF145" s="148">
        <f t="shared" si="15"/>
        <v>0</v>
      </c>
      <c r="BG145" s="148">
        <f t="shared" si="16"/>
        <v>0</v>
      </c>
      <c r="BH145" s="148">
        <f t="shared" si="17"/>
        <v>0</v>
      </c>
      <c r="BI145" s="148">
        <f t="shared" si="18"/>
        <v>0</v>
      </c>
      <c r="BJ145" s="13" t="s">
        <v>80</v>
      </c>
      <c r="BK145" s="148">
        <f t="shared" si="19"/>
        <v>0</v>
      </c>
      <c r="BL145" s="13" t="s">
        <v>161</v>
      </c>
      <c r="BM145" s="147" t="s">
        <v>548</v>
      </c>
    </row>
    <row r="146" spans="2:65" s="1" customFormat="1" ht="24.2" customHeight="1">
      <c r="B146" s="135"/>
      <c r="C146" s="136" t="s">
        <v>210</v>
      </c>
      <c r="D146" s="136" t="s">
        <v>157</v>
      </c>
      <c r="E146" s="137" t="s">
        <v>549</v>
      </c>
      <c r="F146" s="138" t="s">
        <v>550</v>
      </c>
      <c r="G146" s="139" t="s">
        <v>190</v>
      </c>
      <c r="H146" s="140">
        <v>220</v>
      </c>
      <c r="I146" s="141"/>
      <c r="J146" s="141">
        <f t="shared" si="10"/>
        <v>0</v>
      </c>
      <c r="K146" s="142"/>
      <c r="L146" s="25"/>
      <c r="M146" s="143" t="s">
        <v>1</v>
      </c>
      <c r="N146" s="144" t="s">
        <v>35</v>
      </c>
      <c r="O146" s="145">
        <v>2.3447200000000001</v>
      </c>
      <c r="P146" s="145">
        <f t="shared" si="11"/>
        <v>515.83839999999998</v>
      </c>
      <c r="Q146" s="145">
        <v>0</v>
      </c>
      <c r="R146" s="145">
        <f t="shared" si="12"/>
        <v>0</v>
      </c>
      <c r="S146" s="145">
        <v>0.17599999999999999</v>
      </c>
      <c r="T146" s="146">
        <f t="shared" si="13"/>
        <v>38.72</v>
      </c>
      <c r="AR146" s="147" t="s">
        <v>161</v>
      </c>
      <c r="AT146" s="147" t="s">
        <v>157</v>
      </c>
      <c r="AU146" s="147" t="s">
        <v>80</v>
      </c>
      <c r="AY146" s="13" t="s">
        <v>155</v>
      </c>
      <c r="BE146" s="148">
        <f t="shared" si="14"/>
        <v>0</v>
      </c>
      <c r="BF146" s="148">
        <f t="shared" si="15"/>
        <v>0</v>
      </c>
      <c r="BG146" s="148">
        <f t="shared" si="16"/>
        <v>0</v>
      </c>
      <c r="BH146" s="148">
        <f t="shared" si="17"/>
        <v>0</v>
      </c>
      <c r="BI146" s="148">
        <f t="shared" si="18"/>
        <v>0</v>
      </c>
      <c r="BJ146" s="13" t="s">
        <v>80</v>
      </c>
      <c r="BK146" s="148">
        <f t="shared" si="19"/>
        <v>0</v>
      </c>
      <c r="BL146" s="13" t="s">
        <v>161</v>
      </c>
      <c r="BM146" s="147" t="s">
        <v>551</v>
      </c>
    </row>
    <row r="147" spans="2:65" s="1" customFormat="1" ht="16.5" customHeight="1">
      <c r="B147" s="135"/>
      <c r="C147" s="136" t="s">
        <v>214</v>
      </c>
      <c r="D147" s="136" t="s">
        <v>157</v>
      </c>
      <c r="E147" s="137" t="s">
        <v>255</v>
      </c>
      <c r="F147" s="138" t="s">
        <v>448</v>
      </c>
      <c r="G147" s="139" t="s">
        <v>257</v>
      </c>
      <c r="H147" s="140">
        <v>38.72</v>
      </c>
      <c r="I147" s="141"/>
      <c r="J147" s="141">
        <f t="shared" si="10"/>
        <v>0</v>
      </c>
      <c r="K147" s="142"/>
      <c r="L147" s="25"/>
      <c r="M147" s="143" t="s">
        <v>1</v>
      </c>
      <c r="N147" s="144" t="s">
        <v>35</v>
      </c>
      <c r="O147" s="145">
        <v>0.59799999999999998</v>
      </c>
      <c r="P147" s="145">
        <f t="shared" si="11"/>
        <v>23.15456</v>
      </c>
      <c r="Q147" s="145">
        <v>0</v>
      </c>
      <c r="R147" s="145">
        <f t="shared" si="12"/>
        <v>0</v>
      </c>
      <c r="S147" s="145">
        <v>0</v>
      </c>
      <c r="T147" s="146">
        <f t="shared" si="13"/>
        <v>0</v>
      </c>
      <c r="AR147" s="147" t="s">
        <v>161</v>
      </c>
      <c r="AT147" s="147" t="s">
        <v>157</v>
      </c>
      <c r="AU147" s="147" t="s">
        <v>80</v>
      </c>
      <c r="AY147" s="13" t="s">
        <v>155</v>
      </c>
      <c r="BE147" s="148">
        <f t="shared" si="14"/>
        <v>0</v>
      </c>
      <c r="BF147" s="148">
        <f t="shared" si="15"/>
        <v>0</v>
      </c>
      <c r="BG147" s="148">
        <f t="shared" si="16"/>
        <v>0</v>
      </c>
      <c r="BH147" s="148">
        <f t="shared" si="17"/>
        <v>0</v>
      </c>
      <c r="BI147" s="148">
        <f t="shared" si="18"/>
        <v>0</v>
      </c>
      <c r="BJ147" s="13" t="s">
        <v>80</v>
      </c>
      <c r="BK147" s="148">
        <f t="shared" si="19"/>
        <v>0</v>
      </c>
      <c r="BL147" s="13" t="s">
        <v>161</v>
      </c>
      <c r="BM147" s="147" t="s">
        <v>552</v>
      </c>
    </row>
    <row r="148" spans="2:65" s="1" customFormat="1" ht="24.2" customHeight="1">
      <c r="B148" s="135"/>
      <c r="C148" s="136" t="s">
        <v>218</v>
      </c>
      <c r="D148" s="136" t="s">
        <v>157</v>
      </c>
      <c r="E148" s="137" t="s">
        <v>264</v>
      </c>
      <c r="F148" s="138" t="s">
        <v>456</v>
      </c>
      <c r="G148" s="139" t="s">
        <v>257</v>
      </c>
      <c r="H148" s="140">
        <v>38.72</v>
      </c>
      <c r="I148" s="141"/>
      <c r="J148" s="141">
        <f t="shared" si="10"/>
        <v>0</v>
      </c>
      <c r="K148" s="142"/>
      <c r="L148" s="25"/>
      <c r="M148" s="143" t="s">
        <v>1</v>
      </c>
      <c r="N148" s="144" t="s">
        <v>35</v>
      </c>
      <c r="O148" s="145">
        <v>0.89</v>
      </c>
      <c r="P148" s="145">
        <f t="shared" si="11"/>
        <v>34.460799999999999</v>
      </c>
      <c r="Q148" s="145">
        <v>0</v>
      </c>
      <c r="R148" s="145">
        <f t="shared" si="12"/>
        <v>0</v>
      </c>
      <c r="S148" s="145">
        <v>0</v>
      </c>
      <c r="T148" s="146">
        <f t="shared" si="13"/>
        <v>0</v>
      </c>
      <c r="AR148" s="147" t="s">
        <v>161</v>
      </c>
      <c r="AT148" s="147" t="s">
        <v>157</v>
      </c>
      <c r="AU148" s="147" t="s">
        <v>80</v>
      </c>
      <c r="AY148" s="13" t="s">
        <v>155</v>
      </c>
      <c r="BE148" s="148">
        <f t="shared" si="14"/>
        <v>0</v>
      </c>
      <c r="BF148" s="148">
        <f t="shared" si="15"/>
        <v>0</v>
      </c>
      <c r="BG148" s="148">
        <f t="shared" si="16"/>
        <v>0</v>
      </c>
      <c r="BH148" s="148">
        <f t="shared" si="17"/>
        <v>0</v>
      </c>
      <c r="BI148" s="148">
        <f t="shared" si="18"/>
        <v>0</v>
      </c>
      <c r="BJ148" s="13" t="s">
        <v>80</v>
      </c>
      <c r="BK148" s="148">
        <f t="shared" si="19"/>
        <v>0</v>
      </c>
      <c r="BL148" s="13" t="s">
        <v>161</v>
      </c>
      <c r="BM148" s="147" t="s">
        <v>553</v>
      </c>
    </row>
    <row r="149" spans="2:65" s="1" customFormat="1" ht="16.5" customHeight="1">
      <c r="B149" s="135"/>
      <c r="C149" s="136" t="s">
        <v>222</v>
      </c>
      <c r="D149" s="136" t="s">
        <v>157</v>
      </c>
      <c r="E149" s="137" t="s">
        <v>459</v>
      </c>
      <c r="F149" s="138" t="s">
        <v>460</v>
      </c>
      <c r="G149" s="139" t="s">
        <v>257</v>
      </c>
      <c r="H149" s="140">
        <v>38.72</v>
      </c>
      <c r="I149" s="141"/>
      <c r="J149" s="141">
        <f t="shared" si="10"/>
        <v>0</v>
      </c>
      <c r="K149" s="142"/>
      <c r="L149" s="25"/>
      <c r="M149" s="143" t="s">
        <v>1</v>
      </c>
      <c r="N149" s="144" t="s">
        <v>35</v>
      </c>
      <c r="O149" s="145">
        <v>0.14899999999999999</v>
      </c>
      <c r="P149" s="145">
        <f t="shared" si="11"/>
        <v>5.7692799999999993</v>
      </c>
      <c r="Q149" s="145">
        <v>0</v>
      </c>
      <c r="R149" s="145">
        <f t="shared" si="12"/>
        <v>0</v>
      </c>
      <c r="S149" s="145">
        <v>0</v>
      </c>
      <c r="T149" s="146">
        <f t="shared" si="13"/>
        <v>0</v>
      </c>
      <c r="AR149" s="147" t="s">
        <v>161</v>
      </c>
      <c r="AT149" s="147" t="s">
        <v>157</v>
      </c>
      <c r="AU149" s="147" t="s">
        <v>80</v>
      </c>
      <c r="AY149" s="13" t="s">
        <v>155</v>
      </c>
      <c r="BE149" s="148">
        <f t="shared" si="14"/>
        <v>0</v>
      </c>
      <c r="BF149" s="148">
        <f t="shared" si="15"/>
        <v>0</v>
      </c>
      <c r="BG149" s="148">
        <f t="shared" si="16"/>
        <v>0</v>
      </c>
      <c r="BH149" s="148">
        <f t="shared" si="17"/>
        <v>0</v>
      </c>
      <c r="BI149" s="148">
        <f t="shared" si="18"/>
        <v>0</v>
      </c>
      <c r="BJ149" s="13" t="s">
        <v>80</v>
      </c>
      <c r="BK149" s="148">
        <f t="shared" si="19"/>
        <v>0</v>
      </c>
      <c r="BL149" s="13" t="s">
        <v>161</v>
      </c>
      <c r="BM149" s="147" t="s">
        <v>554</v>
      </c>
    </row>
    <row r="150" spans="2:65" s="11" customFormat="1" ht="22.9" customHeight="1">
      <c r="B150" s="124"/>
      <c r="D150" s="125" t="s">
        <v>68</v>
      </c>
      <c r="E150" s="133" t="s">
        <v>271</v>
      </c>
      <c r="F150" s="133" t="s">
        <v>272</v>
      </c>
      <c r="J150" s="134">
        <f>BK150</f>
        <v>0</v>
      </c>
      <c r="L150" s="124"/>
      <c r="M150" s="128"/>
      <c r="P150" s="129">
        <f>P151</f>
        <v>47.894174999999997</v>
      </c>
      <c r="R150" s="129">
        <f>R151</f>
        <v>0</v>
      </c>
      <c r="T150" s="130">
        <f>T151</f>
        <v>0</v>
      </c>
      <c r="AR150" s="125" t="s">
        <v>75</v>
      </c>
      <c r="AT150" s="131" t="s">
        <v>68</v>
      </c>
      <c r="AU150" s="131" t="s">
        <v>75</v>
      </c>
      <c r="AY150" s="125" t="s">
        <v>155</v>
      </c>
      <c r="BK150" s="132">
        <f>BK151</f>
        <v>0</v>
      </c>
    </row>
    <row r="151" spans="2:65" s="1" customFormat="1" ht="16.5" customHeight="1">
      <c r="B151" s="135"/>
      <c r="C151" s="136" t="s">
        <v>226</v>
      </c>
      <c r="D151" s="136" t="s">
        <v>157</v>
      </c>
      <c r="E151" s="137" t="s">
        <v>555</v>
      </c>
      <c r="F151" s="138" t="s">
        <v>556</v>
      </c>
      <c r="G151" s="139" t="s">
        <v>257</v>
      </c>
      <c r="H151" s="140">
        <v>145.57499999999999</v>
      </c>
      <c r="I151" s="141"/>
      <c r="J151" s="141">
        <f>ROUND(I151*H151,2)</f>
        <v>0</v>
      </c>
      <c r="K151" s="142"/>
      <c r="L151" s="25"/>
      <c r="M151" s="143" t="s">
        <v>1</v>
      </c>
      <c r="N151" s="144" t="s">
        <v>35</v>
      </c>
      <c r="O151" s="145">
        <v>0.32900000000000001</v>
      </c>
      <c r="P151" s="145">
        <f>O151*H151</f>
        <v>47.894174999999997</v>
      </c>
      <c r="Q151" s="145">
        <v>0</v>
      </c>
      <c r="R151" s="145">
        <f>Q151*H151</f>
        <v>0</v>
      </c>
      <c r="S151" s="145">
        <v>0</v>
      </c>
      <c r="T151" s="146">
        <f>S151*H151</f>
        <v>0</v>
      </c>
      <c r="AR151" s="147" t="s">
        <v>161</v>
      </c>
      <c r="AT151" s="147" t="s">
        <v>157</v>
      </c>
      <c r="AU151" s="147" t="s">
        <v>80</v>
      </c>
      <c r="AY151" s="13" t="s">
        <v>155</v>
      </c>
      <c r="BE151" s="148">
        <f>IF(N151="základná",J151,0)</f>
        <v>0</v>
      </c>
      <c r="BF151" s="148">
        <f>IF(N151="znížená",J151,0)</f>
        <v>0</v>
      </c>
      <c r="BG151" s="148">
        <f>IF(N151="zákl. prenesená",J151,0)</f>
        <v>0</v>
      </c>
      <c r="BH151" s="148">
        <f>IF(N151="zníž. prenesená",J151,0)</f>
        <v>0</v>
      </c>
      <c r="BI151" s="148">
        <f>IF(N151="nulová",J151,0)</f>
        <v>0</v>
      </c>
      <c r="BJ151" s="13" t="s">
        <v>80</v>
      </c>
      <c r="BK151" s="148">
        <f>ROUND(I151*H151,2)</f>
        <v>0</v>
      </c>
      <c r="BL151" s="13" t="s">
        <v>161</v>
      </c>
      <c r="BM151" s="147" t="s">
        <v>557</v>
      </c>
    </row>
    <row r="152" spans="2:65" s="11" customFormat="1" ht="25.9" customHeight="1">
      <c r="B152" s="124"/>
      <c r="D152" s="125" t="s">
        <v>68</v>
      </c>
      <c r="E152" s="126" t="s">
        <v>277</v>
      </c>
      <c r="F152" s="126" t="s">
        <v>278</v>
      </c>
      <c r="J152" s="127">
        <f>BK152</f>
        <v>0</v>
      </c>
      <c r="L152" s="124"/>
      <c r="M152" s="128"/>
      <c r="P152" s="129">
        <f>P153</f>
        <v>109.51819999999999</v>
      </c>
      <c r="R152" s="129">
        <f>R153</f>
        <v>0.15620000000000001</v>
      </c>
      <c r="T152" s="130">
        <f>T153</f>
        <v>0</v>
      </c>
      <c r="AR152" s="125" t="s">
        <v>80</v>
      </c>
      <c r="AT152" s="131" t="s">
        <v>68</v>
      </c>
      <c r="AU152" s="131" t="s">
        <v>69</v>
      </c>
      <c r="AY152" s="125" t="s">
        <v>155</v>
      </c>
      <c r="BK152" s="132">
        <f>BK153</f>
        <v>0</v>
      </c>
    </row>
    <row r="153" spans="2:65" s="11" customFormat="1" ht="22.9" customHeight="1">
      <c r="B153" s="124"/>
      <c r="D153" s="125" t="s">
        <v>68</v>
      </c>
      <c r="E153" s="133" t="s">
        <v>558</v>
      </c>
      <c r="F153" s="133" t="s">
        <v>559</v>
      </c>
      <c r="J153" s="134">
        <f>BK153</f>
        <v>0</v>
      </c>
      <c r="L153" s="124"/>
      <c r="M153" s="128"/>
      <c r="P153" s="129">
        <f>SUM(P154:P155)</f>
        <v>109.51819999999999</v>
      </c>
      <c r="R153" s="129">
        <f>SUM(R154:R155)</f>
        <v>0.15620000000000001</v>
      </c>
      <c r="T153" s="130">
        <f>SUM(T154:T155)</f>
        <v>0</v>
      </c>
      <c r="AR153" s="125" t="s">
        <v>80</v>
      </c>
      <c r="AT153" s="131" t="s">
        <v>68</v>
      </c>
      <c r="AU153" s="131" t="s">
        <v>75</v>
      </c>
      <c r="AY153" s="125" t="s">
        <v>155</v>
      </c>
      <c r="BK153" s="132">
        <f>SUM(BK154:BK155)</f>
        <v>0</v>
      </c>
    </row>
    <row r="154" spans="2:65" s="1" customFormat="1" ht="16.5" customHeight="1">
      <c r="B154" s="135"/>
      <c r="C154" s="136" t="s">
        <v>230</v>
      </c>
      <c r="D154" s="136" t="s">
        <v>157</v>
      </c>
      <c r="E154" s="137" t="s">
        <v>560</v>
      </c>
      <c r="F154" s="138" t="s">
        <v>561</v>
      </c>
      <c r="G154" s="139" t="s">
        <v>190</v>
      </c>
      <c r="H154" s="140">
        <v>220</v>
      </c>
      <c r="I154" s="141"/>
      <c r="J154" s="141">
        <f>ROUND(I154*H154,2)</f>
        <v>0</v>
      </c>
      <c r="K154" s="142"/>
      <c r="L154" s="25"/>
      <c r="M154" s="143" t="s">
        <v>1</v>
      </c>
      <c r="N154" s="144" t="s">
        <v>35</v>
      </c>
      <c r="O154" s="145">
        <v>0.49780999999999997</v>
      </c>
      <c r="P154" s="145">
        <f>O154*H154</f>
        <v>109.51819999999999</v>
      </c>
      <c r="Q154" s="145">
        <v>7.1000000000000002E-4</v>
      </c>
      <c r="R154" s="145">
        <f>Q154*H154</f>
        <v>0.15620000000000001</v>
      </c>
      <c r="S154" s="145">
        <v>0</v>
      </c>
      <c r="T154" s="146">
        <f>S154*H154</f>
        <v>0</v>
      </c>
      <c r="AR154" s="147" t="s">
        <v>222</v>
      </c>
      <c r="AT154" s="147" t="s">
        <v>157</v>
      </c>
      <c r="AU154" s="147" t="s">
        <v>80</v>
      </c>
      <c r="AY154" s="13" t="s">
        <v>155</v>
      </c>
      <c r="BE154" s="148">
        <f>IF(N154="základná",J154,0)</f>
        <v>0</v>
      </c>
      <c r="BF154" s="148">
        <f>IF(N154="znížená",J154,0)</f>
        <v>0</v>
      </c>
      <c r="BG154" s="148">
        <f>IF(N154="zákl. prenesená",J154,0)</f>
        <v>0</v>
      </c>
      <c r="BH154" s="148">
        <f>IF(N154="zníž. prenesená",J154,0)</f>
        <v>0</v>
      </c>
      <c r="BI154" s="148">
        <f>IF(N154="nulová",J154,0)</f>
        <v>0</v>
      </c>
      <c r="BJ154" s="13" t="s">
        <v>80</v>
      </c>
      <c r="BK154" s="148">
        <f>ROUND(I154*H154,2)</f>
        <v>0</v>
      </c>
      <c r="BL154" s="13" t="s">
        <v>222</v>
      </c>
      <c r="BM154" s="147" t="s">
        <v>562</v>
      </c>
    </row>
    <row r="155" spans="2:65" s="1" customFormat="1" ht="24.2" customHeight="1">
      <c r="B155" s="135"/>
      <c r="C155" s="136" t="s">
        <v>234</v>
      </c>
      <c r="D155" s="136" t="s">
        <v>157</v>
      </c>
      <c r="E155" s="137" t="s">
        <v>563</v>
      </c>
      <c r="F155" s="138" t="s">
        <v>564</v>
      </c>
      <c r="G155" s="139" t="s">
        <v>297</v>
      </c>
      <c r="H155" s="140">
        <v>78.408000000000001</v>
      </c>
      <c r="I155" s="141"/>
      <c r="J155" s="141">
        <f>ROUND(I155*H155,2)</f>
        <v>0</v>
      </c>
      <c r="K155" s="142"/>
      <c r="L155" s="25"/>
      <c r="M155" s="143" t="s">
        <v>1</v>
      </c>
      <c r="N155" s="144" t="s">
        <v>35</v>
      </c>
      <c r="O155" s="145">
        <v>0</v>
      </c>
      <c r="P155" s="145">
        <f>O155*H155</f>
        <v>0</v>
      </c>
      <c r="Q155" s="145">
        <v>0</v>
      </c>
      <c r="R155" s="145">
        <f>Q155*H155</f>
        <v>0</v>
      </c>
      <c r="S155" s="145">
        <v>0</v>
      </c>
      <c r="T155" s="146">
        <f>S155*H155</f>
        <v>0</v>
      </c>
      <c r="AR155" s="147" t="s">
        <v>222</v>
      </c>
      <c r="AT155" s="147" t="s">
        <v>157</v>
      </c>
      <c r="AU155" s="147" t="s">
        <v>80</v>
      </c>
      <c r="AY155" s="13" t="s">
        <v>155</v>
      </c>
      <c r="BE155" s="148">
        <f>IF(N155="základná",J155,0)</f>
        <v>0</v>
      </c>
      <c r="BF155" s="148">
        <f>IF(N155="znížená",J155,0)</f>
        <v>0</v>
      </c>
      <c r="BG155" s="148">
        <f>IF(N155="zákl. prenesená",J155,0)</f>
        <v>0</v>
      </c>
      <c r="BH155" s="148">
        <f>IF(N155="zníž. prenesená",J155,0)</f>
        <v>0</v>
      </c>
      <c r="BI155" s="148">
        <f>IF(N155="nulová",J155,0)</f>
        <v>0</v>
      </c>
      <c r="BJ155" s="13" t="s">
        <v>80</v>
      </c>
      <c r="BK155" s="148">
        <f>ROUND(I155*H155,2)</f>
        <v>0</v>
      </c>
      <c r="BL155" s="13" t="s">
        <v>222</v>
      </c>
      <c r="BM155" s="147" t="s">
        <v>565</v>
      </c>
    </row>
    <row r="156" spans="2:65" s="11" customFormat="1" ht="25.9" customHeight="1">
      <c r="B156" s="124"/>
      <c r="D156" s="125" t="s">
        <v>68</v>
      </c>
      <c r="E156" s="126" t="s">
        <v>193</v>
      </c>
      <c r="F156" s="126" t="s">
        <v>309</v>
      </c>
      <c r="J156" s="127">
        <f>BK156</f>
        <v>0</v>
      </c>
      <c r="L156" s="124"/>
      <c r="M156" s="128"/>
      <c r="P156" s="129">
        <f>P157</f>
        <v>222.10399999999998</v>
      </c>
      <c r="R156" s="129">
        <f>R157</f>
        <v>1.6474199999999999</v>
      </c>
      <c r="T156" s="130">
        <f>T157</f>
        <v>0</v>
      </c>
      <c r="AR156" s="125" t="s">
        <v>167</v>
      </c>
      <c r="AT156" s="131" t="s">
        <v>68</v>
      </c>
      <c r="AU156" s="131" t="s">
        <v>69</v>
      </c>
      <c r="AY156" s="125" t="s">
        <v>155</v>
      </c>
      <c r="BK156" s="132">
        <f>BK157</f>
        <v>0</v>
      </c>
    </row>
    <row r="157" spans="2:65" s="11" customFormat="1" ht="22.9" customHeight="1">
      <c r="B157" s="124"/>
      <c r="D157" s="125" t="s">
        <v>68</v>
      </c>
      <c r="E157" s="133" t="s">
        <v>310</v>
      </c>
      <c r="F157" s="133" t="s">
        <v>311</v>
      </c>
      <c r="J157" s="134">
        <f>BK157</f>
        <v>0</v>
      </c>
      <c r="L157" s="124"/>
      <c r="M157" s="128"/>
      <c r="P157" s="129">
        <f>SUM(P158:P173)</f>
        <v>222.10399999999998</v>
      </c>
      <c r="R157" s="129">
        <f>SUM(R158:R173)</f>
        <v>1.6474199999999999</v>
      </c>
      <c r="T157" s="130">
        <f>SUM(T158:T173)</f>
        <v>0</v>
      </c>
      <c r="AR157" s="125" t="s">
        <v>167</v>
      </c>
      <c r="AT157" s="131" t="s">
        <v>68</v>
      </c>
      <c r="AU157" s="131" t="s">
        <v>75</v>
      </c>
      <c r="AY157" s="125" t="s">
        <v>155</v>
      </c>
      <c r="BK157" s="132">
        <f>SUM(BK158:BK173)</f>
        <v>0</v>
      </c>
    </row>
    <row r="158" spans="2:65" s="1" customFormat="1" ht="16.5" customHeight="1">
      <c r="B158" s="135"/>
      <c r="C158" s="136" t="s">
        <v>7</v>
      </c>
      <c r="D158" s="136" t="s">
        <v>157</v>
      </c>
      <c r="E158" s="137" t="s">
        <v>566</v>
      </c>
      <c r="F158" s="138" t="s">
        <v>567</v>
      </c>
      <c r="G158" s="139" t="s">
        <v>190</v>
      </c>
      <c r="H158" s="140">
        <v>220</v>
      </c>
      <c r="I158" s="141"/>
      <c r="J158" s="141">
        <f t="shared" ref="J158:J173" si="20">ROUND(I158*H158,2)</f>
        <v>0</v>
      </c>
      <c r="K158" s="142"/>
      <c r="L158" s="25"/>
      <c r="M158" s="143" t="s">
        <v>1</v>
      </c>
      <c r="N158" s="144" t="s">
        <v>35</v>
      </c>
      <c r="O158" s="145">
        <v>5.7000000000000002E-2</v>
      </c>
      <c r="P158" s="145">
        <f t="shared" ref="P158:P173" si="21">O158*H158</f>
        <v>12.540000000000001</v>
      </c>
      <c r="Q158" s="145">
        <v>0</v>
      </c>
      <c r="R158" s="145">
        <f t="shared" ref="R158:R173" si="22">Q158*H158</f>
        <v>0</v>
      </c>
      <c r="S158" s="145">
        <v>0</v>
      </c>
      <c r="T158" s="146">
        <f t="shared" ref="T158:T173" si="23">S158*H158</f>
        <v>0</v>
      </c>
      <c r="AR158" s="147" t="s">
        <v>316</v>
      </c>
      <c r="AT158" s="147" t="s">
        <v>157</v>
      </c>
      <c r="AU158" s="147" t="s">
        <v>80</v>
      </c>
      <c r="AY158" s="13" t="s">
        <v>155</v>
      </c>
      <c r="BE158" s="148">
        <f t="shared" ref="BE158:BE173" si="24">IF(N158="základná",J158,0)</f>
        <v>0</v>
      </c>
      <c r="BF158" s="148">
        <f t="shared" ref="BF158:BF173" si="25">IF(N158="znížená",J158,0)</f>
        <v>0</v>
      </c>
      <c r="BG158" s="148">
        <f t="shared" ref="BG158:BG173" si="26">IF(N158="zákl. prenesená",J158,0)</f>
        <v>0</v>
      </c>
      <c r="BH158" s="148">
        <f t="shared" ref="BH158:BH173" si="27">IF(N158="zníž. prenesená",J158,0)</f>
        <v>0</v>
      </c>
      <c r="BI158" s="148">
        <f t="shared" ref="BI158:BI173" si="28">IF(N158="nulová",J158,0)</f>
        <v>0</v>
      </c>
      <c r="BJ158" s="13" t="s">
        <v>80</v>
      </c>
      <c r="BK158" s="148">
        <f t="shared" ref="BK158:BK173" si="29">ROUND(I158*H158,2)</f>
        <v>0</v>
      </c>
      <c r="BL158" s="13" t="s">
        <v>316</v>
      </c>
      <c r="BM158" s="147" t="s">
        <v>568</v>
      </c>
    </row>
    <row r="159" spans="2:65" s="1" customFormat="1" ht="16.5" customHeight="1">
      <c r="B159" s="135"/>
      <c r="C159" s="149" t="s">
        <v>241</v>
      </c>
      <c r="D159" s="149" t="s">
        <v>193</v>
      </c>
      <c r="E159" s="150" t="s">
        <v>569</v>
      </c>
      <c r="F159" s="151" t="s">
        <v>570</v>
      </c>
      <c r="G159" s="152" t="s">
        <v>190</v>
      </c>
      <c r="H159" s="153">
        <v>253</v>
      </c>
      <c r="I159" s="154"/>
      <c r="J159" s="154">
        <f t="shared" si="20"/>
        <v>0</v>
      </c>
      <c r="K159" s="155"/>
      <c r="L159" s="156"/>
      <c r="M159" s="157" t="s">
        <v>1</v>
      </c>
      <c r="N159" s="158" t="s">
        <v>35</v>
      </c>
      <c r="O159" s="145">
        <v>0</v>
      </c>
      <c r="P159" s="145">
        <f t="shared" si="21"/>
        <v>0</v>
      </c>
      <c r="Q159" s="145">
        <v>2.1000000000000001E-4</v>
      </c>
      <c r="R159" s="145">
        <f t="shared" si="22"/>
        <v>5.3130000000000004E-2</v>
      </c>
      <c r="S159" s="145">
        <v>0</v>
      </c>
      <c r="T159" s="146">
        <f t="shared" si="23"/>
        <v>0</v>
      </c>
      <c r="AR159" s="147" t="s">
        <v>571</v>
      </c>
      <c r="AT159" s="147" t="s">
        <v>193</v>
      </c>
      <c r="AU159" s="147" t="s">
        <v>80</v>
      </c>
      <c r="AY159" s="13" t="s">
        <v>155</v>
      </c>
      <c r="BE159" s="148">
        <f t="shared" si="24"/>
        <v>0</v>
      </c>
      <c r="BF159" s="148">
        <f t="shared" si="25"/>
        <v>0</v>
      </c>
      <c r="BG159" s="148">
        <f t="shared" si="26"/>
        <v>0</v>
      </c>
      <c r="BH159" s="148">
        <f t="shared" si="27"/>
        <v>0</v>
      </c>
      <c r="BI159" s="148">
        <f t="shared" si="28"/>
        <v>0</v>
      </c>
      <c r="BJ159" s="13" t="s">
        <v>80</v>
      </c>
      <c r="BK159" s="148">
        <f t="shared" si="29"/>
        <v>0</v>
      </c>
      <c r="BL159" s="13" t="s">
        <v>571</v>
      </c>
      <c r="BM159" s="147" t="s">
        <v>572</v>
      </c>
    </row>
    <row r="160" spans="2:65" s="1" customFormat="1" ht="24.2" customHeight="1">
      <c r="B160" s="135"/>
      <c r="C160" s="136" t="s">
        <v>246</v>
      </c>
      <c r="D160" s="136" t="s">
        <v>157</v>
      </c>
      <c r="E160" s="137" t="s">
        <v>573</v>
      </c>
      <c r="F160" s="138" t="s">
        <v>574</v>
      </c>
      <c r="G160" s="139" t="s">
        <v>204</v>
      </c>
      <c r="H160" s="140">
        <v>2</v>
      </c>
      <c r="I160" s="141"/>
      <c r="J160" s="141">
        <f t="shared" si="20"/>
        <v>0</v>
      </c>
      <c r="K160" s="142"/>
      <c r="L160" s="25"/>
      <c r="M160" s="143" t="s">
        <v>1</v>
      </c>
      <c r="N160" s="144" t="s">
        <v>35</v>
      </c>
      <c r="O160" s="145">
        <v>0.81</v>
      </c>
      <c r="P160" s="145">
        <f t="shared" si="21"/>
        <v>1.62</v>
      </c>
      <c r="Q160" s="145">
        <v>0</v>
      </c>
      <c r="R160" s="145">
        <f t="shared" si="22"/>
        <v>0</v>
      </c>
      <c r="S160" s="145">
        <v>0</v>
      </c>
      <c r="T160" s="146">
        <f t="shared" si="23"/>
        <v>0</v>
      </c>
      <c r="AR160" s="147" t="s">
        <v>316</v>
      </c>
      <c r="AT160" s="147" t="s">
        <v>157</v>
      </c>
      <c r="AU160" s="147" t="s">
        <v>80</v>
      </c>
      <c r="AY160" s="13" t="s">
        <v>155</v>
      </c>
      <c r="BE160" s="148">
        <f t="shared" si="24"/>
        <v>0</v>
      </c>
      <c r="BF160" s="148">
        <f t="shared" si="25"/>
        <v>0</v>
      </c>
      <c r="BG160" s="148">
        <f t="shared" si="26"/>
        <v>0</v>
      </c>
      <c r="BH160" s="148">
        <f t="shared" si="27"/>
        <v>0</v>
      </c>
      <c r="BI160" s="148">
        <f t="shared" si="28"/>
        <v>0</v>
      </c>
      <c r="BJ160" s="13" t="s">
        <v>80</v>
      </c>
      <c r="BK160" s="148">
        <f t="shared" si="29"/>
        <v>0</v>
      </c>
      <c r="BL160" s="13" t="s">
        <v>316</v>
      </c>
      <c r="BM160" s="147" t="s">
        <v>575</v>
      </c>
    </row>
    <row r="161" spans="2:65" s="1" customFormat="1" ht="16.5" customHeight="1">
      <c r="B161" s="135"/>
      <c r="C161" s="149" t="s">
        <v>250</v>
      </c>
      <c r="D161" s="149" t="s">
        <v>193</v>
      </c>
      <c r="E161" s="150" t="s">
        <v>576</v>
      </c>
      <c r="F161" s="151" t="s">
        <v>577</v>
      </c>
      <c r="G161" s="152" t="s">
        <v>204</v>
      </c>
      <c r="H161" s="153">
        <v>2</v>
      </c>
      <c r="I161" s="154"/>
      <c r="J161" s="154">
        <f t="shared" si="20"/>
        <v>0</v>
      </c>
      <c r="K161" s="155"/>
      <c r="L161" s="156"/>
      <c r="M161" s="157" t="s">
        <v>1</v>
      </c>
      <c r="N161" s="158" t="s">
        <v>35</v>
      </c>
      <c r="O161" s="145">
        <v>0</v>
      </c>
      <c r="P161" s="145">
        <f t="shared" si="21"/>
        <v>0</v>
      </c>
      <c r="Q161" s="145">
        <v>3.0100000000000001E-3</v>
      </c>
      <c r="R161" s="145">
        <f t="shared" si="22"/>
        <v>6.0200000000000002E-3</v>
      </c>
      <c r="S161" s="145">
        <v>0</v>
      </c>
      <c r="T161" s="146">
        <f t="shared" si="23"/>
        <v>0</v>
      </c>
      <c r="AR161" s="147" t="s">
        <v>571</v>
      </c>
      <c r="AT161" s="147" t="s">
        <v>193</v>
      </c>
      <c r="AU161" s="147" t="s">
        <v>80</v>
      </c>
      <c r="AY161" s="13" t="s">
        <v>155</v>
      </c>
      <c r="BE161" s="148">
        <f t="shared" si="24"/>
        <v>0</v>
      </c>
      <c r="BF161" s="148">
        <f t="shared" si="25"/>
        <v>0</v>
      </c>
      <c r="BG161" s="148">
        <f t="shared" si="26"/>
        <v>0</v>
      </c>
      <c r="BH161" s="148">
        <f t="shared" si="27"/>
        <v>0</v>
      </c>
      <c r="BI161" s="148">
        <f t="shared" si="28"/>
        <v>0</v>
      </c>
      <c r="BJ161" s="13" t="s">
        <v>80</v>
      </c>
      <c r="BK161" s="148">
        <f t="shared" si="29"/>
        <v>0</v>
      </c>
      <c r="BL161" s="13" t="s">
        <v>571</v>
      </c>
      <c r="BM161" s="147" t="s">
        <v>578</v>
      </c>
    </row>
    <row r="162" spans="2:65" s="1" customFormat="1" ht="16.5" customHeight="1">
      <c r="B162" s="135"/>
      <c r="C162" s="136" t="s">
        <v>254</v>
      </c>
      <c r="D162" s="136" t="s">
        <v>157</v>
      </c>
      <c r="E162" s="137" t="s">
        <v>579</v>
      </c>
      <c r="F162" s="138" t="s">
        <v>580</v>
      </c>
      <c r="G162" s="139" t="s">
        <v>204</v>
      </c>
      <c r="H162" s="140">
        <v>1</v>
      </c>
      <c r="I162" s="141"/>
      <c r="J162" s="141">
        <f t="shared" si="20"/>
        <v>0</v>
      </c>
      <c r="K162" s="142"/>
      <c r="L162" s="25"/>
      <c r="M162" s="143" t="s">
        <v>1</v>
      </c>
      <c r="N162" s="144" t="s">
        <v>35</v>
      </c>
      <c r="O162" s="145">
        <v>3.11</v>
      </c>
      <c r="P162" s="145">
        <f t="shared" si="21"/>
        <v>3.11</v>
      </c>
      <c r="Q162" s="145">
        <v>0</v>
      </c>
      <c r="R162" s="145">
        <f t="shared" si="22"/>
        <v>0</v>
      </c>
      <c r="S162" s="145">
        <v>0</v>
      </c>
      <c r="T162" s="146">
        <f t="shared" si="23"/>
        <v>0</v>
      </c>
      <c r="AR162" s="147" t="s">
        <v>316</v>
      </c>
      <c r="AT162" s="147" t="s">
        <v>157</v>
      </c>
      <c r="AU162" s="147" t="s">
        <v>80</v>
      </c>
      <c r="AY162" s="13" t="s">
        <v>155</v>
      </c>
      <c r="BE162" s="148">
        <f t="shared" si="24"/>
        <v>0</v>
      </c>
      <c r="BF162" s="148">
        <f t="shared" si="25"/>
        <v>0</v>
      </c>
      <c r="BG162" s="148">
        <f t="shared" si="26"/>
        <v>0</v>
      </c>
      <c r="BH162" s="148">
        <f t="shared" si="27"/>
        <v>0</v>
      </c>
      <c r="BI162" s="148">
        <f t="shared" si="28"/>
        <v>0</v>
      </c>
      <c r="BJ162" s="13" t="s">
        <v>80</v>
      </c>
      <c r="BK162" s="148">
        <f t="shared" si="29"/>
        <v>0</v>
      </c>
      <c r="BL162" s="13" t="s">
        <v>316</v>
      </c>
      <c r="BM162" s="147" t="s">
        <v>581</v>
      </c>
    </row>
    <row r="163" spans="2:65" s="1" customFormat="1" ht="16.5" customHeight="1">
      <c r="B163" s="135"/>
      <c r="C163" s="149" t="s">
        <v>259</v>
      </c>
      <c r="D163" s="149" t="s">
        <v>193</v>
      </c>
      <c r="E163" s="150" t="s">
        <v>582</v>
      </c>
      <c r="F163" s="151" t="s">
        <v>583</v>
      </c>
      <c r="G163" s="152" t="s">
        <v>204</v>
      </c>
      <c r="H163" s="153">
        <v>1</v>
      </c>
      <c r="I163" s="154"/>
      <c r="J163" s="154">
        <f t="shared" si="20"/>
        <v>0</v>
      </c>
      <c r="K163" s="155"/>
      <c r="L163" s="156"/>
      <c r="M163" s="157" t="s">
        <v>1</v>
      </c>
      <c r="N163" s="158" t="s">
        <v>35</v>
      </c>
      <c r="O163" s="145">
        <v>0</v>
      </c>
      <c r="P163" s="145">
        <f t="shared" si="21"/>
        <v>0</v>
      </c>
      <c r="Q163" s="145">
        <v>7.3999999999999996E-2</v>
      </c>
      <c r="R163" s="145">
        <f t="shared" si="22"/>
        <v>7.3999999999999996E-2</v>
      </c>
      <c r="S163" s="145">
        <v>0</v>
      </c>
      <c r="T163" s="146">
        <f t="shared" si="23"/>
        <v>0</v>
      </c>
      <c r="AR163" s="147" t="s">
        <v>571</v>
      </c>
      <c r="AT163" s="147" t="s">
        <v>193</v>
      </c>
      <c r="AU163" s="147" t="s">
        <v>80</v>
      </c>
      <c r="AY163" s="13" t="s">
        <v>155</v>
      </c>
      <c r="BE163" s="148">
        <f t="shared" si="24"/>
        <v>0</v>
      </c>
      <c r="BF163" s="148">
        <f t="shared" si="25"/>
        <v>0</v>
      </c>
      <c r="BG163" s="148">
        <f t="shared" si="26"/>
        <v>0</v>
      </c>
      <c r="BH163" s="148">
        <f t="shared" si="27"/>
        <v>0</v>
      </c>
      <c r="BI163" s="148">
        <f t="shared" si="28"/>
        <v>0</v>
      </c>
      <c r="BJ163" s="13" t="s">
        <v>80</v>
      </c>
      <c r="BK163" s="148">
        <f t="shared" si="29"/>
        <v>0</v>
      </c>
      <c r="BL163" s="13" t="s">
        <v>571</v>
      </c>
      <c r="BM163" s="147" t="s">
        <v>584</v>
      </c>
    </row>
    <row r="164" spans="2:65" s="1" customFormat="1" ht="24.2" customHeight="1">
      <c r="B164" s="135"/>
      <c r="C164" s="136" t="s">
        <v>263</v>
      </c>
      <c r="D164" s="136" t="s">
        <v>157</v>
      </c>
      <c r="E164" s="137" t="s">
        <v>585</v>
      </c>
      <c r="F164" s="138" t="s">
        <v>586</v>
      </c>
      <c r="G164" s="139" t="s">
        <v>190</v>
      </c>
      <c r="H164" s="140">
        <v>360</v>
      </c>
      <c r="I164" s="141"/>
      <c r="J164" s="141">
        <f t="shared" si="20"/>
        <v>0</v>
      </c>
      <c r="K164" s="142"/>
      <c r="L164" s="25"/>
      <c r="M164" s="143" t="s">
        <v>1</v>
      </c>
      <c r="N164" s="144" t="s">
        <v>35</v>
      </c>
      <c r="O164" s="145">
        <v>0.25</v>
      </c>
      <c r="P164" s="145">
        <f t="shared" si="21"/>
        <v>90</v>
      </c>
      <c r="Q164" s="145">
        <v>0</v>
      </c>
      <c r="R164" s="145">
        <f t="shared" si="22"/>
        <v>0</v>
      </c>
      <c r="S164" s="145">
        <v>0</v>
      </c>
      <c r="T164" s="146">
        <f t="shared" si="23"/>
        <v>0</v>
      </c>
      <c r="AR164" s="147" t="s">
        <v>316</v>
      </c>
      <c r="AT164" s="147" t="s">
        <v>157</v>
      </c>
      <c r="AU164" s="147" t="s">
        <v>80</v>
      </c>
      <c r="AY164" s="13" t="s">
        <v>155</v>
      </c>
      <c r="BE164" s="148">
        <f t="shared" si="24"/>
        <v>0</v>
      </c>
      <c r="BF164" s="148">
        <f t="shared" si="25"/>
        <v>0</v>
      </c>
      <c r="BG164" s="148">
        <f t="shared" si="26"/>
        <v>0</v>
      </c>
      <c r="BH164" s="148">
        <f t="shared" si="27"/>
        <v>0</v>
      </c>
      <c r="BI164" s="148">
        <f t="shared" si="28"/>
        <v>0</v>
      </c>
      <c r="BJ164" s="13" t="s">
        <v>80</v>
      </c>
      <c r="BK164" s="148">
        <f t="shared" si="29"/>
        <v>0</v>
      </c>
      <c r="BL164" s="13" t="s">
        <v>316</v>
      </c>
      <c r="BM164" s="147" t="s">
        <v>587</v>
      </c>
    </row>
    <row r="165" spans="2:65" s="1" customFormat="1" ht="16.5" customHeight="1">
      <c r="B165" s="135"/>
      <c r="C165" s="149" t="s">
        <v>267</v>
      </c>
      <c r="D165" s="149" t="s">
        <v>193</v>
      </c>
      <c r="E165" s="150" t="s">
        <v>588</v>
      </c>
      <c r="F165" s="151" t="s">
        <v>589</v>
      </c>
      <c r="G165" s="152" t="s">
        <v>284</v>
      </c>
      <c r="H165" s="153">
        <v>847.8</v>
      </c>
      <c r="I165" s="154"/>
      <c r="J165" s="154">
        <f t="shared" si="20"/>
        <v>0</v>
      </c>
      <c r="K165" s="155"/>
      <c r="L165" s="156"/>
      <c r="M165" s="157" t="s">
        <v>1</v>
      </c>
      <c r="N165" s="158" t="s">
        <v>35</v>
      </c>
      <c r="O165" s="145">
        <v>0</v>
      </c>
      <c r="P165" s="145">
        <f t="shared" si="21"/>
        <v>0</v>
      </c>
      <c r="Q165" s="145">
        <v>1E-3</v>
      </c>
      <c r="R165" s="145">
        <f t="shared" si="22"/>
        <v>0.8478</v>
      </c>
      <c r="S165" s="145">
        <v>0</v>
      </c>
      <c r="T165" s="146">
        <f t="shared" si="23"/>
        <v>0</v>
      </c>
      <c r="AR165" s="147" t="s">
        <v>571</v>
      </c>
      <c r="AT165" s="147" t="s">
        <v>193</v>
      </c>
      <c r="AU165" s="147" t="s">
        <v>80</v>
      </c>
      <c r="AY165" s="13" t="s">
        <v>155</v>
      </c>
      <c r="BE165" s="148">
        <f t="shared" si="24"/>
        <v>0</v>
      </c>
      <c r="BF165" s="148">
        <f t="shared" si="25"/>
        <v>0</v>
      </c>
      <c r="BG165" s="148">
        <f t="shared" si="26"/>
        <v>0</v>
      </c>
      <c r="BH165" s="148">
        <f t="shared" si="27"/>
        <v>0</v>
      </c>
      <c r="BI165" s="148">
        <f t="shared" si="28"/>
        <v>0</v>
      </c>
      <c r="BJ165" s="13" t="s">
        <v>80</v>
      </c>
      <c r="BK165" s="148">
        <f t="shared" si="29"/>
        <v>0</v>
      </c>
      <c r="BL165" s="13" t="s">
        <v>571</v>
      </c>
      <c r="BM165" s="147" t="s">
        <v>590</v>
      </c>
    </row>
    <row r="166" spans="2:65" s="1" customFormat="1" ht="16.5" customHeight="1">
      <c r="B166" s="135"/>
      <c r="C166" s="136" t="s">
        <v>273</v>
      </c>
      <c r="D166" s="136" t="s">
        <v>157</v>
      </c>
      <c r="E166" s="137" t="s">
        <v>591</v>
      </c>
      <c r="F166" s="138" t="s">
        <v>592</v>
      </c>
      <c r="G166" s="139" t="s">
        <v>204</v>
      </c>
      <c r="H166" s="140">
        <v>20</v>
      </c>
      <c r="I166" s="141"/>
      <c r="J166" s="141">
        <f t="shared" si="20"/>
        <v>0</v>
      </c>
      <c r="K166" s="142"/>
      <c r="L166" s="25"/>
      <c r="M166" s="143" t="s">
        <v>1</v>
      </c>
      <c r="N166" s="144" t="s">
        <v>35</v>
      </c>
      <c r="O166" s="145">
        <v>0.41799999999999998</v>
      </c>
      <c r="P166" s="145">
        <f t="shared" si="21"/>
        <v>8.36</v>
      </c>
      <c r="Q166" s="145">
        <v>0</v>
      </c>
      <c r="R166" s="145">
        <f t="shared" si="22"/>
        <v>0</v>
      </c>
      <c r="S166" s="145">
        <v>0</v>
      </c>
      <c r="T166" s="146">
        <f t="shared" si="23"/>
        <v>0</v>
      </c>
      <c r="AR166" s="147" t="s">
        <v>316</v>
      </c>
      <c r="AT166" s="147" t="s">
        <v>157</v>
      </c>
      <c r="AU166" s="147" t="s">
        <v>80</v>
      </c>
      <c r="AY166" s="13" t="s">
        <v>155</v>
      </c>
      <c r="BE166" s="148">
        <f t="shared" si="24"/>
        <v>0</v>
      </c>
      <c r="BF166" s="148">
        <f t="shared" si="25"/>
        <v>0</v>
      </c>
      <c r="BG166" s="148">
        <f t="shared" si="26"/>
        <v>0</v>
      </c>
      <c r="BH166" s="148">
        <f t="shared" si="27"/>
        <v>0</v>
      </c>
      <c r="BI166" s="148">
        <f t="shared" si="28"/>
        <v>0</v>
      </c>
      <c r="BJ166" s="13" t="s">
        <v>80</v>
      </c>
      <c r="BK166" s="148">
        <f t="shared" si="29"/>
        <v>0</v>
      </c>
      <c r="BL166" s="13" t="s">
        <v>316</v>
      </c>
      <c r="BM166" s="147" t="s">
        <v>593</v>
      </c>
    </row>
    <row r="167" spans="2:65" s="1" customFormat="1" ht="16.5" customHeight="1">
      <c r="B167" s="135"/>
      <c r="C167" s="149" t="s">
        <v>281</v>
      </c>
      <c r="D167" s="149" t="s">
        <v>193</v>
      </c>
      <c r="E167" s="150" t="s">
        <v>594</v>
      </c>
      <c r="F167" s="151" t="s">
        <v>595</v>
      </c>
      <c r="G167" s="152" t="s">
        <v>204</v>
      </c>
      <c r="H167" s="153">
        <v>20</v>
      </c>
      <c r="I167" s="154"/>
      <c r="J167" s="154">
        <f t="shared" si="20"/>
        <v>0</v>
      </c>
      <c r="K167" s="155"/>
      <c r="L167" s="156"/>
      <c r="M167" s="157" t="s">
        <v>1</v>
      </c>
      <c r="N167" s="158" t="s">
        <v>35</v>
      </c>
      <c r="O167" s="145">
        <v>0</v>
      </c>
      <c r="P167" s="145">
        <f t="shared" si="21"/>
        <v>0</v>
      </c>
      <c r="Q167" s="145">
        <v>4.28E-3</v>
      </c>
      <c r="R167" s="145">
        <f t="shared" si="22"/>
        <v>8.5599999999999996E-2</v>
      </c>
      <c r="S167" s="145">
        <v>0</v>
      </c>
      <c r="T167" s="146">
        <f t="shared" si="23"/>
        <v>0</v>
      </c>
      <c r="AR167" s="147" t="s">
        <v>571</v>
      </c>
      <c r="AT167" s="147" t="s">
        <v>193</v>
      </c>
      <c r="AU167" s="147" t="s">
        <v>80</v>
      </c>
      <c r="AY167" s="13" t="s">
        <v>155</v>
      </c>
      <c r="BE167" s="148">
        <f t="shared" si="24"/>
        <v>0</v>
      </c>
      <c r="BF167" s="148">
        <f t="shared" si="25"/>
        <v>0</v>
      </c>
      <c r="BG167" s="148">
        <f t="shared" si="26"/>
        <v>0</v>
      </c>
      <c r="BH167" s="148">
        <f t="shared" si="27"/>
        <v>0</v>
      </c>
      <c r="BI167" s="148">
        <f t="shared" si="28"/>
        <v>0</v>
      </c>
      <c r="BJ167" s="13" t="s">
        <v>80</v>
      </c>
      <c r="BK167" s="148">
        <f t="shared" si="29"/>
        <v>0</v>
      </c>
      <c r="BL167" s="13" t="s">
        <v>571</v>
      </c>
      <c r="BM167" s="147" t="s">
        <v>596</v>
      </c>
    </row>
    <row r="168" spans="2:65" s="1" customFormat="1" ht="16.5" customHeight="1">
      <c r="B168" s="135"/>
      <c r="C168" s="149" t="s">
        <v>286</v>
      </c>
      <c r="D168" s="149" t="s">
        <v>193</v>
      </c>
      <c r="E168" s="150" t="s">
        <v>597</v>
      </c>
      <c r="F168" s="151" t="s">
        <v>598</v>
      </c>
      <c r="G168" s="152" t="s">
        <v>204</v>
      </c>
      <c r="H168" s="153">
        <v>20</v>
      </c>
      <c r="I168" s="154"/>
      <c r="J168" s="154">
        <f t="shared" si="20"/>
        <v>0</v>
      </c>
      <c r="K168" s="155"/>
      <c r="L168" s="156"/>
      <c r="M168" s="157" t="s">
        <v>1</v>
      </c>
      <c r="N168" s="158" t="s">
        <v>35</v>
      </c>
      <c r="O168" s="145">
        <v>0</v>
      </c>
      <c r="P168" s="145">
        <f t="shared" si="21"/>
        <v>0</v>
      </c>
      <c r="Q168" s="145">
        <v>1.46E-2</v>
      </c>
      <c r="R168" s="145">
        <f t="shared" si="22"/>
        <v>0.29199999999999998</v>
      </c>
      <c r="S168" s="145">
        <v>0</v>
      </c>
      <c r="T168" s="146">
        <f t="shared" si="23"/>
        <v>0</v>
      </c>
      <c r="AR168" s="147" t="s">
        <v>571</v>
      </c>
      <c r="AT168" s="147" t="s">
        <v>193</v>
      </c>
      <c r="AU168" s="147" t="s">
        <v>80</v>
      </c>
      <c r="AY168" s="13" t="s">
        <v>155</v>
      </c>
      <c r="BE168" s="148">
        <f t="shared" si="24"/>
        <v>0</v>
      </c>
      <c r="BF168" s="148">
        <f t="shared" si="25"/>
        <v>0</v>
      </c>
      <c r="BG168" s="148">
        <f t="shared" si="26"/>
        <v>0</v>
      </c>
      <c r="BH168" s="148">
        <f t="shared" si="27"/>
        <v>0</v>
      </c>
      <c r="BI168" s="148">
        <f t="shared" si="28"/>
        <v>0</v>
      </c>
      <c r="BJ168" s="13" t="s">
        <v>80</v>
      </c>
      <c r="BK168" s="148">
        <f t="shared" si="29"/>
        <v>0</v>
      </c>
      <c r="BL168" s="13" t="s">
        <v>571</v>
      </c>
      <c r="BM168" s="147" t="s">
        <v>599</v>
      </c>
    </row>
    <row r="169" spans="2:65" s="1" customFormat="1" ht="16.5" customHeight="1">
      <c r="B169" s="135"/>
      <c r="C169" s="136" t="s">
        <v>290</v>
      </c>
      <c r="D169" s="136" t="s">
        <v>157</v>
      </c>
      <c r="E169" s="137" t="s">
        <v>600</v>
      </c>
      <c r="F169" s="138" t="s">
        <v>601</v>
      </c>
      <c r="G169" s="139" t="s">
        <v>204</v>
      </c>
      <c r="H169" s="140">
        <v>602</v>
      </c>
      <c r="I169" s="141"/>
      <c r="J169" s="141">
        <f t="shared" si="20"/>
        <v>0</v>
      </c>
      <c r="K169" s="142"/>
      <c r="L169" s="25"/>
      <c r="M169" s="143" t="s">
        <v>1</v>
      </c>
      <c r="N169" s="144" t="s">
        <v>35</v>
      </c>
      <c r="O169" s="145">
        <v>0.16700000000000001</v>
      </c>
      <c r="P169" s="145">
        <f t="shared" si="21"/>
        <v>100.53400000000001</v>
      </c>
      <c r="Q169" s="145">
        <v>0</v>
      </c>
      <c r="R169" s="145">
        <f t="shared" si="22"/>
        <v>0</v>
      </c>
      <c r="S169" s="145">
        <v>0</v>
      </c>
      <c r="T169" s="146">
        <f t="shared" si="23"/>
        <v>0</v>
      </c>
      <c r="AR169" s="147" t="s">
        <v>316</v>
      </c>
      <c r="AT169" s="147" t="s">
        <v>157</v>
      </c>
      <c r="AU169" s="147" t="s">
        <v>80</v>
      </c>
      <c r="AY169" s="13" t="s">
        <v>155</v>
      </c>
      <c r="BE169" s="148">
        <f t="shared" si="24"/>
        <v>0</v>
      </c>
      <c r="BF169" s="148">
        <f t="shared" si="25"/>
        <v>0</v>
      </c>
      <c r="BG169" s="148">
        <f t="shared" si="26"/>
        <v>0</v>
      </c>
      <c r="BH169" s="148">
        <f t="shared" si="27"/>
        <v>0</v>
      </c>
      <c r="BI169" s="148">
        <f t="shared" si="28"/>
        <v>0</v>
      </c>
      <c r="BJ169" s="13" t="s">
        <v>80</v>
      </c>
      <c r="BK169" s="148">
        <f t="shared" si="29"/>
        <v>0</v>
      </c>
      <c r="BL169" s="13" t="s">
        <v>316</v>
      </c>
      <c r="BM169" s="147" t="s">
        <v>602</v>
      </c>
    </row>
    <row r="170" spans="2:65" s="1" customFormat="1" ht="21.75" customHeight="1">
      <c r="B170" s="135"/>
      <c r="C170" s="149" t="s">
        <v>293</v>
      </c>
      <c r="D170" s="149" t="s">
        <v>193</v>
      </c>
      <c r="E170" s="150" t="s">
        <v>603</v>
      </c>
      <c r="F170" s="151" t="s">
        <v>604</v>
      </c>
      <c r="G170" s="152" t="s">
        <v>204</v>
      </c>
      <c r="H170" s="153">
        <v>602</v>
      </c>
      <c r="I170" s="154"/>
      <c r="J170" s="154">
        <f t="shared" si="20"/>
        <v>0</v>
      </c>
      <c r="K170" s="155"/>
      <c r="L170" s="156"/>
      <c r="M170" s="157" t="s">
        <v>1</v>
      </c>
      <c r="N170" s="158" t="s">
        <v>35</v>
      </c>
      <c r="O170" s="145">
        <v>0</v>
      </c>
      <c r="P170" s="145">
        <f t="shared" si="21"/>
        <v>0</v>
      </c>
      <c r="Q170" s="145">
        <v>4.0000000000000002E-4</v>
      </c>
      <c r="R170" s="145">
        <f t="shared" si="22"/>
        <v>0.24080000000000001</v>
      </c>
      <c r="S170" s="145">
        <v>0</v>
      </c>
      <c r="T170" s="146">
        <f t="shared" si="23"/>
        <v>0</v>
      </c>
      <c r="AR170" s="147" t="s">
        <v>571</v>
      </c>
      <c r="AT170" s="147" t="s">
        <v>193</v>
      </c>
      <c r="AU170" s="147" t="s">
        <v>80</v>
      </c>
      <c r="AY170" s="13" t="s">
        <v>155</v>
      </c>
      <c r="BE170" s="148">
        <f t="shared" si="24"/>
        <v>0</v>
      </c>
      <c r="BF170" s="148">
        <f t="shared" si="25"/>
        <v>0</v>
      </c>
      <c r="BG170" s="148">
        <f t="shared" si="26"/>
        <v>0</v>
      </c>
      <c r="BH170" s="148">
        <f t="shared" si="27"/>
        <v>0</v>
      </c>
      <c r="BI170" s="148">
        <f t="shared" si="28"/>
        <v>0</v>
      </c>
      <c r="BJ170" s="13" t="s">
        <v>80</v>
      </c>
      <c r="BK170" s="148">
        <f t="shared" si="29"/>
        <v>0</v>
      </c>
      <c r="BL170" s="13" t="s">
        <v>571</v>
      </c>
      <c r="BM170" s="147" t="s">
        <v>605</v>
      </c>
    </row>
    <row r="171" spans="2:65" s="1" customFormat="1" ht="16.5" customHeight="1">
      <c r="B171" s="135"/>
      <c r="C171" s="136" t="s">
        <v>301</v>
      </c>
      <c r="D171" s="136" t="s">
        <v>157</v>
      </c>
      <c r="E171" s="137" t="s">
        <v>606</v>
      </c>
      <c r="F171" s="138" t="s">
        <v>607</v>
      </c>
      <c r="G171" s="139" t="s">
        <v>190</v>
      </c>
      <c r="H171" s="140">
        <v>220</v>
      </c>
      <c r="I171" s="141"/>
      <c r="J171" s="141">
        <f t="shared" si="20"/>
        <v>0</v>
      </c>
      <c r="K171" s="142"/>
      <c r="L171" s="25"/>
      <c r="M171" s="143" t="s">
        <v>1</v>
      </c>
      <c r="N171" s="144" t="s">
        <v>35</v>
      </c>
      <c r="O171" s="145">
        <v>2.7E-2</v>
      </c>
      <c r="P171" s="145">
        <f t="shared" si="21"/>
        <v>5.9399999999999995</v>
      </c>
      <c r="Q171" s="145">
        <v>0</v>
      </c>
      <c r="R171" s="145">
        <f t="shared" si="22"/>
        <v>0</v>
      </c>
      <c r="S171" s="145">
        <v>0</v>
      </c>
      <c r="T171" s="146">
        <f t="shared" si="23"/>
        <v>0</v>
      </c>
      <c r="AR171" s="147" t="s">
        <v>316</v>
      </c>
      <c r="AT171" s="147" t="s">
        <v>157</v>
      </c>
      <c r="AU171" s="147" t="s">
        <v>80</v>
      </c>
      <c r="AY171" s="13" t="s">
        <v>155</v>
      </c>
      <c r="BE171" s="148">
        <f t="shared" si="24"/>
        <v>0</v>
      </c>
      <c r="BF171" s="148">
        <f t="shared" si="25"/>
        <v>0</v>
      </c>
      <c r="BG171" s="148">
        <f t="shared" si="26"/>
        <v>0</v>
      </c>
      <c r="BH171" s="148">
        <f t="shared" si="27"/>
        <v>0</v>
      </c>
      <c r="BI171" s="148">
        <f t="shared" si="28"/>
        <v>0</v>
      </c>
      <c r="BJ171" s="13" t="s">
        <v>80</v>
      </c>
      <c r="BK171" s="148">
        <f t="shared" si="29"/>
        <v>0</v>
      </c>
      <c r="BL171" s="13" t="s">
        <v>316</v>
      </c>
      <c r="BM171" s="147" t="s">
        <v>608</v>
      </c>
    </row>
    <row r="172" spans="2:65" s="1" customFormat="1" ht="16.5" customHeight="1">
      <c r="B172" s="135"/>
      <c r="C172" s="149" t="s">
        <v>305</v>
      </c>
      <c r="D172" s="149" t="s">
        <v>193</v>
      </c>
      <c r="E172" s="150" t="s">
        <v>609</v>
      </c>
      <c r="F172" s="151" t="s">
        <v>610</v>
      </c>
      <c r="G172" s="152" t="s">
        <v>190</v>
      </c>
      <c r="H172" s="153">
        <v>253</v>
      </c>
      <c r="I172" s="154"/>
      <c r="J172" s="154">
        <f t="shared" si="20"/>
        <v>0</v>
      </c>
      <c r="K172" s="155"/>
      <c r="L172" s="156"/>
      <c r="M172" s="157" t="s">
        <v>1</v>
      </c>
      <c r="N172" s="158" t="s">
        <v>35</v>
      </c>
      <c r="O172" s="145">
        <v>0</v>
      </c>
      <c r="P172" s="145">
        <f t="shared" si="21"/>
        <v>0</v>
      </c>
      <c r="Q172" s="145">
        <v>1.9000000000000001E-4</v>
      </c>
      <c r="R172" s="145">
        <f t="shared" si="22"/>
        <v>4.8070000000000002E-2</v>
      </c>
      <c r="S172" s="145">
        <v>0</v>
      </c>
      <c r="T172" s="146">
        <f t="shared" si="23"/>
        <v>0</v>
      </c>
      <c r="AR172" s="147" t="s">
        <v>571</v>
      </c>
      <c r="AT172" s="147" t="s">
        <v>193</v>
      </c>
      <c r="AU172" s="147" t="s">
        <v>80</v>
      </c>
      <c r="AY172" s="13" t="s">
        <v>155</v>
      </c>
      <c r="BE172" s="148">
        <f t="shared" si="24"/>
        <v>0</v>
      </c>
      <c r="BF172" s="148">
        <f t="shared" si="25"/>
        <v>0</v>
      </c>
      <c r="BG172" s="148">
        <f t="shared" si="26"/>
        <v>0</v>
      </c>
      <c r="BH172" s="148">
        <f t="shared" si="27"/>
        <v>0</v>
      </c>
      <c r="BI172" s="148">
        <f t="shared" si="28"/>
        <v>0</v>
      </c>
      <c r="BJ172" s="13" t="s">
        <v>80</v>
      </c>
      <c r="BK172" s="148">
        <f t="shared" si="29"/>
        <v>0</v>
      </c>
      <c r="BL172" s="13" t="s">
        <v>571</v>
      </c>
      <c r="BM172" s="147" t="s">
        <v>611</v>
      </c>
    </row>
    <row r="173" spans="2:65" s="1" customFormat="1" ht="16.5" customHeight="1">
      <c r="B173" s="135"/>
      <c r="C173" s="136" t="s">
        <v>312</v>
      </c>
      <c r="D173" s="136" t="s">
        <v>157</v>
      </c>
      <c r="E173" s="137" t="s">
        <v>612</v>
      </c>
      <c r="F173" s="138" t="s">
        <v>311</v>
      </c>
      <c r="G173" s="139" t="s">
        <v>315</v>
      </c>
      <c r="H173" s="140">
        <v>1</v>
      </c>
      <c r="I173" s="141"/>
      <c r="J173" s="141">
        <f t="shared" si="20"/>
        <v>0</v>
      </c>
      <c r="K173" s="142"/>
      <c r="L173" s="25"/>
      <c r="M173" s="159" t="s">
        <v>1</v>
      </c>
      <c r="N173" s="160" t="s">
        <v>35</v>
      </c>
      <c r="O173" s="161">
        <v>0</v>
      </c>
      <c r="P173" s="161">
        <f t="shared" si="21"/>
        <v>0</v>
      </c>
      <c r="Q173" s="161">
        <v>0</v>
      </c>
      <c r="R173" s="161">
        <f t="shared" si="22"/>
        <v>0</v>
      </c>
      <c r="S173" s="161">
        <v>0</v>
      </c>
      <c r="T173" s="162">
        <f t="shared" si="23"/>
        <v>0</v>
      </c>
      <c r="AR173" s="147" t="s">
        <v>316</v>
      </c>
      <c r="AT173" s="147" t="s">
        <v>157</v>
      </c>
      <c r="AU173" s="147" t="s">
        <v>80</v>
      </c>
      <c r="AY173" s="13" t="s">
        <v>155</v>
      </c>
      <c r="BE173" s="148">
        <f t="shared" si="24"/>
        <v>0</v>
      </c>
      <c r="BF173" s="148">
        <f t="shared" si="25"/>
        <v>0</v>
      </c>
      <c r="BG173" s="148">
        <f t="shared" si="26"/>
        <v>0</v>
      </c>
      <c r="BH173" s="148">
        <f t="shared" si="27"/>
        <v>0</v>
      </c>
      <c r="BI173" s="148">
        <f t="shared" si="28"/>
        <v>0</v>
      </c>
      <c r="BJ173" s="13" t="s">
        <v>80</v>
      </c>
      <c r="BK173" s="148">
        <f t="shared" si="29"/>
        <v>0</v>
      </c>
      <c r="BL173" s="13" t="s">
        <v>316</v>
      </c>
      <c r="BM173" s="147" t="s">
        <v>613</v>
      </c>
    </row>
    <row r="174" spans="2:65" s="1" customFormat="1" ht="6.95" customHeight="1">
      <c r="B174" s="40"/>
      <c r="C174" s="41"/>
      <c r="D174" s="41"/>
      <c r="E174" s="41"/>
      <c r="F174" s="41"/>
      <c r="G174" s="41"/>
      <c r="H174" s="41"/>
      <c r="I174" s="41"/>
      <c r="J174" s="41"/>
      <c r="K174" s="41"/>
      <c r="L174" s="25"/>
    </row>
  </sheetData>
  <autoFilter ref="C128:K173" xr:uid="{00000000-0009-0000-0000-000004000000}"/>
  <mergeCells count="12">
    <mergeCell ref="E121:H121"/>
    <mergeCell ref="L2:V2"/>
    <mergeCell ref="E85:H85"/>
    <mergeCell ref="E87:H87"/>
    <mergeCell ref="E89:H89"/>
    <mergeCell ref="E117:H117"/>
    <mergeCell ref="E119:H119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2:BM122"/>
  <sheetViews>
    <sheetView showGridLines="0" topLeftCell="A76" workbookViewId="0">
      <selection activeCell="I121" sqref="I121"/>
    </sheetView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169" t="s">
        <v>5</v>
      </c>
      <c r="M2" s="170"/>
      <c r="N2" s="170"/>
      <c r="O2" s="170"/>
      <c r="P2" s="170"/>
      <c r="Q2" s="170"/>
      <c r="R2" s="170"/>
      <c r="S2" s="170"/>
      <c r="T2" s="170"/>
      <c r="U2" s="170"/>
      <c r="V2" s="170"/>
      <c r="AT2" s="13" t="s">
        <v>98</v>
      </c>
    </row>
    <row r="3" spans="2:46" ht="6.95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6"/>
      <c r="AT3" s="13" t="s">
        <v>69</v>
      </c>
    </row>
    <row r="4" spans="2:46" ht="24.95" customHeight="1">
      <c r="B4" s="16"/>
      <c r="D4" s="17" t="s">
        <v>122</v>
      </c>
      <c r="L4" s="16"/>
      <c r="M4" s="89" t="s">
        <v>9</v>
      </c>
      <c r="AT4" s="13" t="s">
        <v>3</v>
      </c>
    </row>
    <row r="5" spans="2:46" ht="6.95" customHeight="1">
      <c r="B5" s="16"/>
      <c r="L5" s="16"/>
    </row>
    <row r="6" spans="2:46" ht="12" customHeight="1">
      <c r="B6" s="16"/>
      <c r="D6" s="22" t="s">
        <v>12</v>
      </c>
      <c r="L6" s="16"/>
    </row>
    <row r="7" spans="2:46" ht="16.5" customHeight="1">
      <c r="B7" s="16"/>
      <c r="E7" s="206" t="str">
        <f>'Rekapitulácia stavby'!K6</f>
        <v>Modernizácia farmy Bzince pod Javorinou</v>
      </c>
      <c r="F7" s="207"/>
      <c r="G7" s="207"/>
      <c r="H7" s="207"/>
      <c r="L7" s="16"/>
    </row>
    <row r="8" spans="2:46" ht="12" customHeight="1">
      <c r="B8" s="16"/>
      <c r="D8" s="22" t="s">
        <v>123</v>
      </c>
      <c r="L8" s="16"/>
    </row>
    <row r="9" spans="2:46" s="1" customFormat="1" ht="16.5" customHeight="1">
      <c r="B9" s="25"/>
      <c r="E9" s="206" t="s">
        <v>614</v>
      </c>
      <c r="F9" s="205"/>
      <c r="G9" s="205"/>
      <c r="H9" s="205"/>
      <c r="L9" s="25"/>
    </row>
    <row r="10" spans="2:46" s="1" customFormat="1" ht="12" customHeight="1">
      <c r="B10" s="25"/>
      <c r="D10" s="22" t="s">
        <v>125</v>
      </c>
      <c r="L10" s="25"/>
    </row>
    <row r="11" spans="2:46" s="1" customFormat="1" ht="30" customHeight="1">
      <c r="B11" s="25"/>
      <c r="E11" s="200" t="s">
        <v>615</v>
      </c>
      <c r="F11" s="205"/>
      <c r="G11" s="205"/>
      <c r="H11" s="205"/>
      <c r="L11" s="25"/>
    </row>
    <row r="12" spans="2:46" s="1" customFormat="1">
      <c r="B12" s="25"/>
      <c r="L12" s="25"/>
    </row>
    <row r="13" spans="2:46" s="1" customFormat="1" ht="12" customHeight="1">
      <c r="B13" s="25"/>
      <c r="D13" s="22" t="s">
        <v>14</v>
      </c>
      <c r="F13" s="20" t="s">
        <v>1</v>
      </c>
      <c r="I13" s="22" t="s">
        <v>15</v>
      </c>
      <c r="J13" s="20" t="s">
        <v>1</v>
      </c>
      <c r="L13" s="25"/>
    </row>
    <row r="14" spans="2:46" s="1" customFormat="1" ht="12" customHeight="1">
      <c r="B14" s="25"/>
      <c r="D14" s="22" t="s">
        <v>16</v>
      </c>
      <c r="F14" s="20" t="s">
        <v>17</v>
      </c>
      <c r="I14" s="22" t="s">
        <v>18</v>
      </c>
      <c r="J14" s="48">
        <f>'Rekapitulácia stavby'!AN8</f>
        <v>0</v>
      </c>
      <c r="L14" s="25"/>
    </row>
    <row r="15" spans="2:46" s="1" customFormat="1" ht="10.9" customHeight="1">
      <c r="B15" s="25"/>
      <c r="L15" s="25"/>
    </row>
    <row r="16" spans="2:46" s="1" customFormat="1" ht="12" customHeight="1">
      <c r="B16" s="25"/>
      <c r="D16" s="22" t="s">
        <v>19</v>
      </c>
      <c r="I16" s="22" t="s">
        <v>20</v>
      </c>
      <c r="J16" s="20" t="s">
        <v>1</v>
      </c>
      <c r="L16" s="25"/>
    </row>
    <row r="17" spans="2:12" s="1" customFormat="1" ht="18" customHeight="1">
      <c r="B17" s="25"/>
      <c r="E17" s="20" t="s">
        <v>21</v>
      </c>
      <c r="I17" s="22" t="s">
        <v>22</v>
      </c>
      <c r="J17" s="20" t="s">
        <v>1</v>
      </c>
      <c r="L17" s="25"/>
    </row>
    <row r="18" spans="2:12" s="1" customFormat="1" ht="6.95" customHeight="1">
      <c r="B18" s="25"/>
      <c r="L18" s="25"/>
    </row>
    <row r="19" spans="2:12" s="1" customFormat="1" ht="12" customHeight="1">
      <c r="B19" s="25"/>
      <c r="D19" s="22" t="s">
        <v>23</v>
      </c>
      <c r="I19" s="22" t="s">
        <v>20</v>
      </c>
      <c r="J19" s="20" t="str">
        <f>'Rekapitulácia stavby'!AN13</f>
        <v/>
      </c>
      <c r="L19" s="25"/>
    </row>
    <row r="20" spans="2:12" s="1" customFormat="1" ht="18" customHeight="1">
      <c r="B20" s="25"/>
      <c r="E20" s="191" t="str">
        <f>'Rekapitulácia stavby'!E14</f>
        <v xml:space="preserve"> </v>
      </c>
      <c r="F20" s="191"/>
      <c r="G20" s="191"/>
      <c r="H20" s="191"/>
      <c r="I20" s="22" t="s">
        <v>22</v>
      </c>
      <c r="J20" s="20" t="str">
        <f>'Rekapitulácia stavby'!AN14</f>
        <v/>
      </c>
      <c r="L20" s="25"/>
    </row>
    <row r="21" spans="2:12" s="1" customFormat="1" ht="6.95" customHeight="1">
      <c r="B21" s="25"/>
      <c r="L21" s="25"/>
    </row>
    <row r="22" spans="2:12" s="1" customFormat="1" ht="12" customHeight="1">
      <c r="B22" s="25"/>
      <c r="D22" s="22" t="s">
        <v>25</v>
      </c>
      <c r="I22" s="22" t="s">
        <v>20</v>
      </c>
      <c r="J22" s="20" t="str">
        <f>IF('Rekapitulácia stavby'!AN16="","",'Rekapitulácia stavby'!AN16)</f>
        <v/>
      </c>
      <c r="L22" s="25"/>
    </row>
    <row r="23" spans="2:12" s="1" customFormat="1" ht="18" customHeight="1">
      <c r="B23" s="25"/>
      <c r="E23" s="20" t="str">
        <f>IF('Rekapitulácia stavby'!E17="","",'Rekapitulácia stavby'!E17)</f>
        <v xml:space="preserve"> </v>
      </c>
      <c r="I23" s="22" t="s">
        <v>22</v>
      </c>
      <c r="J23" s="20" t="str">
        <f>IF('Rekapitulácia stavby'!AN17="","",'Rekapitulácia stavby'!AN17)</f>
        <v/>
      </c>
      <c r="L23" s="25"/>
    </row>
    <row r="24" spans="2:12" s="1" customFormat="1" ht="6.95" customHeight="1">
      <c r="B24" s="25"/>
      <c r="L24" s="25"/>
    </row>
    <row r="25" spans="2:12" s="1" customFormat="1" ht="12" customHeight="1">
      <c r="B25" s="25"/>
      <c r="D25" s="22" t="s">
        <v>27</v>
      </c>
      <c r="I25" s="22" t="s">
        <v>20</v>
      </c>
      <c r="J25" s="20" t="str">
        <f>IF('Rekapitulácia stavby'!AN19="","",'Rekapitulácia stavby'!AN19)</f>
        <v/>
      </c>
      <c r="L25" s="25"/>
    </row>
    <row r="26" spans="2:12" s="1" customFormat="1" ht="18" customHeight="1">
      <c r="B26" s="25"/>
      <c r="E26" s="20" t="str">
        <f>IF('Rekapitulácia stavby'!E20="","",'Rekapitulácia stavby'!E20)</f>
        <v xml:space="preserve"> </v>
      </c>
      <c r="I26" s="22" t="s">
        <v>22</v>
      </c>
      <c r="J26" s="20" t="str">
        <f>IF('Rekapitulácia stavby'!AN20="","",'Rekapitulácia stavby'!AN20)</f>
        <v/>
      </c>
      <c r="L26" s="25"/>
    </row>
    <row r="27" spans="2:12" s="1" customFormat="1" ht="6.95" customHeight="1">
      <c r="B27" s="25"/>
      <c r="L27" s="25"/>
    </row>
    <row r="28" spans="2:12" s="1" customFormat="1" ht="12" customHeight="1">
      <c r="B28" s="25"/>
      <c r="D28" s="22" t="s">
        <v>28</v>
      </c>
      <c r="L28" s="25"/>
    </row>
    <row r="29" spans="2:12" s="7" customFormat="1" ht="16.5" customHeight="1">
      <c r="B29" s="90"/>
      <c r="E29" s="193" t="s">
        <v>1</v>
      </c>
      <c r="F29" s="193"/>
      <c r="G29" s="193"/>
      <c r="H29" s="193"/>
      <c r="L29" s="90"/>
    </row>
    <row r="30" spans="2:12" s="1" customFormat="1" ht="6.95" customHeight="1">
      <c r="B30" s="25"/>
      <c r="L30" s="25"/>
    </row>
    <row r="31" spans="2:12" s="1" customFormat="1" ht="6.95" customHeight="1">
      <c r="B31" s="25"/>
      <c r="D31" s="49"/>
      <c r="E31" s="49"/>
      <c r="F31" s="49"/>
      <c r="G31" s="49"/>
      <c r="H31" s="49"/>
      <c r="I31" s="49"/>
      <c r="J31" s="49"/>
      <c r="K31" s="49"/>
      <c r="L31" s="25"/>
    </row>
    <row r="32" spans="2:12" s="1" customFormat="1" ht="25.35" customHeight="1">
      <c r="B32" s="25"/>
      <c r="D32" s="91" t="s">
        <v>29</v>
      </c>
      <c r="J32" s="62">
        <f>ROUND(J120, 2)</f>
        <v>0</v>
      </c>
      <c r="L32" s="25"/>
    </row>
    <row r="33" spans="2:12" s="1" customFormat="1" ht="6.95" customHeight="1">
      <c r="B33" s="25"/>
      <c r="D33" s="49"/>
      <c r="E33" s="49"/>
      <c r="F33" s="49"/>
      <c r="G33" s="49"/>
      <c r="H33" s="49"/>
      <c r="I33" s="49"/>
      <c r="J33" s="49"/>
      <c r="K33" s="49"/>
      <c r="L33" s="25"/>
    </row>
    <row r="34" spans="2:12" s="1" customFormat="1" ht="14.45" customHeight="1">
      <c r="B34" s="25"/>
      <c r="F34" s="28" t="s">
        <v>31</v>
      </c>
      <c r="I34" s="28" t="s">
        <v>30</v>
      </c>
      <c r="J34" s="28" t="s">
        <v>32</v>
      </c>
      <c r="L34" s="25"/>
    </row>
    <row r="35" spans="2:12" s="1" customFormat="1" ht="14.45" customHeight="1">
      <c r="B35" s="25"/>
      <c r="D35" s="51" t="s">
        <v>33</v>
      </c>
      <c r="E35" s="30" t="s">
        <v>34</v>
      </c>
      <c r="F35" s="92">
        <f>ROUND((SUM(BE120:BE121)),  2)</f>
        <v>0</v>
      </c>
      <c r="G35" s="93"/>
      <c r="H35" s="93"/>
      <c r="I35" s="94">
        <v>0.2</v>
      </c>
      <c r="J35" s="92">
        <f>ROUND(((SUM(BE120:BE121))*I35),  2)</f>
        <v>0</v>
      </c>
      <c r="L35" s="25"/>
    </row>
    <row r="36" spans="2:12" s="1" customFormat="1" ht="14.45" customHeight="1">
      <c r="B36" s="25"/>
      <c r="E36" s="30" t="s">
        <v>35</v>
      </c>
      <c r="F36" s="82">
        <f>ROUND((SUM(BF120:BF121)),  2)</f>
        <v>0</v>
      </c>
      <c r="I36" s="95">
        <v>0.2</v>
      </c>
      <c r="J36" s="82">
        <f>ROUND(((SUM(BF120:BF121))*I36),  2)</f>
        <v>0</v>
      </c>
      <c r="L36" s="25"/>
    </row>
    <row r="37" spans="2:12" s="1" customFormat="1" ht="14.45" hidden="1" customHeight="1">
      <c r="B37" s="25"/>
      <c r="E37" s="22" t="s">
        <v>36</v>
      </c>
      <c r="F37" s="82">
        <f>ROUND((SUM(BG120:BG121)),  2)</f>
        <v>0</v>
      </c>
      <c r="I37" s="95">
        <v>0.2</v>
      </c>
      <c r="J37" s="82">
        <f>0</f>
        <v>0</v>
      </c>
      <c r="L37" s="25"/>
    </row>
    <row r="38" spans="2:12" s="1" customFormat="1" ht="14.45" hidden="1" customHeight="1">
      <c r="B38" s="25"/>
      <c r="E38" s="22" t="s">
        <v>37</v>
      </c>
      <c r="F38" s="82">
        <f>ROUND((SUM(BH120:BH121)),  2)</f>
        <v>0</v>
      </c>
      <c r="I38" s="95">
        <v>0.2</v>
      </c>
      <c r="J38" s="82">
        <f>0</f>
        <v>0</v>
      </c>
      <c r="L38" s="25"/>
    </row>
    <row r="39" spans="2:12" s="1" customFormat="1" ht="14.45" hidden="1" customHeight="1">
      <c r="B39" s="25"/>
      <c r="E39" s="30" t="s">
        <v>38</v>
      </c>
      <c r="F39" s="92">
        <f>ROUND((SUM(BI120:BI121)),  2)</f>
        <v>0</v>
      </c>
      <c r="G39" s="93"/>
      <c r="H39" s="93"/>
      <c r="I39" s="94">
        <v>0</v>
      </c>
      <c r="J39" s="92">
        <f>0</f>
        <v>0</v>
      </c>
      <c r="L39" s="25"/>
    </row>
    <row r="40" spans="2:12" s="1" customFormat="1" ht="6.95" customHeight="1">
      <c r="B40" s="25"/>
      <c r="L40" s="25"/>
    </row>
    <row r="41" spans="2:12" s="1" customFormat="1" ht="25.35" customHeight="1">
      <c r="B41" s="25"/>
      <c r="C41" s="96"/>
      <c r="D41" s="97" t="s">
        <v>39</v>
      </c>
      <c r="E41" s="53"/>
      <c r="F41" s="53"/>
      <c r="G41" s="98" t="s">
        <v>40</v>
      </c>
      <c r="H41" s="99" t="s">
        <v>41</v>
      </c>
      <c r="I41" s="53"/>
      <c r="J41" s="100">
        <f>SUM(J32:J39)</f>
        <v>0</v>
      </c>
      <c r="K41" s="101"/>
      <c r="L41" s="25"/>
    </row>
    <row r="42" spans="2:12" s="1" customFormat="1" ht="14.45" customHeight="1">
      <c r="B42" s="25"/>
      <c r="L42" s="25"/>
    </row>
    <row r="43" spans="2:12" ht="14.45" customHeight="1">
      <c r="B43" s="16"/>
      <c r="L43" s="16"/>
    </row>
    <row r="44" spans="2:12" ht="14.45" customHeight="1">
      <c r="B44" s="16"/>
      <c r="L44" s="16"/>
    </row>
    <row r="45" spans="2:12" ht="14.45" customHeight="1">
      <c r="B45" s="16"/>
      <c r="L45" s="16"/>
    </row>
    <row r="46" spans="2:12" ht="14.45" customHeight="1">
      <c r="B46" s="16"/>
      <c r="L46" s="16"/>
    </row>
    <row r="47" spans="2:12" ht="14.45" customHeight="1">
      <c r="B47" s="16"/>
      <c r="L47" s="16"/>
    </row>
    <row r="48" spans="2:12" ht="14.45" customHeight="1">
      <c r="B48" s="16"/>
      <c r="L48" s="16"/>
    </row>
    <row r="49" spans="2:12" ht="14.45" customHeight="1">
      <c r="B49" s="16"/>
      <c r="L49" s="16"/>
    </row>
    <row r="50" spans="2:12" s="1" customFormat="1" ht="14.45" customHeight="1">
      <c r="B50" s="25"/>
      <c r="D50" s="37" t="s">
        <v>42</v>
      </c>
      <c r="E50" s="38"/>
      <c r="F50" s="38"/>
      <c r="G50" s="37" t="s">
        <v>43</v>
      </c>
      <c r="H50" s="38"/>
      <c r="I50" s="38"/>
      <c r="J50" s="38"/>
      <c r="K50" s="38"/>
      <c r="L50" s="25"/>
    </row>
    <row r="51" spans="2:12">
      <c r="B51" s="16"/>
      <c r="L51" s="16"/>
    </row>
    <row r="52" spans="2:12">
      <c r="B52" s="16"/>
      <c r="L52" s="16"/>
    </row>
    <row r="53" spans="2:12">
      <c r="B53" s="16"/>
      <c r="L53" s="16"/>
    </row>
    <row r="54" spans="2:12">
      <c r="B54" s="16"/>
      <c r="L54" s="16"/>
    </row>
    <row r="55" spans="2:12">
      <c r="B55" s="16"/>
      <c r="L55" s="16"/>
    </row>
    <row r="56" spans="2:12">
      <c r="B56" s="16"/>
      <c r="L56" s="16"/>
    </row>
    <row r="57" spans="2:12">
      <c r="B57" s="16"/>
      <c r="L57" s="16"/>
    </row>
    <row r="58" spans="2:12">
      <c r="B58" s="16"/>
      <c r="L58" s="16"/>
    </row>
    <row r="59" spans="2:12">
      <c r="B59" s="16"/>
      <c r="L59" s="16"/>
    </row>
    <row r="60" spans="2:12">
      <c r="B60" s="16"/>
      <c r="L60" s="16"/>
    </row>
    <row r="61" spans="2:12" s="1" customFormat="1" ht="12.75">
      <c r="B61" s="25"/>
      <c r="D61" s="39" t="s">
        <v>44</v>
      </c>
      <c r="E61" s="27"/>
      <c r="F61" s="102" t="s">
        <v>45</v>
      </c>
      <c r="G61" s="39" t="s">
        <v>44</v>
      </c>
      <c r="H61" s="27"/>
      <c r="I61" s="27"/>
      <c r="J61" s="103" t="s">
        <v>45</v>
      </c>
      <c r="K61" s="27"/>
      <c r="L61" s="25"/>
    </row>
    <row r="62" spans="2:12">
      <c r="B62" s="16"/>
      <c r="L62" s="16"/>
    </row>
    <row r="63" spans="2:12">
      <c r="B63" s="16"/>
      <c r="L63" s="16"/>
    </row>
    <row r="64" spans="2:12">
      <c r="B64" s="16"/>
      <c r="L64" s="16"/>
    </row>
    <row r="65" spans="2:12" s="1" customFormat="1" ht="12.75">
      <c r="B65" s="25"/>
      <c r="D65" s="37" t="s">
        <v>46</v>
      </c>
      <c r="E65" s="38"/>
      <c r="F65" s="38"/>
      <c r="G65" s="37" t="s">
        <v>47</v>
      </c>
      <c r="H65" s="38"/>
      <c r="I65" s="38"/>
      <c r="J65" s="38"/>
      <c r="K65" s="38"/>
      <c r="L65" s="25"/>
    </row>
    <row r="66" spans="2:12">
      <c r="B66" s="16"/>
      <c r="L66" s="16"/>
    </row>
    <row r="67" spans="2:12">
      <c r="B67" s="16"/>
      <c r="L67" s="16"/>
    </row>
    <row r="68" spans="2:12">
      <c r="B68" s="16"/>
      <c r="L68" s="16"/>
    </row>
    <row r="69" spans="2:12">
      <c r="B69" s="16"/>
      <c r="L69" s="16"/>
    </row>
    <row r="70" spans="2:12">
      <c r="B70" s="16"/>
      <c r="L70" s="16"/>
    </row>
    <row r="71" spans="2:12">
      <c r="B71" s="16"/>
      <c r="L71" s="16"/>
    </row>
    <row r="72" spans="2:12">
      <c r="B72" s="16"/>
      <c r="L72" s="16"/>
    </row>
    <row r="73" spans="2:12">
      <c r="B73" s="16"/>
      <c r="L73" s="16"/>
    </row>
    <row r="74" spans="2:12">
      <c r="B74" s="16"/>
      <c r="L74" s="16"/>
    </row>
    <row r="75" spans="2:12">
      <c r="B75" s="16"/>
      <c r="L75" s="16"/>
    </row>
    <row r="76" spans="2:12" s="1" customFormat="1" ht="12.75">
      <c r="B76" s="25"/>
      <c r="D76" s="39" t="s">
        <v>44</v>
      </c>
      <c r="E76" s="27"/>
      <c r="F76" s="102" t="s">
        <v>45</v>
      </c>
      <c r="G76" s="39" t="s">
        <v>44</v>
      </c>
      <c r="H76" s="27"/>
      <c r="I76" s="27"/>
      <c r="J76" s="103" t="s">
        <v>45</v>
      </c>
      <c r="K76" s="27"/>
      <c r="L76" s="25"/>
    </row>
    <row r="77" spans="2:12" s="1" customFormat="1" ht="14.45" customHeight="1">
      <c r="B77" s="40"/>
      <c r="C77" s="41"/>
      <c r="D77" s="41"/>
      <c r="E77" s="41"/>
      <c r="F77" s="41"/>
      <c r="G77" s="41"/>
      <c r="H77" s="41"/>
      <c r="I77" s="41"/>
      <c r="J77" s="41"/>
      <c r="K77" s="41"/>
      <c r="L77" s="25"/>
    </row>
    <row r="81" spans="2:12" s="1" customFormat="1" ht="6.95" hidden="1" customHeight="1">
      <c r="B81" s="42"/>
      <c r="C81" s="43"/>
      <c r="D81" s="43"/>
      <c r="E81" s="43"/>
      <c r="F81" s="43"/>
      <c r="G81" s="43"/>
      <c r="H81" s="43"/>
      <c r="I81" s="43"/>
      <c r="J81" s="43"/>
      <c r="K81" s="43"/>
      <c r="L81" s="25"/>
    </row>
    <row r="82" spans="2:12" s="1" customFormat="1" ht="24.95" hidden="1" customHeight="1">
      <c r="B82" s="25"/>
      <c r="C82" s="17" t="s">
        <v>126</v>
      </c>
      <c r="L82" s="25"/>
    </row>
    <row r="83" spans="2:12" s="1" customFormat="1" ht="6.95" hidden="1" customHeight="1">
      <c r="B83" s="25"/>
      <c r="L83" s="25"/>
    </row>
    <row r="84" spans="2:12" s="1" customFormat="1" ht="12" hidden="1" customHeight="1">
      <c r="B84" s="25"/>
      <c r="C84" s="22" t="s">
        <v>12</v>
      </c>
      <c r="L84" s="25"/>
    </row>
    <row r="85" spans="2:12" s="1" customFormat="1" ht="16.5" hidden="1" customHeight="1">
      <c r="B85" s="25"/>
      <c r="E85" s="206" t="str">
        <f>E7</f>
        <v>Modernizácia farmy Bzince pod Javorinou</v>
      </c>
      <c r="F85" s="207"/>
      <c r="G85" s="207"/>
      <c r="H85" s="207"/>
      <c r="L85" s="25"/>
    </row>
    <row r="86" spans="2:12" ht="12" hidden="1" customHeight="1">
      <c r="B86" s="16"/>
      <c r="C86" s="22" t="s">
        <v>123</v>
      </c>
      <c r="L86" s="16"/>
    </row>
    <row r="87" spans="2:12" s="1" customFormat="1" ht="16.5" hidden="1" customHeight="1">
      <c r="B87" s="25"/>
      <c r="E87" s="206" t="s">
        <v>614</v>
      </c>
      <c r="F87" s="205"/>
      <c r="G87" s="205"/>
      <c r="H87" s="205"/>
      <c r="L87" s="25"/>
    </row>
    <row r="88" spans="2:12" s="1" customFormat="1" ht="12" hidden="1" customHeight="1">
      <c r="B88" s="25"/>
      <c r="C88" s="22" t="s">
        <v>125</v>
      </c>
      <c r="L88" s="25"/>
    </row>
    <row r="89" spans="2:12" s="1" customFormat="1" ht="30" hidden="1" customHeight="1">
      <c r="B89" s="25"/>
      <c r="E89" s="200" t="str">
        <f>E11</f>
        <v>SO 03.1 - Miešacie a skladovacie zariadenie na hnojovnicu 6000 m3</v>
      </c>
      <c r="F89" s="205"/>
      <c r="G89" s="205"/>
      <c r="H89" s="205"/>
      <c r="L89" s="25"/>
    </row>
    <row r="90" spans="2:12" s="1" customFormat="1" ht="6.95" hidden="1" customHeight="1">
      <c r="B90" s="25"/>
      <c r="L90" s="25"/>
    </row>
    <row r="91" spans="2:12" s="1" customFormat="1" ht="12" hidden="1" customHeight="1">
      <c r="B91" s="25"/>
      <c r="C91" s="22" t="s">
        <v>16</v>
      </c>
      <c r="F91" s="20" t="str">
        <f>F14</f>
        <v>Bzince pod Javorinou</v>
      </c>
      <c r="I91" s="22" t="s">
        <v>18</v>
      </c>
      <c r="J91" s="48">
        <f>IF(J14="","",J14)</f>
        <v>0</v>
      </c>
      <c r="L91" s="25"/>
    </row>
    <row r="92" spans="2:12" s="1" customFormat="1" ht="6.95" hidden="1" customHeight="1">
      <c r="B92" s="25"/>
      <c r="L92" s="25"/>
    </row>
    <row r="93" spans="2:12" s="1" customFormat="1" ht="15.2" hidden="1" customHeight="1">
      <c r="B93" s="25"/>
      <c r="C93" s="22" t="s">
        <v>19</v>
      </c>
      <c r="F93" s="20" t="str">
        <f>E17</f>
        <v>Poľnohospodárske družstvo Bzince pod Javorinou</v>
      </c>
      <c r="I93" s="22" t="s">
        <v>25</v>
      </c>
      <c r="J93" s="23" t="str">
        <f>E23</f>
        <v xml:space="preserve"> </v>
      </c>
      <c r="L93" s="25"/>
    </row>
    <row r="94" spans="2:12" s="1" customFormat="1" ht="15.2" hidden="1" customHeight="1">
      <c r="B94" s="25"/>
      <c r="C94" s="22" t="s">
        <v>23</v>
      </c>
      <c r="F94" s="20" t="str">
        <f>IF(E20="","",E20)</f>
        <v xml:space="preserve"> </v>
      </c>
      <c r="I94" s="22" t="s">
        <v>27</v>
      </c>
      <c r="J94" s="23" t="str">
        <f>E26</f>
        <v xml:space="preserve"> </v>
      </c>
      <c r="L94" s="25"/>
    </row>
    <row r="95" spans="2:12" s="1" customFormat="1" ht="10.35" hidden="1" customHeight="1">
      <c r="B95" s="25"/>
      <c r="L95" s="25"/>
    </row>
    <row r="96" spans="2:12" s="1" customFormat="1" ht="29.25" hidden="1" customHeight="1">
      <c r="B96" s="25"/>
      <c r="C96" s="104" t="s">
        <v>127</v>
      </c>
      <c r="D96" s="96"/>
      <c r="E96" s="96"/>
      <c r="F96" s="96"/>
      <c r="G96" s="96"/>
      <c r="H96" s="96"/>
      <c r="I96" s="96"/>
      <c r="J96" s="105" t="s">
        <v>128</v>
      </c>
      <c r="K96" s="96"/>
      <c r="L96" s="25"/>
    </row>
    <row r="97" spans="2:47" s="1" customFormat="1" ht="10.35" hidden="1" customHeight="1">
      <c r="B97" s="25"/>
      <c r="L97" s="25"/>
    </row>
    <row r="98" spans="2:47" s="1" customFormat="1" ht="22.9" hidden="1" customHeight="1">
      <c r="B98" s="25"/>
      <c r="C98" s="106" t="s">
        <v>129</v>
      </c>
      <c r="J98" s="62">
        <f>J120</f>
        <v>0</v>
      </c>
      <c r="L98" s="25"/>
      <c r="AU98" s="13" t="s">
        <v>130</v>
      </c>
    </row>
    <row r="99" spans="2:47" s="1" customFormat="1" ht="21.75" hidden="1" customHeight="1">
      <c r="B99" s="25"/>
      <c r="L99" s="25"/>
    </row>
    <row r="100" spans="2:47" s="1" customFormat="1" ht="6.95" hidden="1" customHeight="1">
      <c r="B100" s="40"/>
      <c r="C100" s="41"/>
      <c r="D100" s="41"/>
      <c r="E100" s="41"/>
      <c r="F100" s="41"/>
      <c r="G100" s="41"/>
      <c r="H100" s="41"/>
      <c r="I100" s="41"/>
      <c r="J100" s="41"/>
      <c r="K100" s="41"/>
      <c r="L100" s="25"/>
    </row>
    <row r="101" spans="2:47" hidden="1"/>
    <row r="102" spans="2:47" hidden="1"/>
    <row r="103" spans="2:47" hidden="1"/>
    <row r="104" spans="2:47" s="1" customFormat="1" ht="6.95" customHeight="1">
      <c r="B104" s="42"/>
      <c r="C104" s="43"/>
      <c r="D104" s="43"/>
      <c r="E104" s="43"/>
      <c r="F104" s="43"/>
      <c r="G104" s="43"/>
      <c r="H104" s="43"/>
      <c r="I104" s="43"/>
      <c r="J104" s="43"/>
      <c r="K104" s="43"/>
      <c r="L104" s="25"/>
    </row>
    <row r="105" spans="2:47" s="1" customFormat="1" ht="24.95" customHeight="1">
      <c r="B105" s="25"/>
      <c r="C105" s="17" t="s">
        <v>141</v>
      </c>
      <c r="L105" s="25"/>
    </row>
    <row r="106" spans="2:47" s="1" customFormat="1" ht="6.95" customHeight="1">
      <c r="B106" s="25"/>
      <c r="L106" s="25"/>
    </row>
    <row r="107" spans="2:47" s="1" customFormat="1" ht="12" customHeight="1">
      <c r="B107" s="25"/>
      <c r="C107" s="22" t="s">
        <v>12</v>
      </c>
      <c r="L107" s="25"/>
    </row>
    <row r="108" spans="2:47" s="1" customFormat="1" ht="16.5" customHeight="1">
      <c r="B108" s="25"/>
      <c r="E108" s="206" t="str">
        <f>E7</f>
        <v>Modernizácia farmy Bzince pod Javorinou</v>
      </c>
      <c r="F108" s="207"/>
      <c r="G108" s="207"/>
      <c r="H108" s="207"/>
      <c r="L108" s="25"/>
    </row>
    <row r="109" spans="2:47" ht="12" customHeight="1">
      <c r="B109" s="16"/>
      <c r="C109" s="22" t="s">
        <v>123</v>
      </c>
      <c r="L109" s="16"/>
    </row>
    <row r="110" spans="2:47" s="1" customFormat="1" ht="16.5" customHeight="1">
      <c r="B110" s="25"/>
      <c r="E110" s="206" t="s">
        <v>614</v>
      </c>
      <c r="F110" s="205"/>
      <c r="G110" s="205"/>
      <c r="H110" s="205"/>
      <c r="L110" s="25"/>
    </row>
    <row r="111" spans="2:47" s="1" customFormat="1" ht="12" customHeight="1">
      <c r="B111" s="25"/>
      <c r="C111" s="22" t="s">
        <v>125</v>
      </c>
      <c r="L111" s="25"/>
    </row>
    <row r="112" spans="2:47" s="1" customFormat="1" ht="30" customHeight="1">
      <c r="B112" s="25"/>
      <c r="E112" s="200" t="str">
        <f>E11</f>
        <v>SO 03.1 - Miešacie a skladovacie zariadenie na hnojovnicu 6000 m3</v>
      </c>
      <c r="F112" s="205"/>
      <c r="G112" s="205"/>
      <c r="H112" s="205"/>
      <c r="L112" s="25"/>
    </row>
    <row r="113" spans="2:65" s="1" customFormat="1" ht="6.95" customHeight="1">
      <c r="B113" s="25"/>
      <c r="L113" s="25"/>
    </row>
    <row r="114" spans="2:65" s="1" customFormat="1" ht="12" customHeight="1">
      <c r="B114" s="25"/>
      <c r="C114" s="22" t="s">
        <v>16</v>
      </c>
      <c r="F114" s="20" t="str">
        <f>F14</f>
        <v>Bzince pod Javorinou</v>
      </c>
      <c r="I114" s="22" t="s">
        <v>18</v>
      </c>
      <c r="J114" s="48">
        <f>IF(J14="","",J14)</f>
        <v>0</v>
      </c>
      <c r="L114" s="25"/>
    </row>
    <row r="115" spans="2:65" s="1" customFormat="1" ht="6.95" customHeight="1">
      <c r="B115" s="25"/>
      <c r="L115" s="25"/>
    </row>
    <row r="116" spans="2:65" s="1" customFormat="1" ht="15.2" customHeight="1">
      <c r="B116" s="25"/>
      <c r="C116" s="22" t="s">
        <v>19</v>
      </c>
      <c r="F116" s="20" t="str">
        <f>E17</f>
        <v>Poľnohospodárske družstvo Bzince pod Javorinou</v>
      </c>
      <c r="I116" s="22" t="s">
        <v>25</v>
      </c>
      <c r="J116" s="23" t="str">
        <f>E23</f>
        <v xml:space="preserve"> </v>
      </c>
      <c r="L116" s="25"/>
    </row>
    <row r="117" spans="2:65" s="1" customFormat="1" ht="15.2" customHeight="1">
      <c r="B117" s="25"/>
      <c r="C117" s="22" t="s">
        <v>23</v>
      </c>
      <c r="F117" s="20" t="str">
        <f>IF(E20="","",E20)</f>
        <v xml:space="preserve"> </v>
      </c>
      <c r="I117" s="22" t="s">
        <v>27</v>
      </c>
      <c r="J117" s="23" t="str">
        <f>E26</f>
        <v xml:space="preserve"> </v>
      </c>
      <c r="L117" s="25"/>
    </row>
    <row r="118" spans="2:65" s="1" customFormat="1" ht="10.35" customHeight="1">
      <c r="B118" s="25"/>
      <c r="L118" s="25"/>
    </row>
    <row r="119" spans="2:65" s="10" customFormat="1" ht="29.25" customHeight="1">
      <c r="B119" s="115"/>
      <c r="C119" s="116" t="s">
        <v>142</v>
      </c>
      <c r="D119" s="117" t="s">
        <v>54</v>
      </c>
      <c r="E119" s="117" t="s">
        <v>50</v>
      </c>
      <c r="F119" s="117" t="s">
        <v>51</v>
      </c>
      <c r="G119" s="117" t="s">
        <v>143</v>
      </c>
      <c r="H119" s="117" t="s">
        <v>144</v>
      </c>
      <c r="I119" s="117" t="s">
        <v>145</v>
      </c>
      <c r="J119" s="118" t="s">
        <v>128</v>
      </c>
      <c r="K119" s="119" t="s">
        <v>146</v>
      </c>
      <c r="L119" s="115"/>
      <c r="M119" s="55" t="s">
        <v>1</v>
      </c>
      <c r="N119" s="56" t="s">
        <v>33</v>
      </c>
      <c r="O119" s="56" t="s">
        <v>147</v>
      </c>
      <c r="P119" s="56" t="s">
        <v>148</v>
      </c>
      <c r="Q119" s="56" t="s">
        <v>149</v>
      </c>
      <c r="R119" s="56" t="s">
        <v>150</v>
      </c>
      <c r="S119" s="56" t="s">
        <v>151</v>
      </c>
      <c r="T119" s="57" t="s">
        <v>152</v>
      </c>
    </row>
    <row r="120" spans="2:65" s="1" customFormat="1" ht="22.9" customHeight="1">
      <c r="B120" s="25"/>
      <c r="C120" s="60" t="s">
        <v>129</v>
      </c>
      <c r="J120" s="120">
        <f>BK120</f>
        <v>0</v>
      </c>
      <c r="L120" s="25"/>
      <c r="M120" s="58"/>
      <c r="N120" s="49"/>
      <c r="O120" s="49"/>
      <c r="P120" s="121">
        <f>P121</f>
        <v>0</v>
      </c>
      <c r="Q120" s="49"/>
      <c r="R120" s="121">
        <f>R121</f>
        <v>0</v>
      </c>
      <c r="S120" s="49"/>
      <c r="T120" s="122">
        <f>T121</f>
        <v>0</v>
      </c>
      <c r="AT120" s="13" t="s">
        <v>68</v>
      </c>
      <c r="AU120" s="13" t="s">
        <v>130</v>
      </c>
      <c r="BK120" s="123">
        <f>BK121</f>
        <v>0</v>
      </c>
    </row>
    <row r="121" spans="2:65" s="1" customFormat="1" ht="24.2" customHeight="1">
      <c r="B121" s="135"/>
      <c r="C121" s="136" t="s">
        <v>75</v>
      </c>
      <c r="D121" s="136" t="s">
        <v>157</v>
      </c>
      <c r="E121" s="137" t="s">
        <v>616</v>
      </c>
      <c r="F121" s="138" t="s">
        <v>97</v>
      </c>
      <c r="G121" s="139" t="s">
        <v>315</v>
      </c>
      <c r="H121" s="140">
        <v>1</v>
      </c>
      <c r="I121" s="141"/>
      <c r="J121" s="141">
        <f>ROUND(I121*H121,2)</f>
        <v>0</v>
      </c>
      <c r="K121" s="142"/>
      <c r="L121" s="25"/>
      <c r="M121" s="159" t="s">
        <v>1</v>
      </c>
      <c r="N121" s="160" t="s">
        <v>35</v>
      </c>
      <c r="O121" s="161">
        <v>0</v>
      </c>
      <c r="P121" s="161">
        <f>O121*H121</f>
        <v>0</v>
      </c>
      <c r="Q121" s="161">
        <v>0</v>
      </c>
      <c r="R121" s="161">
        <f>Q121*H121</f>
        <v>0</v>
      </c>
      <c r="S121" s="161">
        <v>0</v>
      </c>
      <c r="T121" s="162">
        <f>S121*H121</f>
        <v>0</v>
      </c>
      <c r="AR121" s="147" t="s">
        <v>617</v>
      </c>
      <c r="AT121" s="147" t="s">
        <v>157</v>
      </c>
      <c r="AU121" s="147" t="s">
        <v>69</v>
      </c>
      <c r="AY121" s="13" t="s">
        <v>155</v>
      </c>
      <c r="BE121" s="148">
        <f>IF(N121="základná",J121,0)</f>
        <v>0</v>
      </c>
      <c r="BF121" s="148">
        <f>IF(N121="znížená",J121,0)</f>
        <v>0</v>
      </c>
      <c r="BG121" s="148">
        <f>IF(N121="zákl. prenesená",J121,0)</f>
        <v>0</v>
      </c>
      <c r="BH121" s="148">
        <f>IF(N121="zníž. prenesená",J121,0)</f>
        <v>0</v>
      </c>
      <c r="BI121" s="148">
        <f>IF(N121="nulová",J121,0)</f>
        <v>0</v>
      </c>
      <c r="BJ121" s="13" t="s">
        <v>80</v>
      </c>
      <c r="BK121" s="148">
        <f>ROUND(I121*H121,2)</f>
        <v>0</v>
      </c>
      <c r="BL121" s="13" t="s">
        <v>617</v>
      </c>
      <c r="BM121" s="147" t="s">
        <v>618</v>
      </c>
    </row>
    <row r="122" spans="2:65" s="1" customFormat="1" ht="6.95" customHeight="1">
      <c r="B122" s="40"/>
      <c r="C122" s="41"/>
      <c r="D122" s="41"/>
      <c r="E122" s="41"/>
      <c r="F122" s="41"/>
      <c r="G122" s="41"/>
      <c r="H122" s="41"/>
      <c r="I122" s="41"/>
      <c r="J122" s="41"/>
      <c r="K122" s="41"/>
      <c r="L122" s="25"/>
    </row>
  </sheetData>
  <autoFilter ref="C119:K121" xr:uid="{00000000-0009-0000-0000-000005000000}"/>
  <mergeCells count="12">
    <mergeCell ref="E112:H112"/>
    <mergeCell ref="L2:V2"/>
    <mergeCell ref="E85:H85"/>
    <mergeCell ref="E87:H87"/>
    <mergeCell ref="E89:H89"/>
    <mergeCell ref="E108:H108"/>
    <mergeCell ref="E110:H110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B2:BM122"/>
  <sheetViews>
    <sheetView showGridLines="0" topLeftCell="A107" workbookViewId="0">
      <selection activeCell="I121" sqref="I121"/>
    </sheetView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169" t="s">
        <v>5</v>
      </c>
      <c r="M2" s="170"/>
      <c r="N2" s="170"/>
      <c r="O2" s="170"/>
      <c r="P2" s="170"/>
      <c r="Q2" s="170"/>
      <c r="R2" s="170"/>
      <c r="S2" s="170"/>
      <c r="T2" s="170"/>
      <c r="U2" s="170"/>
      <c r="V2" s="170"/>
      <c r="AT2" s="13" t="s">
        <v>101</v>
      </c>
    </row>
    <row r="3" spans="2:46" ht="6.95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6"/>
      <c r="AT3" s="13" t="s">
        <v>69</v>
      </c>
    </row>
    <row r="4" spans="2:46" ht="24.95" customHeight="1">
      <c r="B4" s="16"/>
      <c r="D4" s="17" t="s">
        <v>122</v>
      </c>
      <c r="L4" s="16"/>
      <c r="M4" s="89" t="s">
        <v>9</v>
      </c>
      <c r="AT4" s="13" t="s">
        <v>3</v>
      </c>
    </row>
    <row r="5" spans="2:46" ht="6.95" customHeight="1">
      <c r="B5" s="16"/>
      <c r="L5" s="16"/>
    </row>
    <row r="6" spans="2:46" ht="12" customHeight="1">
      <c r="B6" s="16"/>
      <c r="D6" s="22" t="s">
        <v>12</v>
      </c>
      <c r="L6" s="16"/>
    </row>
    <row r="7" spans="2:46" ht="16.5" customHeight="1">
      <c r="B7" s="16"/>
      <c r="E7" s="206" t="str">
        <f>'Rekapitulácia stavby'!K6</f>
        <v>Modernizácia farmy Bzince pod Javorinou</v>
      </c>
      <c r="F7" s="207"/>
      <c r="G7" s="207"/>
      <c r="H7" s="207"/>
      <c r="L7" s="16"/>
    </row>
    <row r="8" spans="2:46" ht="12" customHeight="1">
      <c r="B8" s="16"/>
      <c r="D8" s="22" t="s">
        <v>123</v>
      </c>
      <c r="L8" s="16"/>
    </row>
    <row r="9" spans="2:46" s="1" customFormat="1" ht="16.5" customHeight="1">
      <c r="B9" s="25"/>
      <c r="E9" s="206" t="s">
        <v>614</v>
      </c>
      <c r="F9" s="205"/>
      <c r="G9" s="205"/>
      <c r="H9" s="205"/>
      <c r="L9" s="25"/>
    </row>
    <row r="10" spans="2:46" s="1" customFormat="1" ht="12" customHeight="1">
      <c r="B10" s="25"/>
      <c r="D10" s="22" t="s">
        <v>125</v>
      </c>
      <c r="L10" s="25"/>
    </row>
    <row r="11" spans="2:46" s="1" customFormat="1" ht="30" customHeight="1">
      <c r="B11" s="25"/>
      <c r="E11" s="200" t="s">
        <v>619</v>
      </c>
      <c r="F11" s="205"/>
      <c r="G11" s="205"/>
      <c r="H11" s="205"/>
      <c r="L11" s="25"/>
    </row>
    <row r="12" spans="2:46" s="1" customFormat="1">
      <c r="B12" s="25"/>
      <c r="L12" s="25"/>
    </row>
    <row r="13" spans="2:46" s="1" customFormat="1" ht="12" customHeight="1">
      <c r="B13" s="25"/>
      <c r="D13" s="22" t="s">
        <v>14</v>
      </c>
      <c r="F13" s="20" t="s">
        <v>1</v>
      </c>
      <c r="I13" s="22" t="s">
        <v>15</v>
      </c>
      <c r="J13" s="20" t="s">
        <v>1</v>
      </c>
      <c r="L13" s="25"/>
    </row>
    <row r="14" spans="2:46" s="1" customFormat="1" ht="12" customHeight="1">
      <c r="B14" s="25"/>
      <c r="D14" s="22" t="s">
        <v>16</v>
      </c>
      <c r="F14" s="20" t="s">
        <v>17</v>
      </c>
      <c r="I14" s="22" t="s">
        <v>18</v>
      </c>
      <c r="J14" s="48">
        <f>'Rekapitulácia stavby'!AN8</f>
        <v>0</v>
      </c>
      <c r="L14" s="25"/>
    </row>
    <row r="15" spans="2:46" s="1" customFormat="1" ht="10.9" customHeight="1">
      <c r="B15" s="25"/>
      <c r="L15" s="25"/>
    </row>
    <row r="16" spans="2:46" s="1" customFormat="1" ht="12" customHeight="1">
      <c r="B16" s="25"/>
      <c r="D16" s="22" t="s">
        <v>19</v>
      </c>
      <c r="I16" s="22" t="s">
        <v>20</v>
      </c>
      <c r="J16" s="20" t="s">
        <v>1</v>
      </c>
      <c r="L16" s="25"/>
    </row>
    <row r="17" spans="2:12" s="1" customFormat="1" ht="18" customHeight="1">
      <c r="B17" s="25"/>
      <c r="E17" s="20" t="s">
        <v>21</v>
      </c>
      <c r="I17" s="22" t="s">
        <v>22</v>
      </c>
      <c r="J17" s="20" t="s">
        <v>1</v>
      </c>
      <c r="L17" s="25"/>
    </row>
    <row r="18" spans="2:12" s="1" customFormat="1" ht="6.95" customHeight="1">
      <c r="B18" s="25"/>
      <c r="L18" s="25"/>
    </row>
    <row r="19" spans="2:12" s="1" customFormat="1" ht="12" customHeight="1">
      <c r="B19" s="25"/>
      <c r="D19" s="22" t="s">
        <v>23</v>
      </c>
      <c r="I19" s="22" t="s">
        <v>20</v>
      </c>
      <c r="J19" s="20" t="str">
        <f>'Rekapitulácia stavby'!AN13</f>
        <v/>
      </c>
      <c r="L19" s="25"/>
    </row>
    <row r="20" spans="2:12" s="1" customFormat="1" ht="18" customHeight="1">
      <c r="B20" s="25"/>
      <c r="E20" s="191" t="str">
        <f>'Rekapitulácia stavby'!E14</f>
        <v xml:space="preserve"> </v>
      </c>
      <c r="F20" s="191"/>
      <c r="G20" s="191"/>
      <c r="H20" s="191"/>
      <c r="I20" s="22" t="s">
        <v>22</v>
      </c>
      <c r="J20" s="20" t="str">
        <f>'Rekapitulácia stavby'!AN14</f>
        <v/>
      </c>
      <c r="L20" s="25"/>
    </row>
    <row r="21" spans="2:12" s="1" customFormat="1" ht="6.95" customHeight="1">
      <c r="B21" s="25"/>
      <c r="L21" s="25"/>
    </row>
    <row r="22" spans="2:12" s="1" customFormat="1" ht="12" customHeight="1">
      <c r="B22" s="25"/>
      <c r="D22" s="22" t="s">
        <v>25</v>
      </c>
      <c r="I22" s="22" t="s">
        <v>20</v>
      </c>
      <c r="J22" s="20" t="str">
        <f>IF('Rekapitulácia stavby'!AN16="","",'Rekapitulácia stavby'!AN16)</f>
        <v/>
      </c>
      <c r="L22" s="25"/>
    </row>
    <row r="23" spans="2:12" s="1" customFormat="1" ht="18" customHeight="1">
      <c r="B23" s="25"/>
      <c r="E23" s="20" t="str">
        <f>IF('Rekapitulácia stavby'!E17="","",'Rekapitulácia stavby'!E17)</f>
        <v xml:space="preserve"> </v>
      </c>
      <c r="I23" s="22" t="s">
        <v>22</v>
      </c>
      <c r="J23" s="20" t="str">
        <f>IF('Rekapitulácia stavby'!AN17="","",'Rekapitulácia stavby'!AN17)</f>
        <v/>
      </c>
      <c r="L23" s="25"/>
    </row>
    <row r="24" spans="2:12" s="1" customFormat="1" ht="6.95" customHeight="1">
      <c r="B24" s="25"/>
      <c r="L24" s="25"/>
    </row>
    <row r="25" spans="2:12" s="1" customFormat="1" ht="12" customHeight="1">
      <c r="B25" s="25"/>
      <c r="D25" s="22" t="s">
        <v>27</v>
      </c>
      <c r="I25" s="22" t="s">
        <v>20</v>
      </c>
      <c r="J25" s="20" t="str">
        <f>IF('Rekapitulácia stavby'!AN19="","",'Rekapitulácia stavby'!AN19)</f>
        <v/>
      </c>
      <c r="L25" s="25"/>
    </row>
    <row r="26" spans="2:12" s="1" customFormat="1" ht="18" customHeight="1">
      <c r="B26" s="25"/>
      <c r="E26" s="20" t="str">
        <f>IF('Rekapitulácia stavby'!E20="","",'Rekapitulácia stavby'!E20)</f>
        <v xml:space="preserve"> </v>
      </c>
      <c r="I26" s="22" t="s">
        <v>22</v>
      </c>
      <c r="J26" s="20" t="str">
        <f>IF('Rekapitulácia stavby'!AN20="","",'Rekapitulácia stavby'!AN20)</f>
        <v/>
      </c>
      <c r="L26" s="25"/>
    </row>
    <row r="27" spans="2:12" s="1" customFormat="1" ht="6.95" customHeight="1">
      <c r="B27" s="25"/>
      <c r="L27" s="25"/>
    </row>
    <row r="28" spans="2:12" s="1" customFormat="1" ht="12" customHeight="1">
      <c r="B28" s="25"/>
      <c r="D28" s="22" t="s">
        <v>28</v>
      </c>
      <c r="L28" s="25"/>
    </row>
    <row r="29" spans="2:12" s="7" customFormat="1" ht="16.5" customHeight="1">
      <c r="B29" s="90"/>
      <c r="E29" s="193" t="s">
        <v>1</v>
      </c>
      <c r="F29" s="193"/>
      <c r="G29" s="193"/>
      <c r="H29" s="193"/>
      <c r="L29" s="90"/>
    </row>
    <row r="30" spans="2:12" s="1" customFormat="1" ht="6.95" customHeight="1">
      <c r="B30" s="25"/>
      <c r="L30" s="25"/>
    </row>
    <row r="31" spans="2:12" s="1" customFormat="1" ht="6.95" customHeight="1">
      <c r="B31" s="25"/>
      <c r="D31" s="49"/>
      <c r="E31" s="49"/>
      <c r="F31" s="49"/>
      <c r="G31" s="49"/>
      <c r="H31" s="49"/>
      <c r="I31" s="49"/>
      <c r="J31" s="49"/>
      <c r="K31" s="49"/>
      <c r="L31" s="25"/>
    </row>
    <row r="32" spans="2:12" s="1" customFormat="1" ht="25.35" customHeight="1">
      <c r="B32" s="25"/>
      <c r="D32" s="91" t="s">
        <v>29</v>
      </c>
      <c r="J32" s="62">
        <f>ROUND(J120, 2)</f>
        <v>0</v>
      </c>
      <c r="L32" s="25"/>
    </row>
    <row r="33" spans="2:12" s="1" customFormat="1" ht="6.95" customHeight="1">
      <c r="B33" s="25"/>
      <c r="D33" s="49"/>
      <c r="E33" s="49"/>
      <c r="F33" s="49"/>
      <c r="G33" s="49"/>
      <c r="H33" s="49"/>
      <c r="I33" s="49"/>
      <c r="J33" s="49"/>
      <c r="K33" s="49"/>
      <c r="L33" s="25"/>
    </row>
    <row r="34" spans="2:12" s="1" customFormat="1" ht="14.45" customHeight="1">
      <c r="B34" s="25"/>
      <c r="F34" s="28" t="s">
        <v>31</v>
      </c>
      <c r="I34" s="28" t="s">
        <v>30</v>
      </c>
      <c r="J34" s="28" t="s">
        <v>32</v>
      </c>
      <c r="L34" s="25"/>
    </row>
    <row r="35" spans="2:12" s="1" customFormat="1" ht="14.45" customHeight="1">
      <c r="B35" s="25"/>
      <c r="D35" s="51" t="s">
        <v>33</v>
      </c>
      <c r="E35" s="30" t="s">
        <v>34</v>
      </c>
      <c r="F35" s="92">
        <f>ROUND((SUM(BE120:BE121)),  2)</f>
        <v>0</v>
      </c>
      <c r="G35" s="93"/>
      <c r="H35" s="93"/>
      <c r="I35" s="94">
        <v>0.2</v>
      </c>
      <c r="J35" s="92">
        <f>ROUND(((SUM(BE120:BE121))*I35),  2)</f>
        <v>0</v>
      </c>
      <c r="L35" s="25"/>
    </row>
    <row r="36" spans="2:12" s="1" customFormat="1" ht="14.45" customHeight="1">
      <c r="B36" s="25"/>
      <c r="E36" s="30" t="s">
        <v>35</v>
      </c>
      <c r="F36" s="82">
        <f>ROUND((SUM(BF120:BF121)),  2)</f>
        <v>0</v>
      </c>
      <c r="I36" s="95">
        <v>0.2</v>
      </c>
      <c r="J36" s="82">
        <f>ROUND(((SUM(BF120:BF121))*I36),  2)</f>
        <v>0</v>
      </c>
      <c r="L36" s="25"/>
    </row>
    <row r="37" spans="2:12" s="1" customFormat="1" ht="14.45" hidden="1" customHeight="1">
      <c r="B37" s="25"/>
      <c r="E37" s="22" t="s">
        <v>36</v>
      </c>
      <c r="F37" s="82">
        <f>ROUND((SUM(BG120:BG121)),  2)</f>
        <v>0</v>
      </c>
      <c r="I37" s="95">
        <v>0.2</v>
      </c>
      <c r="J37" s="82">
        <f>0</f>
        <v>0</v>
      </c>
      <c r="L37" s="25"/>
    </row>
    <row r="38" spans="2:12" s="1" customFormat="1" ht="14.45" hidden="1" customHeight="1">
      <c r="B38" s="25"/>
      <c r="E38" s="22" t="s">
        <v>37</v>
      </c>
      <c r="F38" s="82">
        <f>ROUND((SUM(BH120:BH121)),  2)</f>
        <v>0</v>
      </c>
      <c r="I38" s="95">
        <v>0.2</v>
      </c>
      <c r="J38" s="82">
        <f>0</f>
        <v>0</v>
      </c>
      <c r="L38" s="25"/>
    </row>
    <row r="39" spans="2:12" s="1" customFormat="1" ht="14.45" hidden="1" customHeight="1">
      <c r="B39" s="25"/>
      <c r="E39" s="30" t="s">
        <v>38</v>
      </c>
      <c r="F39" s="92">
        <f>ROUND((SUM(BI120:BI121)),  2)</f>
        <v>0</v>
      </c>
      <c r="G39" s="93"/>
      <c r="H39" s="93"/>
      <c r="I39" s="94">
        <v>0</v>
      </c>
      <c r="J39" s="92">
        <f>0</f>
        <v>0</v>
      </c>
      <c r="L39" s="25"/>
    </row>
    <row r="40" spans="2:12" s="1" customFormat="1" ht="6.95" customHeight="1">
      <c r="B40" s="25"/>
      <c r="L40" s="25"/>
    </row>
    <row r="41" spans="2:12" s="1" customFormat="1" ht="25.35" customHeight="1">
      <c r="B41" s="25"/>
      <c r="C41" s="96"/>
      <c r="D41" s="97" t="s">
        <v>39</v>
      </c>
      <c r="E41" s="53"/>
      <c r="F41" s="53"/>
      <c r="G41" s="98" t="s">
        <v>40</v>
      </c>
      <c r="H41" s="99" t="s">
        <v>41</v>
      </c>
      <c r="I41" s="53"/>
      <c r="J41" s="100">
        <f>SUM(J32:J39)</f>
        <v>0</v>
      </c>
      <c r="K41" s="101"/>
      <c r="L41" s="25"/>
    </row>
    <row r="42" spans="2:12" s="1" customFormat="1" ht="14.45" customHeight="1">
      <c r="B42" s="25"/>
      <c r="L42" s="25"/>
    </row>
    <row r="43" spans="2:12" ht="14.45" customHeight="1">
      <c r="B43" s="16"/>
      <c r="L43" s="16"/>
    </row>
    <row r="44" spans="2:12" ht="14.45" customHeight="1">
      <c r="B44" s="16"/>
      <c r="L44" s="16"/>
    </row>
    <row r="45" spans="2:12" ht="14.45" customHeight="1">
      <c r="B45" s="16"/>
      <c r="L45" s="16"/>
    </row>
    <row r="46" spans="2:12" ht="14.45" customHeight="1">
      <c r="B46" s="16"/>
      <c r="L46" s="16"/>
    </row>
    <row r="47" spans="2:12" ht="14.45" customHeight="1">
      <c r="B47" s="16"/>
      <c r="L47" s="16"/>
    </row>
    <row r="48" spans="2:12" ht="14.45" customHeight="1">
      <c r="B48" s="16"/>
      <c r="L48" s="16"/>
    </row>
    <row r="49" spans="2:12" ht="14.45" customHeight="1">
      <c r="B49" s="16"/>
      <c r="L49" s="16"/>
    </row>
    <row r="50" spans="2:12" s="1" customFormat="1" ht="14.45" customHeight="1">
      <c r="B50" s="25"/>
      <c r="D50" s="37" t="s">
        <v>42</v>
      </c>
      <c r="E50" s="38"/>
      <c r="F50" s="38"/>
      <c r="G50" s="37" t="s">
        <v>43</v>
      </c>
      <c r="H50" s="38"/>
      <c r="I50" s="38"/>
      <c r="J50" s="38"/>
      <c r="K50" s="38"/>
      <c r="L50" s="25"/>
    </row>
    <row r="51" spans="2:12">
      <c r="B51" s="16"/>
      <c r="L51" s="16"/>
    </row>
    <row r="52" spans="2:12">
      <c r="B52" s="16"/>
      <c r="L52" s="16"/>
    </row>
    <row r="53" spans="2:12">
      <c r="B53" s="16"/>
      <c r="L53" s="16"/>
    </row>
    <row r="54" spans="2:12">
      <c r="B54" s="16"/>
      <c r="L54" s="16"/>
    </row>
    <row r="55" spans="2:12">
      <c r="B55" s="16"/>
      <c r="L55" s="16"/>
    </row>
    <row r="56" spans="2:12">
      <c r="B56" s="16"/>
      <c r="L56" s="16"/>
    </row>
    <row r="57" spans="2:12">
      <c r="B57" s="16"/>
      <c r="L57" s="16"/>
    </row>
    <row r="58" spans="2:12">
      <c r="B58" s="16"/>
      <c r="L58" s="16"/>
    </row>
    <row r="59" spans="2:12">
      <c r="B59" s="16"/>
      <c r="L59" s="16"/>
    </row>
    <row r="60" spans="2:12">
      <c r="B60" s="16"/>
      <c r="L60" s="16"/>
    </row>
    <row r="61" spans="2:12" s="1" customFormat="1" ht="12.75">
      <c r="B61" s="25"/>
      <c r="D61" s="39" t="s">
        <v>44</v>
      </c>
      <c r="E61" s="27"/>
      <c r="F61" s="102" t="s">
        <v>45</v>
      </c>
      <c r="G61" s="39" t="s">
        <v>44</v>
      </c>
      <c r="H61" s="27"/>
      <c r="I61" s="27"/>
      <c r="J61" s="103" t="s">
        <v>45</v>
      </c>
      <c r="K61" s="27"/>
      <c r="L61" s="25"/>
    </row>
    <row r="62" spans="2:12">
      <c r="B62" s="16"/>
      <c r="L62" s="16"/>
    </row>
    <row r="63" spans="2:12">
      <c r="B63" s="16"/>
      <c r="L63" s="16"/>
    </row>
    <row r="64" spans="2:12">
      <c r="B64" s="16"/>
      <c r="L64" s="16"/>
    </row>
    <row r="65" spans="2:12" s="1" customFormat="1" ht="12.75">
      <c r="B65" s="25"/>
      <c r="D65" s="37" t="s">
        <v>46</v>
      </c>
      <c r="E65" s="38"/>
      <c r="F65" s="38"/>
      <c r="G65" s="37" t="s">
        <v>47</v>
      </c>
      <c r="H65" s="38"/>
      <c r="I65" s="38"/>
      <c r="J65" s="38"/>
      <c r="K65" s="38"/>
      <c r="L65" s="25"/>
    </row>
    <row r="66" spans="2:12">
      <c r="B66" s="16"/>
      <c r="L66" s="16"/>
    </row>
    <row r="67" spans="2:12">
      <c r="B67" s="16"/>
      <c r="L67" s="16"/>
    </row>
    <row r="68" spans="2:12">
      <c r="B68" s="16"/>
      <c r="L68" s="16"/>
    </row>
    <row r="69" spans="2:12">
      <c r="B69" s="16"/>
      <c r="L69" s="16"/>
    </row>
    <row r="70" spans="2:12">
      <c r="B70" s="16"/>
      <c r="L70" s="16"/>
    </row>
    <row r="71" spans="2:12">
      <c r="B71" s="16"/>
      <c r="L71" s="16"/>
    </row>
    <row r="72" spans="2:12">
      <c r="B72" s="16"/>
      <c r="L72" s="16"/>
    </row>
    <row r="73" spans="2:12">
      <c r="B73" s="16"/>
      <c r="L73" s="16"/>
    </row>
    <row r="74" spans="2:12">
      <c r="B74" s="16"/>
      <c r="L74" s="16"/>
    </row>
    <row r="75" spans="2:12">
      <c r="B75" s="16"/>
      <c r="L75" s="16"/>
    </row>
    <row r="76" spans="2:12" s="1" customFormat="1" ht="12.75">
      <c r="B76" s="25"/>
      <c r="D76" s="39" t="s">
        <v>44</v>
      </c>
      <c r="E76" s="27"/>
      <c r="F76" s="102" t="s">
        <v>45</v>
      </c>
      <c r="G76" s="39" t="s">
        <v>44</v>
      </c>
      <c r="H76" s="27"/>
      <c r="I76" s="27"/>
      <c r="J76" s="103" t="s">
        <v>45</v>
      </c>
      <c r="K76" s="27"/>
      <c r="L76" s="25"/>
    </row>
    <row r="77" spans="2:12" s="1" customFormat="1" ht="14.45" customHeight="1">
      <c r="B77" s="40"/>
      <c r="C77" s="41"/>
      <c r="D77" s="41"/>
      <c r="E77" s="41"/>
      <c r="F77" s="41"/>
      <c r="G77" s="41"/>
      <c r="H77" s="41"/>
      <c r="I77" s="41"/>
      <c r="J77" s="41"/>
      <c r="K77" s="41"/>
      <c r="L77" s="25"/>
    </row>
    <row r="81" spans="2:12" s="1" customFormat="1" ht="6.95" hidden="1" customHeight="1">
      <c r="B81" s="42"/>
      <c r="C81" s="43"/>
      <c r="D81" s="43"/>
      <c r="E81" s="43"/>
      <c r="F81" s="43"/>
      <c r="G81" s="43"/>
      <c r="H81" s="43"/>
      <c r="I81" s="43"/>
      <c r="J81" s="43"/>
      <c r="K81" s="43"/>
      <c r="L81" s="25"/>
    </row>
    <row r="82" spans="2:12" s="1" customFormat="1" ht="24.95" hidden="1" customHeight="1">
      <c r="B82" s="25"/>
      <c r="C82" s="17" t="s">
        <v>126</v>
      </c>
      <c r="L82" s="25"/>
    </row>
    <row r="83" spans="2:12" s="1" customFormat="1" ht="6.95" hidden="1" customHeight="1">
      <c r="B83" s="25"/>
      <c r="L83" s="25"/>
    </row>
    <row r="84" spans="2:12" s="1" customFormat="1" ht="12" hidden="1" customHeight="1">
      <c r="B84" s="25"/>
      <c r="C84" s="22" t="s">
        <v>12</v>
      </c>
      <c r="L84" s="25"/>
    </row>
    <row r="85" spans="2:12" s="1" customFormat="1" ht="16.5" hidden="1" customHeight="1">
      <c r="B85" s="25"/>
      <c r="E85" s="206" t="str">
        <f>E7</f>
        <v>Modernizácia farmy Bzince pod Javorinou</v>
      </c>
      <c r="F85" s="207"/>
      <c r="G85" s="207"/>
      <c r="H85" s="207"/>
      <c r="L85" s="25"/>
    </row>
    <row r="86" spans="2:12" ht="12" hidden="1" customHeight="1">
      <c r="B86" s="16"/>
      <c r="C86" s="22" t="s">
        <v>123</v>
      </c>
      <c r="L86" s="16"/>
    </row>
    <row r="87" spans="2:12" s="1" customFormat="1" ht="16.5" hidden="1" customHeight="1">
      <c r="B87" s="25"/>
      <c r="E87" s="206" t="s">
        <v>614</v>
      </c>
      <c r="F87" s="205"/>
      <c r="G87" s="205"/>
      <c r="H87" s="205"/>
      <c r="L87" s="25"/>
    </row>
    <row r="88" spans="2:12" s="1" customFormat="1" ht="12" hidden="1" customHeight="1">
      <c r="B88" s="25"/>
      <c r="C88" s="22" t="s">
        <v>125</v>
      </c>
      <c r="L88" s="25"/>
    </row>
    <row r="89" spans="2:12" s="1" customFormat="1" ht="30" hidden="1" customHeight="1">
      <c r="B89" s="25"/>
      <c r="E89" s="200" t="str">
        <f>E11</f>
        <v>SO 03.2 - Technologické vybavenie prečerpávacej nádrže na hnojovnicu</v>
      </c>
      <c r="F89" s="205"/>
      <c r="G89" s="205"/>
      <c r="H89" s="205"/>
      <c r="L89" s="25"/>
    </row>
    <row r="90" spans="2:12" s="1" customFormat="1" ht="6.95" hidden="1" customHeight="1">
      <c r="B90" s="25"/>
      <c r="L90" s="25"/>
    </row>
    <row r="91" spans="2:12" s="1" customFormat="1" ht="12" hidden="1" customHeight="1">
      <c r="B91" s="25"/>
      <c r="C91" s="22" t="s">
        <v>16</v>
      </c>
      <c r="F91" s="20" t="str">
        <f>F14</f>
        <v>Bzince pod Javorinou</v>
      </c>
      <c r="I91" s="22" t="s">
        <v>18</v>
      </c>
      <c r="J91" s="48">
        <f>IF(J14="","",J14)</f>
        <v>0</v>
      </c>
      <c r="L91" s="25"/>
    </row>
    <row r="92" spans="2:12" s="1" customFormat="1" ht="6.95" hidden="1" customHeight="1">
      <c r="B92" s="25"/>
      <c r="L92" s="25"/>
    </row>
    <row r="93" spans="2:12" s="1" customFormat="1" ht="15.2" hidden="1" customHeight="1">
      <c r="B93" s="25"/>
      <c r="C93" s="22" t="s">
        <v>19</v>
      </c>
      <c r="F93" s="20" t="str">
        <f>E17</f>
        <v>Poľnohospodárske družstvo Bzince pod Javorinou</v>
      </c>
      <c r="I93" s="22" t="s">
        <v>25</v>
      </c>
      <c r="J93" s="23" t="str">
        <f>E23</f>
        <v xml:space="preserve"> </v>
      </c>
      <c r="L93" s="25"/>
    </row>
    <row r="94" spans="2:12" s="1" customFormat="1" ht="15.2" hidden="1" customHeight="1">
      <c r="B94" s="25"/>
      <c r="C94" s="22" t="s">
        <v>23</v>
      </c>
      <c r="F94" s="20" t="str">
        <f>IF(E20="","",E20)</f>
        <v xml:space="preserve"> </v>
      </c>
      <c r="I94" s="22" t="s">
        <v>27</v>
      </c>
      <c r="J94" s="23" t="str">
        <f>E26</f>
        <v xml:space="preserve"> </v>
      </c>
      <c r="L94" s="25"/>
    </row>
    <row r="95" spans="2:12" s="1" customFormat="1" ht="10.35" hidden="1" customHeight="1">
      <c r="B95" s="25"/>
      <c r="L95" s="25"/>
    </row>
    <row r="96" spans="2:12" s="1" customFormat="1" ht="29.25" hidden="1" customHeight="1">
      <c r="B96" s="25"/>
      <c r="C96" s="104" t="s">
        <v>127</v>
      </c>
      <c r="D96" s="96"/>
      <c r="E96" s="96"/>
      <c r="F96" s="96"/>
      <c r="G96" s="96"/>
      <c r="H96" s="96"/>
      <c r="I96" s="96"/>
      <c r="J96" s="105" t="s">
        <v>128</v>
      </c>
      <c r="K96" s="96"/>
      <c r="L96" s="25"/>
    </row>
    <row r="97" spans="2:47" s="1" customFormat="1" ht="10.35" hidden="1" customHeight="1">
      <c r="B97" s="25"/>
      <c r="L97" s="25"/>
    </row>
    <row r="98" spans="2:47" s="1" customFormat="1" ht="22.9" hidden="1" customHeight="1">
      <c r="B98" s="25"/>
      <c r="C98" s="106" t="s">
        <v>129</v>
      </c>
      <c r="J98" s="62">
        <f>J120</f>
        <v>0</v>
      </c>
      <c r="L98" s="25"/>
      <c r="AU98" s="13" t="s">
        <v>130</v>
      </c>
    </row>
    <row r="99" spans="2:47" s="1" customFormat="1" ht="21.75" hidden="1" customHeight="1">
      <c r="B99" s="25"/>
      <c r="L99" s="25"/>
    </row>
    <row r="100" spans="2:47" s="1" customFormat="1" ht="6.95" hidden="1" customHeight="1">
      <c r="B100" s="40"/>
      <c r="C100" s="41"/>
      <c r="D100" s="41"/>
      <c r="E100" s="41"/>
      <c r="F100" s="41"/>
      <c r="G100" s="41"/>
      <c r="H100" s="41"/>
      <c r="I100" s="41"/>
      <c r="J100" s="41"/>
      <c r="K100" s="41"/>
      <c r="L100" s="25"/>
    </row>
    <row r="101" spans="2:47" hidden="1"/>
    <row r="102" spans="2:47" hidden="1"/>
    <row r="103" spans="2:47" hidden="1"/>
    <row r="104" spans="2:47" s="1" customFormat="1" ht="6.95" customHeight="1">
      <c r="B104" s="42"/>
      <c r="C104" s="43"/>
      <c r="D104" s="43"/>
      <c r="E104" s="43"/>
      <c r="F104" s="43"/>
      <c r="G104" s="43"/>
      <c r="H104" s="43"/>
      <c r="I104" s="43"/>
      <c r="J104" s="43"/>
      <c r="K104" s="43"/>
      <c r="L104" s="25"/>
    </row>
    <row r="105" spans="2:47" s="1" customFormat="1" ht="24.95" customHeight="1">
      <c r="B105" s="25"/>
      <c r="C105" s="17" t="s">
        <v>141</v>
      </c>
      <c r="L105" s="25"/>
    </row>
    <row r="106" spans="2:47" s="1" customFormat="1" ht="6.95" customHeight="1">
      <c r="B106" s="25"/>
      <c r="L106" s="25"/>
    </row>
    <row r="107" spans="2:47" s="1" customFormat="1" ht="12" customHeight="1">
      <c r="B107" s="25"/>
      <c r="C107" s="22" t="s">
        <v>12</v>
      </c>
      <c r="L107" s="25"/>
    </row>
    <row r="108" spans="2:47" s="1" customFormat="1" ht="16.5" customHeight="1">
      <c r="B108" s="25"/>
      <c r="E108" s="206" t="str">
        <f>E7</f>
        <v>Modernizácia farmy Bzince pod Javorinou</v>
      </c>
      <c r="F108" s="207"/>
      <c r="G108" s="207"/>
      <c r="H108" s="207"/>
      <c r="L108" s="25"/>
    </row>
    <row r="109" spans="2:47" ht="12" customHeight="1">
      <c r="B109" s="16"/>
      <c r="C109" s="22" t="s">
        <v>123</v>
      </c>
      <c r="L109" s="16"/>
    </row>
    <row r="110" spans="2:47" s="1" customFormat="1" ht="16.5" customHeight="1">
      <c r="B110" s="25"/>
      <c r="E110" s="206" t="s">
        <v>614</v>
      </c>
      <c r="F110" s="205"/>
      <c r="G110" s="205"/>
      <c r="H110" s="205"/>
      <c r="L110" s="25"/>
    </row>
    <row r="111" spans="2:47" s="1" customFormat="1" ht="12" customHeight="1">
      <c r="B111" s="25"/>
      <c r="C111" s="22" t="s">
        <v>125</v>
      </c>
      <c r="L111" s="25"/>
    </row>
    <row r="112" spans="2:47" s="1" customFormat="1" ht="30" customHeight="1">
      <c r="B112" s="25"/>
      <c r="E112" s="200" t="str">
        <f>E11</f>
        <v>SO 03.2 - Technologické vybavenie prečerpávacej nádrže na hnojovnicu</v>
      </c>
      <c r="F112" s="205"/>
      <c r="G112" s="205"/>
      <c r="H112" s="205"/>
      <c r="L112" s="25"/>
    </row>
    <row r="113" spans="2:65" s="1" customFormat="1" ht="6.95" customHeight="1">
      <c r="B113" s="25"/>
      <c r="L113" s="25"/>
    </row>
    <row r="114" spans="2:65" s="1" customFormat="1" ht="12" customHeight="1">
      <c r="B114" s="25"/>
      <c r="C114" s="22" t="s">
        <v>16</v>
      </c>
      <c r="F114" s="20" t="str">
        <f>F14</f>
        <v>Bzince pod Javorinou</v>
      </c>
      <c r="I114" s="22" t="s">
        <v>18</v>
      </c>
      <c r="J114" s="48">
        <f>IF(J14="","",J14)</f>
        <v>0</v>
      </c>
      <c r="L114" s="25"/>
    </row>
    <row r="115" spans="2:65" s="1" customFormat="1" ht="6.95" customHeight="1">
      <c r="B115" s="25"/>
      <c r="L115" s="25"/>
    </row>
    <row r="116" spans="2:65" s="1" customFormat="1" ht="15.2" customHeight="1">
      <c r="B116" s="25"/>
      <c r="C116" s="22" t="s">
        <v>19</v>
      </c>
      <c r="F116" s="20" t="str">
        <f>E17</f>
        <v>Poľnohospodárske družstvo Bzince pod Javorinou</v>
      </c>
      <c r="I116" s="22" t="s">
        <v>25</v>
      </c>
      <c r="J116" s="23" t="str">
        <f>E23</f>
        <v xml:space="preserve"> </v>
      </c>
      <c r="L116" s="25"/>
    </row>
    <row r="117" spans="2:65" s="1" customFormat="1" ht="15.2" customHeight="1">
      <c r="B117" s="25"/>
      <c r="C117" s="22" t="s">
        <v>23</v>
      </c>
      <c r="F117" s="20" t="str">
        <f>IF(E20="","",E20)</f>
        <v xml:space="preserve"> </v>
      </c>
      <c r="I117" s="22" t="s">
        <v>27</v>
      </c>
      <c r="J117" s="23" t="str">
        <f>E26</f>
        <v xml:space="preserve"> </v>
      </c>
      <c r="L117" s="25"/>
    </row>
    <row r="118" spans="2:65" s="1" customFormat="1" ht="10.35" customHeight="1">
      <c r="B118" s="25"/>
      <c r="L118" s="25"/>
    </row>
    <row r="119" spans="2:65" s="10" customFormat="1" ht="29.25" customHeight="1">
      <c r="B119" s="115"/>
      <c r="C119" s="116" t="s">
        <v>142</v>
      </c>
      <c r="D119" s="117" t="s">
        <v>54</v>
      </c>
      <c r="E119" s="117" t="s">
        <v>50</v>
      </c>
      <c r="F119" s="117" t="s">
        <v>51</v>
      </c>
      <c r="G119" s="117" t="s">
        <v>143</v>
      </c>
      <c r="H119" s="117" t="s">
        <v>144</v>
      </c>
      <c r="I119" s="117" t="s">
        <v>145</v>
      </c>
      <c r="J119" s="118" t="s">
        <v>128</v>
      </c>
      <c r="K119" s="119" t="s">
        <v>146</v>
      </c>
      <c r="L119" s="115"/>
      <c r="M119" s="55" t="s">
        <v>1</v>
      </c>
      <c r="N119" s="56" t="s">
        <v>33</v>
      </c>
      <c r="O119" s="56" t="s">
        <v>147</v>
      </c>
      <c r="P119" s="56" t="s">
        <v>148</v>
      </c>
      <c r="Q119" s="56" t="s">
        <v>149</v>
      </c>
      <c r="R119" s="56" t="s">
        <v>150</v>
      </c>
      <c r="S119" s="56" t="s">
        <v>151</v>
      </c>
      <c r="T119" s="57" t="s">
        <v>152</v>
      </c>
    </row>
    <row r="120" spans="2:65" s="1" customFormat="1" ht="22.9" customHeight="1">
      <c r="B120" s="25"/>
      <c r="C120" s="60" t="s">
        <v>129</v>
      </c>
      <c r="J120" s="120">
        <f>BK120</f>
        <v>0</v>
      </c>
      <c r="L120" s="25"/>
      <c r="M120" s="58"/>
      <c r="N120" s="49"/>
      <c r="O120" s="49"/>
      <c r="P120" s="121">
        <f>P121</f>
        <v>0</v>
      </c>
      <c r="Q120" s="49"/>
      <c r="R120" s="121">
        <f>R121</f>
        <v>0</v>
      </c>
      <c r="S120" s="49"/>
      <c r="T120" s="122">
        <f>T121</f>
        <v>0</v>
      </c>
      <c r="AT120" s="13" t="s">
        <v>68</v>
      </c>
      <c r="AU120" s="13" t="s">
        <v>130</v>
      </c>
      <c r="BK120" s="123">
        <f>BK121</f>
        <v>0</v>
      </c>
    </row>
    <row r="121" spans="2:65" s="1" customFormat="1" ht="24.2" customHeight="1">
      <c r="B121" s="135"/>
      <c r="C121" s="136" t="s">
        <v>75</v>
      </c>
      <c r="D121" s="136" t="s">
        <v>157</v>
      </c>
      <c r="E121" s="137" t="s">
        <v>620</v>
      </c>
      <c r="F121" s="138" t="s">
        <v>100</v>
      </c>
      <c r="G121" s="139" t="s">
        <v>315</v>
      </c>
      <c r="H121" s="140">
        <v>1</v>
      </c>
      <c r="I121" s="141"/>
      <c r="J121" s="141">
        <f>ROUND(I121*H121,2)</f>
        <v>0</v>
      </c>
      <c r="K121" s="142"/>
      <c r="L121" s="25"/>
      <c r="M121" s="159" t="s">
        <v>1</v>
      </c>
      <c r="N121" s="160" t="s">
        <v>35</v>
      </c>
      <c r="O121" s="161">
        <v>0</v>
      </c>
      <c r="P121" s="161">
        <f>O121*H121</f>
        <v>0</v>
      </c>
      <c r="Q121" s="161">
        <v>0</v>
      </c>
      <c r="R121" s="161">
        <f>Q121*H121</f>
        <v>0</v>
      </c>
      <c r="S121" s="161">
        <v>0</v>
      </c>
      <c r="T121" s="162">
        <f>S121*H121</f>
        <v>0</v>
      </c>
      <c r="AR121" s="147" t="s">
        <v>617</v>
      </c>
      <c r="AT121" s="147" t="s">
        <v>157</v>
      </c>
      <c r="AU121" s="147" t="s">
        <v>69</v>
      </c>
      <c r="AY121" s="13" t="s">
        <v>155</v>
      </c>
      <c r="BE121" s="148">
        <f>IF(N121="základná",J121,0)</f>
        <v>0</v>
      </c>
      <c r="BF121" s="148">
        <f>IF(N121="znížená",J121,0)</f>
        <v>0</v>
      </c>
      <c r="BG121" s="148">
        <f>IF(N121="zákl. prenesená",J121,0)</f>
        <v>0</v>
      </c>
      <c r="BH121" s="148">
        <f>IF(N121="zníž. prenesená",J121,0)</f>
        <v>0</v>
      </c>
      <c r="BI121" s="148">
        <f>IF(N121="nulová",J121,0)</f>
        <v>0</v>
      </c>
      <c r="BJ121" s="13" t="s">
        <v>80</v>
      </c>
      <c r="BK121" s="148">
        <f>ROUND(I121*H121,2)</f>
        <v>0</v>
      </c>
      <c r="BL121" s="13" t="s">
        <v>617</v>
      </c>
      <c r="BM121" s="147" t="s">
        <v>618</v>
      </c>
    </row>
    <row r="122" spans="2:65" s="1" customFormat="1" ht="6.95" customHeight="1">
      <c r="B122" s="40"/>
      <c r="C122" s="41"/>
      <c r="D122" s="41"/>
      <c r="E122" s="41"/>
      <c r="F122" s="41"/>
      <c r="G122" s="41"/>
      <c r="H122" s="41"/>
      <c r="I122" s="41"/>
      <c r="J122" s="41"/>
      <c r="K122" s="41"/>
      <c r="L122" s="25"/>
    </row>
  </sheetData>
  <autoFilter ref="C119:K121" xr:uid="{00000000-0009-0000-0000-000006000000}"/>
  <mergeCells count="12">
    <mergeCell ref="E112:H112"/>
    <mergeCell ref="L2:V2"/>
    <mergeCell ref="E85:H85"/>
    <mergeCell ref="E87:H87"/>
    <mergeCell ref="E89:H89"/>
    <mergeCell ref="E108:H108"/>
    <mergeCell ref="E110:H110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B2:BM122"/>
  <sheetViews>
    <sheetView showGridLines="0" topLeftCell="A65" workbookViewId="0">
      <selection activeCell="I121" sqref="I121"/>
    </sheetView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169" t="s">
        <v>5</v>
      </c>
      <c r="M2" s="170"/>
      <c r="N2" s="170"/>
      <c r="O2" s="170"/>
      <c r="P2" s="170"/>
      <c r="Q2" s="170"/>
      <c r="R2" s="170"/>
      <c r="S2" s="170"/>
      <c r="T2" s="170"/>
      <c r="U2" s="170"/>
      <c r="V2" s="170"/>
      <c r="AT2" s="13" t="s">
        <v>104</v>
      </c>
    </row>
    <row r="3" spans="2:46" ht="6.95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6"/>
      <c r="AT3" s="13" t="s">
        <v>69</v>
      </c>
    </row>
    <row r="4" spans="2:46" ht="24.95" customHeight="1">
      <c r="B4" s="16"/>
      <c r="D4" s="17" t="s">
        <v>122</v>
      </c>
      <c r="L4" s="16"/>
      <c r="M4" s="89" t="s">
        <v>9</v>
      </c>
      <c r="AT4" s="13" t="s">
        <v>3</v>
      </c>
    </row>
    <row r="5" spans="2:46" ht="6.95" customHeight="1">
      <c r="B5" s="16"/>
      <c r="L5" s="16"/>
    </row>
    <row r="6" spans="2:46" ht="12" customHeight="1">
      <c r="B6" s="16"/>
      <c r="D6" s="22" t="s">
        <v>12</v>
      </c>
      <c r="L6" s="16"/>
    </row>
    <row r="7" spans="2:46" ht="16.5" customHeight="1">
      <c r="B7" s="16"/>
      <c r="E7" s="206" t="str">
        <f>'Rekapitulácia stavby'!K6</f>
        <v>Modernizácia farmy Bzince pod Javorinou</v>
      </c>
      <c r="F7" s="207"/>
      <c r="G7" s="207"/>
      <c r="H7" s="207"/>
      <c r="L7" s="16"/>
    </row>
    <row r="8" spans="2:46" ht="12" customHeight="1">
      <c r="B8" s="16"/>
      <c r="D8" s="22" t="s">
        <v>123</v>
      </c>
      <c r="L8" s="16"/>
    </row>
    <row r="9" spans="2:46" s="1" customFormat="1" ht="16.5" customHeight="1">
      <c r="B9" s="25"/>
      <c r="E9" s="206" t="s">
        <v>614</v>
      </c>
      <c r="F9" s="205"/>
      <c r="G9" s="205"/>
      <c r="H9" s="205"/>
      <c r="L9" s="25"/>
    </row>
    <row r="10" spans="2:46" s="1" customFormat="1" ht="12" customHeight="1">
      <c r="B10" s="25"/>
      <c r="D10" s="22" t="s">
        <v>125</v>
      </c>
      <c r="L10" s="25"/>
    </row>
    <row r="11" spans="2:46" s="1" customFormat="1" ht="16.5" customHeight="1">
      <c r="B11" s="25"/>
      <c r="E11" s="200" t="s">
        <v>621</v>
      </c>
      <c r="F11" s="205"/>
      <c r="G11" s="205"/>
      <c r="H11" s="205"/>
      <c r="L11" s="25"/>
    </row>
    <row r="12" spans="2:46" s="1" customFormat="1">
      <c r="B12" s="25"/>
      <c r="L12" s="25"/>
    </row>
    <row r="13" spans="2:46" s="1" customFormat="1" ht="12" customHeight="1">
      <c r="B13" s="25"/>
      <c r="D13" s="22" t="s">
        <v>14</v>
      </c>
      <c r="F13" s="20" t="s">
        <v>1</v>
      </c>
      <c r="I13" s="22" t="s">
        <v>15</v>
      </c>
      <c r="J13" s="20" t="s">
        <v>1</v>
      </c>
      <c r="L13" s="25"/>
    </row>
    <row r="14" spans="2:46" s="1" customFormat="1" ht="12" customHeight="1">
      <c r="B14" s="25"/>
      <c r="D14" s="22" t="s">
        <v>16</v>
      </c>
      <c r="F14" s="20" t="s">
        <v>17</v>
      </c>
      <c r="I14" s="22" t="s">
        <v>18</v>
      </c>
      <c r="J14" s="48">
        <f>'Rekapitulácia stavby'!AN8</f>
        <v>0</v>
      </c>
      <c r="L14" s="25"/>
    </row>
    <row r="15" spans="2:46" s="1" customFormat="1" ht="10.9" customHeight="1">
      <c r="B15" s="25"/>
      <c r="L15" s="25"/>
    </row>
    <row r="16" spans="2:46" s="1" customFormat="1" ht="12" customHeight="1">
      <c r="B16" s="25"/>
      <c r="D16" s="22" t="s">
        <v>19</v>
      </c>
      <c r="I16" s="22" t="s">
        <v>20</v>
      </c>
      <c r="J16" s="20" t="s">
        <v>1</v>
      </c>
      <c r="L16" s="25"/>
    </row>
    <row r="17" spans="2:12" s="1" customFormat="1" ht="18" customHeight="1">
      <c r="B17" s="25"/>
      <c r="E17" s="20" t="s">
        <v>21</v>
      </c>
      <c r="I17" s="22" t="s">
        <v>22</v>
      </c>
      <c r="J17" s="20" t="s">
        <v>1</v>
      </c>
      <c r="L17" s="25"/>
    </row>
    <row r="18" spans="2:12" s="1" customFormat="1" ht="6.95" customHeight="1">
      <c r="B18" s="25"/>
      <c r="L18" s="25"/>
    </row>
    <row r="19" spans="2:12" s="1" customFormat="1" ht="12" customHeight="1">
      <c r="B19" s="25"/>
      <c r="D19" s="22" t="s">
        <v>23</v>
      </c>
      <c r="I19" s="22" t="s">
        <v>20</v>
      </c>
      <c r="J19" s="20" t="str">
        <f>'Rekapitulácia stavby'!AN13</f>
        <v/>
      </c>
      <c r="L19" s="25"/>
    </row>
    <row r="20" spans="2:12" s="1" customFormat="1" ht="18" customHeight="1">
      <c r="B20" s="25"/>
      <c r="E20" s="191" t="str">
        <f>'Rekapitulácia stavby'!E14</f>
        <v xml:space="preserve"> </v>
      </c>
      <c r="F20" s="191"/>
      <c r="G20" s="191"/>
      <c r="H20" s="191"/>
      <c r="I20" s="22" t="s">
        <v>22</v>
      </c>
      <c r="J20" s="20" t="str">
        <f>'Rekapitulácia stavby'!AN14</f>
        <v/>
      </c>
      <c r="L20" s="25"/>
    </row>
    <row r="21" spans="2:12" s="1" customFormat="1" ht="6.95" customHeight="1">
      <c r="B21" s="25"/>
      <c r="L21" s="25"/>
    </row>
    <row r="22" spans="2:12" s="1" customFormat="1" ht="12" customHeight="1">
      <c r="B22" s="25"/>
      <c r="D22" s="22" t="s">
        <v>25</v>
      </c>
      <c r="I22" s="22" t="s">
        <v>20</v>
      </c>
      <c r="J22" s="20" t="str">
        <f>IF('Rekapitulácia stavby'!AN16="","",'Rekapitulácia stavby'!AN16)</f>
        <v/>
      </c>
      <c r="L22" s="25"/>
    </row>
    <row r="23" spans="2:12" s="1" customFormat="1" ht="18" customHeight="1">
      <c r="B23" s="25"/>
      <c r="E23" s="20" t="str">
        <f>IF('Rekapitulácia stavby'!E17="","",'Rekapitulácia stavby'!E17)</f>
        <v xml:space="preserve"> </v>
      </c>
      <c r="I23" s="22" t="s">
        <v>22</v>
      </c>
      <c r="J23" s="20" t="str">
        <f>IF('Rekapitulácia stavby'!AN17="","",'Rekapitulácia stavby'!AN17)</f>
        <v/>
      </c>
      <c r="L23" s="25"/>
    </row>
    <row r="24" spans="2:12" s="1" customFormat="1" ht="6.95" customHeight="1">
      <c r="B24" s="25"/>
      <c r="L24" s="25"/>
    </row>
    <row r="25" spans="2:12" s="1" customFormat="1" ht="12" customHeight="1">
      <c r="B25" s="25"/>
      <c r="D25" s="22" t="s">
        <v>27</v>
      </c>
      <c r="I25" s="22" t="s">
        <v>20</v>
      </c>
      <c r="J25" s="20" t="str">
        <f>IF('Rekapitulácia stavby'!AN19="","",'Rekapitulácia stavby'!AN19)</f>
        <v/>
      </c>
      <c r="L25" s="25"/>
    </row>
    <row r="26" spans="2:12" s="1" customFormat="1" ht="18" customHeight="1">
      <c r="B26" s="25"/>
      <c r="E26" s="20" t="str">
        <f>IF('Rekapitulácia stavby'!E20="","",'Rekapitulácia stavby'!E20)</f>
        <v xml:space="preserve"> </v>
      </c>
      <c r="I26" s="22" t="s">
        <v>22</v>
      </c>
      <c r="J26" s="20" t="str">
        <f>IF('Rekapitulácia stavby'!AN20="","",'Rekapitulácia stavby'!AN20)</f>
        <v/>
      </c>
      <c r="L26" s="25"/>
    </row>
    <row r="27" spans="2:12" s="1" customFormat="1" ht="6.95" customHeight="1">
      <c r="B27" s="25"/>
      <c r="L27" s="25"/>
    </row>
    <row r="28" spans="2:12" s="1" customFormat="1" ht="12" customHeight="1">
      <c r="B28" s="25"/>
      <c r="D28" s="22" t="s">
        <v>28</v>
      </c>
      <c r="L28" s="25"/>
    </row>
    <row r="29" spans="2:12" s="7" customFormat="1" ht="16.5" customHeight="1">
      <c r="B29" s="90"/>
      <c r="E29" s="193" t="s">
        <v>1</v>
      </c>
      <c r="F29" s="193"/>
      <c r="G29" s="193"/>
      <c r="H29" s="193"/>
      <c r="L29" s="90"/>
    </row>
    <row r="30" spans="2:12" s="1" customFormat="1" ht="6.95" customHeight="1">
      <c r="B30" s="25"/>
      <c r="L30" s="25"/>
    </row>
    <row r="31" spans="2:12" s="1" customFormat="1" ht="6.95" customHeight="1">
      <c r="B31" s="25"/>
      <c r="D31" s="49"/>
      <c r="E31" s="49"/>
      <c r="F31" s="49"/>
      <c r="G31" s="49"/>
      <c r="H31" s="49"/>
      <c r="I31" s="49"/>
      <c r="J31" s="49"/>
      <c r="K31" s="49"/>
      <c r="L31" s="25"/>
    </row>
    <row r="32" spans="2:12" s="1" customFormat="1" ht="25.35" customHeight="1">
      <c r="B32" s="25"/>
      <c r="D32" s="91" t="s">
        <v>29</v>
      </c>
      <c r="J32" s="62">
        <f>ROUND(J120, 2)</f>
        <v>0</v>
      </c>
      <c r="L32" s="25"/>
    </row>
    <row r="33" spans="2:12" s="1" customFormat="1" ht="6.95" customHeight="1">
      <c r="B33" s="25"/>
      <c r="D33" s="49"/>
      <c r="E33" s="49"/>
      <c r="F33" s="49"/>
      <c r="G33" s="49"/>
      <c r="H33" s="49"/>
      <c r="I33" s="49"/>
      <c r="J33" s="49"/>
      <c r="K33" s="49"/>
      <c r="L33" s="25"/>
    </row>
    <row r="34" spans="2:12" s="1" customFormat="1" ht="14.45" customHeight="1">
      <c r="B34" s="25"/>
      <c r="F34" s="28" t="s">
        <v>31</v>
      </c>
      <c r="I34" s="28" t="s">
        <v>30</v>
      </c>
      <c r="J34" s="28" t="s">
        <v>32</v>
      </c>
      <c r="L34" s="25"/>
    </row>
    <row r="35" spans="2:12" s="1" customFormat="1" ht="14.45" customHeight="1">
      <c r="B35" s="25"/>
      <c r="D35" s="51" t="s">
        <v>33</v>
      </c>
      <c r="E35" s="30" t="s">
        <v>34</v>
      </c>
      <c r="F35" s="92">
        <f>ROUND((SUM(BE120:BE121)),  2)</f>
        <v>0</v>
      </c>
      <c r="G35" s="93"/>
      <c r="H35" s="93"/>
      <c r="I35" s="94">
        <v>0.2</v>
      </c>
      <c r="J35" s="92">
        <f>ROUND(((SUM(BE120:BE121))*I35),  2)</f>
        <v>0</v>
      </c>
      <c r="L35" s="25"/>
    </row>
    <row r="36" spans="2:12" s="1" customFormat="1" ht="14.45" customHeight="1">
      <c r="B36" s="25"/>
      <c r="E36" s="30" t="s">
        <v>35</v>
      </c>
      <c r="F36" s="82">
        <f>ROUND((SUM(BF120:BF121)),  2)</f>
        <v>0</v>
      </c>
      <c r="I36" s="95">
        <v>0.2</v>
      </c>
      <c r="J36" s="82">
        <f>ROUND(((SUM(BF120:BF121))*I36),  2)</f>
        <v>0</v>
      </c>
      <c r="L36" s="25"/>
    </row>
    <row r="37" spans="2:12" s="1" customFormat="1" ht="14.45" hidden="1" customHeight="1">
      <c r="B37" s="25"/>
      <c r="E37" s="22" t="s">
        <v>36</v>
      </c>
      <c r="F37" s="82">
        <f>ROUND((SUM(BG120:BG121)),  2)</f>
        <v>0</v>
      </c>
      <c r="I37" s="95">
        <v>0.2</v>
      </c>
      <c r="J37" s="82">
        <f>0</f>
        <v>0</v>
      </c>
      <c r="L37" s="25"/>
    </row>
    <row r="38" spans="2:12" s="1" customFormat="1" ht="14.45" hidden="1" customHeight="1">
      <c r="B38" s="25"/>
      <c r="E38" s="22" t="s">
        <v>37</v>
      </c>
      <c r="F38" s="82">
        <f>ROUND((SUM(BH120:BH121)),  2)</f>
        <v>0</v>
      </c>
      <c r="I38" s="95">
        <v>0.2</v>
      </c>
      <c r="J38" s="82">
        <f>0</f>
        <v>0</v>
      </c>
      <c r="L38" s="25"/>
    </row>
    <row r="39" spans="2:12" s="1" customFormat="1" ht="14.45" hidden="1" customHeight="1">
      <c r="B39" s="25"/>
      <c r="E39" s="30" t="s">
        <v>38</v>
      </c>
      <c r="F39" s="92">
        <f>ROUND((SUM(BI120:BI121)),  2)</f>
        <v>0</v>
      </c>
      <c r="G39" s="93"/>
      <c r="H39" s="93"/>
      <c r="I39" s="94">
        <v>0</v>
      </c>
      <c r="J39" s="92">
        <f>0</f>
        <v>0</v>
      </c>
      <c r="L39" s="25"/>
    </row>
    <row r="40" spans="2:12" s="1" customFormat="1" ht="6.95" customHeight="1">
      <c r="B40" s="25"/>
      <c r="L40" s="25"/>
    </row>
    <row r="41" spans="2:12" s="1" customFormat="1" ht="25.35" customHeight="1">
      <c r="B41" s="25"/>
      <c r="C41" s="96"/>
      <c r="D41" s="97" t="s">
        <v>39</v>
      </c>
      <c r="E41" s="53"/>
      <c r="F41" s="53"/>
      <c r="G41" s="98" t="s">
        <v>40</v>
      </c>
      <c r="H41" s="99" t="s">
        <v>41</v>
      </c>
      <c r="I41" s="53"/>
      <c r="J41" s="100">
        <f>SUM(J32:J39)</f>
        <v>0</v>
      </c>
      <c r="K41" s="101"/>
      <c r="L41" s="25"/>
    </row>
    <row r="42" spans="2:12" s="1" customFormat="1" ht="14.45" customHeight="1">
      <c r="B42" s="25"/>
      <c r="L42" s="25"/>
    </row>
    <row r="43" spans="2:12" ht="14.45" customHeight="1">
      <c r="B43" s="16"/>
      <c r="L43" s="16"/>
    </row>
    <row r="44" spans="2:12" ht="14.45" customHeight="1">
      <c r="B44" s="16"/>
      <c r="L44" s="16"/>
    </row>
    <row r="45" spans="2:12" ht="14.45" customHeight="1">
      <c r="B45" s="16"/>
      <c r="L45" s="16"/>
    </row>
    <row r="46" spans="2:12" ht="14.45" customHeight="1">
      <c r="B46" s="16"/>
      <c r="L46" s="16"/>
    </row>
    <row r="47" spans="2:12" ht="14.45" customHeight="1">
      <c r="B47" s="16"/>
      <c r="L47" s="16"/>
    </row>
    <row r="48" spans="2:12" ht="14.45" customHeight="1">
      <c r="B48" s="16"/>
      <c r="L48" s="16"/>
    </row>
    <row r="49" spans="2:12" ht="14.45" customHeight="1">
      <c r="B49" s="16"/>
      <c r="L49" s="16"/>
    </row>
    <row r="50" spans="2:12" s="1" customFormat="1" ht="14.45" customHeight="1">
      <c r="B50" s="25"/>
      <c r="D50" s="37" t="s">
        <v>42</v>
      </c>
      <c r="E50" s="38"/>
      <c r="F50" s="38"/>
      <c r="G50" s="37" t="s">
        <v>43</v>
      </c>
      <c r="H50" s="38"/>
      <c r="I50" s="38"/>
      <c r="J50" s="38"/>
      <c r="K50" s="38"/>
      <c r="L50" s="25"/>
    </row>
    <row r="51" spans="2:12">
      <c r="B51" s="16"/>
      <c r="L51" s="16"/>
    </row>
    <row r="52" spans="2:12">
      <c r="B52" s="16"/>
      <c r="L52" s="16"/>
    </row>
    <row r="53" spans="2:12">
      <c r="B53" s="16"/>
      <c r="L53" s="16"/>
    </row>
    <row r="54" spans="2:12">
      <c r="B54" s="16"/>
      <c r="L54" s="16"/>
    </row>
    <row r="55" spans="2:12">
      <c r="B55" s="16"/>
      <c r="L55" s="16"/>
    </row>
    <row r="56" spans="2:12">
      <c r="B56" s="16"/>
      <c r="L56" s="16"/>
    </row>
    <row r="57" spans="2:12">
      <c r="B57" s="16"/>
      <c r="L57" s="16"/>
    </row>
    <row r="58" spans="2:12">
      <c r="B58" s="16"/>
      <c r="L58" s="16"/>
    </row>
    <row r="59" spans="2:12">
      <c r="B59" s="16"/>
      <c r="L59" s="16"/>
    </row>
    <row r="60" spans="2:12">
      <c r="B60" s="16"/>
      <c r="L60" s="16"/>
    </row>
    <row r="61" spans="2:12" s="1" customFormat="1" ht="12.75">
      <c r="B61" s="25"/>
      <c r="D61" s="39" t="s">
        <v>44</v>
      </c>
      <c r="E61" s="27"/>
      <c r="F61" s="102" t="s">
        <v>45</v>
      </c>
      <c r="G61" s="39" t="s">
        <v>44</v>
      </c>
      <c r="H61" s="27"/>
      <c r="I61" s="27"/>
      <c r="J61" s="103" t="s">
        <v>45</v>
      </c>
      <c r="K61" s="27"/>
      <c r="L61" s="25"/>
    </row>
    <row r="62" spans="2:12">
      <c r="B62" s="16"/>
      <c r="L62" s="16"/>
    </row>
    <row r="63" spans="2:12">
      <c r="B63" s="16"/>
      <c r="L63" s="16"/>
    </row>
    <row r="64" spans="2:12">
      <c r="B64" s="16"/>
      <c r="L64" s="16"/>
    </row>
    <row r="65" spans="2:12" s="1" customFormat="1" ht="12.75">
      <c r="B65" s="25"/>
      <c r="D65" s="37" t="s">
        <v>46</v>
      </c>
      <c r="E65" s="38"/>
      <c r="F65" s="38"/>
      <c r="G65" s="37" t="s">
        <v>47</v>
      </c>
      <c r="H65" s="38"/>
      <c r="I65" s="38"/>
      <c r="J65" s="38"/>
      <c r="K65" s="38"/>
      <c r="L65" s="25"/>
    </row>
    <row r="66" spans="2:12">
      <c r="B66" s="16"/>
      <c r="L66" s="16"/>
    </row>
    <row r="67" spans="2:12">
      <c r="B67" s="16"/>
      <c r="L67" s="16"/>
    </row>
    <row r="68" spans="2:12">
      <c r="B68" s="16"/>
      <c r="L68" s="16"/>
    </row>
    <row r="69" spans="2:12">
      <c r="B69" s="16"/>
      <c r="L69" s="16"/>
    </row>
    <row r="70" spans="2:12">
      <c r="B70" s="16"/>
      <c r="L70" s="16"/>
    </row>
    <row r="71" spans="2:12">
      <c r="B71" s="16"/>
      <c r="L71" s="16"/>
    </row>
    <row r="72" spans="2:12">
      <c r="B72" s="16"/>
      <c r="L72" s="16"/>
    </row>
    <row r="73" spans="2:12">
      <c r="B73" s="16"/>
      <c r="L73" s="16"/>
    </row>
    <row r="74" spans="2:12">
      <c r="B74" s="16"/>
      <c r="L74" s="16"/>
    </row>
    <row r="75" spans="2:12">
      <c r="B75" s="16"/>
      <c r="L75" s="16"/>
    </row>
    <row r="76" spans="2:12" s="1" customFormat="1" ht="12.75">
      <c r="B76" s="25"/>
      <c r="D76" s="39" t="s">
        <v>44</v>
      </c>
      <c r="E76" s="27"/>
      <c r="F76" s="102" t="s">
        <v>45</v>
      </c>
      <c r="G76" s="39" t="s">
        <v>44</v>
      </c>
      <c r="H76" s="27"/>
      <c r="I76" s="27"/>
      <c r="J76" s="103" t="s">
        <v>45</v>
      </c>
      <c r="K76" s="27"/>
      <c r="L76" s="25"/>
    </row>
    <row r="77" spans="2:12" s="1" customFormat="1" ht="14.45" customHeight="1">
      <c r="B77" s="40"/>
      <c r="C77" s="41"/>
      <c r="D77" s="41"/>
      <c r="E77" s="41"/>
      <c r="F77" s="41"/>
      <c r="G77" s="41"/>
      <c r="H77" s="41"/>
      <c r="I77" s="41"/>
      <c r="J77" s="41"/>
      <c r="K77" s="41"/>
      <c r="L77" s="25"/>
    </row>
    <row r="81" spans="2:12" s="1" customFormat="1" ht="6.95" hidden="1" customHeight="1">
      <c r="B81" s="42"/>
      <c r="C81" s="43"/>
      <c r="D81" s="43"/>
      <c r="E81" s="43"/>
      <c r="F81" s="43"/>
      <c r="G81" s="43"/>
      <c r="H81" s="43"/>
      <c r="I81" s="43"/>
      <c r="J81" s="43"/>
      <c r="K81" s="43"/>
      <c r="L81" s="25"/>
    </row>
    <row r="82" spans="2:12" s="1" customFormat="1" ht="24.95" hidden="1" customHeight="1">
      <c r="B82" s="25"/>
      <c r="C82" s="17" t="s">
        <v>126</v>
      </c>
      <c r="L82" s="25"/>
    </row>
    <row r="83" spans="2:12" s="1" customFormat="1" ht="6.95" hidden="1" customHeight="1">
      <c r="B83" s="25"/>
      <c r="L83" s="25"/>
    </row>
    <row r="84" spans="2:12" s="1" customFormat="1" ht="12" hidden="1" customHeight="1">
      <c r="B84" s="25"/>
      <c r="C84" s="22" t="s">
        <v>12</v>
      </c>
      <c r="L84" s="25"/>
    </row>
    <row r="85" spans="2:12" s="1" customFormat="1" ht="16.5" hidden="1" customHeight="1">
      <c r="B85" s="25"/>
      <c r="E85" s="206" t="str">
        <f>E7</f>
        <v>Modernizácia farmy Bzince pod Javorinou</v>
      </c>
      <c r="F85" s="207"/>
      <c r="G85" s="207"/>
      <c r="H85" s="207"/>
      <c r="L85" s="25"/>
    </row>
    <row r="86" spans="2:12" ht="12" hidden="1" customHeight="1">
      <c r="B86" s="16"/>
      <c r="C86" s="22" t="s">
        <v>123</v>
      </c>
      <c r="L86" s="16"/>
    </row>
    <row r="87" spans="2:12" s="1" customFormat="1" ht="16.5" hidden="1" customHeight="1">
      <c r="B87" s="25"/>
      <c r="E87" s="206" t="s">
        <v>614</v>
      </c>
      <c r="F87" s="205"/>
      <c r="G87" s="205"/>
      <c r="H87" s="205"/>
      <c r="L87" s="25"/>
    </row>
    <row r="88" spans="2:12" s="1" customFormat="1" ht="12" hidden="1" customHeight="1">
      <c r="B88" s="25"/>
      <c r="C88" s="22" t="s">
        <v>125</v>
      </c>
      <c r="L88" s="25"/>
    </row>
    <row r="89" spans="2:12" s="1" customFormat="1" ht="16.5" hidden="1" customHeight="1">
      <c r="B89" s="25"/>
      <c r="E89" s="200" t="str">
        <f>E11</f>
        <v>SO 03.3 - Separátor na výrobu podstieľky</v>
      </c>
      <c r="F89" s="205"/>
      <c r="G89" s="205"/>
      <c r="H89" s="205"/>
      <c r="L89" s="25"/>
    </row>
    <row r="90" spans="2:12" s="1" customFormat="1" ht="6.95" hidden="1" customHeight="1">
      <c r="B90" s="25"/>
      <c r="L90" s="25"/>
    </row>
    <row r="91" spans="2:12" s="1" customFormat="1" ht="12" hidden="1" customHeight="1">
      <c r="B91" s="25"/>
      <c r="C91" s="22" t="s">
        <v>16</v>
      </c>
      <c r="F91" s="20" t="str">
        <f>F14</f>
        <v>Bzince pod Javorinou</v>
      </c>
      <c r="I91" s="22" t="s">
        <v>18</v>
      </c>
      <c r="J91" s="48">
        <f>IF(J14="","",J14)</f>
        <v>0</v>
      </c>
      <c r="L91" s="25"/>
    </row>
    <row r="92" spans="2:12" s="1" customFormat="1" ht="6.95" hidden="1" customHeight="1">
      <c r="B92" s="25"/>
      <c r="L92" s="25"/>
    </row>
    <row r="93" spans="2:12" s="1" customFormat="1" ht="15.2" hidden="1" customHeight="1">
      <c r="B93" s="25"/>
      <c r="C93" s="22" t="s">
        <v>19</v>
      </c>
      <c r="F93" s="20" t="str">
        <f>E17</f>
        <v>Poľnohospodárske družstvo Bzince pod Javorinou</v>
      </c>
      <c r="I93" s="22" t="s">
        <v>25</v>
      </c>
      <c r="J93" s="23" t="str">
        <f>E23</f>
        <v xml:space="preserve"> </v>
      </c>
      <c r="L93" s="25"/>
    </row>
    <row r="94" spans="2:12" s="1" customFormat="1" ht="15.2" hidden="1" customHeight="1">
      <c r="B94" s="25"/>
      <c r="C94" s="22" t="s">
        <v>23</v>
      </c>
      <c r="F94" s="20" t="str">
        <f>IF(E20="","",E20)</f>
        <v xml:space="preserve"> </v>
      </c>
      <c r="I94" s="22" t="s">
        <v>27</v>
      </c>
      <c r="J94" s="23" t="str">
        <f>E26</f>
        <v xml:space="preserve"> </v>
      </c>
      <c r="L94" s="25"/>
    </row>
    <row r="95" spans="2:12" s="1" customFormat="1" ht="10.35" hidden="1" customHeight="1">
      <c r="B95" s="25"/>
      <c r="L95" s="25"/>
    </row>
    <row r="96" spans="2:12" s="1" customFormat="1" ht="29.25" hidden="1" customHeight="1">
      <c r="B96" s="25"/>
      <c r="C96" s="104" t="s">
        <v>127</v>
      </c>
      <c r="D96" s="96"/>
      <c r="E96" s="96"/>
      <c r="F96" s="96"/>
      <c r="G96" s="96"/>
      <c r="H96" s="96"/>
      <c r="I96" s="96"/>
      <c r="J96" s="105" t="s">
        <v>128</v>
      </c>
      <c r="K96" s="96"/>
      <c r="L96" s="25"/>
    </row>
    <row r="97" spans="2:47" s="1" customFormat="1" ht="10.35" hidden="1" customHeight="1">
      <c r="B97" s="25"/>
      <c r="L97" s="25"/>
    </row>
    <row r="98" spans="2:47" s="1" customFormat="1" ht="22.9" hidden="1" customHeight="1">
      <c r="B98" s="25"/>
      <c r="C98" s="106" t="s">
        <v>129</v>
      </c>
      <c r="J98" s="62">
        <f>J120</f>
        <v>0</v>
      </c>
      <c r="L98" s="25"/>
      <c r="AU98" s="13" t="s">
        <v>130</v>
      </c>
    </row>
    <row r="99" spans="2:47" s="1" customFormat="1" ht="21.75" hidden="1" customHeight="1">
      <c r="B99" s="25"/>
      <c r="L99" s="25"/>
    </row>
    <row r="100" spans="2:47" s="1" customFormat="1" ht="6.95" hidden="1" customHeight="1">
      <c r="B100" s="40"/>
      <c r="C100" s="41"/>
      <c r="D100" s="41"/>
      <c r="E100" s="41"/>
      <c r="F100" s="41"/>
      <c r="G100" s="41"/>
      <c r="H100" s="41"/>
      <c r="I100" s="41"/>
      <c r="J100" s="41"/>
      <c r="K100" s="41"/>
      <c r="L100" s="25"/>
    </row>
    <row r="101" spans="2:47" hidden="1"/>
    <row r="102" spans="2:47" hidden="1"/>
    <row r="103" spans="2:47" hidden="1"/>
    <row r="104" spans="2:47" s="1" customFormat="1" ht="6.95" customHeight="1">
      <c r="B104" s="42"/>
      <c r="C104" s="43"/>
      <c r="D104" s="43"/>
      <c r="E104" s="43"/>
      <c r="F104" s="43"/>
      <c r="G104" s="43"/>
      <c r="H104" s="43"/>
      <c r="I104" s="43"/>
      <c r="J104" s="43"/>
      <c r="K104" s="43"/>
      <c r="L104" s="25"/>
    </row>
    <row r="105" spans="2:47" s="1" customFormat="1" ht="24.95" customHeight="1">
      <c r="B105" s="25"/>
      <c r="C105" s="17" t="s">
        <v>141</v>
      </c>
      <c r="L105" s="25"/>
    </row>
    <row r="106" spans="2:47" s="1" customFormat="1" ht="6.95" customHeight="1">
      <c r="B106" s="25"/>
      <c r="L106" s="25"/>
    </row>
    <row r="107" spans="2:47" s="1" customFormat="1" ht="12" customHeight="1">
      <c r="B107" s="25"/>
      <c r="C107" s="22" t="s">
        <v>12</v>
      </c>
      <c r="L107" s="25"/>
    </row>
    <row r="108" spans="2:47" s="1" customFormat="1" ht="16.5" customHeight="1">
      <c r="B108" s="25"/>
      <c r="E108" s="206" t="str">
        <f>E7</f>
        <v>Modernizácia farmy Bzince pod Javorinou</v>
      </c>
      <c r="F108" s="207"/>
      <c r="G108" s="207"/>
      <c r="H108" s="207"/>
      <c r="L108" s="25"/>
    </row>
    <row r="109" spans="2:47" ht="12" customHeight="1">
      <c r="B109" s="16"/>
      <c r="C109" s="22" t="s">
        <v>123</v>
      </c>
      <c r="L109" s="16"/>
    </row>
    <row r="110" spans="2:47" s="1" customFormat="1" ht="16.5" customHeight="1">
      <c r="B110" s="25"/>
      <c r="E110" s="206" t="s">
        <v>614</v>
      </c>
      <c r="F110" s="205"/>
      <c r="G110" s="205"/>
      <c r="H110" s="205"/>
      <c r="L110" s="25"/>
    </row>
    <row r="111" spans="2:47" s="1" customFormat="1" ht="12" customHeight="1">
      <c r="B111" s="25"/>
      <c r="C111" s="22" t="s">
        <v>125</v>
      </c>
      <c r="L111" s="25"/>
    </row>
    <row r="112" spans="2:47" s="1" customFormat="1" ht="16.5" customHeight="1">
      <c r="B112" s="25"/>
      <c r="E112" s="200" t="str">
        <f>E11</f>
        <v>SO 03.3 - Separátor na výrobu podstieľky</v>
      </c>
      <c r="F112" s="205"/>
      <c r="G112" s="205"/>
      <c r="H112" s="205"/>
      <c r="L112" s="25"/>
    </row>
    <row r="113" spans="2:65" s="1" customFormat="1" ht="6.95" customHeight="1">
      <c r="B113" s="25"/>
      <c r="L113" s="25"/>
    </row>
    <row r="114" spans="2:65" s="1" customFormat="1" ht="12" customHeight="1">
      <c r="B114" s="25"/>
      <c r="C114" s="22" t="s">
        <v>16</v>
      </c>
      <c r="F114" s="20" t="str">
        <f>F14</f>
        <v>Bzince pod Javorinou</v>
      </c>
      <c r="I114" s="22" t="s">
        <v>18</v>
      </c>
      <c r="J114" s="48">
        <f>IF(J14="","",J14)</f>
        <v>0</v>
      </c>
      <c r="L114" s="25"/>
    </row>
    <row r="115" spans="2:65" s="1" customFormat="1" ht="6.95" customHeight="1">
      <c r="B115" s="25"/>
      <c r="L115" s="25"/>
    </row>
    <row r="116" spans="2:65" s="1" customFormat="1" ht="15.2" customHeight="1">
      <c r="B116" s="25"/>
      <c r="C116" s="22" t="s">
        <v>19</v>
      </c>
      <c r="F116" s="20" t="str">
        <f>E17</f>
        <v>Poľnohospodárske družstvo Bzince pod Javorinou</v>
      </c>
      <c r="I116" s="22" t="s">
        <v>25</v>
      </c>
      <c r="J116" s="23" t="str">
        <f>E23</f>
        <v xml:space="preserve"> </v>
      </c>
      <c r="L116" s="25"/>
    </row>
    <row r="117" spans="2:65" s="1" customFormat="1" ht="15.2" customHeight="1">
      <c r="B117" s="25"/>
      <c r="C117" s="22" t="s">
        <v>23</v>
      </c>
      <c r="F117" s="20" t="str">
        <f>IF(E20="","",E20)</f>
        <v xml:space="preserve"> </v>
      </c>
      <c r="I117" s="22" t="s">
        <v>27</v>
      </c>
      <c r="J117" s="23" t="str">
        <f>E26</f>
        <v xml:space="preserve"> </v>
      </c>
      <c r="L117" s="25"/>
    </row>
    <row r="118" spans="2:65" s="1" customFormat="1" ht="10.35" customHeight="1">
      <c r="B118" s="25"/>
      <c r="L118" s="25"/>
    </row>
    <row r="119" spans="2:65" s="10" customFormat="1" ht="29.25" customHeight="1">
      <c r="B119" s="115"/>
      <c r="C119" s="116" t="s">
        <v>142</v>
      </c>
      <c r="D119" s="117" t="s">
        <v>54</v>
      </c>
      <c r="E119" s="117" t="s">
        <v>50</v>
      </c>
      <c r="F119" s="117" t="s">
        <v>51</v>
      </c>
      <c r="G119" s="117" t="s">
        <v>143</v>
      </c>
      <c r="H119" s="117" t="s">
        <v>144</v>
      </c>
      <c r="I119" s="117" t="s">
        <v>145</v>
      </c>
      <c r="J119" s="118" t="s">
        <v>128</v>
      </c>
      <c r="K119" s="119" t="s">
        <v>146</v>
      </c>
      <c r="L119" s="115"/>
      <c r="M119" s="55" t="s">
        <v>1</v>
      </c>
      <c r="N119" s="56" t="s">
        <v>33</v>
      </c>
      <c r="O119" s="56" t="s">
        <v>147</v>
      </c>
      <c r="P119" s="56" t="s">
        <v>148</v>
      </c>
      <c r="Q119" s="56" t="s">
        <v>149</v>
      </c>
      <c r="R119" s="56" t="s">
        <v>150</v>
      </c>
      <c r="S119" s="56" t="s">
        <v>151</v>
      </c>
      <c r="T119" s="57" t="s">
        <v>152</v>
      </c>
    </row>
    <row r="120" spans="2:65" s="1" customFormat="1" ht="22.9" customHeight="1">
      <c r="B120" s="25"/>
      <c r="C120" s="60" t="s">
        <v>129</v>
      </c>
      <c r="J120" s="120">
        <f>BK120</f>
        <v>0</v>
      </c>
      <c r="L120" s="25"/>
      <c r="M120" s="58"/>
      <c r="N120" s="49"/>
      <c r="O120" s="49"/>
      <c r="P120" s="121">
        <f>P121</f>
        <v>0</v>
      </c>
      <c r="Q120" s="49"/>
      <c r="R120" s="121">
        <f>R121</f>
        <v>0</v>
      </c>
      <c r="S120" s="49"/>
      <c r="T120" s="122">
        <f>T121</f>
        <v>0</v>
      </c>
      <c r="AT120" s="13" t="s">
        <v>68</v>
      </c>
      <c r="AU120" s="13" t="s">
        <v>130</v>
      </c>
      <c r="BK120" s="123">
        <f>BK121</f>
        <v>0</v>
      </c>
    </row>
    <row r="121" spans="2:65" s="1" customFormat="1" ht="16.5" customHeight="1">
      <c r="B121" s="135"/>
      <c r="C121" s="136" t="s">
        <v>75</v>
      </c>
      <c r="D121" s="136" t="s">
        <v>157</v>
      </c>
      <c r="E121" s="137" t="s">
        <v>622</v>
      </c>
      <c r="F121" s="138" t="s">
        <v>103</v>
      </c>
      <c r="G121" s="139" t="s">
        <v>315</v>
      </c>
      <c r="H121" s="140">
        <v>1</v>
      </c>
      <c r="I121" s="141"/>
      <c r="J121" s="141">
        <f>ROUND(I121*H121,2)</f>
        <v>0</v>
      </c>
      <c r="K121" s="142"/>
      <c r="L121" s="25"/>
      <c r="M121" s="159" t="s">
        <v>1</v>
      </c>
      <c r="N121" s="160" t="s">
        <v>35</v>
      </c>
      <c r="O121" s="161">
        <v>0</v>
      </c>
      <c r="P121" s="161">
        <f>O121*H121</f>
        <v>0</v>
      </c>
      <c r="Q121" s="161">
        <v>0</v>
      </c>
      <c r="R121" s="161">
        <f>Q121*H121</f>
        <v>0</v>
      </c>
      <c r="S121" s="161">
        <v>0</v>
      </c>
      <c r="T121" s="162">
        <f>S121*H121</f>
        <v>0</v>
      </c>
      <c r="AR121" s="147" t="s">
        <v>617</v>
      </c>
      <c r="AT121" s="147" t="s">
        <v>157</v>
      </c>
      <c r="AU121" s="147" t="s">
        <v>69</v>
      </c>
      <c r="AY121" s="13" t="s">
        <v>155</v>
      </c>
      <c r="BE121" s="148">
        <f>IF(N121="základná",J121,0)</f>
        <v>0</v>
      </c>
      <c r="BF121" s="148">
        <f>IF(N121="znížená",J121,0)</f>
        <v>0</v>
      </c>
      <c r="BG121" s="148">
        <f>IF(N121="zákl. prenesená",J121,0)</f>
        <v>0</v>
      </c>
      <c r="BH121" s="148">
        <f>IF(N121="zníž. prenesená",J121,0)</f>
        <v>0</v>
      </c>
      <c r="BI121" s="148">
        <f>IF(N121="nulová",J121,0)</f>
        <v>0</v>
      </c>
      <c r="BJ121" s="13" t="s">
        <v>80</v>
      </c>
      <c r="BK121" s="148">
        <f>ROUND(I121*H121,2)</f>
        <v>0</v>
      </c>
      <c r="BL121" s="13" t="s">
        <v>617</v>
      </c>
      <c r="BM121" s="147" t="s">
        <v>618</v>
      </c>
    </row>
    <row r="122" spans="2:65" s="1" customFormat="1" ht="6.95" customHeight="1">
      <c r="B122" s="40"/>
      <c r="C122" s="41"/>
      <c r="D122" s="41"/>
      <c r="E122" s="41"/>
      <c r="F122" s="41"/>
      <c r="G122" s="41"/>
      <c r="H122" s="41"/>
      <c r="I122" s="41"/>
      <c r="J122" s="41"/>
      <c r="K122" s="41"/>
      <c r="L122" s="25"/>
    </row>
  </sheetData>
  <autoFilter ref="C119:K121" xr:uid="{00000000-0009-0000-0000-000007000000}"/>
  <mergeCells count="12">
    <mergeCell ref="E112:H112"/>
    <mergeCell ref="L2:V2"/>
    <mergeCell ref="E85:H85"/>
    <mergeCell ref="E87:H87"/>
    <mergeCell ref="E89:H89"/>
    <mergeCell ref="E108:H108"/>
    <mergeCell ref="E110:H110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B2:BM199"/>
  <sheetViews>
    <sheetView showGridLines="0" topLeftCell="A179" workbookViewId="0">
      <selection activeCell="I197" sqref="I197:I198"/>
    </sheetView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169" t="s">
        <v>5</v>
      </c>
      <c r="M2" s="170"/>
      <c r="N2" s="170"/>
      <c r="O2" s="170"/>
      <c r="P2" s="170"/>
      <c r="Q2" s="170"/>
      <c r="R2" s="170"/>
      <c r="S2" s="170"/>
      <c r="T2" s="170"/>
      <c r="U2" s="170"/>
      <c r="V2" s="170"/>
      <c r="AT2" s="13" t="s">
        <v>106</v>
      </c>
    </row>
    <row r="3" spans="2:46" ht="6.95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6"/>
      <c r="AT3" s="13" t="s">
        <v>69</v>
      </c>
    </row>
    <row r="4" spans="2:46" ht="24.95" customHeight="1">
      <c r="B4" s="16"/>
      <c r="D4" s="17" t="s">
        <v>122</v>
      </c>
      <c r="L4" s="16"/>
      <c r="M4" s="89" t="s">
        <v>9</v>
      </c>
      <c r="AT4" s="13" t="s">
        <v>3</v>
      </c>
    </row>
    <row r="5" spans="2:46" ht="6.95" customHeight="1">
      <c r="B5" s="16"/>
      <c r="L5" s="16"/>
    </row>
    <row r="6" spans="2:46" ht="12" customHeight="1">
      <c r="B6" s="16"/>
      <c r="D6" s="22" t="s">
        <v>12</v>
      </c>
      <c r="L6" s="16"/>
    </row>
    <row r="7" spans="2:46" ht="16.5" customHeight="1">
      <c r="B7" s="16"/>
      <c r="E7" s="206" t="str">
        <f>'Rekapitulácia stavby'!K6</f>
        <v>Modernizácia farmy Bzince pod Javorinou</v>
      </c>
      <c r="F7" s="207"/>
      <c r="G7" s="207"/>
      <c r="H7" s="207"/>
      <c r="L7" s="16"/>
    </row>
    <row r="8" spans="2:46" ht="12" customHeight="1">
      <c r="B8" s="16"/>
      <c r="D8" s="22" t="s">
        <v>123</v>
      </c>
      <c r="L8" s="16"/>
    </row>
    <row r="9" spans="2:46" s="1" customFormat="1" ht="16.5" customHeight="1">
      <c r="B9" s="25"/>
      <c r="E9" s="206" t="s">
        <v>614</v>
      </c>
      <c r="F9" s="205"/>
      <c r="G9" s="205"/>
      <c r="H9" s="205"/>
      <c r="L9" s="25"/>
    </row>
    <row r="10" spans="2:46" s="1" customFormat="1" ht="12" customHeight="1">
      <c r="B10" s="25"/>
      <c r="D10" s="22" t="s">
        <v>125</v>
      </c>
      <c r="L10" s="25"/>
    </row>
    <row r="11" spans="2:46" s="1" customFormat="1" ht="16.5" customHeight="1">
      <c r="B11" s="25"/>
      <c r="E11" s="200" t="s">
        <v>623</v>
      </c>
      <c r="F11" s="205"/>
      <c r="G11" s="205"/>
      <c r="H11" s="205"/>
      <c r="L11" s="25"/>
    </row>
    <row r="12" spans="2:46" s="1" customFormat="1">
      <c r="B12" s="25"/>
      <c r="L12" s="25"/>
    </row>
    <row r="13" spans="2:46" s="1" customFormat="1" ht="12" customHeight="1">
      <c r="B13" s="25"/>
      <c r="D13" s="22" t="s">
        <v>14</v>
      </c>
      <c r="F13" s="20" t="s">
        <v>1</v>
      </c>
      <c r="I13" s="22" t="s">
        <v>15</v>
      </c>
      <c r="J13" s="20" t="s">
        <v>1</v>
      </c>
      <c r="L13" s="25"/>
    </row>
    <row r="14" spans="2:46" s="1" customFormat="1" ht="12" customHeight="1">
      <c r="B14" s="25"/>
      <c r="D14" s="22" t="s">
        <v>16</v>
      </c>
      <c r="F14" s="20" t="s">
        <v>17</v>
      </c>
      <c r="I14" s="22" t="s">
        <v>18</v>
      </c>
      <c r="J14" s="48">
        <f>'Rekapitulácia stavby'!AN8</f>
        <v>0</v>
      </c>
      <c r="L14" s="25"/>
    </row>
    <row r="15" spans="2:46" s="1" customFormat="1" ht="10.9" customHeight="1">
      <c r="B15" s="25"/>
      <c r="L15" s="25"/>
    </row>
    <row r="16" spans="2:46" s="1" customFormat="1" ht="12" customHeight="1">
      <c r="B16" s="25"/>
      <c r="D16" s="22" t="s">
        <v>19</v>
      </c>
      <c r="I16" s="22" t="s">
        <v>20</v>
      </c>
      <c r="J16" s="20" t="s">
        <v>1</v>
      </c>
      <c r="L16" s="25"/>
    </row>
    <row r="17" spans="2:12" s="1" customFormat="1" ht="18" customHeight="1">
      <c r="B17" s="25"/>
      <c r="E17" s="20" t="s">
        <v>21</v>
      </c>
      <c r="I17" s="22" t="s">
        <v>22</v>
      </c>
      <c r="J17" s="20" t="s">
        <v>1</v>
      </c>
      <c r="L17" s="25"/>
    </row>
    <row r="18" spans="2:12" s="1" customFormat="1" ht="6.95" customHeight="1">
      <c r="B18" s="25"/>
      <c r="L18" s="25"/>
    </row>
    <row r="19" spans="2:12" s="1" customFormat="1" ht="12" customHeight="1">
      <c r="B19" s="25"/>
      <c r="D19" s="22" t="s">
        <v>23</v>
      </c>
      <c r="I19" s="22" t="s">
        <v>20</v>
      </c>
      <c r="J19" s="20" t="str">
        <f>'Rekapitulácia stavby'!AN13</f>
        <v/>
      </c>
      <c r="L19" s="25"/>
    </row>
    <row r="20" spans="2:12" s="1" customFormat="1" ht="18" customHeight="1">
      <c r="B20" s="25"/>
      <c r="E20" s="191" t="str">
        <f>'Rekapitulácia stavby'!E14</f>
        <v xml:space="preserve"> </v>
      </c>
      <c r="F20" s="191"/>
      <c r="G20" s="191"/>
      <c r="H20" s="191"/>
      <c r="I20" s="22" t="s">
        <v>22</v>
      </c>
      <c r="J20" s="20" t="str">
        <f>'Rekapitulácia stavby'!AN14</f>
        <v/>
      </c>
      <c r="L20" s="25"/>
    </row>
    <row r="21" spans="2:12" s="1" customFormat="1" ht="6.95" customHeight="1">
      <c r="B21" s="25"/>
      <c r="L21" s="25"/>
    </row>
    <row r="22" spans="2:12" s="1" customFormat="1" ht="12" customHeight="1">
      <c r="B22" s="25"/>
      <c r="D22" s="22" t="s">
        <v>25</v>
      </c>
      <c r="I22" s="22" t="s">
        <v>20</v>
      </c>
      <c r="J22" s="20" t="str">
        <f>IF('Rekapitulácia stavby'!AN16="","",'Rekapitulácia stavby'!AN16)</f>
        <v/>
      </c>
      <c r="L22" s="25"/>
    </row>
    <row r="23" spans="2:12" s="1" customFormat="1" ht="18" customHeight="1">
      <c r="B23" s="25"/>
      <c r="E23" s="20" t="str">
        <f>IF('Rekapitulácia stavby'!E17="","",'Rekapitulácia stavby'!E17)</f>
        <v xml:space="preserve"> </v>
      </c>
      <c r="I23" s="22" t="s">
        <v>22</v>
      </c>
      <c r="J23" s="20" t="str">
        <f>IF('Rekapitulácia stavby'!AN17="","",'Rekapitulácia stavby'!AN17)</f>
        <v/>
      </c>
      <c r="L23" s="25"/>
    </row>
    <row r="24" spans="2:12" s="1" customFormat="1" ht="6.95" customHeight="1">
      <c r="B24" s="25"/>
      <c r="L24" s="25"/>
    </row>
    <row r="25" spans="2:12" s="1" customFormat="1" ht="12" customHeight="1">
      <c r="B25" s="25"/>
      <c r="D25" s="22" t="s">
        <v>27</v>
      </c>
      <c r="I25" s="22" t="s">
        <v>20</v>
      </c>
      <c r="J25" s="20" t="str">
        <f>IF('Rekapitulácia stavby'!AN19="","",'Rekapitulácia stavby'!AN19)</f>
        <v/>
      </c>
      <c r="L25" s="25"/>
    </row>
    <row r="26" spans="2:12" s="1" customFormat="1" ht="18" customHeight="1">
      <c r="B26" s="25"/>
      <c r="E26" s="20" t="str">
        <f>IF('Rekapitulácia stavby'!E20="","",'Rekapitulácia stavby'!E20)</f>
        <v xml:space="preserve"> </v>
      </c>
      <c r="I26" s="22" t="s">
        <v>22</v>
      </c>
      <c r="J26" s="20" t="str">
        <f>IF('Rekapitulácia stavby'!AN20="","",'Rekapitulácia stavby'!AN20)</f>
        <v/>
      </c>
      <c r="L26" s="25"/>
    </row>
    <row r="27" spans="2:12" s="1" customFormat="1" ht="6.95" customHeight="1">
      <c r="B27" s="25"/>
      <c r="L27" s="25"/>
    </row>
    <row r="28" spans="2:12" s="1" customFormat="1" ht="12" customHeight="1">
      <c r="B28" s="25"/>
      <c r="D28" s="22" t="s">
        <v>28</v>
      </c>
      <c r="L28" s="25"/>
    </row>
    <row r="29" spans="2:12" s="7" customFormat="1" ht="16.5" customHeight="1">
      <c r="B29" s="90"/>
      <c r="E29" s="193" t="s">
        <v>1</v>
      </c>
      <c r="F29" s="193"/>
      <c r="G29" s="193"/>
      <c r="H29" s="193"/>
      <c r="L29" s="90"/>
    </row>
    <row r="30" spans="2:12" s="1" customFormat="1" ht="6.95" customHeight="1">
      <c r="B30" s="25"/>
      <c r="L30" s="25"/>
    </row>
    <row r="31" spans="2:12" s="1" customFormat="1" ht="6.95" customHeight="1">
      <c r="B31" s="25"/>
      <c r="D31" s="49"/>
      <c r="E31" s="49"/>
      <c r="F31" s="49"/>
      <c r="G31" s="49"/>
      <c r="H31" s="49"/>
      <c r="I31" s="49"/>
      <c r="J31" s="49"/>
      <c r="K31" s="49"/>
      <c r="L31" s="25"/>
    </row>
    <row r="32" spans="2:12" s="1" customFormat="1" ht="25.35" customHeight="1">
      <c r="B32" s="25"/>
      <c r="D32" s="91" t="s">
        <v>29</v>
      </c>
      <c r="J32" s="62">
        <f>ROUND(J134, 2)</f>
        <v>0</v>
      </c>
      <c r="L32" s="25"/>
    </row>
    <row r="33" spans="2:12" s="1" customFormat="1" ht="6.95" customHeight="1">
      <c r="B33" s="25"/>
      <c r="D33" s="49"/>
      <c r="E33" s="49"/>
      <c r="F33" s="49"/>
      <c r="G33" s="49"/>
      <c r="H33" s="49"/>
      <c r="I33" s="49"/>
      <c r="J33" s="49"/>
      <c r="K33" s="49"/>
      <c r="L33" s="25"/>
    </row>
    <row r="34" spans="2:12" s="1" customFormat="1" ht="14.45" customHeight="1">
      <c r="B34" s="25"/>
      <c r="F34" s="28" t="s">
        <v>31</v>
      </c>
      <c r="I34" s="28" t="s">
        <v>30</v>
      </c>
      <c r="J34" s="28" t="s">
        <v>32</v>
      </c>
      <c r="L34" s="25"/>
    </row>
    <row r="35" spans="2:12" s="1" customFormat="1" ht="14.45" customHeight="1">
      <c r="B35" s="25"/>
      <c r="D35" s="51" t="s">
        <v>33</v>
      </c>
      <c r="E35" s="30" t="s">
        <v>34</v>
      </c>
      <c r="F35" s="92">
        <f>ROUND((SUM(BE134:BE198)),  2)</f>
        <v>0</v>
      </c>
      <c r="G35" s="93"/>
      <c r="H35" s="93"/>
      <c r="I35" s="94">
        <v>0.2</v>
      </c>
      <c r="J35" s="92">
        <f>ROUND(((SUM(BE134:BE198))*I35),  2)</f>
        <v>0</v>
      </c>
      <c r="L35" s="25"/>
    </row>
    <row r="36" spans="2:12" s="1" customFormat="1" ht="14.45" customHeight="1">
      <c r="B36" s="25"/>
      <c r="E36" s="30" t="s">
        <v>35</v>
      </c>
      <c r="F36" s="82">
        <f>ROUND((SUM(BF134:BF198)),  2)</f>
        <v>0</v>
      </c>
      <c r="I36" s="95">
        <v>0.2</v>
      </c>
      <c r="J36" s="82">
        <f>ROUND(((SUM(BF134:BF198))*I36),  2)</f>
        <v>0</v>
      </c>
      <c r="L36" s="25"/>
    </row>
    <row r="37" spans="2:12" s="1" customFormat="1" ht="14.45" hidden="1" customHeight="1">
      <c r="B37" s="25"/>
      <c r="E37" s="22" t="s">
        <v>36</v>
      </c>
      <c r="F37" s="82">
        <f>ROUND((SUM(BG134:BG198)),  2)</f>
        <v>0</v>
      </c>
      <c r="I37" s="95">
        <v>0.2</v>
      </c>
      <c r="J37" s="82">
        <f>0</f>
        <v>0</v>
      </c>
      <c r="L37" s="25"/>
    </row>
    <row r="38" spans="2:12" s="1" customFormat="1" ht="14.45" hidden="1" customHeight="1">
      <c r="B38" s="25"/>
      <c r="E38" s="22" t="s">
        <v>37</v>
      </c>
      <c r="F38" s="82">
        <f>ROUND((SUM(BH134:BH198)),  2)</f>
        <v>0</v>
      </c>
      <c r="I38" s="95">
        <v>0.2</v>
      </c>
      <c r="J38" s="82">
        <f>0</f>
        <v>0</v>
      </c>
      <c r="L38" s="25"/>
    </row>
    <row r="39" spans="2:12" s="1" customFormat="1" ht="14.45" hidden="1" customHeight="1">
      <c r="B39" s="25"/>
      <c r="E39" s="30" t="s">
        <v>38</v>
      </c>
      <c r="F39" s="92">
        <f>ROUND((SUM(BI134:BI198)),  2)</f>
        <v>0</v>
      </c>
      <c r="G39" s="93"/>
      <c r="H39" s="93"/>
      <c r="I39" s="94">
        <v>0</v>
      </c>
      <c r="J39" s="92">
        <f>0</f>
        <v>0</v>
      </c>
      <c r="L39" s="25"/>
    </row>
    <row r="40" spans="2:12" s="1" customFormat="1" ht="6.95" customHeight="1">
      <c r="B40" s="25"/>
      <c r="L40" s="25"/>
    </row>
    <row r="41" spans="2:12" s="1" customFormat="1" ht="25.35" customHeight="1">
      <c r="B41" s="25"/>
      <c r="C41" s="96"/>
      <c r="D41" s="97" t="s">
        <v>39</v>
      </c>
      <c r="E41" s="53"/>
      <c r="F41" s="53"/>
      <c r="G41" s="98" t="s">
        <v>40</v>
      </c>
      <c r="H41" s="99" t="s">
        <v>41</v>
      </c>
      <c r="I41" s="53"/>
      <c r="J41" s="100">
        <f>SUM(J32:J39)</f>
        <v>0</v>
      </c>
      <c r="K41" s="101"/>
      <c r="L41" s="25"/>
    </row>
    <row r="42" spans="2:12" s="1" customFormat="1" ht="14.45" customHeight="1">
      <c r="B42" s="25"/>
      <c r="L42" s="25"/>
    </row>
    <row r="43" spans="2:12" ht="14.45" customHeight="1">
      <c r="B43" s="16"/>
      <c r="L43" s="16"/>
    </row>
    <row r="44" spans="2:12" ht="14.45" customHeight="1">
      <c r="B44" s="16"/>
      <c r="L44" s="16"/>
    </row>
    <row r="45" spans="2:12" ht="14.45" customHeight="1">
      <c r="B45" s="16"/>
      <c r="L45" s="16"/>
    </row>
    <row r="46" spans="2:12" ht="14.45" customHeight="1">
      <c r="B46" s="16"/>
      <c r="L46" s="16"/>
    </row>
    <row r="47" spans="2:12" ht="14.45" customHeight="1">
      <c r="B47" s="16"/>
      <c r="L47" s="16"/>
    </row>
    <row r="48" spans="2:12" ht="14.45" customHeight="1">
      <c r="B48" s="16"/>
      <c r="L48" s="16"/>
    </row>
    <row r="49" spans="2:12" ht="14.45" customHeight="1">
      <c r="B49" s="16"/>
      <c r="L49" s="16"/>
    </row>
    <row r="50" spans="2:12" s="1" customFormat="1" ht="14.45" customHeight="1">
      <c r="B50" s="25"/>
      <c r="D50" s="37" t="s">
        <v>42</v>
      </c>
      <c r="E50" s="38"/>
      <c r="F50" s="38"/>
      <c r="G50" s="37" t="s">
        <v>43</v>
      </c>
      <c r="H50" s="38"/>
      <c r="I50" s="38"/>
      <c r="J50" s="38"/>
      <c r="K50" s="38"/>
      <c r="L50" s="25"/>
    </row>
    <row r="51" spans="2:12">
      <c r="B51" s="16"/>
      <c r="L51" s="16"/>
    </row>
    <row r="52" spans="2:12">
      <c r="B52" s="16"/>
      <c r="L52" s="16"/>
    </row>
    <row r="53" spans="2:12">
      <c r="B53" s="16"/>
      <c r="L53" s="16"/>
    </row>
    <row r="54" spans="2:12">
      <c r="B54" s="16"/>
      <c r="L54" s="16"/>
    </row>
    <row r="55" spans="2:12">
      <c r="B55" s="16"/>
      <c r="L55" s="16"/>
    </row>
    <row r="56" spans="2:12">
      <c r="B56" s="16"/>
      <c r="L56" s="16"/>
    </row>
    <row r="57" spans="2:12">
      <c r="B57" s="16"/>
      <c r="L57" s="16"/>
    </row>
    <row r="58" spans="2:12">
      <c r="B58" s="16"/>
      <c r="L58" s="16"/>
    </row>
    <row r="59" spans="2:12">
      <c r="B59" s="16"/>
      <c r="L59" s="16"/>
    </row>
    <row r="60" spans="2:12">
      <c r="B60" s="16"/>
      <c r="L60" s="16"/>
    </row>
    <row r="61" spans="2:12" s="1" customFormat="1" ht="12.75">
      <c r="B61" s="25"/>
      <c r="D61" s="39" t="s">
        <v>44</v>
      </c>
      <c r="E61" s="27"/>
      <c r="F61" s="102" t="s">
        <v>45</v>
      </c>
      <c r="G61" s="39" t="s">
        <v>44</v>
      </c>
      <c r="H61" s="27"/>
      <c r="I61" s="27"/>
      <c r="J61" s="103" t="s">
        <v>45</v>
      </c>
      <c r="K61" s="27"/>
      <c r="L61" s="25"/>
    </row>
    <row r="62" spans="2:12">
      <c r="B62" s="16"/>
      <c r="L62" s="16"/>
    </row>
    <row r="63" spans="2:12">
      <c r="B63" s="16"/>
      <c r="L63" s="16"/>
    </row>
    <row r="64" spans="2:12">
      <c r="B64" s="16"/>
      <c r="L64" s="16"/>
    </row>
    <row r="65" spans="2:12" s="1" customFormat="1" ht="12.75">
      <c r="B65" s="25"/>
      <c r="D65" s="37" t="s">
        <v>46</v>
      </c>
      <c r="E65" s="38"/>
      <c r="F65" s="38"/>
      <c r="G65" s="37" t="s">
        <v>47</v>
      </c>
      <c r="H65" s="38"/>
      <c r="I65" s="38"/>
      <c r="J65" s="38"/>
      <c r="K65" s="38"/>
      <c r="L65" s="25"/>
    </row>
    <row r="66" spans="2:12">
      <c r="B66" s="16"/>
      <c r="L66" s="16"/>
    </row>
    <row r="67" spans="2:12">
      <c r="B67" s="16"/>
      <c r="L67" s="16"/>
    </row>
    <row r="68" spans="2:12">
      <c r="B68" s="16"/>
      <c r="L68" s="16"/>
    </row>
    <row r="69" spans="2:12">
      <c r="B69" s="16"/>
      <c r="L69" s="16"/>
    </row>
    <row r="70" spans="2:12">
      <c r="B70" s="16"/>
      <c r="L70" s="16"/>
    </row>
    <row r="71" spans="2:12">
      <c r="B71" s="16"/>
      <c r="L71" s="16"/>
    </row>
    <row r="72" spans="2:12">
      <c r="B72" s="16"/>
      <c r="L72" s="16"/>
    </row>
    <row r="73" spans="2:12">
      <c r="B73" s="16"/>
      <c r="L73" s="16"/>
    </row>
    <row r="74" spans="2:12">
      <c r="B74" s="16"/>
      <c r="L74" s="16"/>
    </row>
    <row r="75" spans="2:12">
      <c r="B75" s="16"/>
      <c r="L75" s="16"/>
    </row>
    <row r="76" spans="2:12" s="1" customFormat="1" ht="12.75">
      <c r="B76" s="25"/>
      <c r="D76" s="39" t="s">
        <v>44</v>
      </c>
      <c r="E76" s="27"/>
      <c r="F76" s="102" t="s">
        <v>45</v>
      </c>
      <c r="G76" s="39" t="s">
        <v>44</v>
      </c>
      <c r="H76" s="27"/>
      <c r="I76" s="27"/>
      <c r="J76" s="103" t="s">
        <v>45</v>
      </c>
      <c r="K76" s="27"/>
      <c r="L76" s="25"/>
    </row>
    <row r="77" spans="2:12" s="1" customFormat="1" ht="14.45" customHeight="1">
      <c r="B77" s="40"/>
      <c r="C77" s="41"/>
      <c r="D77" s="41"/>
      <c r="E77" s="41"/>
      <c r="F77" s="41"/>
      <c r="G77" s="41"/>
      <c r="H77" s="41"/>
      <c r="I77" s="41"/>
      <c r="J77" s="41"/>
      <c r="K77" s="41"/>
      <c r="L77" s="25"/>
    </row>
    <row r="81" spans="2:12" s="1" customFormat="1" ht="6.95" hidden="1" customHeight="1">
      <c r="B81" s="42"/>
      <c r="C81" s="43"/>
      <c r="D81" s="43"/>
      <c r="E81" s="43"/>
      <c r="F81" s="43"/>
      <c r="G81" s="43"/>
      <c r="H81" s="43"/>
      <c r="I81" s="43"/>
      <c r="J81" s="43"/>
      <c r="K81" s="43"/>
      <c r="L81" s="25"/>
    </row>
    <row r="82" spans="2:12" s="1" customFormat="1" ht="24.95" hidden="1" customHeight="1">
      <c r="B82" s="25"/>
      <c r="C82" s="17" t="s">
        <v>126</v>
      </c>
      <c r="L82" s="25"/>
    </row>
    <row r="83" spans="2:12" s="1" customFormat="1" ht="6.95" hidden="1" customHeight="1">
      <c r="B83" s="25"/>
      <c r="L83" s="25"/>
    </row>
    <row r="84" spans="2:12" s="1" customFormat="1" ht="12" hidden="1" customHeight="1">
      <c r="B84" s="25"/>
      <c r="C84" s="22" t="s">
        <v>12</v>
      </c>
      <c r="L84" s="25"/>
    </row>
    <row r="85" spans="2:12" s="1" customFormat="1" ht="16.5" hidden="1" customHeight="1">
      <c r="B85" s="25"/>
      <c r="E85" s="206" t="str">
        <f>E7</f>
        <v>Modernizácia farmy Bzince pod Javorinou</v>
      </c>
      <c r="F85" s="207"/>
      <c r="G85" s="207"/>
      <c r="H85" s="207"/>
      <c r="L85" s="25"/>
    </row>
    <row r="86" spans="2:12" ht="12" hidden="1" customHeight="1">
      <c r="B86" s="16"/>
      <c r="C86" s="22" t="s">
        <v>123</v>
      </c>
      <c r="L86" s="16"/>
    </row>
    <row r="87" spans="2:12" s="1" customFormat="1" ht="16.5" hidden="1" customHeight="1">
      <c r="B87" s="25"/>
      <c r="E87" s="206" t="s">
        <v>614</v>
      </c>
      <c r="F87" s="205"/>
      <c r="G87" s="205"/>
      <c r="H87" s="205"/>
      <c r="L87" s="25"/>
    </row>
    <row r="88" spans="2:12" s="1" customFormat="1" ht="12" hidden="1" customHeight="1">
      <c r="B88" s="25"/>
      <c r="C88" s="22" t="s">
        <v>125</v>
      </c>
      <c r="L88" s="25"/>
    </row>
    <row r="89" spans="2:12" s="1" customFormat="1" ht="16.5" hidden="1" customHeight="1">
      <c r="B89" s="25"/>
      <c r="E89" s="200" t="str">
        <f>E11</f>
        <v>SO 03.4 - Stavebné úpravy</v>
      </c>
      <c r="F89" s="205"/>
      <c r="G89" s="205"/>
      <c r="H89" s="205"/>
      <c r="L89" s="25"/>
    </row>
    <row r="90" spans="2:12" s="1" customFormat="1" ht="6.95" hidden="1" customHeight="1">
      <c r="B90" s="25"/>
      <c r="L90" s="25"/>
    </row>
    <row r="91" spans="2:12" s="1" customFormat="1" ht="12" hidden="1" customHeight="1">
      <c r="B91" s="25"/>
      <c r="C91" s="22" t="s">
        <v>16</v>
      </c>
      <c r="F91" s="20" t="str">
        <f>F14</f>
        <v>Bzince pod Javorinou</v>
      </c>
      <c r="I91" s="22" t="s">
        <v>18</v>
      </c>
      <c r="J91" s="48">
        <f>IF(J14="","",J14)</f>
        <v>0</v>
      </c>
      <c r="L91" s="25"/>
    </row>
    <row r="92" spans="2:12" s="1" customFormat="1" ht="6.95" hidden="1" customHeight="1">
      <c r="B92" s="25"/>
      <c r="L92" s="25"/>
    </row>
    <row r="93" spans="2:12" s="1" customFormat="1" ht="15.2" hidden="1" customHeight="1">
      <c r="B93" s="25"/>
      <c r="C93" s="22" t="s">
        <v>19</v>
      </c>
      <c r="F93" s="20" t="str">
        <f>E17</f>
        <v>Poľnohospodárske družstvo Bzince pod Javorinou</v>
      </c>
      <c r="I93" s="22" t="s">
        <v>25</v>
      </c>
      <c r="J93" s="23" t="str">
        <f>E23</f>
        <v xml:space="preserve"> </v>
      </c>
      <c r="L93" s="25"/>
    </row>
    <row r="94" spans="2:12" s="1" customFormat="1" ht="15.2" hidden="1" customHeight="1">
      <c r="B94" s="25"/>
      <c r="C94" s="22" t="s">
        <v>23</v>
      </c>
      <c r="F94" s="20" t="str">
        <f>IF(E20="","",E20)</f>
        <v xml:space="preserve"> </v>
      </c>
      <c r="I94" s="22" t="s">
        <v>27</v>
      </c>
      <c r="J94" s="23" t="str">
        <f>E26</f>
        <v xml:space="preserve"> </v>
      </c>
      <c r="L94" s="25"/>
    </row>
    <row r="95" spans="2:12" s="1" customFormat="1" ht="10.35" hidden="1" customHeight="1">
      <c r="B95" s="25"/>
      <c r="L95" s="25"/>
    </row>
    <row r="96" spans="2:12" s="1" customFormat="1" ht="29.25" hidden="1" customHeight="1">
      <c r="B96" s="25"/>
      <c r="C96" s="104" t="s">
        <v>127</v>
      </c>
      <c r="D96" s="96"/>
      <c r="E96" s="96"/>
      <c r="F96" s="96"/>
      <c r="G96" s="96"/>
      <c r="H96" s="96"/>
      <c r="I96" s="96"/>
      <c r="J96" s="105" t="s">
        <v>128</v>
      </c>
      <c r="K96" s="96"/>
      <c r="L96" s="25"/>
    </row>
    <row r="97" spans="2:47" s="1" customFormat="1" ht="10.35" hidden="1" customHeight="1">
      <c r="B97" s="25"/>
      <c r="L97" s="25"/>
    </row>
    <row r="98" spans="2:47" s="1" customFormat="1" ht="22.9" hidden="1" customHeight="1">
      <c r="B98" s="25"/>
      <c r="C98" s="106" t="s">
        <v>129</v>
      </c>
      <c r="J98" s="62">
        <f>J134</f>
        <v>0</v>
      </c>
      <c r="L98" s="25"/>
      <c r="AU98" s="13" t="s">
        <v>130</v>
      </c>
    </row>
    <row r="99" spans="2:47" s="8" customFormat="1" ht="24.95" hidden="1" customHeight="1">
      <c r="B99" s="107"/>
      <c r="D99" s="108" t="s">
        <v>131</v>
      </c>
      <c r="E99" s="109"/>
      <c r="F99" s="109"/>
      <c r="G99" s="109"/>
      <c r="H99" s="109"/>
      <c r="I99" s="109"/>
      <c r="J99" s="110">
        <f>J135</f>
        <v>0</v>
      </c>
      <c r="L99" s="107"/>
    </row>
    <row r="100" spans="2:47" s="9" customFormat="1" ht="19.899999999999999" hidden="1" customHeight="1">
      <c r="B100" s="111"/>
      <c r="D100" s="112" t="s">
        <v>512</v>
      </c>
      <c r="E100" s="113"/>
      <c r="F100" s="113"/>
      <c r="G100" s="113"/>
      <c r="H100" s="113"/>
      <c r="I100" s="113"/>
      <c r="J100" s="114">
        <f>J136</f>
        <v>0</v>
      </c>
      <c r="L100" s="111"/>
    </row>
    <row r="101" spans="2:47" s="9" customFormat="1" ht="19.899999999999999" hidden="1" customHeight="1">
      <c r="B101" s="111"/>
      <c r="D101" s="112" t="s">
        <v>132</v>
      </c>
      <c r="E101" s="113"/>
      <c r="F101" s="113"/>
      <c r="G101" s="113"/>
      <c r="H101" s="113"/>
      <c r="I101" s="113"/>
      <c r="J101" s="114">
        <f>J146</f>
        <v>0</v>
      </c>
      <c r="L101" s="111"/>
    </row>
    <row r="102" spans="2:47" s="9" customFormat="1" ht="19.899999999999999" hidden="1" customHeight="1">
      <c r="B102" s="111"/>
      <c r="D102" s="112" t="s">
        <v>624</v>
      </c>
      <c r="E102" s="113"/>
      <c r="F102" s="113"/>
      <c r="G102" s="113"/>
      <c r="H102" s="113"/>
      <c r="I102" s="113"/>
      <c r="J102" s="114">
        <f>J152</f>
        <v>0</v>
      </c>
      <c r="L102" s="111"/>
    </row>
    <row r="103" spans="2:47" s="9" customFormat="1" ht="19.899999999999999" hidden="1" customHeight="1">
      <c r="B103" s="111"/>
      <c r="D103" s="112" t="s">
        <v>133</v>
      </c>
      <c r="E103" s="113"/>
      <c r="F103" s="113"/>
      <c r="G103" s="113"/>
      <c r="H103" s="113"/>
      <c r="I103" s="113"/>
      <c r="J103" s="114">
        <f>J154</f>
        <v>0</v>
      </c>
      <c r="L103" s="111"/>
    </row>
    <row r="104" spans="2:47" s="9" customFormat="1" ht="19.899999999999999" hidden="1" customHeight="1">
      <c r="B104" s="111"/>
      <c r="D104" s="112" t="s">
        <v>135</v>
      </c>
      <c r="E104" s="113"/>
      <c r="F104" s="113"/>
      <c r="G104" s="113"/>
      <c r="H104" s="113"/>
      <c r="I104" s="113"/>
      <c r="J104" s="114">
        <f>J156</f>
        <v>0</v>
      </c>
      <c r="L104" s="111"/>
    </row>
    <row r="105" spans="2:47" s="8" customFormat="1" ht="24.95" hidden="1" customHeight="1">
      <c r="B105" s="107"/>
      <c r="D105" s="108" t="s">
        <v>136</v>
      </c>
      <c r="E105" s="109"/>
      <c r="F105" s="109"/>
      <c r="G105" s="109"/>
      <c r="H105" s="109"/>
      <c r="I105" s="109"/>
      <c r="J105" s="110">
        <f>J158</f>
        <v>0</v>
      </c>
      <c r="L105" s="107"/>
    </row>
    <row r="106" spans="2:47" s="9" customFormat="1" ht="19.899999999999999" hidden="1" customHeight="1">
      <c r="B106" s="111"/>
      <c r="D106" s="112" t="s">
        <v>625</v>
      </c>
      <c r="E106" s="113"/>
      <c r="F106" s="113"/>
      <c r="G106" s="113"/>
      <c r="H106" s="113"/>
      <c r="I106" s="113"/>
      <c r="J106" s="114">
        <f>J159</f>
        <v>0</v>
      </c>
      <c r="L106" s="111"/>
    </row>
    <row r="107" spans="2:47" s="9" customFormat="1" ht="19.899999999999999" hidden="1" customHeight="1">
      <c r="B107" s="111"/>
      <c r="D107" s="112" t="s">
        <v>626</v>
      </c>
      <c r="E107" s="113"/>
      <c r="F107" s="113"/>
      <c r="G107" s="113"/>
      <c r="H107" s="113"/>
      <c r="I107" s="113"/>
      <c r="J107" s="114">
        <f>J171</f>
        <v>0</v>
      </c>
      <c r="L107" s="111"/>
    </row>
    <row r="108" spans="2:47" s="9" customFormat="1" ht="19.899999999999999" hidden="1" customHeight="1">
      <c r="B108" s="111"/>
      <c r="D108" s="112" t="s">
        <v>137</v>
      </c>
      <c r="E108" s="113"/>
      <c r="F108" s="113"/>
      <c r="G108" s="113"/>
      <c r="H108" s="113"/>
      <c r="I108" s="113"/>
      <c r="J108" s="114">
        <f>J176</f>
        <v>0</v>
      </c>
      <c r="L108" s="111"/>
    </row>
    <row r="109" spans="2:47" s="9" customFormat="1" ht="19.899999999999999" hidden="1" customHeight="1">
      <c r="B109" s="111"/>
      <c r="D109" s="112" t="s">
        <v>138</v>
      </c>
      <c r="E109" s="113"/>
      <c r="F109" s="113"/>
      <c r="G109" s="113"/>
      <c r="H109" s="113"/>
      <c r="I109" s="113"/>
      <c r="J109" s="114">
        <f>J183</f>
        <v>0</v>
      </c>
      <c r="L109" s="111"/>
    </row>
    <row r="110" spans="2:47" s="8" customFormat="1" ht="24.95" hidden="1" customHeight="1">
      <c r="B110" s="107"/>
      <c r="D110" s="108" t="s">
        <v>139</v>
      </c>
      <c r="E110" s="109"/>
      <c r="F110" s="109"/>
      <c r="G110" s="109"/>
      <c r="H110" s="109"/>
      <c r="I110" s="109"/>
      <c r="J110" s="110">
        <f>J186</f>
        <v>0</v>
      </c>
      <c r="L110" s="107"/>
    </row>
    <row r="111" spans="2:47" s="9" customFormat="1" ht="19.899999999999999" hidden="1" customHeight="1">
      <c r="B111" s="111"/>
      <c r="D111" s="112" t="s">
        <v>140</v>
      </c>
      <c r="E111" s="113"/>
      <c r="F111" s="113"/>
      <c r="G111" s="113"/>
      <c r="H111" s="113"/>
      <c r="I111" s="113"/>
      <c r="J111" s="114">
        <f>J187</f>
        <v>0</v>
      </c>
      <c r="L111" s="111"/>
    </row>
    <row r="112" spans="2:47" s="9" customFormat="1" ht="19.899999999999999" hidden="1" customHeight="1">
      <c r="B112" s="111"/>
      <c r="D112" s="112" t="s">
        <v>627</v>
      </c>
      <c r="E112" s="113"/>
      <c r="F112" s="113"/>
      <c r="G112" s="113"/>
      <c r="H112" s="113"/>
      <c r="I112" s="113"/>
      <c r="J112" s="114">
        <f>J196</f>
        <v>0</v>
      </c>
      <c r="L112" s="111"/>
    </row>
    <row r="113" spans="2:12" s="1" customFormat="1" ht="21.75" hidden="1" customHeight="1">
      <c r="B113" s="25"/>
      <c r="L113" s="25"/>
    </row>
    <row r="114" spans="2:12" s="1" customFormat="1" ht="6.95" hidden="1" customHeight="1">
      <c r="B114" s="40"/>
      <c r="C114" s="41"/>
      <c r="D114" s="41"/>
      <c r="E114" s="41"/>
      <c r="F114" s="41"/>
      <c r="G114" s="41"/>
      <c r="H114" s="41"/>
      <c r="I114" s="41"/>
      <c r="J114" s="41"/>
      <c r="K114" s="41"/>
      <c r="L114" s="25"/>
    </row>
    <row r="115" spans="2:12" hidden="1"/>
    <row r="116" spans="2:12" hidden="1"/>
    <row r="117" spans="2:12" hidden="1"/>
    <row r="118" spans="2:12" s="1" customFormat="1" ht="6.95" customHeight="1">
      <c r="B118" s="42"/>
      <c r="C118" s="43"/>
      <c r="D118" s="43"/>
      <c r="E118" s="43"/>
      <c r="F118" s="43"/>
      <c r="G118" s="43"/>
      <c r="H118" s="43"/>
      <c r="I118" s="43"/>
      <c r="J118" s="43"/>
      <c r="K118" s="43"/>
      <c r="L118" s="25"/>
    </row>
    <row r="119" spans="2:12" s="1" customFormat="1" ht="24.95" customHeight="1">
      <c r="B119" s="25"/>
      <c r="C119" s="17" t="s">
        <v>141</v>
      </c>
      <c r="L119" s="25"/>
    </row>
    <row r="120" spans="2:12" s="1" customFormat="1" ht="6.95" customHeight="1">
      <c r="B120" s="25"/>
      <c r="L120" s="25"/>
    </row>
    <row r="121" spans="2:12" s="1" customFormat="1" ht="12" customHeight="1">
      <c r="B121" s="25"/>
      <c r="C121" s="22" t="s">
        <v>12</v>
      </c>
      <c r="L121" s="25"/>
    </row>
    <row r="122" spans="2:12" s="1" customFormat="1" ht="16.5" customHeight="1">
      <c r="B122" s="25"/>
      <c r="E122" s="206" t="str">
        <f>E7</f>
        <v>Modernizácia farmy Bzince pod Javorinou</v>
      </c>
      <c r="F122" s="207"/>
      <c r="G122" s="207"/>
      <c r="H122" s="207"/>
      <c r="L122" s="25"/>
    </row>
    <row r="123" spans="2:12" ht="12" customHeight="1">
      <c r="B123" s="16"/>
      <c r="C123" s="22" t="s">
        <v>123</v>
      </c>
      <c r="L123" s="16"/>
    </row>
    <row r="124" spans="2:12" s="1" customFormat="1" ht="16.5" customHeight="1">
      <c r="B124" s="25"/>
      <c r="E124" s="206" t="s">
        <v>614</v>
      </c>
      <c r="F124" s="205"/>
      <c r="G124" s="205"/>
      <c r="H124" s="205"/>
      <c r="L124" s="25"/>
    </row>
    <row r="125" spans="2:12" s="1" customFormat="1" ht="12" customHeight="1">
      <c r="B125" s="25"/>
      <c r="C125" s="22" t="s">
        <v>125</v>
      </c>
      <c r="L125" s="25"/>
    </row>
    <row r="126" spans="2:12" s="1" customFormat="1" ht="16.5" customHeight="1">
      <c r="B126" s="25"/>
      <c r="E126" s="200" t="str">
        <f>E11</f>
        <v>SO 03.4 - Stavebné úpravy</v>
      </c>
      <c r="F126" s="205"/>
      <c r="G126" s="205"/>
      <c r="H126" s="205"/>
      <c r="L126" s="25"/>
    </row>
    <row r="127" spans="2:12" s="1" customFormat="1" ht="6.95" customHeight="1">
      <c r="B127" s="25"/>
      <c r="L127" s="25"/>
    </row>
    <row r="128" spans="2:12" s="1" customFormat="1" ht="12" customHeight="1">
      <c r="B128" s="25"/>
      <c r="C128" s="22" t="s">
        <v>16</v>
      </c>
      <c r="F128" s="20" t="str">
        <f>F14</f>
        <v>Bzince pod Javorinou</v>
      </c>
      <c r="I128" s="22" t="s">
        <v>18</v>
      </c>
      <c r="J128" s="48">
        <f>IF(J14="","",J14)</f>
        <v>0</v>
      </c>
      <c r="L128" s="25"/>
    </row>
    <row r="129" spans="2:65" s="1" customFormat="1" ht="6.95" customHeight="1">
      <c r="B129" s="25"/>
      <c r="L129" s="25"/>
    </row>
    <row r="130" spans="2:65" s="1" customFormat="1" ht="15.2" customHeight="1">
      <c r="B130" s="25"/>
      <c r="C130" s="22" t="s">
        <v>19</v>
      </c>
      <c r="F130" s="20" t="str">
        <f>E17</f>
        <v>Poľnohospodárske družstvo Bzince pod Javorinou</v>
      </c>
      <c r="I130" s="22" t="s">
        <v>25</v>
      </c>
      <c r="J130" s="23" t="str">
        <f>E23</f>
        <v xml:space="preserve"> </v>
      </c>
      <c r="L130" s="25"/>
    </row>
    <row r="131" spans="2:65" s="1" customFormat="1" ht="15.2" customHeight="1">
      <c r="B131" s="25"/>
      <c r="C131" s="22" t="s">
        <v>23</v>
      </c>
      <c r="F131" s="20" t="str">
        <f>IF(E20="","",E20)</f>
        <v xml:space="preserve"> </v>
      </c>
      <c r="I131" s="22" t="s">
        <v>27</v>
      </c>
      <c r="J131" s="23" t="str">
        <f>E26</f>
        <v xml:space="preserve"> </v>
      </c>
      <c r="L131" s="25"/>
    </row>
    <row r="132" spans="2:65" s="1" customFormat="1" ht="10.35" customHeight="1">
      <c r="B132" s="25"/>
      <c r="L132" s="25"/>
    </row>
    <row r="133" spans="2:65" s="10" customFormat="1" ht="29.25" customHeight="1">
      <c r="B133" s="115"/>
      <c r="C133" s="116" t="s">
        <v>142</v>
      </c>
      <c r="D133" s="117" t="s">
        <v>54</v>
      </c>
      <c r="E133" s="117" t="s">
        <v>50</v>
      </c>
      <c r="F133" s="117" t="s">
        <v>51</v>
      </c>
      <c r="G133" s="117" t="s">
        <v>143</v>
      </c>
      <c r="H133" s="117" t="s">
        <v>144</v>
      </c>
      <c r="I133" s="117" t="s">
        <v>145</v>
      </c>
      <c r="J133" s="118" t="s">
        <v>128</v>
      </c>
      <c r="K133" s="119" t="s">
        <v>146</v>
      </c>
      <c r="L133" s="115"/>
      <c r="M133" s="55" t="s">
        <v>1</v>
      </c>
      <c r="N133" s="56" t="s">
        <v>33</v>
      </c>
      <c r="O133" s="56" t="s">
        <v>147</v>
      </c>
      <c r="P133" s="56" t="s">
        <v>148</v>
      </c>
      <c r="Q133" s="56" t="s">
        <v>149</v>
      </c>
      <c r="R133" s="56" t="s">
        <v>150</v>
      </c>
      <c r="S133" s="56" t="s">
        <v>151</v>
      </c>
      <c r="T133" s="57" t="s">
        <v>152</v>
      </c>
    </row>
    <row r="134" spans="2:65" s="1" customFormat="1" ht="22.9" customHeight="1">
      <c r="B134" s="25"/>
      <c r="C134" s="60" t="s">
        <v>129</v>
      </c>
      <c r="J134" s="120">
        <f>BK134</f>
        <v>0</v>
      </c>
      <c r="L134" s="25"/>
      <c r="M134" s="58"/>
      <c r="N134" s="49"/>
      <c r="O134" s="49"/>
      <c r="P134" s="121">
        <f>P135+P158+P186</f>
        <v>1953.4860852000002</v>
      </c>
      <c r="Q134" s="49"/>
      <c r="R134" s="121">
        <f>R135+R158+R186</f>
        <v>583.57752170727997</v>
      </c>
      <c r="S134" s="49"/>
      <c r="T134" s="122">
        <f>T135+T158+T186</f>
        <v>0</v>
      </c>
      <c r="AT134" s="13" t="s">
        <v>68</v>
      </c>
      <c r="AU134" s="13" t="s">
        <v>130</v>
      </c>
      <c r="BK134" s="123">
        <f>BK135+BK158+BK186</f>
        <v>0</v>
      </c>
    </row>
    <row r="135" spans="2:65" s="11" customFormat="1" ht="25.9" customHeight="1">
      <c r="B135" s="124"/>
      <c r="D135" s="125" t="s">
        <v>68</v>
      </c>
      <c r="E135" s="126" t="s">
        <v>153</v>
      </c>
      <c r="F135" s="126" t="s">
        <v>154</v>
      </c>
      <c r="J135" s="127">
        <f>BK135</f>
        <v>0</v>
      </c>
      <c r="L135" s="124"/>
      <c r="M135" s="128"/>
      <c r="P135" s="129">
        <f>P136+P146+P152+P154+P156</f>
        <v>1527.8750672000001</v>
      </c>
      <c r="R135" s="129">
        <f>R136+R146+R152+R154+R156</f>
        <v>581.00019832448004</v>
      </c>
      <c r="T135" s="130">
        <f>T136+T146+T152+T154+T156</f>
        <v>0</v>
      </c>
      <c r="AR135" s="125" t="s">
        <v>75</v>
      </c>
      <c r="AT135" s="131" t="s">
        <v>68</v>
      </c>
      <c r="AU135" s="131" t="s">
        <v>69</v>
      </c>
      <c r="AY135" s="125" t="s">
        <v>155</v>
      </c>
      <c r="BK135" s="132">
        <f>BK136+BK146+BK152+BK154+BK156</f>
        <v>0</v>
      </c>
    </row>
    <row r="136" spans="2:65" s="11" customFormat="1" ht="22.9" customHeight="1">
      <c r="B136" s="124"/>
      <c r="D136" s="125" t="s">
        <v>68</v>
      </c>
      <c r="E136" s="133" t="s">
        <v>75</v>
      </c>
      <c r="F136" s="133" t="s">
        <v>514</v>
      </c>
      <c r="J136" s="134">
        <f>BK136</f>
        <v>0</v>
      </c>
      <c r="L136" s="124"/>
      <c r="M136" s="128"/>
      <c r="P136" s="129">
        <f>SUM(P137:P145)</f>
        <v>1334.7813599999999</v>
      </c>
      <c r="R136" s="129">
        <f>SUM(R137:R145)</f>
        <v>37.799999999999997</v>
      </c>
      <c r="T136" s="130">
        <f>SUM(T137:T145)</f>
        <v>0</v>
      </c>
      <c r="AR136" s="125" t="s">
        <v>75</v>
      </c>
      <c r="AT136" s="131" t="s">
        <v>68</v>
      </c>
      <c r="AU136" s="131" t="s">
        <v>75</v>
      </c>
      <c r="AY136" s="125" t="s">
        <v>155</v>
      </c>
      <c r="BK136" s="132">
        <f>SUM(BK137:BK145)</f>
        <v>0</v>
      </c>
    </row>
    <row r="137" spans="2:65" s="1" customFormat="1" ht="24.2" customHeight="1">
      <c r="B137" s="135"/>
      <c r="C137" s="136" t="s">
        <v>75</v>
      </c>
      <c r="D137" s="136" t="s">
        <v>157</v>
      </c>
      <c r="E137" s="137" t="s">
        <v>628</v>
      </c>
      <c r="F137" s="138" t="s">
        <v>629</v>
      </c>
      <c r="G137" s="139" t="s">
        <v>160</v>
      </c>
      <c r="H137" s="140">
        <v>4005.12</v>
      </c>
      <c r="I137" s="141"/>
      <c r="J137" s="141">
        <f t="shared" ref="J137:J145" si="0">ROUND(I137*H137,2)</f>
        <v>0</v>
      </c>
      <c r="K137" s="142"/>
      <c r="L137" s="25"/>
      <c r="M137" s="143" t="s">
        <v>1</v>
      </c>
      <c r="N137" s="144" t="s">
        <v>35</v>
      </c>
      <c r="O137" s="145">
        <v>0.153</v>
      </c>
      <c r="P137" s="145">
        <f t="shared" ref="P137:P145" si="1">O137*H137</f>
        <v>612.78336000000002</v>
      </c>
      <c r="Q137" s="145">
        <v>0</v>
      </c>
      <c r="R137" s="145">
        <f t="shared" ref="R137:R145" si="2">Q137*H137</f>
        <v>0</v>
      </c>
      <c r="S137" s="145">
        <v>0</v>
      </c>
      <c r="T137" s="146">
        <f t="shared" ref="T137:T145" si="3">S137*H137</f>
        <v>0</v>
      </c>
      <c r="AR137" s="147" t="s">
        <v>161</v>
      </c>
      <c r="AT137" s="147" t="s">
        <v>157</v>
      </c>
      <c r="AU137" s="147" t="s">
        <v>80</v>
      </c>
      <c r="AY137" s="13" t="s">
        <v>155</v>
      </c>
      <c r="BE137" s="148">
        <f t="shared" ref="BE137:BE145" si="4">IF(N137="základná",J137,0)</f>
        <v>0</v>
      </c>
      <c r="BF137" s="148">
        <f t="shared" ref="BF137:BF145" si="5">IF(N137="znížená",J137,0)</f>
        <v>0</v>
      </c>
      <c r="BG137" s="148">
        <f t="shared" ref="BG137:BG145" si="6">IF(N137="zákl. prenesená",J137,0)</f>
        <v>0</v>
      </c>
      <c r="BH137" s="148">
        <f t="shared" ref="BH137:BH145" si="7">IF(N137="zníž. prenesená",J137,0)</f>
        <v>0</v>
      </c>
      <c r="BI137" s="148">
        <f t="shared" ref="BI137:BI145" si="8">IF(N137="nulová",J137,0)</f>
        <v>0</v>
      </c>
      <c r="BJ137" s="13" t="s">
        <v>80</v>
      </c>
      <c r="BK137" s="148">
        <f t="shared" ref="BK137:BK145" si="9">ROUND(I137*H137,2)</f>
        <v>0</v>
      </c>
      <c r="BL137" s="13" t="s">
        <v>161</v>
      </c>
      <c r="BM137" s="147" t="s">
        <v>630</v>
      </c>
    </row>
    <row r="138" spans="2:65" s="1" customFormat="1" ht="16.5" customHeight="1">
      <c r="B138" s="135"/>
      <c r="C138" s="136" t="s">
        <v>80</v>
      </c>
      <c r="D138" s="136" t="s">
        <v>157</v>
      </c>
      <c r="E138" s="137" t="s">
        <v>631</v>
      </c>
      <c r="F138" s="138" t="s">
        <v>632</v>
      </c>
      <c r="G138" s="139" t="s">
        <v>160</v>
      </c>
      <c r="H138" s="140">
        <v>100</v>
      </c>
      <c r="I138" s="141"/>
      <c r="J138" s="141">
        <f t="shared" si="0"/>
        <v>0</v>
      </c>
      <c r="K138" s="142"/>
      <c r="L138" s="25"/>
      <c r="M138" s="143" t="s">
        <v>1</v>
      </c>
      <c r="N138" s="144" t="s">
        <v>35</v>
      </c>
      <c r="O138" s="145">
        <v>1.5089999999999999</v>
      </c>
      <c r="P138" s="145">
        <f t="shared" si="1"/>
        <v>150.89999999999998</v>
      </c>
      <c r="Q138" s="145">
        <v>0</v>
      </c>
      <c r="R138" s="145">
        <f t="shared" si="2"/>
        <v>0</v>
      </c>
      <c r="S138" s="145">
        <v>0</v>
      </c>
      <c r="T138" s="146">
        <f t="shared" si="3"/>
        <v>0</v>
      </c>
      <c r="AR138" s="147" t="s">
        <v>161</v>
      </c>
      <c r="AT138" s="147" t="s">
        <v>157</v>
      </c>
      <c r="AU138" s="147" t="s">
        <v>80</v>
      </c>
      <c r="AY138" s="13" t="s">
        <v>155</v>
      </c>
      <c r="BE138" s="148">
        <f t="shared" si="4"/>
        <v>0</v>
      </c>
      <c r="BF138" s="148">
        <f t="shared" si="5"/>
        <v>0</v>
      </c>
      <c r="BG138" s="148">
        <f t="shared" si="6"/>
        <v>0</v>
      </c>
      <c r="BH138" s="148">
        <f t="shared" si="7"/>
        <v>0</v>
      </c>
      <c r="BI138" s="148">
        <f t="shared" si="8"/>
        <v>0</v>
      </c>
      <c r="BJ138" s="13" t="s">
        <v>80</v>
      </c>
      <c r="BK138" s="148">
        <f t="shared" si="9"/>
        <v>0</v>
      </c>
      <c r="BL138" s="13" t="s">
        <v>161</v>
      </c>
      <c r="BM138" s="147" t="s">
        <v>633</v>
      </c>
    </row>
    <row r="139" spans="2:65" s="1" customFormat="1" ht="37.9" customHeight="1">
      <c r="B139" s="135"/>
      <c r="C139" s="136" t="s">
        <v>167</v>
      </c>
      <c r="D139" s="136" t="s">
        <v>157</v>
      </c>
      <c r="E139" s="137" t="s">
        <v>634</v>
      </c>
      <c r="F139" s="138" t="s">
        <v>635</v>
      </c>
      <c r="G139" s="139" t="s">
        <v>160</v>
      </c>
      <c r="H139" s="140">
        <v>100</v>
      </c>
      <c r="I139" s="141"/>
      <c r="J139" s="141">
        <f t="shared" si="0"/>
        <v>0</v>
      </c>
      <c r="K139" s="142"/>
      <c r="L139" s="25"/>
      <c r="M139" s="143" t="s">
        <v>1</v>
      </c>
      <c r="N139" s="144" t="s">
        <v>35</v>
      </c>
      <c r="O139" s="145">
        <v>0.08</v>
      </c>
      <c r="P139" s="145">
        <f t="shared" si="1"/>
        <v>8</v>
      </c>
      <c r="Q139" s="145">
        <v>0</v>
      </c>
      <c r="R139" s="145">
        <f t="shared" si="2"/>
        <v>0</v>
      </c>
      <c r="S139" s="145">
        <v>0</v>
      </c>
      <c r="T139" s="146">
        <f t="shared" si="3"/>
        <v>0</v>
      </c>
      <c r="AR139" s="147" t="s">
        <v>161</v>
      </c>
      <c r="AT139" s="147" t="s">
        <v>157</v>
      </c>
      <c r="AU139" s="147" t="s">
        <v>80</v>
      </c>
      <c r="AY139" s="13" t="s">
        <v>155</v>
      </c>
      <c r="BE139" s="148">
        <f t="shared" si="4"/>
        <v>0</v>
      </c>
      <c r="BF139" s="148">
        <f t="shared" si="5"/>
        <v>0</v>
      </c>
      <c r="BG139" s="148">
        <f t="shared" si="6"/>
        <v>0</v>
      </c>
      <c r="BH139" s="148">
        <f t="shared" si="7"/>
        <v>0</v>
      </c>
      <c r="BI139" s="148">
        <f t="shared" si="8"/>
        <v>0</v>
      </c>
      <c r="BJ139" s="13" t="s">
        <v>80</v>
      </c>
      <c r="BK139" s="148">
        <f t="shared" si="9"/>
        <v>0</v>
      </c>
      <c r="BL139" s="13" t="s">
        <v>161</v>
      </c>
      <c r="BM139" s="147" t="s">
        <v>636</v>
      </c>
    </row>
    <row r="140" spans="2:65" s="1" customFormat="1" ht="24.2" customHeight="1">
      <c r="B140" s="135"/>
      <c r="C140" s="136" t="s">
        <v>161</v>
      </c>
      <c r="D140" s="136" t="s">
        <v>157</v>
      </c>
      <c r="E140" s="137" t="s">
        <v>521</v>
      </c>
      <c r="F140" s="138" t="s">
        <v>522</v>
      </c>
      <c r="G140" s="139" t="s">
        <v>160</v>
      </c>
      <c r="H140" s="140">
        <v>4040</v>
      </c>
      <c r="I140" s="141"/>
      <c r="J140" s="141">
        <f t="shared" si="0"/>
        <v>0</v>
      </c>
      <c r="K140" s="142"/>
      <c r="L140" s="25"/>
      <c r="M140" s="143" t="s">
        <v>1</v>
      </c>
      <c r="N140" s="144" t="s">
        <v>35</v>
      </c>
      <c r="O140" s="145">
        <v>6.9000000000000006E-2</v>
      </c>
      <c r="P140" s="145">
        <f t="shared" si="1"/>
        <v>278.76000000000005</v>
      </c>
      <c r="Q140" s="145">
        <v>0</v>
      </c>
      <c r="R140" s="145">
        <f t="shared" si="2"/>
        <v>0</v>
      </c>
      <c r="S140" s="145">
        <v>0</v>
      </c>
      <c r="T140" s="146">
        <f t="shared" si="3"/>
        <v>0</v>
      </c>
      <c r="AR140" s="147" t="s">
        <v>161</v>
      </c>
      <c r="AT140" s="147" t="s">
        <v>157</v>
      </c>
      <c r="AU140" s="147" t="s">
        <v>80</v>
      </c>
      <c r="AY140" s="13" t="s">
        <v>155</v>
      </c>
      <c r="BE140" s="148">
        <f t="shared" si="4"/>
        <v>0</v>
      </c>
      <c r="BF140" s="148">
        <f t="shared" si="5"/>
        <v>0</v>
      </c>
      <c r="BG140" s="148">
        <f t="shared" si="6"/>
        <v>0</v>
      </c>
      <c r="BH140" s="148">
        <f t="shared" si="7"/>
        <v>0</v>
      </c>
      <c r="BI140" s="148">
        <f t="shared" si="8"/>
        <v>0</v>
      </c>
      <c r="BJ140" s="13" t="s">
        <v>80</v>
      </c>
      <c r="BK140" s="148">
        <f t="shared" si="9"/>
        <v>0</v>
      </c>
      <c r="BL140" s="13" t="s">
        <v>161</v>
      </c>
      <c r="BM140" s="147" t="s">
        <v>637</v>
      </c>
    </row>
    <row r="141" spans="2:65" s="1" customFormat="1" ht="33" customHeight="1">
      <c r="B141" s="135"/>
      <c r="C141" s="136" t="s">
        <v>174</v>
      </c>
      <c r="D141" s="136" t="s">
        <v>157</v>
      </c>
      <c r="E141" s="137" t="s">
        <v>638</v>
      </c>
      <c r="F141" s="138" t="s">
        <v>639</v>
      </c>
      <c r="G141" s="139" t="s">
        <v>160</v>
      </c>
      <c r="H141" s="140">
        <v>4040</v>
      </c>
      <c r="I141" s="141"/>
      <c r="J141" s="141">
        <f t="shared" si="0"/>
        <v>0</v>
      </c>
      <c r="K141" s="142"/>
      <c r="L141" s="25"/>
      <c r="M141" s="143" t="s">
        <v>1</v>
      </c>
      <c r="N141" s="144" t="s">
        <v>35</v>
      </c>
      <c r="O141" s="145">
        <v>4.2000000000000003E-2</v>
      </c>
      <c r="P141" s="145">
        <f t="shared" si="1"/>
        <v>169.68</v>
      </c>
      <c r="Q141" s="145">
        <v>0</v>
      </c>
      <c r="R141" s="145">
        <f t="shared" si="2"/>
        <v>0</v>
      </c>
      <c r="S141" s="145">
        <v>0</v>
      </c>
      <c r="T141" s="146">
        <f t="shared" si="3"/>
        <v>0</v>
      </c>
      <c r="AR141" s="147" t="s">
        <v>161</v>
      </c>
      <c r="AT141" s="147" t="s">
        <v>157</v>
      </c>
      <c r="AU141" s="147" t="s">
        <v>80</v>
      </c>
      <c r="AY141" s="13" t="s">
        <v>155</v>
      </c>
      <c r="BE141" s="148">
        <f t="shared" si="4"/>
        <v>0</v>
      </c>
      <c r="BF141" s="148">
        <f t="shared" si="5"/>
        <v>0</v>
      </c>
      <c r="BG141" s="148">
        <f t="shared" si="6"/>
        <v>0</v>
      </c>
      <c r="BH141" s="148">
        <f t="shared" si="7"/>
        <v>0</v>
      </c>
      <c r="BI141" s="148">
        <f t="shared" si="8"/>
        <v>0</v>
      </c>
      <c r="BJ141" s="13" t="s">
        <v>80</v>
      </c>
      <c r="BK141" s="148">
        <f t="shared" si="9"/>
        <v>0</v>
      </c>
      <c r="BL141" s="13" t="s">
        <v>161</v>
      </c>
      <c r="BM141" s="147" t="s">
        <v>640</v>
      </c>
    </row>
    <row r="142" spans="2:65" s="1" customFormat="1" ht="24.2" customHeight="1">
      <c r="B142" s="135"/>
      <c r="C142" s="136" t="s">
        <v>178</v>
      </c>
      <c r="D142" s="136" t="s">
        <v>157</v>
      </c>
      <c r="E142" s="137" t="s">
        <v>641</v>
      </c>
      <c r="F142" s="138" t="s">
        <v>642</v>
      </c>
      <c r="G142" s="139" t="s">
        <v>160</v>
      </c>
      <c r="H142" s="140">
        <v>65</v>
      </c>
      <c r="I142" s="141"/>
      <c r="J142" s="141">
        <f t="shared" si="0"/>
        <v>0</v>
      </c>
      <c r="K142" s="142"/>
      <c r="L142" s="25"/>
      <c r="M142" s="143" t="s">
        <v>1</v>
      </c>
      <c r="N142" s="144" t="s">
        <v>35</v>
      </c>
      <c r="O142" s="145">
        <v>0.24199999999999999</v>
      </c>
      <c r="P142" s="145">
        <f t="shared" si="1"/>
        <v>15.73</v>
      </c>
      <c r="Q142" s="145">
        <v>0</v>
      </c>
      <c r="R142" s="145">
        <f t="shared" si="2"/>
        <v>0</v>
      </c>
      <c r="S142" s="145">
        <v>0</v>
      </c>
      <c r="T142" s="146">
        <f t="shared" si="3"/>
        <v>0</v>
      </c>
      <c r="AR142" s="147" t="s">
        <v>161</v>
      </c>
      <c r="AT142" s="147" t="s">
        <v>157</v>
      </c>
      <c r="AU142" s="147" t="s">
        <v>80</v>
      </c>
      <c r="AY142" s="13" t="s">
        <v>155</v>
      </c>
      <c r="BE142" s="148">
        <f t="shared" si="4"/>
        <v>0</v>
      </c>
      <c r="BF142" s="148">
        <f t="shared" si="5"/>
        <v>0</v>
      </c>
      <c r="BG142" s="148">
        <f t="shared" si="6"/>
        <v>0</v>
      </c>
      <c r="BH142" s="148">
        <f t="shared" si="7"/>
        <v>0</v>
      </c>
      <c r="BI142" s="148">
        <f t="shared" si="8"/>
        <v>0</v>
      </c>
      <c r="BJ142" s="13" t="s">
        <v>80</v>
      </c>
      <c r="BK142" s="148">
        <f t="shared" si="9"/>
        <v>0</v>
      </c>
      <c r="BL142" s="13" t="s">
        <v>161</v>
      </c>
      <c r="BM142" s="147" t="s">
        <v>643</v>
      </c>
    </row>
    <row r="143" spans="2:65" s="1" customFormat="1" ht="24.2" customHeight="1">
      <c r="B143" s="135"/>
      <c r="C143" s="136" t="s">
        <v>182</v>
      </c>
      <c r="D143" s="136" t="s">
        <v>157</v>
      </c>
      <c r="E143" s="137" t="s">
        <v>533</v>
      </c>
      <c r="F143" s="138" t="s">
        <v>534</v>
      </c>
      <c r="G143" s="139" t="s">
        <v>160</v>
      </c>
      <c r="H143" s="140">
        <v>20</v>
      </c>
      <c r="I143" s="141"/>
      <c r="J143" s="141">
        <f t="shared" si="0"/>
        <v>0</v>
      </c>
      <c r="K143" s="142"/>
      <c r="L143" s="25"/>
      <c r="M143" s="143" t="s">
        <v>1</v>
      </c>
      <c r="N143" s="144" t="s">
        <v>35</v>
      </c>
      <c r="O143" s="145">
        <v>2.39</v>
      </c>
      <c r="P143" s="145">
        <f t="shared" si="1"/>
        <v>47.800000000000004</v>
      </c>
      <c r="Q143" s="145">
        <v>0</v>
      </c>
      <c r="R143" s="145">
        <f t="shared" si="2"/>
        <v>0</v>
      </c>
      <c r="S143" s="145">
        <v>0</v>
      </c>
      <c r="T143" s="146">
        <f t="shared" si="3"/>
        <v>0</v>
      </c>
      <c r="AR143" s="147" t="s">
        <v>161</v>
      </c>
      <c r="AT143" s="147" t="s">
        <v>157</v>
      </c>
      <c r="AU143" s="147" t="s">
        <v>80</v>
      </c>
      <c r="AY143" s="13" t="s">
        <v>155</v>
      </c>
      <c r="BE143" s="148">
        <f t="shared" si="4"/>
        <v>0</v>
      </c>
      <c r="BF143" s="148">
        <f t="shared" si="5"/>
        <v>0</v>
      </c>
      <c r="BG143" s="148">
        <f t="shared" si="6"/>
        <v>0</v>
      </c>
      <c r="BH143" s="148">
        <f t="shared" si="7"/>
        <v>0</v>
      </c>
      <c r="BI143" s="148">
        <f t="shared" si="8"/>
        <v>0</v>
      </c>
      <c r="BJ143" s="13" t="s">
        <v>80</v>
      </c>
      <c r="BK143" s="148">
        <f t="shared" si="9"/>
        <v>0</v>
      </c>
      <c r="BL143" s="13" t="s">
        <v>161</v>
      </c>
      <c r="BM143" s="147" t="s">
        <v>644</v>
      </c>
    </row>
    <row r="144" spans="2:65" s="1" customFormat="1" ht="16.5" customHeight="1">
      <c r="B144" s="135"/>
      <c r="C144" s="149" t="s">
        <v>186</v>
      </c>
      <c r="D144" s="149" t="s">
        <v>193</v>
      </c>
      <c r="E144" s="150" t="s">
        <v>536</v>
      </c>
      <c r="F144" s="151" t="s">
        <v>537</v>
      </c>
      <c r="G144" s="152" t="s">
        <v>257</v>
      </c>
      <c r="H144" s="153">
        <v>37.799999999999997</v>
      </c>
      <c r="I144" s="154"/>
      <c r="J144" s="154">
        <f t="shared" si="0"/>
        <v>0</v>
      </c>
      <c r="K144" s="155"/>
      <c r="L144" s="156"/>
      <c r="M144" s="157" t="s">
        <v>1</v>
      </c>
      <c r="N144" s="158" t="s">
        <v>35</v>
      </c>
      <c r="O144" s="145">
        <v>0</v>
      </c>
      <c r="P144" s="145">
        <f t="shared" si="1"/>
        <v>0</v>
      </c>
      <c r="Q144" s="145">
        <v>1</v>
      </c>
      <c r="R144" s="145">
        <f t="shared" si="2"/>
        <v>37.799999999999997</v>
      </c>
      <c r="S144" s="145">
        <v>0</v>
      </c>
      <c r="T144" s="146">
        <f t="shared" si="3"/>
        <v>0</v>
      </c>
      <c r="AR144" s="147" t="s">
        <v>186</v>
      </c>
      <c r="AT144" s="147" t="s">
        <v>193</v>
      </c>
      <c r="AU144" s="147" t="s">
        <v>80</v>
      </c>
      <c r="AY144" s="13" t="s">
        <v>155</v>
      </c>
      <c r="BE144" s="148">
        <f t="shared" si="4"/>
        <v>0</v>
      </c>
      <c r="BF144" s="148">
        <f t="shared" si="5"/>
        <v>0</v>
      </c>
      <c r="BG144" s="148">
        <f t="shared" si="6"/>
        <v>0</v>
      </c>
      <c r="BH144" s="148">
        <f t="shared" si="7"/>
        <v>0</v>
      </c>
      <c r="BI144" s="148">
        <f t="shared" si="8"/>
        <v>0</v>
      </c>
      <c r="BJ144" s="13" t="s">
        <v>80</v>
      </c>
      <c r="BK144" s="148">
        <f t="shared" si="9"/>
        <v>0</v>
      </c>
      <c r="BL144" s="13" t="s">
        <v>161</v>
      </c>
      <c r="BM144" s="147" t="s">
        <v>645</v>
      </c>
    </row>
    <row r="145" spans="2:65" s="1" customFormat="1" ht="16.5" customHeight="1">
      <c r="B145" s="135"/>
      <c r="C145" s="136" t="s">
        <v>192</v>
      </c>
      <c r="D145" s="136" t="s">
        <v>157</v>
      </c>
      <c r="E145" s="137" t="s">
        <v>646</v>
      </c>
      <c r="F145" s="138" t="s">
        <v>647</v>
      </c>
      <c r="G145" s="139" t="s">
        <v>165</v>
      </c>
      <c r="H145" s="140">
        <v>2200</v>
      </c>
      <c r="I145" s="141"/>
      <c r="J145" s="141">
        <f t="shared" si="0"/>
        <v>0</v>
      </c>
      <c r="K145" s="142"/>
      <c r="L145" s="25"/>
      <c r="M145" s="143" t="s">
        <v>1</v>
      </c>
      <c r="N145" s="144" t="s">
        <v>35</v>
      </c>
      <c r="O145" s="145">
        <v>2.324E-2</v>
      </c>
      <c r="P145" s="145">
        <f t="shared" si="1"/>
        <v>51.128</v>
      </c>
      <c r="Q145" s="145">
        <v>0</v>
      </c>
      <c r="R145" s="145">
        <f t="shared" si="2"/>
        <v>0</v>
      </c>
      <c r="S145" s="145">
        <v>0</v>
      </c>
      <c r="T145" s="146">
        <f t="shared" si="3"/>
        <v>0</v>
      </c>
      <c r="AR145" s="147" t="s">
        <v>161</v>
      </c>
      <c r="AT145" s="147" t="s">
        <v>157</v>
      </c>
      <c r="AU145" s="147" t="s">
        <v>80</v>
      </c>
      <c r="AY145" s="13" t="s">
        <v>155</v>
      </c>
      <c r="BE145" s="148">
        <f t="shared" si="4"/>
        <v>0</v>
      </c>
      <c r="BF145" s="148">
        <f t="shared" si="5"/>
        <v>0</v>
      </c>
      <c r="BG145" s="148">
        <f t="shared" si="6"/>
        <v>0</v>
      </c>
      <c r="BH145" s="148">
        <f t="shared" si="7"/>
        <v>0</v>
      </c>
      <c r="BI145" s="148">
        <f t="shared" si="8"/>
        <v>0</v>
      </c>
      <c r="BJ145" s="13" t="s">
        <v>80</v>
      </c>
      <c r="BK145" s="148">
        <f t="shared" si="9"/>
        <v>0</v>
      </c>
      <c r="BL145" s="13" t="s">
        <v>161</v>
      </c>
      <c r="BM145" s="147" t="s">
        <v>648</v>
      </c>
    </row>
    <row r="146" spans="2:65" s="11" customFormat="1" ht="22.9" customHeight="1">
      <c r="B146" s="124"/>
      <c r="D146" s="125" t="s">
        <v>68</v>
      </c>
      <c r="E146" s="133" t="s">
        <v>80</v>
      </c>
      <c r="F146" s="133" t="s">
        <v>156</v>
      </c>
      <c r="J146" s="134">
        <f>BK146</f>
        <v>0</v>
      </c>
      <c r="L146" s="124"/>
      <c r="M146" s="128"/>
      <c r="P146" s="129">
        <f>SUM(P147:P151)</f>
        <v>54.316707200000003</v>
      </c>
      <c r="R146" s="129">
        <f>SUM(R147:R151)</f>
        <v>41.294998324479998</v>
      </c>
      <c r="T146" s="130">
        <f>SUM(T147:T151)</f>
        <v>0</v>
      </c>
      <c r="AR146" s="125" t="s">
        <v>75</v>
      </c>
      <c r="AT146" s="131" t="s">
        <v>68</v>
      </c>
      <c r="AU146" s="131" t="s">
        <v>75</v>
      </c>
      <c r="AY146" s="125" t="s">
        <v>155</v>
      </c>
      <c r="BK146" s="132">
        <f>SUM(BK147:BK151)</f>
        <v>0</v>
      </c>
    </row>
    <row r="147" spans="2:65" s="1" customFormat="1" ht="21.75" customHeight="1">
      <c r="B147" s="135"/>
      <c r="C147" s="136" t="s">
        <v>197</v>
      </c>
      <c r="D147" s="136" t="s">
        <v>157</v>
      </c>
      <c r="E147" s="137" t="s">
        <v>649</v>
      </c>
      <c r="F147" s="138" t="s">
        <v>650</v>
      </c>
      <c r="G147" s="139" t="s">
        <v>160</v>
      </c>
      <c r="H147" s="140">
        <v>15</v>
      </c>
      <c r="I147" s="141"/>
      <c r="J147" s="141">
        <f>ROUND(I147*H147,2)</f>
        <v>0</v>
      </c>
      <c r="K147" s="142"/>
      <c r="L147" s="25"/>
      <c r="M147" s="143" t="s">
        <v>1</v>
      </c>
      <c r="N147" s="144" t="s">
        <v>35</v>
      </c>
      <c r="O147" s="145">
        <v>1.498</v>
      </c>
      <c r="P147" s="145">
        <f>O147*H147</f>
        <v>22.47</v>
      </c>
      <c r="Q147" s="145">
        <v>1.9205000000000001</v>
      </c>
      <c r="R147" s="145">
        <f>Q147*H147</f>
        <v>28.807500000000001</v>
      </c>
      <c r="S147" s="145">
        <v>0</v>
      </c>
      <c r="T147" s="146">
        <f>S147*H147</f>
        <v>0</v>
      </c>
      <c r="AR147" s="147" t="s">
        <v>161</v>
      </c>
      <c r="AT147" s="147" t="s">
        <v>157</v>
      </c>
      <c r="AU147" s="147" t="s">
        <v>80</v>
      </c>
      <c r="AY147" s="13" t="s">
        <v>155</v>
      </c>
      <c r="BE147" s="148">
        <f>IF(N147="základná",J147,0)</f>
        <v>0</v>
      </c>
      <c r="BF147" s="148">
        <f>IF(N147="znížená",J147,0)</f>
        <v>0</v>
      </c>
      <c r="BG147" s="148">
        <f>IF(N147="zákl. prenesená",J147,0)</f>
        <v>0</v>
      </c>
      <c r="BH147" s="148">
        <f>IF(N147="zníž. prenesená",J147,0)</f>
        <v>0</v>
      </c>
      <c r="BI147" s="148">
        <f>IF(N147="nulová",J147,0)</f>
        <v>0</v>
      </c>
      <c r="BJ147" s="13" t="s">
        <v>80</v>
      </c>
      <c r="BK147" s="148">
        <f>ROUND(I147*H147,2)</f>
        <v>0</v>
      </c>
      <c r="BL147" s="13" t="s">
        <v>161</v>
      </c>
      <c r="BM147" s="147" t="s">
        <v>651</v>
      </c>
    </row>
    <row r="148" spans="2:65" s="1" customFormat="1" ht="24.2" customHeight="1">
      <c r="B148" s="135"/>
      <c r="C148" s="136" t="s">
        <v>201</v>
      </c>
      <c r="D148" s="136" t="s">
        <v>157</v>
      </c>
      <c r="E148" s="137" t="s">
        <v>158</v>
      </c>
      <c r="F148" s="138" t="s">
        <v>159</v>
      </c>
      <c r="G148" s="139" t="s">
        <v>160</v>
      </c>
      <c r="H148" s="140">
        <v>5.12</v>
      </c>
      <c r="I148" s="141"/>
      <c r="J148" s="141">
        <f>ROUND(I148*H148,2)</f>
        <v>0</v>
      </c>
      <c r="K148" s="142"/>
      <c r="L148" s="25"/>
      <c r="M148" s="143" t="s">
        <v>1</v>
      </c>
      <c r="N148" s="144" t="s">
        <v>35</v>
      </c>
      <c r="O148" s="145">
        <v>0.61890999999999996</v>
      </c>
      <c r="P148" s="145">
        <f>O148*H148</f>
        <v>3.1688191999999997</v>
      </c>
      <c r="Q148" s="145">
        <v>2.4157202039999999</v>
      </c>
      <c r="R148" s="145">
        <f>Q148*H148</f>
        <v>12.368487444479999</v>
      </c>
      <c r="S148" s="145">
        <v>0</v>
      </c>
      <c r="T148" s="146">
        <f>S148*H148</f>
        <v>0</v>
      </c>
      <c r="AR148" s="147" t="s">
        <v>161</v>
      </c>
      <c r="AT148" s="147" t="s">
        <v>157</v>
      </c>
      <c r="AU148" s="147" t="s">
        <v>80</v>
      </c>
      <c r="AY148" s="13" t="s">
        <v>155</v>
      </c>
      <c r="BE148" s="148">
        <f>IF(N148="základná",J148,0)</f>
        <v>0</v>
      </c>
      <c r="BF148" s="148">
        <f>IF(N148="znížená",J148,0)</f>
        <v>0</v>
      </c>
      <c r="BG148" s="148">
        <f>IF(N148="zákl. prenesená",J148,0)</f>
        <v>0</v>
      </c>
      <c r="BH148" s="148">
        <f>IF(N148="zníž. prenesená",J148,0)</f>
        <v>0</v>
      </c>
      <c r="BI148" s="148">
        <f>IF(N148="nulová",J148,0)</f>
        <v>0</v>
      </c>
      <c r="BJ148" s="13" t="s">
        <v>80</v>
      </c>
      <c r="BK148" s="148">
        <f>ROUND(I148*H148,2)</f>
        <v>0</v>
      </c>
      <c r="BL148" s="13" t="s">
        <v>161</v>
      </c>
      <c r="BM148" s="147" t="s">
        <v>652</v>
      </c>
    </row>
    <row r="149" spans="2:65" s="1" customFormat="1" ht="24.2" customHeight="1">
      <c r="B149" s="135"/>
      <c r="C149" s="136" t="s">
        <v>206</v>
      </c>
      <c r="D149" s="136" t="s">
        <v>157</v>
      </c>
      <c r="E149" s="137" t="s">
        <v>163</v>
      </c>
      <c r="F149" s="138" t="s">
        <v>164</v>
      </c>
      <c r="G149" s="139" t="s">
        <v>165</v>
      </c>
      <c r="H149" s="140">
        <v>25.6</v>
      </c>
      <c r="I149" s="141"/>
      <c r="J149" s="141">
        <f>ROUND(I149*H149,2)</f>
        <v>0</v>
      </c>
      <c r="K149" s="142"/>
      <c r="L149" s="25"/>
      <c r="M149" s="143" t="s">
        <v>1</v>
      </c>
      <c r="N149" s="144" t="s">
        <v>35</v>
      </c>
      <c r="O149" s="145">
        <v>0.78800000000000003</v>
      </c>
      <c r="P149" s="145">
        <f>O149*H149</f>
        <v>20.172800000000002</v>
      </c>
      <c r="Q149" s="145">
        <v>3.7677600000000002E-3</v>
      </c>
      <c r="R149" s="145">
        <f>Q149*H149</f>
        <v>9.6454656000000014E-2</v>
      </c>
      <c r="S149" s="145">
        <v>0</v>
      </c>
      <c r="T149" s="146">
        <f>S149*H149</f>
        <v>0</v>
      </c>
      <c r="AR149" s="147" t="s">
        <v>161</v>
      </c>
      <c r="AT149" s="147" t="s">
        <v>157</v>
      </c>
      <c r="AU149" s="147" t="s">
        <v>80</v>
      </c>
      <c r="AY149" s="13" t="s">
        <v>155</v>
      </c>
      <c r="BE149" s="148">
        <f>IF(N149="základná",J149,0)</f>
        <v>0</v>
      </c>
      <c r="BF149" s="148">
        <f>IF(N149="znížená",J149,0)</f>
        <v>0</v>
      </c>
      <c r="BG149" s="148">
        <f>IF(N149="zákl. prenesená",J149,0)</f>
        <v>0</v>
      </c>
      <c r="BH149" s="148">
        <f>IF(N149="zníž. prenesená",J149,0)</f>
        <v>0</v>
      </c>
      <c r="BI149" s="148">
        <f>IF(N149="nulová",J149,0)</f>
        <v>0</v>
      </c>
      <c r="BJ149" s="13" t="s">
        <v>80</v>
      </c>
      <c r="BK149" s="148">
        <f>ROUND(I149*H149,2)</f>
        <v>0</v>
      </c>
      <c r="BL149" s="13" t="s">
        <v>161</v>
      </c>
      <c r="BM149" s="147" t="s">
        <v>653</v>
      </c>
    </row>
    <row r="150" spans="2:65" s="1" customFormat="1" ht="24.2" customHeight="1">
      <c r="B150" s="135"/>
      <c r="C150" s="136" t="s">
        <v>210</v>
      </c>
      <c r="D150" s="136" t="s">
        <v>157</v>
      </c>
      <c r="E150" s="137" t="s">
        <v>168</v>
      </c>
      <c r="F150" s="138" t="s">
        <v>169</v>
      </c>
      <c r="G150" s="139" t="s">
        <v>165</v>
      </c>
      <c r="H150" s="140">
        <v>25.6</v>
      </c>
      <c r="I150" s="141"/>
      <c r="J150" s="141">
        <f>ROUND(I150*H150,2)</f>
        <v>0</v>
      </c>
      <c r="K150" s="142"/>
      <c r="L150" s="25"/>
      <c r="M150" s="143" t="s">
        <v>1</v>
      </c>
      <c r="N150" s="144" t="s">
        <v>35</v>
      </c>
      <c r="O150" s="145">
        <v>0.32200000000000001</v>
      </c>
      <c r="P150" s="145">
        <f>O150*H150</f>
        <v>8.2431999999999999</v>
      </c>
      <c r="Q150" s="145">
        <v>0</v>
      </c>
      <c r="R150" s="145">
        <f>Q150*H150</f>
        <v>0</v>
      </c>
      <c r="S150" s="145">
        <v>0</v>
      </c>
      <c r="T150" s="146">
        <f>S150*H150</f>
        <v>0</v>
      </c>
      <c r="AR150" s="147" t="s">
        <v>161</v>
      </c>
      <c r="AT150" s="147" t="s">
        <v>157</v>
      </c>
      <c r="AU150" s="147" t="s">
        <v>80</v>
      </c>
      <c r="AY150" s="13" t="s">
        <v>155</v>
      </c>
      <c r="BE150" s="148">
        <f>IF(N150="základná",J150,0)</f>
        <v>0</v>
      </c>
      <c r="BF150" s="148">
        <f>IF(N150="znížená",J150,0)</f>
        <v>0</v>
      </c>
      <c r="BG150" s="148">
        <f>IF(N150="zákl. prenesená",J150,0)</f>
        <v>0</v>
      </c>
      <c r="BH150" s="148">
        <f>IF(N150="zníž. prenesená",J150,0)</f>
        <v>0</v>
      </c>
      <c r="BI150" s="148">
        <f>IF(N150="nulová",J150,0)</f>
        <v>0</v>
      </c>
      <c r="BJ150" s="13" t="s">
        <v>80</v>
      </c>
      <c r="BK150" s="148">
        <f>ROUND(I150*H150,2)</f>
        <v>0</v>
      </c>
      <c r="BL150" s="13" t="s">
        <v>161</v>
      </c>
      <c r="BM150" s="147" t="s">
        <v>654</v>
      </c>
    </row>
    <row r="151" spans="2:65" s="1" customFormat="1" ht="33" customHeight="1">
      <c r="B151" s="135"/>
      <c r="C151" s="136" t="s">
        <v>214</v>
      </c>
      <c r="D151" s="136" t="s">
        <v>157</v>
      </c>
      <c r="E151" s="137" t="s">
        <v>171</v>
      </c>
      <c r="F151" s="138" t="s">
        <v>172</v>
      </c>
      <c r="G151" s="139" t="s">
        <v>165</v>
      </c>
      <c r="H151" s="140">
        <v>6.4</v>
      </c>
      <c r="I151" s="141"/>
      <c r="J151" s="141">
        <f>ROUND(I151*H151,2)</f>
        <v>0</v>
      </c>
      <c r="K151" s="142"/>
      <c r="L151" s="25"/>
      <c r="M151" s="143" t="s">
        <v>1</v>
      </c>
      <c r="N151" s="144" t="s">
        <v>35</v>
      </c>
      <c r="O151" s="145">
        <v>4.0919999999999998E-2</v>
      </c>
      <c r="P151" s="145">
        <f>O151*H151</f>
        <v>0.26188800000000001</v>
      </c>
      <c r="Q151" s="145">
        <v>3.52441E-3</v>
      </c>
      <c r="R151" s="145">
        <f>Q151*H151</f>
        <v>2.2556224E-2</v>
      </c>
      <c r="S151" s="145">
        <v>0</v>
      </c>
      <c r="T151" s="146">
        <f>S151*H151</f>
        <v>0</v>
      </c>
      <c r="AR151" s="147" t="s">
        <v>161</v>
      </c>
      <c r="AT151" s="147" t="s">
        <v>157</v>
      </c>
      <c r="AU151" s="147" t="s">
        <v>80</v>
      </c>
      <c r="AY151" s="13" t="s">
        <v>155</v>
      </c>
      <c r="BE151" s="148">
        <f>IF(N151="základná",J151,0)</f>
        <v>0</v>
      </c>
      <c r="BF151" s="148">
        <f>IF(N151="znížená",J151,0)</f>
        <v>0</v>
      </c>
      <c r="BG151" s="148">
        <f>IF(N151="zákl. prenesená",J151,0)</f>
        <v>0</v>
      </c>
      <c r="BH151" s="148">
        <f>IF(N151="zníž. prenesená",J151,0)</f>
        <v>0</v>
      </c>
      <c r="BI151" s="148">
        <f>IF(N151="nulová",J151,0)</f>
        <v>0</v>
      </c>
      <c r="BJ151" s="13" t="s">
        <v>80</v>
      </c>
      <c r="BK151" s="148">
        <f>ROUND(I151*H151,2)</f>
        <v>0</v>
      </c>
      <c r="BL151" s="13" t="s">
        <v>161</v>
      </c>
      <c r="BM151" s="147" t="s">
        <v>655</v>
      </c>
    </row>
    <row r="152" spans="2:65" s="11" customFormat="1" ht="22.9" customHeight="1">
      <c r="B152" s="124"/>
      <c r="D152" s="125" t="s">
        <v>68</v>
      </c>
      <c r="E152" s="133" t="s">
        <v>174</v>
      </c>
      <c r="F152" s="133" t="s">
        <v>656</v>
      </c>
      <c r="J152" s="134">
        <f>BK152</f>
        <v>0</v>
      </c>
      <c r="L152" s="124"/>
      <c r="M152" s="128"/>
      <c r="P152" s="129">
        <f>P153</f>
        <v>98.24</v>
      </c>
      <c r="R152" s="129">
        <f>R153</f>
        <v>501.88</v>
      </c>
      <c r="T152" s="130">
        <f>T153</f>
        <v>0</v>
      </c>
      <c r="AR152" s="125" t="s">
        <v>75</v>
      </c>
      <c r="AT152" s="131" t="s">
        <v>68</v>
      </c>
      <c r="AU152" s="131" t="s">
        <v>75</v>
      </c>
      <c r="AY152" s="125" t="s">
        <v>155</v>
      </c>
      <c r="BK152" s="132">
        <f>BK153</f>
        <v>0</v>
      </c>
    </row>
    <row r="153" spans="2:65" s="1" customFormat="1" ht="21.75" customHeight="1">
      <c r="B153" s="135"/>
      <c r="C153" s="136" t="s">
        <v>218</v>
      </c>
      <c r="D153" s="136" t="s">
        <v>157</v>
      </c>
      <c r="E153" s="137" t="s">
        <v>657</v>
      </c>
      <c r="F153" s="138" t="s">
        <v>658</v>
      </c>
      <c r="G153" s="139" t="s">
        <v>165</v>
      </c>
      <c r="H153" s="140">
        <v>2000</v>
      </c>
      <c r="I153" s="141"/>
      <c r="J153" s="141">
        <f>ROUND(I153*H153,2)</f>
        <v>0</v>
      </c>
      <c r="K153" s="142"/>
      <c r="L153" s="25"/>
      <c r="M153" s="143" t="s">
        <v>1</v>
      </c>
      <c r="N153" s="144" t="s">
        <v>35</v>
      </c>
      <c r="O153" s="145">
        <v>4.9119999999999997E-2</v>
      </c>
      <c r="P153" s="145">
        <f>O153*H153</f>
        <v>98.24</v>
      </c>
      <c r="Q153" s="145">
        <v>0.25094</v>
      </c>
      <c r="R153" s="145">
        <f>Q153*H153</f>
        <v>501.88</v>
      </c>
      <c r="S153" s="145">
        <v>0</v>
      </c>
      <c r="T153" s="146">
        <f>S153*H153</f>
        <v>0</v>
      </c>
      <c r="AR153" s="147" t="s">
        <v>161</v>
      </c>
      <c r="AT153" s="147" t="s">
        <v>157</v>
      </c>
      <c r="AU153" s="147" t="s">
        <v>80</v>
      </c>
      <c r="AY153" s="13" t="s">
        <v>155</v>
      </c>
      <c r="BE153" s="148">
        <f>IF(N153="základná",J153,0)</f>
        <v>0</v>
      </c>
      <c r="BF153" s="148">
        <f>IF(N153="znížená",J153,0)</f>
        <v>0</v>
      </c>
      <c r="BG153" s="148">
        <f>IF(N153="zákl. prenesená",J153,0)</f>
        <v>0</v>
      </c>
      <c r="BH153" s="148">
        <f>IF(N153="zníž. prenesená",J153,0)</f>
        <v>0</v>
      </c>
      <c r="BI153" s="148">
        <f>IF(N153="nulová",J153,0)</f>
        <v>0</v>
      </c>
      <c r="BJ153" s="13" t="s">
        <v>80</v>
      </c>
      <c r="BK153" s="148">
        <f>ROUND(I153*H153,2)</f>
        <v>0</v>
      </c>
      <c r="BL153" s="13" t="s">
        <v>161</v>
      </c>
      <c r="BM153" s="147" t="s">
        <v>659</v>
      </c>
    </row>
    <row r="154" spans="2:65" s="11" customFormat="1" ht="22.9" customHeight="1">
      <c r="B154" s="124"/>
      <c r="D154" s="125" t="s">
        <v>68</v>
      </c>
      <c r="E154" s="133" t="s">
        <v>186</v>
      </c>
      <c r="F154" s="133" t="s">
        <v>187</v>
      </c>
      <c r="J154" s="134">
        <f>BK154</f>
        <v>0</v>
      </c>
      <c r="L154" s="124"/>
      <c r="M154" s="128"/>
      <c r="P154" s="129">
        <f>P155</f>
        <v>13.229999999999999</v>
      </c>
      <c r="R154" s="129">
        <f>R155</f>
        <v>2.52E-2</v>
      </c>
      <c r="T154" s="130">
        <f>T155</f>
        <v>0</v>
      </c>
      <c r="AR154" s="125" t="s">
        <v>75</v>
      </c>
      <c r="AT154" s="131" t="s">
        <v>68</v>
      </c>
      <c r="AU154" s="131" t="s">
        <v>75</v>
      </c>
      <c r="AY154" s="125" t="s">
        <v>155</v>
      </c>
      <c r="BK154" s="132">
        <f>BK155</f>
        <v>0</v>
      </c>
    </row>
    <row r="155" spans="2:65" s="1" customFormat="1" ht="24.2" customHeight="1">
      <c r="B155" s="135"/>
      <c r="C155" s="136" t="s">
        <v>222</v>
      </c>
      <c r="D155" s="136" t="s">
        <v>157</v>
      </c>
      <c r="E155" s="137" t="s">
        <v>242</v>
      </c>
      <c r="F155" s="138" t="s">
        <v>660</v>
      </c>
      <c r="G155" s="139" t="s">
        <v>190</v>
      </c>
      <c r="H155" s="140">
        <v>252</v>
      </c>
      <c r="I155" s="141"/>
      <c r="J155" s="141">
        <f>ROUND(I155*H155,2)</f>
        <v>0</v>
      </c>
      <c r="K155" s="142"/>
      <c r="L155" s="25"/>
      <c r="M155" s="143" t="s">
        <v>1</v>
      </c>
      <c r="N155" s="144" t="s">
        <v>35</v>
      </c>
      <c r="O155" s="145">
        <v>5.2499999999999998E-2</v>
      </c>
      <c r="P155" s="145">
        <f>O155*H155</f>
        <v>13.229999999999999</v>
      </c>
      <c r="Q155" s="145">
        <v>1E-4</v>
      </c>
      <c r="R155" s="145">
        <f>Q155*H155</f>
        <v>2.52E-2</v>
      </c>
      <c r="S155" s="145">
        <v>0</v>
      </c>
      <c r="T155" s="146">
        <f>S155*H155</f>
        <v>0</v>
      </c>
      <c r="AR155" s="147" t="s">
        <v>161</v>
      </c>
      <c r="AT155" s="147" t="s">
        <v>157</v>
      </c>
      <c r="AU155" s="147" t="s">
        <v>80</v>
      </c>
      <c r="AY155" s="13" t="s">
        <v>155</v>
      </c>
      <c r="BE155" s="148">
        <f>IF(N155="základná",J155,0)</f>
        <v>0</v>
      </c>
      <c r="BF155" s="148">
        <f>IF(N155="znížená",J155,0)</f>
        <v>0</v>
      </c>
      <c r="BG155" s="148">
        <f>IF(N155="zákl. prenesená",J155,0)</f>
        <v>0</v>
      </c>
      <c r="BH155" s="148">
        <f>IF(N155="zníž. prenesená",J155,0)</f>
        <v>0</v>
      </c>
      <c r="BI155" s="148">
        <f>IF(N155="nulová",J155,0)</f>
        <v>0</v>
      </c>
      <c r="BJ155" s="13" t="s">
        <v>80</v>
      </c>
      <c r="BK155" s="148">
        <f>ROUND(I155*H155,2)</f>
        <v>0</v>
      </c>
      <c r="BL155" s="13" t="s">
        <v>161</v>
      </c>
      <c r="BM155" s="147" t="s">
        <v>661</v>
      </c>
    </row>
    <row r="156" spans="2:65" s="11" customFormat="1" ht="22.9" customHeight="1">
      <c r="B156" s="124"/>
      <c r="D156" s="125" t="s">
        <v>68</v>
      </c>
      <c r="E156" s="133" t="s">
        <v>271</v>
      </c>
      <c r="F156" s="133" t="s">
        <v>272</v>
      </c>
      <c r="J156" s="134">
        <f>BK156</f>
        <v>0</v>
      </c>
      <c r="L156" s="124"/>
      <c r="M156" s="128"/>
      <c r="P156" s="129">
        <f>P157</f>
        <v>27.306999999999999</v>
      </c>
      <c r="R156" s="129">
        <f>R157</f>
        <v>0</v>
      </c>
      <c r="T156" s="130">
        <f>T157</f>
        <v>0</v>
      </c>
      <c r="AR156" s="125" t="s">
        <v>75</v>
      </c>
      <c r="AT156" s="131" t="s">
        <v>68</v>
      </c>
      <c r="AU156" s="131" t="s">
        <v>75</v>
      </c>
      <c r="AY156" s="125" t="s">
        <v>155</v>
      </c>
      <c r="BK156" s="132">
        <f>BK157</f>
        <v>0</v>
      </c>
    </row>
    <row r="157" spans="2:65" s="1" customFormat="1" ht="16.5" customHeight="1">
      <c r="B157" s="135"/>
      <c r="C157" s="136" t="s">
        <v>226</v>
      </c>
      <c r="D157" s="136" t="s">
        <v>157</v>
      </c>
      <c r="E157" s="137" t="s">
        <v>662</v>
      </c>
      <c r="F157" s="138" t="s">
        <v>663</v>
      </c>
      <c r="G157" s="139" t="s">
        <v>257</v>
      </c>
      <c r="H157" s="140">
        <v>581</v>
      </c>
      <c r="I157" s="141"/>
      <c r="J157" s="141">
        <f>ROUND(I157*H157,2)</f>
        <v>0</v>
      </c>
      <c r="K157" s="142"/>
      <c r="L157" s="25"/>
      <c r="M157" s="143" t="s">
        <v>1</v>
      </c>
      <c r="N157" s="144" t="s">
        <v>35</v>
      </c>
      <c r="O157" s="145">
        <v>4.7E-2</v>
      </c>
      <c r="P157" s="145">
        <f>O157*H157</f>
        <v>27.306999999999999</v>
      </c>
      <c r="Q157" s="145">
        <v>0</v>
      </c>
      <c r="R157" s="145">
        <f>Q157*H157</f>
        <v>0</v>
      </c>
      <c r="S157" s="145">
        <v>0</v>
      </c>
      <c r="T157" s="146">
        <f>S157*H157</f>
        <v>0</v>
      </c>
      <c r="AR157" s="147" t="s">
        <v>161</v>
      </c>
      <c r="AT157" s="147" t="s">
        <v>157</v>
      </c>
      <c r="AU157" s="147" t="s">
        <v>80</v>
      </c>
      <c r="AY157" s="13" t="s">
        <v>155</v>
      </c>
      <c r="BE157" s="148">
        <f>IF(N157="základná",J157,0)</f>
        <v>0</v>
      </c>
      <c r="BF157" s="148">
        <f>IF(N157="znížená",J157,0)</f>
        <v>0</v>
      </c>
      <c r="BG157" s="148">
        <f>IF(N157="zákl. prenesená",J157,0)</f>
        <v>0</v>
      </c>
      <c r="BH157" s="148">
        <f>IF(N157="zníž. prenesená",J157,0)</f>
        <v>0</v>
      </c>
      <c r="BI157" s="148">
        <f>IF(N157="nulová",J157,0)</f>
        <v>0</v>
      </c>
      <c r="BJ157" s="13" t="s">
        <v>80</v>
      </c>
      <c r="BK157" s="148">
        <f>ROUND(I157*H157,2)</f>
        <v>0</v>
      </c>
      <c r="BL157" s="13" t="s">
        <v>161</v>
      </c>
      <c r="BM157" s="147" t="s">
        <v>664</v>
      </c>
    </row>
    <row r="158" spans="2:65" s="11" customFormat="1" ht="25.9" customHeight="1">
      <c r="B158" s="124"/>
      <c r="D158" s="125" t="s">
        <v>68</v>
      </c>
      <c r="E158" s="126" t="s">
        <v>277</v>
      </c>
      <c r="F158" s="126" t="s">
        <v>278</v>
      </c>
      <c r="J158" s="127">
        <f>BK158</f>
        <v>0</v>
      </c>
      <c r="L158" s="124"/>
      <c r="M158" s="128"/>
      <c r="P158" s="129">
        <f>P159+P171+P176+P183</f>
        <v>309.84101799999996</v>
      </c>
      <c r="R158" s="129">
        <f>R159+R171+R176+R183</f>
        <v>2.4213233828000003</v>
      </c>
      <c r="T158" s="130">
        <f>T159+T171+T176+T183</f>
        <v>0</v>
      </c>
      <c r="AR158" s="125" t="s">
        <v>80</v>
      </c>
      <c r="AT158" s="131" t="s">
        <v>68</v>
      </c>
      <c r="AU158" s="131" t="s">
        <v>69</v>
      </c>
      <c r="AY158" s="125" t="s">
        <v>155</v>
      </c>
      <c r="BK158" s="132">
        <f>BK159+BK171+BK176+BK183</f>
        <v>0</v>
      </c>
    </row>
    <row r="159" spans="2:65" s="11" customFormat="1" ht="22.9" customHeight="1">
      <c r="B159" s="124"/>
      <c r="D159" s="125" t="s">
        <v>68</v>
      </c>
      <c r="E159" s="133" t="s">
        <v>665</v>
      </c>
      <c r="F159" s="133" t="s">
        <v>666</v>
      </c>
      <c r="J159" s="134">
        <f>BK159</f>
        <v>0</v>
      </c>
      <c r="L159" s="124"/>
      <c r="M159" s="128"/>
      <c r="P159" s="129">
        <f>SUM(P160:P170)</f>
        <v>150.13656999999995</v>
      </c>
      <c r="R159" s="129">
        <f>SUM(R160:R170)</f>
        <v>1.6422873528000004</v>
      </c>
      <c r="T159" s="130">
        <f>SUM(T160:T170)</f>
        <v>0</v>
      </c>
      <c r="AR159" s="125" t="s">
        <v>80</v>
      </c>
      <c r="AT159" s="131" t="s">
        <v>68</v>
      </c>
      <c r="AU159" s="131" t="s">
        <v>75</v>
      </c>
      <c r="AY159" s="125" t="s">
        <v>155</v>
      </c>
      <c r="BK159" s="132">
        <f>SUM(BK160:BK170)</f>
        <v>0</v>
      </c>
    </row>
    <row r="160" spans="2:65" s="1" customFormat="1" ht="24.2" customHeight="1">
      <c r="B160" s="135"/>
      <c r="C160" s="136" t="s">
        <v>230</v>
      </c>
      <c r="D160" s="136" t="s">
        <v>157</v>
      </c>
      <c r="E160" s="137" t="s">
        <v>667</v>
      </c>
      <c r="F160" s="138" t="s">
        <v>668</v>
      </c>
      <c r="G160" s="139" t="s">
        <v>190</v>
      </c>
      <c r="H160" s="140">
        <v>102</v>
      </c>
      <c r="I160" s="141"/>
      <c r="J160" s="141">
        <f t="shared" ref="J160:J170" si="10">ROUND(I160*H160,2)</f>
        <v>0</v>
      </c>
      <c r="K160" s="142"/>
      <c r="L160" s="25"/>
      <c r="M160" s="143" t="s">
        <v>1</v>
      </c>
      <c r="N160" s="144" t="s">
        <v>35</v>
      </c>
      <c r="O160" s="145">
        <v>0.83472000000000002</v>
      </c>
      <c r="P160" s="145">
        <f t="shared" ref="P160:P170" si="11">O160*H160</f>
        <v>85.141440000000003</v>
      </c>
      <c r="Q160" s="145">
        <v>1.4994616400000001E-2</v>
      </c>
      <c r="R160" s="145">
        <f t="shared" ref="R160:R170" si="12">Q160*H160</f>
        <v>1.5294508728</v>
      </c>
      <c r="S160" s="145">
        <v>0</v>
      </c>
      <c r="T160" s="146">
        <f t="shared" ref="T160:T170" si="13">S160*H160</f>
        <v>0</v>
      </c>
      <c r="AR160" s="147" t="s">
        <v>222</v>
      </c>
      <c r="AT160" s="147" t="s">
        <v>157</v>
      </c>
      <c r="AU160" s="147" t="s">
        <v>80</v>
      </c>
      <c r="AY160" s="13" t="s">
        <v>155</v>
      </c>
      <c r="BE160" s="148">
        <f t="shared" ref="BE160:BE170" si="14">IF(N160="základná",J160,0)</f>
        <v>0</v>
      </c>
      <c r="BF160" s="148">
        <f t="shared" ref="BF160:BF170" si="15">IF(N160="znížená",J160,0)</f>
        <v>0</v>
      </c>
      <c r="BG160" s="148">
        <f t="shared" ref="BG160:BG170" si="16">IF(N160="zákl. prenesená",J160,0)</f>
        <v>0</v>
      </c>
      <c r="BH160" s="148">
        <f t="shared" ref="BH160:BH170" si="17">IF(N160="zníž. prenesená",J160,0)</f>
        <v>0</v>
      </c>
      <c r="BI160" s="148">
        <f t="shared" ref="BI160:BI170" si="18">IF(N160="nulová",J160,0)</f>
        <v>0</v>
      </c>
      <c r="BJ160" s="13" t="s">
        <v>80</v>
      </c>
      <c r="BK160" s="148">
        <f t="shared" ref="BK160:BK170" si="19">ROUND(I160*H160,2)</f>
        <v>0</v>
      </c>
      <c r="BL160" s="13" t="s">
        <v>222</v>
      </c>
      <c r="BM160" s="147" t="s">
        <v>669</v>
      </c>
    </row>
    <row r="161" spans="2:65" s="1" customFormat="1" ht="24.2" customHeight="1">
      <c r="B161" s="135"/>
      <c r="C161" s="136" t="s">
        <v>234</v>
      </c>
      <c r="D161" s="136" t="s">
        <v>157</v>
      </c>
      <c r="E161" s="137" t="s">
        <v>670</v>
      </c>
      <c r="F161" s="138" t="s">
        <v>671</v>
      </c>
      <c r="G161" s="139" t="s">
        <v>204</v>
      </c>
      <c r="H161" s="140">
        <v>4</v>
      </c>
      <c r="I161" s="141"/>
      <c r="J161" s="141">
        <f t="shared" si="10"/>
        <v>0</v>
      </c>
      <c r="K161" s="142"/>
      <c r="L161" s="25"/>
      <c r="M161" s="143" t="s">
        <v>1</v>
      </c>
      <c r="N161" s="144" t="s">
        <v>35</v>
      </c>
      <c r="O161" s="145">
        <v>2.6070000000000002</v>
      </c>
      <c r="P161" s="145">
        <f t="shared" si="11"/>
        <v>10.428000000000001</v>
      </c>
      <c r="Q161" s="145">
        <v>0</v>
      </c>
      <c r="R161" s="145">
        <f t="shared" si="12"/>
        <v>0</v>
      </c>
      <c r="S161" s="145">
        <v>0</v>
      </c>
      <c r="T161" s="146">
        <f t="shared" si="13"/>
        <v>0</v>
      </c>
      <c r="AR161" s="147" t="s">
        <v>222</v>
      </c>
      <c r="AT161" s="147" t="s">
        <v>157</v>
      </c>
      <c r="AU161" s="147" t="s">
        <v>80</v>
      </c>
      <c r="AY161" s="13" t="s">
        <v>155</v>
      </c>
      <c r="BE161" s="148">
        <f t="shared" si="14"/>
        <v>0</v>
      </c>
      <c r="BF161" s="148">
        <f t="shared" si="15"/>
        <v>0</v>
      </c>
      <c r="BG161" s="148">
        <f t="shared" si="16"/>
        <v>0</v>
      </c>
      <c r="BH161" s="148">
        <f t="shared" si="17"/>
        <v>0</v>
      </c>
      <c r="BI161" s="148">
        <f t="shared" si="18"/>
        <v>0</v>
      </c>
      <c r="BJ161" s="13" t="s">
        <v>80</v>
      </c>
      <c r="BK161" s="148">
        <f t="shared" si="19"/>
        <v>0</v>
      </c>
      <c r="BL161" s="13" t="s">
        <v>222</v>
      </c>
      <c r="BM161" s="147" t="s">
        <v>672</v>
      </c>
    </row>
    <row r="162" spans="2:65" s="1" customFormat="1" ht="16.5" customHeight="1">
      <c r="B162" s="135"/>
      <c r="C162" s="136" t="s">
        <v>7</v>
      </c>
      <c r="D162" s="136" t="s">
        <v>157</v>
      </c>
      <c r="E162" s="137" t="s">
        <v>673</v>
      </c>
      <c r="F162" s="138" t="s">
        <v>674</v>
      </c>
      <c r="G162" s="139" t="s">
        <v>204</v>
      </c>
      <c r="H162" s="140">
        <v>2</v>
      </c>
      <c r="I162" s="141"/>
      <c r="J162" s="141">
        <f t="shared" si="10"/>
        <v>0</v>
      </c>
      <c r="K162" s="142"/>
      <c r="L162" s="25"/>
      <c r="M162" s="143" t="s">
        <v>1</v>
      </c>
      <c r="N162" s="144" t="s">
        <v>35</v>
      </c>
      <c r="O162" s="145">
        <v>2.4993099999999999</v>
      </c>
      <c r="P162" s="145">
        <f t="shared" si="11"/>
        <v>4.9986199999999998</v>
      </c>
      <c r="Q162" s="145">
        <v>4.2559999999999999E-4</v>
      </c>
      <c r="R162" s="145">
        <f t="shared" si="12"/>
        <v>8.5119999999999998E-4</v>
      </c>
      <c r="S162" s="145">
        <v>0</v>
      </c>
      <c r="T162" s="146">
        <f t="shared" si="13"/>
        <v>0</v>
      </c>
      <c r="AR162" s="147" t="s">
        <v>222</v>
      </c>
      <c r="AT162" s="147" t="s">
        <v>157</v>
      </c>
      <c r="AU162" s="147" t="s">
        <v>80</v>
      </c>
      <c r="AY162" s="13" t="s">
        <v>155</v>
      </c>
      <c r="BE162" s="148">
        <f t="shared" si="14"/>
        <v>0</v>
      </c>
      <c r="BF162" s="148">
        <f t="shared" si="15"/>
        <v>0</v>
      </c>
      <c r="BG162" s="148">
        <f t="shared" si="16"/>
        <v>0</v>
      </c>
      <c r="BH162" s="148">
        <f t="shared" si="17"/>
        <v>0</v>
      </c>
      <c r="BI162" s="148">
        <f t="shared" si="18"/>
        <v>0</v>
      </c>
      <c r="BJ162" s="13" t="s">
        <v>80</v>
      </c>
      <c r="BK162" s="148">
        <f t="shared" si="19"/>
        <v>0</v>
      </c>
      <c r="BL162" s="13" t="s">
        <v>222</v>
      </c>
      <c r="BM162" s="147" t="s">
        <v>675</v>
      </c>
    </row>
    <row r="163" spans="2:65" s="1" customFormat="1" ht="24.2" customHeight="1">
      <c r="B163" s="135"/>
      <c r="C163" s="149" t="s">
        <v>241</v>
      </c>
      <c r="D163" s="149" t="s">
        <v>193</v>
      </c>
      <c r="E163" s="150" t="s">
        <v>676</v>
      </c>
      <c r="F163" s="151" t="s">
        <v>677</v>
      </c>
      <c r="G163" s="152" t="s">
        <v>204</v>
      </c>
      <c r="H163" s="153">
        <v>2</v>
      </c>
      <c r="I163" s="154"/>
      <c r="J163" s="154">
        <f t="shared" si="10"/>
        <v>0</v>
      </c>
      <c r="K163" s="155"/>
      <c r="L163" s="156"/>
      <c r="M163" s="157" t="s">
        <v>1</v>
      </c>
      <c r="N163" s="158" t="s">
        <v>35</v>
      </c>
      <c r="O163" s="145">
        <v>0</v>
      </c>
      <c r="P163" s="145">
        <f t="shared" si="11"/>
        <v>0</v>
      </c>
      <c r="Q163" s="145">
        <v>1E-3</v>
      </c>
      <c r="R163" s="145">
        <f t="shared" si="12"/>
        <v>2E-3</v>
      </c>
      <c r="S163" s="145">
        <v>0</v>
      </c>
      <c r="T163" s="146">
        <f t="shared" si="13"/>
        <v>0</v>
      </c>
      <c r="AR163" s="147" t="s">
        <v>293</v>
      </c>
      <c r="AT163" s="147" t="s">
        <v>193</v>
      </c>
      <c r="AU163" s="147" t="s">
        <v>80</v>
      </c>
      <c r="AY163" s="13" t="s">
        <v>155</v>
      </c>
      <c r="BE163" s="148">
        <f t="shared" si="14"/>
        <v>0</v>
      </c>
      <c r="BF163" s="148">
        <f t="shared" si="15"/>
        <v>0</v>
      </c>
      <c r="BG163" s="148">
        <f t="shared" si="16"/>
        <v>0</v>
      </c>
      <c r="BH163" s="148">
        <f t="shared" si="17"/>
        <v>0</v>
      </c>
      <c r="BI163" s="148">
        <f t="shared" si="18"/>
        <v>0</v>
      </c>
      <c r="BJ163" s="13" t="s">
        <v>80</v>
      </c>
      <c r="BK163" s="148">
        <f t="shared" si="19"/>
        <v>0</v>
      </c>
      <c r="BL163" s="13" t="s">
        <v>222</v>
      </c>
      <c r="BM163" s="147" t="s">
        <v>678</v>
      </c>
    </row>
    <row r="164" spans="2:65" s="1" customFormat="1" ht="16.5" customHeight="1">
      <c r="B164" s="135"/>
      <c r="C164" s="136" t="s">
        <v>246</v>
      </c>
      <c r="D164" s="136" t="s">
        <v>157</v>
      </c>
      <c r="E164" s="137" t="s">
        <v>679</v>
      </c>
      <c r="F164" s="138" t="s">
        <v>680</v>
      </c>
      <c r="G164" s="139" t="s">
        <v>204</v>
      </c>
      <c r="H164" s="140">
        <v>12</v>
      </c>
      <c r="I164" s="141"/>
      <c r="J164" s="141">
        <f t="shared" si="10"/>
        <v>0</v>
      </c>
      <c r="K164" s="142"/>
      <c r="L164" s="25"/>
      <c r="M164" s="143" t="s">
        <v>1</v>
      </c>
      <c r="N164" s="144" t="s">
        <v>35</v>
      </c>
      <c r="O164" s="145">
        <v>2.4993699999999999</v>
      </c>
      <c r="P164" s="145">
        <f t="shared" si="11"/>
        <v>29.992439999999998</v>
      </c>
      <c r="Q164" s="145">
        <v>4.2559999999999999E-4</v>
      </c>
      <c r="R164" s="145">
        <f t="shared" si="12"/>
        <v>5.1072000000000001E-3</v>
      </c>
      <c r="S164" s="145">
        <v>0</v>
      </c>
      <c r="T164" s="146">
        <f t="shared" si="13"/>
        <v>0</v>
      </c>
      <c r="AR164" s="147" t="s">
        <v>222</v>
      </c>
      <c r="AT164" s="147" t="s">
        <v>157</v>
      </c>
      <c r="AU164" s="147" t="s">
        <v>80</v>
      </c>
      <c r="AY164" s="13" t="s">
        <v>155</v>
      </c>
      <c r="BE164" s="148">
        <f t="shared" si="14"/>
        <v>0</v>
      </c>
      <c r="BF164" s="148">
        <f t="shared" si="15"/>
        <v>0</v>
      </c>
      <c r="BG164" s="148">
        <f t="shared" si="16"/>
        <v>0</v>
      </c>
      <c r="BH164" s="148">
        <f t="shared" si="17"/>
        <v>0</v>
      </c>
      <c r="BI164" s="148">
        <f t="shared" si="18"/>
        <v>0</v>
      </c>
      <c r="BJ164" s="13" t="s">
        <v>80</v>
      </c>
      <c r="BK164" s="148">
        <f t="shared" si="19"/>
        <v>0</v>
      </c>
      <c r="BL164" s="13" t="s">
        <v>222</v>
      </c>
      <c r="BM164" s="147" t="s">
        <v>681</v>
      </c>
    </row>
    <row r="165" spans="2:65" s="1" customFormat="1" ht="24.2" customHeight="1">
      <c r="B165" s="135"/>
      <c r="C165" s="149" t="s">
        <v>250</v>
      </c>
      <c r="D165" s="149" t="s">
        <v>193</v>
      </c>
      <c r="E165" s="150" t="s">
        <v>682</v>
      </c>
      <c r="F165" s="151" t="s">
        <v>683</v>
      </c>
      <c r="G165" s="152" t="s">
        <v>204</v>
      </c>
      <c r="H165" s="153">
        <v>12</v>
      </c>
      <c r="I165" s="154"/>
      <c r="J165" s="154">
        <f t="shared" si="10"/>
        <v>0</v>
      </c>
      <c r="K165" s="155"/>
      <c r="L165" s="156"/>
      <c r="M165" s="157" t="s">
        <v>1</v>
      </c>
      <c r="N165" s="158" t="s">
        <v>35</v>
      </c>
      <c r="O165" s="145">
        <v>0</v>
      </c>
      <c r="P165" s="145">
        <f t="shared" si="11"/>
        <v>0</v>
      </c>
      <c r="Q165" s="145">
        <v>2.0699999999999998E-3</v>
      </c>
      <c r="R165" s="145">
        <f t="shared" si="12"/>
        <v>2.4839999999999997E-2</v>
      </c>
      <c r="S165" s="145">
        <v>0</v>
      </c>
      <c r="T165" s="146">
        <f t="shared" si="13"/>
        <v>0</v>
      </c>
      <c r="AR165" s="147" t="s">
        <v>293</v>
      </c>
      <c r="AT165" s="147" t="s">
        <v>193</v>
      </c>
      <c r="AU165" s="147" t="s">
        <v>80</v>
      </c>
      <c r="AY165" s="13" t="s">
        <v>155</v>
      </c>
      <c r="BE165" s="148">
        <f t="shared" si="14"/>
        <v>0</v>
      </c>
      <c r="BF165" s="148">
        <f t="shared" si="15"/>
        <v>0</v>
      </c>
      <c r="BG165" s="148">
        <f t="shared" si="16"/>
        <v>0</v>
      </c>
      <c r="BH165" s="148">
        <f t="shared" si="17"/>
        <v>0</v>
      </c>
      <c r="BI165" s="148">
        <f t="shared" si="18"/>
        <v>0</v>
      </c>
      <c r="BJ165" s="13" t="s">
        <v>80</v>
      </c>
      <c r="BK165" s="148">
        <f t="shared" si="19"/>
        <v>0</v>
      </c>
      <c r="BL165" s="13" t="s">
        <v>222</v>
      </c>
      <c r="BM165" s="147" t="s">
        <v>684</v>
      </c>
    </row>
    <row r="166" spans="2:65" s="1" customFormat="1" ht="16.5" customHeight="1">
      <c r="B166" s="135"/>
      <c r="C166" s="136" t="s">
        <v>254</v>
      </c>
      <c r="D166" s="136" t="s">
        <v>157</v>
      </c>
      <c r="E166" s="137" t="s">
        <v>685</v>
      </c>
      <c r="F166" s="138" t="s">
        <v>686</v>
      </c>
      <c r="G166" s="139" t="s">
        <v>204</v>
      </c>
      <c r="H166" s="140">
        <v>2</v>
      </c>
      <c r="I166" s="141"/>
      <c r="J166" s="141">
        <f t="shared" si="10"/>
        <v>0</v>
      </c>
      <c r="K166" s="142"/>
      <c r="L166" s="25"/>
      <c r="M166" s="143" t="s">
        <v>1</v>
      </c>
      <c r="N166" s="144" t="s">
        <v>35</v>
      </c>
      <c r="O166" s="145">
        <v>2.4992700000000001</v>
      </c>
      <c r="P166" s="145">
        <f t="shared" si="11"/>
        <v>4.9985400000000002</v>
      </c>
      <c r="Q166" s="145">
        <v>4.2559999999999999E-4</v>
      </c>
      <c r="R166" s="145">
        <f t="shared" si="12"/>
        <v>8.5119999999999998E-4</v>
      </c>
      <c r="S166" s="145">
        <v>0</v>
      </c>
      <c r="T166" s="146">
        <f t="shared" si="13"/>
        <v>0</v>
      </c>
      <c r="AR166" s="147" t="s">
        <v>222</v>
      </c>
      <c r="AT166" s="147" t="s">
        <v>157</v>
      </c>
      <c r="AU166" s="147" t="s">
        <v>80</v>
      </c>
      <c r="AY166" s="13" t="s">
        <v>155</v>
      </c>
      <c r="BE166" s="148">
        <f t="shared" si="14"/>
        <v>0</v>
      </c>
      <c r="BF166" s="148">
        <f t="shared" si="15"/>
        <v>0</v>
      </c>
      <c r="BG166" s="148">
        <f t="shared" si="16"/>
        <v>0</v>
      </c>
      <c r="BH166" s="148">
        <f t="shared" si="17"/>
        <v>0</v>
      </c>
      <c r="BI166" s="148">
        <f t="shared" si="18"/>
        <v>0</v>
      </c>
      <c r="BJ166" s="13" t="s">
        <v>80</v>
      </c>
      <c r="BK166" s="148">
        <f t="shared" si="19"/>
        <v>0</v>
      </c>
      <c r="BL166" s="13" t="s">
        <v>222</v>
      </c>
      <c r="BM166" s="147" t="s">
        <v>687</v>
      </c>
    </row>
    <row r="167" spans="2:65" s="1" customFormat="1" ht="21.75" customHeight="1">
      <c r="B167" s="135"/>
      <c r="C167" s="149" t="s">
        <v>259</v>
      </c>
      <c r="D167" s="149" t="s">
        <v>193</v>
      </c>
      <c r="E167" s="150" t="s">
        <v>688</v>
      </c>
      <c r="F167" s="151" t="s">
        <v>689</v>
      </c>
      <c r="G167" s="152" t="s">
        <v>204</v>
      </c>
      <c r="H167" s="153">
        <v>2</v>
      </c>
      <c r="I167" s="154"/>
      <c r="J167" s="154">
        <f t="shared" si="10"/>
        <v>0</v>
      </c>
      <c r="K167" s="155"/>
      <c r="L167" s="156"/>
      <c r="M167" s="157" t="s">
        <v>1</v>
      </c>
      <c r="N167" s="158" t="s">
        <v>35</v>
      </c>
      <c r="O167" s="145">
        <v>0</v>
      </c>
      <c r="P167" s="145">
        <f t="shared" si="11"/>
        <v>0</v>
      </c>
      <c r="Q167" s="145">
        <v>4.2999999999999999E-4</v>
      </c>
      <c r="R167" s="145">
        <f t="shared" si="12"/>
        <v>8.5999999999999998E-4</v>
      </c>
      <c r="S167" s="145">
        <v>0</v>
      </c>
      <c r="T167" s="146">
        <f t="shared" si="13"/>
        <v>0</v>
      </c>
      <c r="AR167" s="147" t="s">
        <v>293</v>
      </c>
      <c r="AT167" s="147" t="s">
        <v>193</v>
      </c>
      <c r="AU167" s="147" t="s">
        <v>80</v>
      </c>
      <c r="AY167" s="13" t="s">
        <v>155</v>
      </c>
      <c r="BE167" s="148">
        <f t="shared" si="14"/>
        <v>0</v>
      </c>
      <c r="BF167" s="148">
        <f t="shared" si="15"/>
        <v>0</v>
      </c>
      <c r="BG167" s="148">
        <f t="shared" si="16"/>
        <v>0</v>
      </c>
      <c r="BH167" s="148">
        <f t="shared" si="17"/>
        <v>0</v>
      </c>
      <c r="BI167" s="148">
        <f t="shared" si="18"/>
        <v>0</v>
      </c>
      <c r="BJ167" s="13" t="s">
        <v>80</v>
      </c>
      <c r="BK167" s="148">
        <f t="shared" si="19"/>
        <v>0</v>
      </c>
      <c r="BL167" s="13" t="s">
        <v>222</v>
      </c>
      <c r="BM167" s="147" t="s">
        <v>690</v>
      </c>
    </row>
    <row r="168" spans="2:65" s="1" customFormat="1" ht="24.2" customHeight="1">
      <c r="B168" s="135"/>
      <c r="C168" s="136" t="s">
        <v>263</v>
      </c>
      <c r="D168" s="136" t="s">
        <v>157</v>
      </c>
      <c r="E168" s="137" t="s">
        <v>691</v>
      </c>
      <c r="F168" s="138" t="s">
        <v>692</v>
      </c>
      <c r="G168" s="139" t="s">
        <v>204</v>
      </c>
      <c r="H168" s="140">
        <v>4</v>
      </c>
      <c r="I168" s="141"/>
      <c r="J168" s="141">
        <f t="shared" si="10"/>
        <v>0</v>
      </c>
      <c r="K168" s="142"/>
      <c r="L168" s="25"/>
      <c r="M168" s="143" t="s">
        <v>1</v>
      </c>
      <c r="N168" s="144" t="s">
        <v>35</v>
      </c>
      <c r="O168" s="145">
        <v>1.1083799999999999</v>
      </c>
      <c r="P168" s="145">
        <f t="shared" si="11"/>
        <v>4.4335199999999997</v>
      </c>
      <c r="Q168" s="145">
        <v>1.958172E-2</v>
      </c>
      <c r="R168" s="145">
        <f t="shared" si="12"/>
        <v>7.8326880000000002E-2</v>
      </c>
      <c r="S168" s="145">
        <v>0</v>
      </c>
      <c r="T168" s="146">
        <f t="shared" si="13"/>
        <v>0</v>
      </c>
      <c r="AR168" s="147" t="s">
        <v>222</v>
      </c>
      <c r="AT168" s="147" t="s">
        <v>157</v>
      </c>
      <c r="AU168" s="147" t="s">
        <v>80</v>
      </c>
      <c r="AY168" s="13" t="s">
        <v>155</v>
      </c>
      <c r="BE168" s="148">
        <f t="shared" si="14"/>
        <v>0</v>
      </c>
      <c r="BF168" s="148">
        <f t="shared" si="15"/>
        <v>0</v>
      </c>
      <c r="BG168" s="148">
        <f t="shared" si="16"/>
        <v>0</v>
      </c>
      <c r="BH168" s="148">
        <f t="shared" si="17"/>
        <v>0</v>
      </c>
      <c r="BI168" s="148">
        <f t="shared" si="18"/>
        <v>0</v>
      </c>
      <c r="BJ168" s="13" t="s">
        <v>80</v>
      </c>
      <c r="BK168" s="148">
        <f t="shared" si="19"/>
        <v>0</v>
      </c>
      <c r="BL168" s="13" t="s">
        <v>222</v>
      </c>
      <c r="BM168" s="147" t="s">
        <v>693</v>
      </c>
    </row>
    <row r="169" spans="2:65" s="1" customFormat="1" ht="24.2" customHeight="1">
      <c r="B169" s="135"/>
      <c r="C169" s="136" t="s">
        <v>267</v>
      </c>
      <c r="D169" s="136" t="s">
        <v>157</v>
      </c>
      <c r="E169" s="137" t="s">
        <v>694</v>
      </c>
      <c r="F169" s="138" t="s">
        <v>695</v>
      </c>
      <c r="G169" s="139" t="s">
        <v>190</v>
      </c>
      <c r="H169" s="140">
        <v>102</v>
      </c>
      <c r="I169" s="141"/>
      <c r="J169" s="141">
        <f t="shared" si="10"/>
        <v>0</v>
      </c>
      <c r="K169" s="142"/>
      <c r="L169" s="25"/>
      <c r="M169" s="143" t="s">
        <v>1</v>
      </c>
      <c r="N169" s="144" t="s">
        <v>35</v>
      </c>
      <c r="O169" s="145">
        <v>0.05</v>
      </c>
      <c r="P169" s="145">
        <f t="shared" si="11"/>
        <v>5.1000000000000005</v>
      </c>
      <c r="Q169" s="145">
        <v>0</v>
      </c>
      <c r="R169" s="145">
        <f t="shared" si="12"/>
        <v>0</v>
      </c>
      <c r="S169" s="145">
        <v>0</v>
      </c>
      <c r="T169" s="146">
        <f t="shared" si="13"/>
        <v>0</v>
      </c>
      <c r="AR169" s="147" t="s">
        <v>222</v>
      </c>
      <c r="AT169" s="147" t="s">
        <v>157</v>
      </c>
      <c r="AU169" s="147" t="s">
        <v>80</v>
      </c>
      <c r="AY169" s="13" t="s">
        <v>155</v>
      </c>
      <c r="BE169" s="148">
        <f t="shared" si="14"/>
        <v>0</v>
      </c>
      <c r="BF169" s="148">
        <f t="shared" si="15"/>
        <v>0</v>
      </c>
      <c r="BG169" s="148">
        <f t="shared" si="16"/>
        <v>0</v>
      </c>
      <c r="BH169" s="148">
        <f t="shared" si="17"/>
        <v>0</v>
      </c>
      <c r="BI169" s="148">
        <f t="shared" si="18"/>
        <v>0</v>
      </c>
      <c r="BJ169" s="13" t="s">
        <v>80</v>
      </c>
      <c r="BK169" s="148">
        <f t="shared" si="19"/>
        <v>0</v>
      </c>
      <c r="BL169" s="13" t="s">
        <v>222</v>
      </c>
      <c r="BM169" s="147" t="s">
        <v>696</v>
      </c>
    </row>
    <row r="170" spans="2:65" s="1" customFormat="1" ht="24.2" customHeight="1">
      <c r="B170" s="135"/>
      <c r="C170" s="136" t="s">
        <v>273</v>
      </c>
      <c r="D170" s="136" t="s">
        <v>157</v>
      </c>
      <c r="E170" s="137" t="s">
        <v>697</v>
      </c>
      <c r="F170" s="138" t="s">
        <v>698</v>
      </c>
      <c r="G170" s="139" t="s">
        <v>257</v>
      </c>
      <c r="H170" s="140">
        <v>1.643</v>
      </c>
      <c r="I170" s="141"/>
      <c r="J170" s="141">
        <f t="shared" si="10"/>
        <v>0</v>
      </c>
      <c r="K170" s="142"/>
      <c r="L170" s="25"/>
      <c r="M170" s="143" t="s">
        <v>1</v>
      </c>
      <c r="N170" s="144" t="s">
        <v>35</v>
      </c>
      <c r="O170" s="145">
        <v>3.07</v>
      </c>
      <c r="P170" s="145">
        <f t="shared" si="11"/>
        <v>5.0440100000000001</v>
      </c>
      <c r="Q170" s="145">
        <v>0</v>
      </c>
      <c r="R170" s="145">
        <f t="shared" si="12"/>
        <v>0</v>
      </c>
      <c r="S170" s="145">
        <v>0</v>
      </c>
      <c r="T170" s="146">
        <f t="shared" si="13"/>
        <v>0</v>
      </c>
      <c r="AR170" s="147" t="s">
        <v>222</v>
      </c>
      <c r="AT170" s="147" t="s">
        <v>157</v>
      </c>
      <c r="AU170" s="147" t="s">
        <v>80</v>
      </c>
      <c r="AY170" s="13" t="s">
        <v>155</v>
      </c>
      <c r="BE170" s="148">
        <f t="shared" si="14"/>
        <v>0</v>
      </c>
      <c r="BF170" s="148">
        <f t="shared" si="15"/>
        <v>0</v>
      </c>
      <c r="BG170" s="148">
        <f t="shared" si="16"/>
        <v>0</v>
      </c>
      <c r="BH170" s="148">
        <f t="shared" si="17"/>
        <v>0</v>
      </c>
      <c r="BI170" s="148">
        <f t="shared" si="18"/>
        <v>0</v>
      </c>
      <c r="BJ170" s="13" t="s">
        <v>80</v>
      </c>
      <c r="BK170" s="148">
        <f t="shared" si="19"/>
        <v>0</v>
      </c>
      <c r="BL170" s="13" t="s">
        <v>222</v>
      </c>
      <c r="BM170" s="147" t="s">
        <v>699</v>
      </c>
    </row>
    <row r="171" spans="2:65" s="11" customFormat="1" ht="22.9" customHeight="1">
      <c r="B171" s="124"/>
      <c r="D171" s="125" t="s">
        <v>68</v>
      </c>
      <c r="E171" s="133" t="s">
        <v>700</v>
      </c>
      <c r="F171" s="133" t="s">
        <v>701</v>
      </c>
      <c r="J171" s="134">
        <f>BK171</f>
        <v>0</v>
      </c>
      <c r="L171" s="124"/>
      <c r="M171" s="128"/>
      <c r="P171" s="129">
        <f>SUM(P172:P175)</f>
        <v>19.165279999999999</v>
      </c>
      <c r="R171" s="129">
        <f>SUM(R172:R175)</f>
        <v>9.3718157999999996E-2</v>
      </c>
      <c r="T171" s="130">
        <f>SUM(T172:T175)</f>
        <v>0</v>
      </c>
      <c r="AR171" s="125" t="s">
        <v>80</v>
      </c>
      <c r="AT171" s="131" t="s">
        <v>68</v>
      </c>
      <c r="AU171" s="131" t="s">
        <v>75</v>
      </c>
      <c r="AY171" s="125" t="s">
        <v>155</v>
      </c>
      <c r="BK171" s="132">
        <f>SUM(BK172:BK175)</f>
        <v>0</v>
      </c>
    </row>
    <row r="172" spans="2:65" s="1" customFormat="1" ht="24.2" customHeight="1">
      <c r="B172" s="135"/>
      <c r="C172" s="136" t="s">
        <v>281</v>
      </c>
      <c r="D172" s="136" t="s">
        <v>157</v>
      </c>
      <c r="E172" s="137" t="s">
        <v>702</v>
      </c>
      <c r="F172" s="138" t="s">
        <v>703</v>
      </c>
      <c r="G172" s="139" t="s">
        <v>704</v>
      </c>
      <c r="H172" s="140">
        <v>4</v>
      </c>
      <c r="I172" s="141"/>
      <c r="J172" s="141">
        <f>ROUND(I172*H172,2)</f>
        <v>0</v>
      </c>
      <c r="K172" s="142"/>
      <c r="L172" s="25"/>
      <c r="M172" s="143" t="s">
        <v>1</v>
      </c>
      <c r="N172" s="144" t="s">
        <v>35</v>
      </c>
      <c r="O172" s="145">
        <v>2.3362400000000001</v>
      </c>
      <c r="P172" s="145">
        <f>O172*H172</f>
        <v>9.3449600000000004</v>
      </c>
      <c r="Q172" s="145">
        <v>9.0116399999999996E-3</v>
      </c>
      <c r="R172" s="145">
        <f>Q172*H172</f>
        <v>3.6046559999999998E-2</v>
      </c>
      <c r="S172" s="145">
        <v>0</v>
      </c>
      <c r="T172" s="146">
        <f>S172*H172</f>
        <v>0</v>
      </c>
      <c r="AR172" s="147" t="s">
        <v>222</v>
      </c>
      <c r="AT172" s="147" t="s">
        <v>157</v>
      </c>
      <c r="AU172" s="147" t="s">
        <v>80</v>
      </c>
      <c r="AY172" s="13" t="s">
        <v>155</v>
      </c>
      <c r="BE172" s="148">
        <f>IF(N172="základná",J172,0)</f>
        <v>0</v>
      </c>
      <c r="BF172" s="148">
        <f>IF(N172="znížená",J172,0)</f>
        <v>0</v>
      </c>
      <c r="BG172" s="148">
        <f>IF(N172="zákl. prenesená",J172,0)</f>
        <v>0</v>
      </c>
      <c r="BH172" s="148">
        <f>IF(N172="zníž. prenesená",J172,0)</f>
        <v>0</v>
      </c>
      <c r="BI172" s="148">
        <f>IF(N172="nulová",J172,0)</f>
        <v>0</v>
      </c>
      <c r="BJ172" s="13" t="s">
        <v>80</v>
      </c>
      <c r="BK172" s="148">
        <f>ROUND(I172*H172,2)</f>
        <v>0</v>
      </c>
      <c r="BL172" s="13" t="s">
        <v>222</v>
      </c>
      <c r="BM172" s="147" t="s">
        <v>705</v>
      </c>
    </row>
    <row r="173" spans="2:65" s="1" customFormat="1" ht="24.2" customHeight="1">
      <c r="B173" s="135"/>
      <c r="C173" s="149" t="s">
        <v>286</v>
      </c>
      <c r="D173" s="149" t="s">
        <v>193</v>
      </c>
      <c r="E173" s="150" t="s">
        <v>706</v>
      </c>
      <c r="F173" s="151" t="s">
        <v>707</v>
      </c>
      <c r="G173" s="152" t="s">
        <v>204</v>
      </c>
      <c r="H173" s="153">
        <v>4</v>
      </c>
      <c r="I173" s="154"/>
      <c r="J173" s="154">
        <f>ROUND(I173*H173,2)</f>
        <v>0</v>
      </c>
      <c r="K173" s="155"/>
      <c r="L173" s="156"/>
      <c r="M173" s="157" t="s">
        <v>1</v>
      </c>
      <c r="N173" s="158" t="s">
        <v>35</v>
      </c>
      <c r="O173" s="145">
        <v>0</v>
      </c>
      <c r="P173" s="145">
        <f>O173*H173</f>
        <v>0</v>
      </c>
      <c r="Q173" s="145">
        <v>2.2499999999999998E-3</v>
      </c>
      <c r="R173" s="145">
        <f>Q173*H173</f>
        <v>8.9999999999999993E-3</v>
      </c>
      <c r="S173" s="145">
        <v>0</v>
      </c>
      <c r="T173" s="146">
        <f>S173*H173</f>
        <v>0</v>
      </c>
      <c r="AR173" s="147" t="s">
        <v>293</v>
      </c>
      <c r="AT173" s="147" t="s">
        <v>193</v>
      </c>
      <c r="AU173" s="147" t="s">
        <v>80</v>
      </c>
      <c r="AY173" s="13" t="s">
        <v>155</v>
      </c>
      <c r="BE173" s="148">
        <f>IF(N173="základná",J173,0)</f>
        <v>0</v>
      </c>
      <c r="BF173" s="148">
        <f>IF(N173="znížená",J173,0)</f>
        <v>0</v>
      </c>
      <c r="BG173" s="148">
        <f>IF(N173="zákl. prenesená",J173,0)</f>
        <v>0</v>
      </c>
      <c r="BH173" s="148">
        <f>IF(N173="zníž. prenesená",J173,0)</f>
        <v>0</v>
      </c>
      <c r="BI173" s="148">
        <f>IF(N173="nulová",J173,0)</f>
        <v>0</v>
      </c>
      <c r="BJ173" s="13" t="s">
        <v>80</v>
      </c>
      <c r="BK173" s="148">
        <f>ROUND(I173*H173,2)</f>
        <v>0</v>
      </c>
      <c r="BL173" s="13" t="s">
        <v>222</v>
      </c>
      <c r="BM173" s="147" t="s">
        <v>708</v>
      </c>
    </row>
    <row r="174" spans="2:65" s="1" customFormat="1" ht="16.5" customHeight="1">
      <c r="B174" s="135"/>
      <c r="C174" s="136" t="s">
        <v>290</v>
      </c>
      <c r="D174" s="136" t="s">
        <v>157</v>
      </c>
      <c r="E174" s="137" t="s">
        <v>709</v>
      </c>
      <c r="F174" s="138" t="s">
        <v>710</v>
      </c>
      <c r="G174" s="139" t="s">
        <v>704</v>
      </c>
      <c r="H174" s="140">
        <v>6</v>
      </c>
      <c r="I174" s="141"/>
      <c r="J174" s="141">
        <f>ROUND(I174*H174,2)</f>
        <v>0</v>
      </c>
      <c r="K174" s="142"/>
      <c r="L174" s="25"/>
      <c r="M174" s="143" t="s">
        <v>1</v>
      </c>
      <c r="N174" s="144" t="s">
        <v>35</v>
      </c>
      <c r="O174" s="145">
        <v>1.63672</v>
      </c>
      <c r="P174" s="145">
        <f>O174*H174</f>
        <v>9.8203199999999988</v>
      </c>
      <c r="Q174" s="145">
        <v>8.111933E-3</v>
      </c>
      <c r="R174" s="145">
        <f>Q174*H174</f>
        <v>4.8671597999999996E-2</v>
      </c>
      <c r="S174" s="145">
        <v>0</v>
      </c>
      <c r="T174" s="146">
        <f>S174*H174</f>
        <v>0</v>
      </c>
      <c r="AR174" s="147" t="s">
        <v>222</v>
      </c>
      <c r="AT174" s="147" t="s">
        <v>157</v>
      </c>
      <c r="AU174" s="147" t="s">
        <v>80</v>
      </c>
      <c r="AY174" s="13" t="s">
        <v>155</v>
      </c>
      <c r="BE174" s="148">
        <f>IF(N174="základná",J174,0)</f>
        <v>0</v>
      </c>
      <c r="BF174" s="148">
        <f>IF(N174="znížená",J174,0)</f>
        <v>0</v>
      </c>
      <c r="BG174" s="148">
        <f>IF(N174="zákl. prenesená",J174,0)</f>
        <v>0</v>
      </c>
      <c r="BH174" s="148">
        <f>IF(N174="zníž. prenesená",J174,0)</f>
        <v>0</v>
      </c>
      <c r="BI174" s="148">
        <f>IF(N174="nulová",J174,0)</f>
        <v>0</v>
      </c>
      <c r="BJ174" s="13" t="s">
        <v>80</v>
      </c>
      <c r="BK174" s="148">
        <f>ROUND(I174*H174,2)</f>
        <v>0</v>
      </c>
      <c r="BL174" s="13" t="s">
        <v>222</v>
      </c>
      <c r="BM174" s="147" t="s">
        <v>711</v>
      </c>
    </row>
    <row r="175" spans="2:65" s="1" customFormat="1" ht="21.75" customHeight="1">
      <c r="B175" s="135"/>
      <c r="C175" s="136" t="s">
        <v>293</v>
      </c>
      <c r="D175" s="136" t="s">
        <v>157</v>
      </c>
      <c r="E175" s="137" t="s">
        <v>712</v>
      </c>
      <c r="F175" s="138" t="s">
        <v>713</v>
      </c>
      <c r="G175" s="139" t="s">
        <v>297</v>
      </c>
      <c r="H175" s="140">
        <v>31.646000000000001</v>
      </c>
      <c r="I175" s="141"/>
      <c r="J175" s="141">
        <f>ROUND(I175*H175,2)</f>
        <v>0</v>
      </c>
      <c r="K175" s="142"/>
      <c r="L175" s="25"/>
      <c r="M175" s="143" t="s">
        <v>1</v>
      </c>
      <c r="N175" s="144" t="s">
        <v>35</v>
      </c>
      <c r="O175" s="145">
        <v>0</v>
      </c>
      <c r="P175" s="145">
        <f>O175*H175</f>
        <v>0</v>
      </c>
      <c r="Q175" s="145">
        <v>0</v>
      </c>
      <c r="R175" s="145">
        <f>Q175*H175</f>
        <v>0</v>
      </c>
      <c r="S175" s="145">
        <v>0</v>
      </c>
      <c r="T175" s="146">
        <f>S175*H175</f>
        <v>0</v>
      </c>
      <c r="AR175" s="147" t="s">
        <v>222</v>
      </c>
      <c r="AT175" s="147" t="s">
        <v>157</v>
      </c>
      <c r="AU175" s="147" t="s">
        <v>80</v>
      </c>
      <c r="AY175" s="13" t="s">
        <v>155</v>
      </c>
      <c r="BE175" s="148">
        <f>IF(N175="základná",J175,0)</f>
        <v>0</v>
      </c>
      <c r="BF175" s="148">
        <f>IF(N175="znížená",J175,0)</f>
        <v>0</v>
      </c>
      <c r="BG175" s="148">
        <f>IF(N175="zákl. prenesená",J175,0)</f>
        <v>0</v>
      </c>
      <c r="BH175" s="148">
        <f>IF(N175="zníž. prenesená",J175,0)</f>
        <v>0</v>
      </c>
      <c r="BI175" s="148">
        <f>IF(N175="nulová",J175,0)</f>
        <v>0</v>
      </c>
      <c r="BJ175" s="13" t="s">
        <v>80</v>
      </c>
      <c r="BK175" s="148">
        <f>ROUND(I175*H175,2)</f>
        <v>0</v>
      </c>
      <c r="BL175" s="13" t="s">
        <v>222</v>
      </c>
      <c r="BM175" s="147" t="s">
        <v>714</v>
      </c>
    </row>
    <row r="176" spans="2:65" s="11" customFormat="1" ht="22.9" customHeight="1">
      <c r="B176" s="124"/>
      <c r="D176" s="125" t="s">
        <v>68</v>
      </c>
      <c r="E176" s="133" t="s">
        <v>279</v>
      </c>
      <c r="F176" s="133" t="s">
        <v>280</v>
      </c>
      <c r="J176" s="134">
        <f>BK176</f>
        <v>0</v>
      </c>
      <c r="L176" s="124"/>
      <c r="M176" s="128"/>
      <c r="P176" s="129">
        <f>SUM(P177:P182)</f>
        <v>96.014499999999998</v>
      </c>
      <c r="R176" s="129">
        <f>SUM(R177:R182)</f>
        <v>0.657725</v>
      </c>
      <c r="T176" s="130">
        <f>SUM(T177:T182)</f>
        <v>0</v>
      </c>
      <c r="AR176" s="125" t="s">
        <v>80</v>
      </c>
      <c r="AT176" s="131" t="s">
        <v>68</v>
      </c>
      <c r="AU176" s="131" t="s">
        <v>75</v>
      </c>
      <c r="AY176" s="125" t="s">
        <v>155</v>
      </c>
      <c r="BK176" s="132">
        <f>SUM(BK177:BK182)</f>
        <v>0</v>
      </c>
    </row>
    <row r="177" spans="2:65" s="1" customFormat="1" ht="24.2" customHeight="1">
      <c r="B177" s="135"/>
      <c r="C177" s="136" t="s">
        <v>301</v>
      </c>
      <c r="D177" s="136" t="s">
        <v>157</v>
      </c>
      <c r="E177" s="137" t="s">
        <v>715</v>
      </c>
      <c r="F177" s="138" t="s">
        <v>716</v>
      </c>
      <c r="G177" s="139" t="s">
        <v>204</v>
      </c>
      <c r="H177" s="140">
        <v>50</v>
      </c>
      <c r="I177" s="141"/>
      <c r="J177" s="141">
        <f t="shared" ref="J177:J182" si="20">ROUND(I177*H177,2)</f>
        <v>0</v>
      </c>
      <c r="K177" s="142"/>
      <c r="L177" s="25"/>
      <c r="M177" s="143" t="s">
        <v>1</v>
      </c>
      <c r="N177" s="144" t="s">
        <v>35</v>
      </c>
      <c r="O177" s="145">
        <v>5.9330000000000001E-2</v>
      </c>
      <c r="P177" s="145">
        <f t="shared" ref="P177:P182" si="21">O177*H177</f>
        <v>2.9664999999999999</v>
      </c>
      <c r="Q177" s="145">
        <v>1.7369999999999999E-4</v>
      </c>
      <c r="R177" s="145">
        <f t="shared" ref="R177:R182" si="22">Q177*H177</f>
        <v>8.685E-3</v>
      </c>
      <c r="S177" s="145">
        <v>0</v>
      </c>
      <c r="T177" s="146">
        <f t="shared" ref="T177:T182" si="23">S177*H177</f>
        <v>0</v>
      </c>
      <c r="AR177" s="147" t="s">
        <v>222</v>
      </c>
      <c r="AT177" s="147" t="s">
        <v>157</v>
      </c>
      <c r="AU177" s="147" t="s">
        <v>80</v>
      </c>
      <c r="AY177" s="13" t="s">
        <v>155</v>
      </c>
      <c r="BE177" s="148">
        <f t="shared" ref="BE177:BE182" si="24">IF(N177="základná",J177,0)</f>
        <v>0</v>
      </c>
      <c r="BF177" s="148">
        <f t="shared" ref="BF177:BF182" si="25">IF(N177="znížená",J177,0)</f>
        <v>0</v>
      </c>
      <c r="BG177" s="148">
        <f t="shared" ref="BG177:BG182" si="26">IF(N177="zákl. prenesená",J177,0)</f>
        <v>0</v>
      </c>
      <c r="BH177" s="148">
        <f t="shared" ref="BH177:BH182" si="27">IF(N177="zníž. prenesená",J177,0)</f>
        <v>0</v>
      </c>
      <c r="BI177" s="148">
        <f t="shared" ref="BI177:BI182" si="28">IF(N177="nulová",J177,0)</f>
        <v>0</v>
      </c>
      <c r="BJ177" s="13" t="s">
        <v>80</v>
      </c>
      <c r="BK177" s="148">
        <f t="shared" ref="BK177:BK182" si="29">ROUND(I177*H177,2)</f>
        <v>0</v>
      </c>
      <c r="BL177" s="13" t="s">
        <v>222</v>
      </c>
      <c r="BM177" s="147" t="s">
        <v>717</v>
      </c>
    </row>
    <row r="178" spans="2:65" s="1" customFormat="1" ht="33" customHeight="1">
      <c r="B178" s="135"/>
      <c r="C178" s="149" t="s">
        <v>305</v>
      </c>
      <c r="D178" s="149" t="s">
        <v>193</v>
      </c>
      <c r="E178" s="150" t="s">
        <v>718</v>
      </c>
      <c r="F178" s="151" t="s">
        <v>719</v>
      </c>
      <c r="G178" s="152" t="s">
        <v>204</v>
      </c>
      <c r="H178" s="153">
        <v>50</v>
      </c>
      <c r="I178" s="154"/>
      <c r="J178" s="154">
        <f t="shared" si="20"/>
        <v>0</v>
      </c>
      <c r="K178" s="155"/>
      <c r="L178" s="156"/>
      <c r="M178" s="157" t="s">
        <v>1</v>
      </c>
      <c r="N178" s="158" t="s">
        <v>35</v>
      </c>
      <c r="O178" s="145">
        <v>0</v>
      </c>
      <c r="P178" s="145">
        <f t="shared" si="21"/>
        <v>0</v>
      </c>
      <c r="Q178" s="145">
        <v>1.9000000000000001E-4</v>
      </c>
      <c r="R178" s="145">
        <f t="shared" si="22"/>
        <v>9.4999999999999998E-3</v>
      </c>
      <c r="S178" s="145">
        <v>0</v>
      </c>
      <c r="T178" s="146">
        <f t="shared" si="23"/>
        <v>0</v>
      </c>
      <c r="AR178" s="147" t="s">
        <v>293</v>
      </c>
      <c r="AT178" s="147" t="s">
        <v>193</v>
      </c>
      <c r="AU178" s="147" t="s">
        <v>80</v>
      </c>
      <c r="AY178" s="13" t="s">
        <v>155</v>
      </c>
      <c r="BE178" s="148">
        <f t="shared" si="24"/>
        <v>0</v>
      </c>
      <c r="BF178" s="148">
        <f t="shared" si="25"/>
        <v>0</v>
      </c>
      <c r="BG178" s="148">
        <f t="shared" si="26"/>
        <v>0</v>
      </c>
      <c r="BH178" s="148">
        <f t="shared" si="27"/>
        <v>0</v>
      </c>
      <c r="BI178" s="148">
        <f t="shared" si="28"/>
        <v>0</v>
      </c>
      <c r="BJ178" s="13" t="s">
        <v>80</v>
      </c>
      <c r="BK178" s="148">
        <f t="shared" si="29"/>
        <v>0</v>
      </c>
      <c r="BL178" s="13" t="s">
        <v>222</v>
      </c>
      <c r="BM178" s="147" t="s">
        <v>720</v>
      </c>
    </row>
    <row r="179" spans="2:65" s="1" customFormat="1" ht="24.2" customHeight="1">
      <c r="B179" s="135"/>
      <c r="C179" s="136" t="s">
        <v>312</v>
      </c>
      <c r="D179" s="136" t="s">
        <v>157</v>
      </c>
      <c r="E179" s="137" t="s">
        <v>282</v>
      </c>
      <c r="F179" s="138" t="s">
        <v>283</v>
      </c>
      <c r="G179" s="139" t="s">
        <v>284</v>
      </c>
      <c r="H179" s="140">
        <v>600</v>
      </c>
      <c r="I179" s="141"/>
      <c r="J179" s="141">
        <f t="shared" si="20"/>
        <v>0</v>
      </c>
      <c r="K179" s="142"/>
      <c r="L179" s="25"/>
      <c r="M179" s="143" t="s">
        <v>1</v>
      </c>
      <c r="N179" s="144" t="s">
        <v>35</v>
      </c>
      <c r="O179" s="145">
        <v>4.4080000000000001E-2</v>
      </c>
      <c r="P179" s="145">
        <f t="shared" si="21"/>
        <v>26.448</v>
      </c>
      <c r="Q179" s="145">
        <v>4.5899999999999998E-5</v>
      </c>
      <c r="R179" s="145">
        <f t="shared" si="22"/>
        <v>2.7539999999999999E-2</v>
      </c>
      <c r="S179" s="145">
        <v>0</v>
      </c>
      <c r="T179" s="146">
        <f t="shared" si="23"/>
        <v>0</v>
      </c>
      <c r="AR179" s="147" t="s">
        <v>222</v>
      </c>
      <c r="AT179" s="147" t="s">
        <v>157</v>
      </c>
      <c r="AU179" s="147" t="s">
        <v>80</v>
      </c>
      <c r="AY179" s="13" t="s">
        <v>155</v>
      </c>
      <c r="BE179" s="148">
        <f t="shared" si="24"/>
        <v>0</v>
      </c>
      <c r="BF179" s="148">
        <f t="shared" si="25"/>
        <v>0</v>
      </c>
      <c r="BG179" s="148">
        <f t="shared" si="26"/>
        <v>0</v>
      </c>
      <c r="BH179" s="148">
        <f t="shared" si="27"/>
        <v>0</v>
      </c>
      <c r="BI179" s="148">
        <f t="shared" si="28"/>
        <v>0</v>
      </c>
      <c r="BJ179" s="13" t="s">
        <v>80</v>
      </c>
      <c r="BK179" s="148">
        <f t="shared" si="29"/>
        <v>0</v>
      </c>
      <c r="BL179" s="13" t="s">
        <v>222</v>
      </c>
      <c r="BM179" s="147" t="s">
        <v>721</v>
      </c>
    </row>
    <row r="180" spans="2:65" s="1" customFormat="1" ht="16.5" customHeight="1">
      <c r="B180" s="135"/>
      <c r="C180" s="136" t="s">
        <v>427</v>
      </c>
      <c r="D180" s="136" t="s">
        <v>157</v>
      </c>
      <c r="E180" s="137" t="s">
        <v>287</v>
      </c>
      <c r="F180" s="138" t="s">
        <v>288</v>
      </c>
      <c r="G180" s="139" t="s">
        <v>284</v>
      </c>
      <c r="H180" s="140">
        <v>600</v>
      </c>
      <c r="I180" s="141"/>
      <c r="J180" s="141">
        <f t="shared" si="20"/>
        <v>0</v>
      </c>
      <c r="K180" s="142"/>
      <c r="L180" s="25"/>
      <c r="M180" s="143" t="s">
        <v>1</v>
      </c>
      <c r="N180" s="144" t="s">
        <v>35</v>
      </c>
      <c r="O180" s="145">
        <v>0.111</v>
      </c>
      <c r="P180" s="145">
        <f t="shared" si="21"/>
        <v>66.599999999999994</v>
      </c>
      <c r="Q180" s="145">
        <v>0</v>
      </c>
      <c r="R180" s="145">
        <f t="shared" si="22"/>
        <v>0</v>
      </c>
      <c r="S180" s="145">
        <v>0</v>
      </c>
      <c r="T180" s="146">
        <f t="shared" si="23"/>
        <v>0</v>
      </c>
      <c r="AR180" s="147" t="s">
        <v>222</v>
      </c>
      <c r="AT180" s="147" t="s">
        <v>157</v>
      </c>
      <c r="AU180" s="147" t="s">
        <v>80</v>
      </c>
      <c r="AY180" s="13" t="s">
        <v>155</v>
      </c>
      <c r="BE180" s="148">
        <f t="shared" si="24"/>
        <v>0</v>
      </c>
      <c r="BF180" s="148">
        <f t="shared" si="25"/>
        <v>0</v>
      </c>
      <c r="BG180" s="148">
        <f t="shared" si="26"/>
        <v>0</v>
      </c>
      <c r="BH180" s="148">
        <f t="shared" si="27"/>
        <v>0</v>
      </c>
      <c r="BI180" s="148">
        <f t="shared" si="28"/>
        <v>0</v>
      </c>
      <c r="BJ180" s="13" t="s">
        <v>80</v>
      </c>
      <c r="BK180" s="148">
        <f t="shared" si="29"/>
        <v>0</v>
      </c>
      <c r="BL180" s="13" t="s">
        <v>222</v>
      </c>
      <c r="BM180" s="147" t="s">
        <v>722</v>
      </c>
    </row>
    <row r="181" spans="2:65" s="1" customFormat="1" ht="16.5" customHeight="1">
      <c r="B181" s="135"/>
      <c r="C181" s="149" t="s">
        <v>429</v>
      </c>
      <c r="D181" s="149" t="s">
        <v>193</v>
      </c>
      <c r="E181" s="150" t="s">
        <v>291</v>
      </c>
      <c r="F181" s="151" t="s">
        <v>723</v>
      </c>
      <c r="G181" s="152" t="s">
        <v>257</v>
      </c>
      <c r="H181" s="153">
        <v>0.61199999999999999</v>
      </c>
      <c r="I181" s="154"/>
      <c r="J181" s="154">
        <f t="shared" si="20"/>
        <v>0</v>
      </c>
      <c r="K181" s="155"/>
      <c r="L181" s="156"/>
      <c r="M181" s="157" t="s">
        <v>1</v>
      </c>
      <c r="N181" s="158" t="s">
        <v>35</v>
      </c>
      <c r="O181" s="145">
        <v>0</v>
      </c>
      <c r="P181" s="145">
        <f t="shared" si="21"/>
        <v>0</v>
      </c>
      <c r="Q181" s="145">
        <v>1</v>
      </c>
      <c r="R181" s="145">
        <f t="shared" si="22"/>
        <v>0.61199999999999999</v>
      </c>
      <c r="S181" s="145">
        <v>0</v>
      </c>
      <c r="T181" s="146">
        <f t="shared" si="23"/>
        <v>0</v>
      </c>
      <c r="AR181" s="147" t="s">
        <v>293</v>
      </c>
      <c r="AT181" s="147" t="s">
        <v>193</v>
      </c>
      <c r="AU181" s="147" t="s">
        <v>80</v>
      </c>
      <c r="AY181" s="13" t="s">
        <v>155</v>
      </c>
      <c r="BE181" s="148">
        <f t="shared" si="24"/>
        <v>0</v>
      </c>
      <c r="BF181" s="148">
        <f t="shared" si="25"/>
        <v>0</v>
      </c>
      <c r="BG181" s="148">
        <f t="shared" si="26"/>
        <v>0</v>
      </c>
      <c r="BH181" s="148">
        <f t="shared" si="27"/>
        <v>0</v>
      </c>
      <c r="BI181" s="148">
        <f t="shared" si="28"/>
        <v>0</v>
      </c>
      <c r="BJ181" s="13" t="s">
        <v>80</v>
      </c>
      <c r="BK181" s="148">
        <f t="shared" si="29"/>
        <v>0</v>
      </c>
      <c r="BL181" s="13" t="s">
        <v>222</v>
      </c>
      <c r="BM181" s="147" t="s">
        <v>724</v>
      </c>
    </row>
    <row r="182" spans="2:65" s="1" customFormat="1" ht="24.2" customHeight="1">
      <c r="B182" s="135"/>
      <c r="C182" s="136" t="s">
        <v>431</v>
      </c>
      <c r="D182" s="136" t="s">
        <v>157</v>
      </c>
      <c r="E182" s="137" t="s">
        <v>295</v>
      </c>
      <c r="F182" s="138" t="s">
        <v>296</v>
      </c>
      <c r="G182" s="139" t="s">
        <v>297</v>
      </c>
      <c r="H182" s="140">
        <v>41.061</v>
      </c>
      <c r="I182" s="141"/>
      <c r="J182" s="141">
        <f t="shared" si="20"/>
        <v>0</v>
      </c>
      <c r="K182" s="142"/>
      <c r="L182" s="25"/>
      <c r="M182" s="143" t="s">
        <v>1</v>
      </c>
      <c r="N182" s="144" t="s">
        <v>35</v>
      </c>
      <c r="O182" s="145">
        <v>0</v>
      </c>
      <c r="P182" s="145">
        <f t="shared" si="21"/>
        <v>0</v>
      </c>
      <c r="Q182" s="145">
        <v>0</v>
      </c>
      <c r="R182" s="145">
        <f t="shared" si="22"/>
        <v>0</v>
      </c>
      <c r="S182" s="145">
        <v>0</v>
      </c>
      <c r="T182" s="146">
        <f t="shared" si="23"/>
        <v>0</v>
      </c>
      <c r="AR182" s="147" t="s">
        <v>222</v>
      </c>
      <c r="AT182" s="147" t="s">
        <v>157</v>
      </c>
      <c r="AU182" s="147" t="s">
        <v>80</v>
      </c>
      <c r="AY182" s="13" t="s">
        <v>155</v>
      </c>
      <c r="BE182" s="148">
        <f t="shared" si="24"/>
        <v>0</v>
      </c>
      <c r="BF182" s="148">
        <f t="shared" si="25"/>
        <v>0</v>
      </c>
      <c r="BG182" s="148">
        <f t="shared" si="26"/>
        <v>0</v>
      </c>
      <c r="BH182" s="148">
        <f t="shared" si="27"/>
        <v>0</v>
      </c>
      <c r="BI182" s="148">
        <f t="shared" si="28"/>
        <v>0</v>
      </c>
      <c r="BJ182" s="13" t="s">
        <v>80</v>
      </c>
      <c r="BK182" s="148">
        <f t="shared" si="29"/>
        <v>0</v>
      </c>
      <c r="BL182" s="13" t="s">
        <v>222</v>
      </c>
      <c r="BM182" s="147" t="s">
        <v>725</v>
      </c>
    </row>
    <row r="183" spans="2:65" s="11" customFormat="1" ht="22.9" customHeight="1">
      <c r="B183" s="124"/>
      <c r="D183" s="125" t="s">
        <v>68</v>
      </c>
      <c r="E183" s="133" t="s">
        <v>299</v>
      </c>
      <c r="F183" s="133" t="s">
        <v>300</v>
      </c>
      <c r="J183" s="134">
        <f>BK183</f>
        <v>0</v>
      </c>
      <c r="L183" s="124"/>
      <c r="M183" s="128"/>
      <c r="P183" s="129">
        <f>SUM(P184:P185)</f>
        <v>44.524668000000005</v>
      </c>
      <c r="R183" s="129">
        <f>SUM(R184:R185)</f>
        <v>2.7592872000000001E-2</v>
      </c>
      <c r="T183" s="130">
        <f>SUM(T184:T185)</f>
        <v>0</v>
      </c>
      <c r="AR183" s="125" t="s">
        <v>80</v>
      </c>
      <c r="AT183" s="131" t="s">
        <v>68</v>
      </c>
      <c r="AU183" s="131" t="s">
        <v>75</v>
      </c>
      <c r="AY183" s="125" t="s">
        <v>155</v>
      </c>
      <c r="BK183" s="132">
        <f>SUM(BK184:BK185)</f>
        <v>0</v>
      </c>
    </row>
    <row r="184" spans="2:65" s="1" customFormat="1" ht="33" customHeight="1">
      <c r="B184" s="135"/>
      <c r="C184" s="136" t="s">
        <v>433</v>
      </c>
      <c r="D184" s="136" t="s">
        <v>157</v>
      </c>
      <c r="E184" s="137" t="s">
        <v>302</v>
      </c>
      <c r="F184" s="138" t="s">
        <v>303</v>
      </c>
      <c r="G184" s="139" t="s">
        <v>165</v>
      </c>
      <c r="H184" s="140">
        <v>85.2</v>
      </c>
      <c r="I184" s="141"/>
      <c r="J184" s="141">
        <f>ROUND(I184*H184,2)</f>
        <v>0</v>
      </c>
      <c r="K184" s="142"/>
      <c r="L184" s="25"/>
      <c r="M184" s="143" t="s">
        <v>1</v>
      </c>
      <c r="N184" s="144" t="s">
        <v>35</v>
      </c>
      <c r="O184" s="145">
        <v>0.37444</v>
      </c>
      <c r="P184" s="145">
        <f>O184*H184</f>
        <v>31.902288000000002</v>
      </c>
      <c r="Q184" s="145">
        <v>2.4252E-4</v>
      </c>
      <c r="R184" s="145">
        <f>Q184*H184</f>
        <v>2.0662704E-2</v>
      </c>
      <c r="S184" s="145">
        <v>0</v>
      </c>
      <c r="T184" s="146">
        <f>S184*H184</f>
        <v>0</v>
      </c>
      <c r="AR184" s="147" t="s">
        <v>222</v>
      </c>
      <c r="AT184" s="147" t="s">
        <v>157</v>
      </c>
      <c r="AU184" s="147" t="s">
        <v>80</v>
      </c>
      <c r="AY184" s="13" t="s">
        <v>155</v>
      </c>
      <c r="BE184" s="148">
        <f>IF(N184="základná",J184,0)</f>
        <v>0</v>
      </c>
      <c r="BF184" s="148">
        <f>IF(N184="znížená",J184,0)</f>
        <v>0</v>
      </c>
      <c r="BG184" s="148">
        <f>IF(N184="zákl. prenesená",J184,0)</f>
        <v>0</v>
      </c>
      <c r="BH184" s="148">
        <f>IF(N184="zníž. prenesená",J184,0)</f>
        <v>0</v>
      </c>
      <c r="BI184" s="148">
        <f>IF(N184="nulová",J184,0)</f>
        <v>0</v>
      </c>
      <c r="BJ184" s="13" t="s">
        <v>80</v>
      </c>
      <c r="BK184" s="148">
        <f>ROUND(I184*H184,2)</f>
        <v>0</v>
      </c>
      <c r="BL184" s="13" t="s">
        <v>222</v>
      </c>
      <c r="BM184" s="147" t="s">
        <v>726</v>
      </c>
    </row>
    <row r="185" spans="2:65" s="1" customFormat="1" ht="24.2" customHeight="1">
      <c r="B185" s="135"/>
      <c r="C185" s="136" t="s">
        <v>435</v>
      </c>
      <c r="D185" s="136" t="s">
        <v>157</v>
      </c>
      <c r="E185" s="137" t="s">
        <v>306</v>
      </c>
      <c r="F185" s="138" t="s">
        <v>307</v>
      </c>
      <c r="G185" s="139" t="s">
        <v>165</v>
      </c>
      <c r="H185" s="140">
        <v>85.2</v>
      </c>
      <c r="I185" s="141"/>
      <c r="J185" s="141">
        <f>ROUND(I185*H185,2)</f>
        <v>0</v>
      </c>
      <c r="K185" s="142"/>
      <c r="L185" s="25"/>
      <c r="M185" s="143" t="s">
        <v>1</v>
      </c>
      <c r="N185" s="144" t="s">
        <v>35</v>
      </c>
      <c r="O185" s="145">
        <v>0.14815</v>
      </c>
      <c r="P185" s="145">
        <f>O185*H185</f>
        <v>12.622380000000001</v>
      </c>
      <c r="Q185" s="145">
        <v>8.1340000000000004E-5</v>
      </c>
      <c r="R185" s="145">
        <f>Q185*H185</f>
        <v>6.9301680000000004E-3</v>
      </c>
      <c r="S185" s="145">
        <v>0</v>
      </c>
      <c r="T185" s="146">
        <f>S185*H185</f>
        <v>0</v>
      </c>
      <c r="AR185" s="147" t="s">
        <v>222</v>
      </c>
      <c r="AT185" s="147" t="s">
        <v>157</v>
      </c>
      <c r="AU185" s="147" t="s">
        <v>80</v>
      </c>
      <c r="AY185" s="13" t="s">
        <v>155</v>
      </c>
      <c r="BE185" s="148">
        <f>IF(N185="základná",J185,0)</f>
        <v>0</v>
      </c>
      <c r="BF185" s="148">
        <f>IF(N185="znížená",J185,0)</f>
        <v>0</v>
      </c>
      <c r="BG185" s="148">
        <f>IF(N185="zákl. prenesená",J185,0)</f>
        <v>0</v>
      </c>
      <c r="BH185" s="148">
        <f>IF(N185="zníž. prenesená",J185,0)</f>
        <v>0</v>
      </c>
      <c r="BI185" s="148">
        <f>IF(N185="nulová",J185,0)</f>
        <v>0</v>
      </c>
      <c r="BJ185" s="13" t="s">
        <v>80</v>
      </c>
      <c r="BK185" s="148">
        <f>ROUND(I185*H185,2)</f>
        <v>0</v>
      </c>
      <c r="BL185" s="13" t="s">
        <v>222</v>
      </c>
      <c r="BM185" s="147" t="s">
        <v>727</v>
      </c>
    </row>
    <row r="186" spans="2:65" s="11" customFormat="1" ht="25.9" customHeight="1">
      <c r="B186" s="124"/>
      <c r="D186" s="125" t="s">
        <v>68</v>
      </c>
      <c r="E186" s="126" t="s">
        <v>193</v>
      </c>
      <c r="F186" s="126" t="s">
        <v>309</v>
      </c>
      <c r="J186" s="127">
        <f>BK186</f>
        <v>0</v>
      </c>
      <c r="L186" s="124"/>
      <c r="M186" s="128"/>
      <c r="P186" s="129">
        <f>P187+P196</f>
        <v>115.77000000000001</v>
      </c>
      <c r="R186" s="129">
        <f>R187+R196</f>
        <v>0.156</v>
      </c>
      <c r="T186" s="130">
        <f>T187+T196</f>
        <v>0</v>
      </c>
      <c r="AR186" s="125" t="s">
        <v>167</v>
      </c>
      <c r="AT186" s="131" t="s">
        <v>68</v>
      </c>
      <c r="AU186" s="131" t="s">
        <v>69</v>
      </c>
      <c r="AY186" s="125" t="s">
        <v>155</v>
      </c>
      <c r="BK186" s="132">
        <f>BK187+BK196</f>
        <v>0</v>
      </c>
    </row>
    <row r="187" spans="2:65" s="11" customFormat="1" ht="22.9" customHeight="1">
      <c r="B187" s="124"/>
      <c r="D187" s="125" t="s">
        <v>68</v>
      </c>
      <c r="E187" s="133" t="s">
        <v>310</v>
      </c>
      <c r="F187" s="133" t="s">
        <v>311</v>
      </c>
      <c r="J187" s="134">
        <f>BK187</f>
        <v>0</v>
      </c>
      <c r="L187" s="124"/>
      <c r="M187" s="128"/>
      <c r="P187" s="129">
        <f>SUM(P188:P195)</f>
        <v>47.65</v>
      </c>
      <c r="R187" s="129">
        <f>SUM(R188:R195)</f>
        <v>0.156</v>
      </c>
      <c r="T187" s="130">
        <f>SUM(T188:T195)</f>
        <v>0</v>
      </c>
      <c r="AR187" s="125" t="s">
        <v>167</v>
      </c>
      <c r="AT187" s="131" t="s">
        <v>68</v>
      </c>
      <c r="AU187" s="131" t="s">
        <v>75</v>
      </c>
      <c r="AY187" s="125" t="s">
        <v>155</v>
      </c>
      <c r="BK187" s="132">
        <f>SUM(BK188:BK195)</f>
        <v>0</v>
      </c>
    </row>
    <row r="188" spans="2:65" s="1" customFormat="1" ht="16.5" customHeight="1">
      <c r="B188" s="135"/>
      <c r="C188" s="136" t="s">
        <v>439</v>
      </c>
      <c r="D188" s="136" t="s">
        <v>157</v>
      </c>
      <c r="E188" s="137" t="s">
        <v>728</v>
      </c>
      <c r="F188" s="138" t="s">
        <v>729</v>
      </c>
      <c r="G188" s="139" t="s">
        <v>190</v>
      </c>
      <c r="H188" s="140">
        <v>150</v>
      </c>
      <c r="I188" s="141"/>
      <c r="J188" s="141">
        <f t="shared" ref="J188:J195" si="30">ROUND(I188*H188,2)</f>
        <v>0</v>
      </c>
      <c r="K188" s="142"/>
      <c r="L188" s="25"/>
      <c r="M188" s="143" t="s">
        <v>1</v>
      </c>
      <c r="N188" s="144" t="s">
        <v>35</v>
      </c>
      <c r="O188" s="145">
        <v>0.22</v>
      </c>
      <c r="P188" s="145">
        <f t="shared" ref="P188:P195" si="31">O188*H188</f>
        <v>33</v>
      </c>
      <c r="Q188" s="145">
        <v>0</v>
      </c>
      <c r="R188" s="145">
        <f t="shared" ref="R188:R195" si="32">Q188*H188</f>
        <v>0</v>
      </c>
      <c r="S188" s="145">
        <v>0</v>
      </c>
      <c r="T188" s="146">
        <f t="shared" ref="T188:T195" si="33">S188*H188</f>
        <v>0</v>
      </c>
      <c r="AR188" s="147" t="s">
        <v>316</v>
      </c>
      <c r="AT188" s="147" t="s">
        <v>157</v>
      </c>
      <c r="AU188" s="147" t="s">
        <v>80</v>
      </c>
      <c r="AY188" s="13" t="s">
        <v>155</v>
      </c>
      <c r="BE188" s="148">
        <f t="shared" ref="BE188:BE195" si="34">IF(N188="základná",J188,0)</f>
        <v>0</v>
      </c>
      <c r="BF188" s="148">
        <f t="shared" ref="BF188:BF195" si="35">IF(N188="znížená",J188,0)</f>
        <v>0</v>
      </c>
      <c r="BG188" s="148">
        <f t="shared" ref="BG188:BG195" si="36">IF(N188="zákl. prenesená",J188,0)</f>
        <v>0</v>
      </c>
      <c r="BH188" s="148">
        <f t="shared" ref="BH188:BH195" si="37">IF(N188="zníž. prenesená",J188,0)</f>
        <v>0</v>
      </c>
      <c r="BI188" s="148">
        <f t="shared" ref="BI188:BI195" si="38">IF(N188="nulová",J188,0)</f>
        <v>0</v>
      </c>
      <c r="BJ188" s="13" t="s">
        <v>80</v>
      </c>
      <c r="BK188" s="148">
        <f t="shared" ref="BK188:BK195" si="39">ROUND(I188*H188,2)</f>
        <v>0</v>
      </c>
      <c r="BL188" s="13" t="s">
        <v>316</v>
      </c>
      <c r="BM188" s="147" t="s">
        <v>730</v>
      </c>
    </row>
    <row r="189" spans="2:65" s="1" customFormat="1" ht="33" customHeight="1">
      <c r="B189" s="135"/>
      <c r="C189" s="149" t="s">
        <v>443</v>
      </c>
      <c r="D189" s="149" t="s">
        <v>193</v>
      </c>
      <c r="E189" s="150" t="s">
        <v>731</v>
      </c>
      <c r="F189" s="151" t="s">
        <v>732</v>
      </c>
      <c r="G189" s="152" t="s">
        <v>190</v>
      </c>
      <c r="H189" s="153">
        <v>50</v>
      </c>
      <c r="I189" s="154"/>
      <c r="J189" s="154">
        <f t="shared" si="30"/>
        <v>0</v>
      </c>
      <c r="K189" s="155"/>
      <c r="L189" s="156"/>
      <c r="M189" s="157" t="s">
        <v>1</v>
      </c>
      <c r="N189" s="158" t="s">
        <v>35</v>
      </c>
      <c r="O189" s="145">
        <v>0</v>
      </c>
      <c r="P189" s="145">
        <f t="shared" si="31"/>
        <v>0</v>
      </c>
      <c r="Q189" s="145">
        <v>1.2E-4</v>
      </c>
      <c r="R189" s="145">
        <f t="shared" si="32"/>
        <v>6.0000000000000001E-3</v>
      </c>
      <c r="S189" s="145">
        <v>0</v>
      </c>
      <c r="T189" s="146">
        <f t="shared" si="33"/>
        <v>0</v>
      </c>
      <c r="AR189" s="147" t="s">
        <v>571</v>
      </c>
      <c r="AT189" s="147" t="s">
        <v>193</v>
      </c>
      <c r="AU189" s="147" t="s">
        <v>80</v>
      </c>
      <c r="AY189" s="13" t="s">
        <v>155</v>
      </c>
      <c r="BE189" s="148">
        <f t="shared" si="34"/>
        <v>0</v>
      </c>
      <c r="BF189" s="148">
        <f t="shared" si="35"/>
        <v>0</v>
      </c>
      <c r="BG189" s="148">
        <f t="shared" si="36"/>
        <v>0</v>
      </c>
      <c r="BH189" s="148">
        <f t="shared" si="37"/>
        <v>0</v>
      </c>
      <c r="BI189" s="148">
        <f t="shared" si="38"/>
        <v>0</v>
      </c>
      <c r="BJ189" s="13" t="s">
        <v>80</v>
      </c>
      <c r="BK189" s="148">
        <f t="shared" si="39"/>
        <v>0</v>
      </c>
      <c r="BL189" s="13" t="s">
        <v>571</v>
      </c>
      <c r="BM189" s="147" t="s">
        <v>733</v>
      </c>
    </row>
    <row r="190" spans="2:65" s="1" customFormat="1" ht="24.2" customHeight="1">
      <c r="B190" s="135"/>
      <c r="C190" s="149" t="s">
        <v>447</v>
      </c>
      <c r="D190" s="149" t="s">
        <v>193</v>
      </c>
      <c r="E190" s="150" t="s">
        <v>734</v>
      </c>
      <c r="F190" s="151" t="s">
        <v>735</v>
      </c>
      <c r="G190" s="152" t="s">
        <v>190</v>
      </c>
      <c r="H190" s="153">
        <v>100</v>
      </c>
      <c r="I190" s="154"/>
      <c r="J190" s="154">
        <f t="shared" si="30"/>
        <v>0</v>
      </c>
      <c r="K190" s="155"/>
      <c r="L190" s="156"/>
      <c r="M190" s="157" t="s">
        <v>1</v>
      </c>
      <c r="N190" s="158" t="s">
        <v>35</v>
      </c>
      <c r="O190" s="145">
        <v>0</v>
      </c>
      <c r="P190" s="145">
        <f t="shared" si="31"/>
        <v>0</v>
      </c>
      <c r="Q190" s="145">
        <v>1.9000000000000001E-4</v>
      </c>
      <c r="R190" s="145">
        <f t="shared" si="32"/>
        <v>1.9E-2</v>
      </c>
      <c r="S190" s="145">
        <v>0</v>
      </c>
      <c r="T190" s="146">
        <f t="shared" si="33"/>
        <v>0</v>
      </c>
      <c r="AR190" s="147" t="s">
        <v>571</v>
      </c>
      <c r="AT190" s="147" t="s">
        <v>193</v>
      </c>
      <c r="AU190" s="147" t="s">
        <v>80</v>
      </c>
      <c r="AY190" s="13" t="s">
        <v>155</v>
      </c>
      <c r="BE190" s="148">
        <f t="shared" si="34"/>
        <v>0</v>
      </c>
      <c r="BF190" s="148">
        <f t="shared" si="35"/>
        <v>0</v>
      </c>
      <c r="BG190" s="148">
        <f t="shared" si="36"/>
        <v>0</v>
      </c>
      <c r="BH190" s="148">
        <f t="shared" si="37"/>
        <v>0</v>
      </c>
      <c r="BI190" s="148">
        <f t="shared" si="38"/>
        <v>0</v>
      </c>
      <c r="BJ190" s="13" t="s">
        <v>80</v>
      </c>
      <c r="BK190" s="148">
        <f t="shared" si="39"/>
        <v>0</v>
      </c>
      <c r="BL190" s="13" t="s">
        <v>571</v>
      </c>
      <c r="BM190" s="147" t="s">
        <v>736</v>
      </c>
    </row>
    <row r="191" spans="2:65" s="1" customFormat="1" ht="21.75" customHeight="1">
      <c r="B191" s="135"/>
      <c r="C191" s="136" t="s">
        <v>450</v>
      </c>
      <c r="D191" s="136" t="s">
        <v>157</v>
      </c>
      <c r="E191" s="137" t="s">
        <v>737</v>
      </c>
      <c r="F191" s="138" t="s">
        <v>738</v>
      </c>
      <c r="G191" s="139" t="s">
        <v>190</v>
      </c>
      <c r="H191" s="140">
        <v>50</v>
      </c>
      <c r="I191" s="141"/>
      <c r="J191" s="141">
        <f t="shared" si="30"/>
        <v>0</v>
      </c>
      <c r="K191" s="142"/>
      <c r="L191" s="25"/>
      <c r="M191" s="143" t="s">
        <v>1</v>
      </c>
      <c r="N191" s="144" t="s">
        <v>35</v>
      </c>
      <c r="O191" s="145">
        <v>6.3E-2</v>
      </c>
      <c r="P191" s="145">
        <f t="shared" si="31"/>
        <v>3.15</v>
      </c>
      <c r="Q191" s="145">
        <v>0</v>
      </c>
      <c r="R191" s="145">
        <f t="shared" si="32"/>
        <v>0</v>
      </c>
      <c r="S191" s="145">
        <v>0</v>
      </c>
      <c r="T191" s="146">
        <f t="shared" si="33"/>
        <v>0</v>
      </c>
      <c r="AR191" s="147" t="s">
        <v>316</v>
      </c>
      <c r="AT191" s="147" t="s">
        <v>157</v>
      </c>
      <c r="AU191" s="147" t="s">
        <v>80</v>
      </c>
      <c r="AY191" s="13" t="s">
        <v>155</v>
      </c>
      <c r="BE191" s="148">
        <f t="shared" si="34"/>
        <v>0</v>
      </c>
      <c r="BF191" s="148">
        <f t="shared" si="35"/>
        <v>0</v>
      </c>
      <c r="BG191" s="148">
        <f t="shared" si="36"/>
        <v>0</v>
      </c>
      <c r="BH191" s="148">
        <f t="shared" si="37"/>
        <v>0</v>
      </c>
      <c r="BI191" s="148">
        <f t="shared" si="38"/>
        <v>0</v>
      </c>
      <c r="BJ191" s="13" t="s">
        <v>80</v>
      </c>
      <c r="BK191" s="148">
        <f t="shared" si="39"/>
        <v>0</v>
      </c>
      <c r="BL191" s="13" t="s">
        <v>316</v>
      </c>
      <c r="BM191" s="147" t="s">
        <v>739</v>
      </c>
    </row>
    <row r="192" spans="2:65" s="1" customFormat="1" ht="16.5" customHeight="1">
      <c r="B192" s="135"/>
      <c r="C192" s="149" t="s">
        <v>453</v>
      </c>
      <c r="D192" s="149" t="s">
        <v>193</v>
      </c>
      <c r="E192" s="150" t="s">
        <v>740</v>
      </c>
      <c r="F192" s="151" t="s">
        <v>741</v>
      </c>
      <c r="G192" s="152" t="s">
        <v>190</v>
      </c>
      <c r="H192" s="153">
        <v>50</v>
      </c>
      <c r="I192" s="154"/>
      <c r="J192" s="154">
        <f t="shared" si="30"/>
        <v>0</v>
      </c>
      <c r="K192" s="155"/>
      <c r="L192" s="156"/>
      <c r="M192" s="157" t="s">
        <v>1</v>
      </c>
      <c r="N192" s="158" t="s">
        <v>35</v>
      </c>
      <c r="O192" s="145">
        <v>0</v>
      </c>
      <c r="P192" s="145">
        <f t="shared" si="31"/>
        <v>0</v>
      </c>
      <c r="Q192" s="145">
        <v>7.3999999999999999E-4</v>
      </c>
      <c r="R192" s="145">
        <f t="shared" si="32"/>
        <v>3.6999999999999998E-2</v>
      </c>
      <c r="S192" s="145">
        <v>0</v>
      </c>
      <c r="T192" s="146">
        <f t="shared" si="33"/>
        <v>0</v>
      </c>
      <c r="AR192" s="147" t="s">
        <v>571</v>
      </c>
      <c r="AT192" s="147" t="s">
        <v>193</v>
      </c>
      <c r="AU192" s="147" t="s">
        <v>80</v>
      </c>
      <c r="AY192" s="13" t="s">
        <v>155</v>
      </c>
      <c r="BE192" s="148">
        <f t="shared" si="34"/>
        <v>0</v>
      </c>
      <c r="BF192" s="148">
        <f t="shared" si="35"/>
        <v>0</v>
      </c>
      <c r="BG192" s="148">
        <f t="shared" si="36"/>
        <v>0</v>
      </c>
      <c r="BH192" s="148">
        <f t="shared" si="37"/>
        <v>0</v>
      </c>
      <c r="BI192" s="148">
        <f t="shared" si="38"/>
        <v>0</v>
      </c>
      <c r="BJ192" s="13" t="s">
        <v>80</v>
      </c>
      <c r="BK192" s="148">
        <f t="shared" si="39"/>
        <v>0</v>
      </c>
      <c r="BL192" s="13" t="s">
        <v>571</v>
      </c>
      <c r="BM192" s="147" t="s">
        <v>742</v>
      </c>
    </row>
    <row r="193" spans="2:65" s="1" customFormat="1" ht="24.2" customHeight="1">
      <c r="B193" s="135"/>
      <c r="C193" s="136" t="s">
        <v>455</v>
      </c>
      <c r="D193" s="136" t="s">
        <v>157</v>
      </c>
      <c r="E193" s="137" t="s">
        <v>743</v>
      </c>
      <c r="F193" s="138" t="s">
        <v>744</v>
      </c>
      <c r="G193" s="139" t="s">
        <v>190</v>
      </c>
      <c r="H193" s="140">
        <v>100</v>
      </c>
      <c r="I193" s="141"/>
      <c r="J193" s="141">
        <f t="shared" si="30"/>
        <v>0</v>
      </c>
      <c r="K193" s="142"/>
      <c r="L193" s="25"/>
      <c r="M193" s="143" t="s">
        <v>1</v>
      </c>
      <c r="N193" s="144" t="s">
        <v>35</v>
      </c>
      <c r="O193" s="145">
        <v>0.115</v>
      </c>
      <c r="P193" s="145">
        <f t="shared" si="31"/>
        <v>11.5</v>
      </c>
      <c r="Q193" s="145">
        <v>0</v>
      </c>
      <c r="R193" s="145">
        <f t="shared" si="32"/>
        <v>0</v>
      </c>
      <c r="S193" s="145">
        <v>0</v>
      </c>
      <c r="T193" s="146">
        <f t="shared" si="33"/>
        <v>0</v>
      </c>
      <c r="AR193" s="147" t="s">
        <v>316</v>
      </c>
      <c r="AT193" s="147" t="s">
        <v>157</v>
      </c>
      <c r="AU193" s="147" t="s">
        <v>80</v>
      </c>
      <c r="AY193" s="13" t="s">
        <v>155</v>
      </c>
      <c r="BE193" s="148">
        <f t="shared" si="34"/>
        <v>0</v>
      </c>
      <c r="BF193" s="148">
        <f t="shared" si="35"/>
        <v>0</v>
      </c>
      <c r="BG193" s="148">
        <f t="shared" si="36"/>
        <v>0</v>
      </c>
      <c r="BH193" s="148">
        <f t="shared" si="37"/>
        <v>0</v>
      </c>
      <c r="BI193" s="148">
        <f t="shared" si="38"/>
        <v>0</v>
      </c>
      <c r="BJ193" s="13" t="s">
        <v>80</v>
      </c>
      <c r="BK193" s="148">
        <f t="shared" si="39"/>
        <v>0</v>
      </c>
      <c r="BL193" s="13" t="s">
        <v>316</v>
      </c>
      <c r="BM193" s="147" t="s">
        <v>745</v>
      </c>
    </row>
    <row r="194" spans="2:65" s="1" customFormat="1" ht="16.5" customHeight="1">
      <c r="B194" s="135"/>
      <c r="C194" s="149" t="s">
        <v>458</v>
      </c>
      <c r="D194" s="149" t="s">
        <v>193</v>
      </c>
      <c r="E194" s="150" t="s">
        <v>746</v>
      </c>
      <c r="F194" s="151" t="s">
        <v>747</v>
      </c>
      <c r="G194" s="152" t="s">
        <v>190</v>
      </c>
      <c r="H194" s="153">
        <v>100</v>
      </c>
      <c r="I194" s="154"/>
      <c r="J194" s="154">
        <f t="shared" si="30"/>
        <v>0</v>
      </c>
      <c r="K194" s="155"/>
      <c r="L194" s="156"/>
      <c r="M194" s="157" t="s">
        <v>1</v>
      </c>
      <c r="N194" s="158" t="s">
        <v>35</v>
      </c>
      <c r="O194" s="145">
        <v>0</v>
      </c>
      <c r="P194" s="145">
        <f t="shared" si="31"/>
        <v>0</v>
      </c>
      <c r="Q194" s="145">
        <v>9.3999999999999997E-4</v>
      </c>
      <c r="R194" s="145">
        <f t="shared" si="32"/>
        <v>9.4E-2</v>
      </c>
      <c r="S194" s="145">
        <v>0</v>
      </c>
      <c r="T194" s="146">
        <f t="shared" si="33"/>
        <v>0</v>
      </c>
      <c r="AR194" s="147" t="s">
        <v>571</v>
      </c>
      <c r="AT194" s="147" t="s">
        <v>193</v>
      </c>
      <c r="AU194" s="147" t="s">
        <v>80</v>
      </c>
      <c r="AY194" s="13" t="s">
        <v>155</v>
      </c>
      <c r="BE194" s="148">
        <f t="shared" si="34"/>
        <v>0</v>
      </c>
      <c r="BF194" s="148">
        <f t="shared" si="35"/>
        <v>0</v>
      </c>
      <c r="BG194" s="148">
        <f t="shared" si="36"/>
        <v>0</v>
      </c>
      <c r="BH194" s="148">
        <f t="shared" si="37"/>
        <v>0</v>
      </c>
      <c r="BI194" s="148">
        <f t="shared" si="38"/>
        <v>0</v>
      </c>
      <c r="BJ194" s="13" t="s">
        <v>80</v>
      </c>
      <c r="BK194" s="148">
        <f t="shared" si="39"/>
        <v>0</v>
      </c>
      <c r="BL194" s="13" t="s">
        <v>571</v>
      </c>
      <c r="BM194" s="147" t="s">
        <v>748</v>
      </c>
    </row>
    <row r="195" spans="2:65" s="1" customFormat="1" ht="24.2" customHeight="1">
      <c r="B195" s="135"/>
      <c r="C195" s="136" t="s">
        <v>462</v>
      </c>
      <c r="D195" s="136" t="s">
        <v>157</v>
      </c>
      <c r="E195" s="137" t="s">
        <v>749</v>
      </c>
      <c r="F195" s="138" t="s">
        <v>750</v>
      </c>
      <c r="G195" s="139" t="s">
        <v>297</v>
      </c>
      <c r="H195" s="140">
        <v>19.98</v>
      </c>
      <c r="I195" s="141"/>
      <c r="J195" s="141">
        <f t="shared" si="30"/>
        <v>0</v>
      </c>
      <c r="K195" s="142"/>
      <c r="L195" s="25"/>
      <c r="M195" s="143" t="s">
        <v>1</v>
      </c>
      <c r="N195" s="144" t="s">
        <v>35</v>
      </c>
      <c r="O195" s="145">
        <v>0</v>
      </c>
      <c r="P195" s="145">
        <f t="shared" si="31"/>
        <v>0</v>
      </c>
      <c r="Q195" s="145">
        <v>0</v>
      </c>
      <c r="R195" s="145">
        <f t="shared" si="32"/>
        <v>0</v>
      </c>
      <c r="S195" s="145">
        <v>0</v>
      </c>
      <c r="T195" s="146">
        <f t="shared" si="33"/>
        <v>0</v>
      </c>
      <c r="AR195" s="147" t="s">
        <v>316</v>
      </c>
      <c r="AT195" s="147" t="s">
        <v>157</v>
      </c>
      <c r="AU195" s="147" t="s">
        <v>80</v>
      </c>
      <c r="AY195" s="13" t="s">
        <v>155</v>
      </c>
      <c r="BE195" s="148">
        <f t="shared" si="34"/>
        <v>0</v>
      </c>
      <c r="BF195" s="148">
        <f t="shared" si="35"/>
        <v>0</v>
      </c>
      <c r="BG195" s="148">
        <f t="shared" si="36"/>
        <v>0</v>
      </c>
      <c r="BH195" s="148">
        <f t="shared" si="37"/>
        <v>0</v>
      </c>
      <c r="BI195" s="148">
        <f t="shared" si="38"/>
        <v>0</v>
      </c>
      <c r="BJ195" s="13" t="s">
        <v>80</v>
      </c>
      <c r="BK195" s="148">
        <f t="shared" si="39"/>
        <v>0</v>
      </c>
      <c r="BL195" s="13" t="s">
        <v>316</v>
      </c>
      <c r="BM195" s="147" t="s">
        <v>751</v>
      </c>
    </row>
    <row r="196" spans="2:65" s="11" customFormat="1" ht="22.9" customHeight="1">
      <c r="B196" s="124"/>
      <c r="D196" s="125" t="s">
        <v>68</v>
      </c>
      <c r="E196" s="133" t="s">
        <v>752</v>
      </c>
      <c r="F196" s="133" t="s">
        <v>753</v>
      </c>
      <c r="J196" s="134">
        <f>BK196</f>
        <v>0</v>
      </c>
      <c r="L196" s="124"/>
      <c r="M196" s="128"/>
      <c r="P196" s="129">
        <f>SUM(P197:P198)</f>
        <v>68.12</v>
      </c>
      <c r="R196" s="129">
        <f>SUM(R197:R198)</f>
        <v>0</v>
      </c>
      <c r="T196" s="130">
        <f>SUM(T197:T198)</f>
        <v>0</v>
      </c>
      <c r="AR196" s="125" t="s">
        <v>167</v>
      </c>
      <c r="AT196" s="131" t="s">
        <v>68</v>
      </c>
      <c r="AU196" s="131" t="s">
        <v>75</v>
      </c>
      <c r="AY196" s="125" t="s">
        <v>155</v>
      </c>
      <c r="BK196" s="132">
        <f>SUM(BK197:BK198)</f>
        <v>0</v>
      </c>
    </row>
    <row r="197" spans="2:65" s="1" customFormat="1" ht="24.2" customHeight="1">
      <c r="B197" s="135"/>
      <c r="C197" s="136" t="s">
        <v>464</v>
      </c>
      <c r="D197" s="136" t="s">
        <v>157</v>
      </c>
      <c r="E197" s="137" t="s">
        <v>754</v>
      </c>
      <c r="F197" s="138" t="s">
        <v>755</v>
      </c>
      <c r="G197" s="139" t="s">
        <v>190</v>
      </c>
      <c r="H197" s="140">
        <v>100</v>
      </c>
      <c r="I197" s="141"/>
      <c r="J197" s="141">
        <f>ROUND(I197*H197,2)</f>
        <v>0</v>
      </c>
      <c r="K197" s="142"/>
      <c r="L197" s="25"/>
      <c r="M197" s="143" t="s">
        <v>1</v>
      </c>
      <c r="N197" s="144" t="s">
        <v>35</v>
      </c>
      <c r="O197" s="145">
        <v>0.4914</v>
      </c>
      <c r="P197" s="145">
        <f>O197*H197</f>
        <v>49.14</v>
      </c>
      <c r="Q197" s="145">
        <v>0</v>
      </c>
      <c r="R197" s="145">
        <f>Q197*H197</f>
        <v>0</v>
      </c>
      <c r="S197" s="145">
        <v>0</v>
      </c>
      <c r="T197" s="146">
        <f>S197*H197</f>
        <v>0</v>
      </c>
      <c r="AR197" s="147" t="s">
        <v>316</v>
      </c>
      <c r="AT197" s="147" t="s">
        <v>157</v>
      </c>
      <c r="AU197" s="147" t="s">
        <v>80</v>
      </c>
      <c r="AY197" s="13" t="s">
        <v>155</v>
      </c>
      <c r="BE197" s="148">
        <f>IF(N197="základná",J197,0)</f>
        <v>0</v>
      </c>
      <c r="BF197" s="148">
        <f>IF(N197="znížená",J197,0)</f>
        <v>0</v>
      </c>
      <c r="BG197" s="148">
        <f>IF(N197="zákl. prenesená",J197,0)</f>
        <v>0</v>
      </c>
      <c r="BH197" s="148">
        <f>IF(N197="zníž. prenesená",J197,0)</f>
        <v>0</v>
      </c>
      <c r="BI197" s="148">
        <f>IF(N197="nulová",J197,0)</f>
        <v>0</v>
      </c>
      <c r="BJ197" s="13" t="s">
        <v>80</v>
      </c>
      <c r="BK197" s="148">
        <f>ROUND(I197*H197,2)</f>
        <v>0</v>
      </c>
      <c r="BL197" s="13" t="s">
        <v>316</v>
      </c>
      <c r="BM197" s="147" t="s">
        <v>756</v>
      </c>
    </row>
    <row r="198" spans="2:65" s="1" customFormat="1" ht="33" customHeight="1">
      <c r="B198" s="135"/>
      <c r="C198" s="136" t="s">
        <v>468</v>
      </c>
      <c r="D198" s="136" t="s">
        <v>157</v>
      </c>
      <c r="E198" s="137" t="s">
        <v>757</v>
      </c>
      <c r="F198" s="138" t="s">
        <v>758</v>
      </c>
      <c r="G198" s="139" t="s">
        <v>190</v>
      </c>
      <c r="H198" s="140">
        <v>100</v>
      </c>
      <c r="I198" s="141"/>
      <c r="J198" s="141">
        <f>ROUND(I198*H198,2)</f>
        <v>0</v>
      </c>
      <c r="K198" s="142"/>
      <c r="L198" s="25"/>
      <c r="M198" s="159" t="s">
        <v>1</v>
      </c>
      <c r="N198" s="160" t="s">
        <v>35</v>
      </c>
      <c r="O198" s="161">
        <v>0.1898</v>
      </c>
      <c r="P198" s="161">
        <f>O198*H198</f>
        <v>18.98</v>
      </c>
      <c r="Q198" s="161">
        <v>0</v>
      </c>
      <c r="R198" s="161">
        <f>Q198*H198</f>
        <v>0</v>
      </c>
      <c r="S198" s="161">
        <v>0</v>
      </c>
      <c r="T198" s="162">
        <f>S198*H198</f>
        <v>0</v>
      </c>
      <c r="AR198" s="147" t="s">
        <v>316</v>
      </c>
      <c r="AT198" s="147" t="s">
        <v>157</v>
      </c>
      <c r="AU198" s="147" t="s">
        <v>80</v>
      </c>
      <c r="AY198" s="13" t="s">
        <v>155</v>
      </c>
      <c r="BE198" s="148">
        <f>IF(N198="základná",J198,0)</f>
        <v>0</v>
      </c>
      <c r="BF198" s="148">
        <f>IF(N198="znížená",J198,0)</f>
        <v>0</v>
      </c>
      <c r="BG198" s="148">
        <f>IF(N198="zákl. prenesená",J198,0)</f>
        <v>0</v>
      </c>
      <c r="BH198" s="148">
        <f>IF(N198="zníž. prenesená",J198,0)</f>
        <v>0</v>
      </c>
      <c r="BI198" s="148">
        <f>IF(N198="nulová",J198,0)</f>
        <v>0</v>
      </c>
      <c r="BJ198" s="13" t="s">
        <v>80</v>
      </c>
      <c r="BK198" s="148">
        <f>ROUND(I198*H198,2)</f>
        <v>0</v>
      </c>
      <c r="BL198" s="13" t="s">
        <v>316</v>
      </c>
      <c r="BM198" s="147" t="s">
        <v>759</v>
      </c>
    </row>
    <row r="199" spans="2:65" s="1" customFormat="1" ht="6.95" customHeight="1">
      <c r="B199" s="40"/>
      <c r="C199" s="41"/>
      <c r="D199" s="41"/>
      <c r="E199" s="41"/>
      <c r="F199" s="41"/>
      <c r="G199" s="41"/>
      <c r="H199" s="41"/>
      <c r="I199" s="41"/>
      <c r="J199" s="41"/>
      <c r="K199" s="41"/>
      <c r="L199" s="25"/>
    </row>
  </sheetData>
  <autoFilter ref="C133:K198" xr:uid="{00000000-0009-0000-0000-000008000000}"/>
  <mergeCells count="12">
    <mergeCell ref="E126:H126"/>
    <mergeCell ref="L2:V2"/>
    <mergeCell ref="E85:H85"/>
    <mergeCell ref="E87:H87"/>
    <mergeCell ref="E89:H89"/>
    <mergeCell ref="E122:H122"/>
    <mergeCell ref="E124:H124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B2:BM125"/>
  <sheetViews>
    <sheetView showGridLines="0" topLeftCell="A68" workbookViewId="0">
      <selection activeCell="I121" sqref="I121:I124"/>
    </sheetView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169" t="s">
        <v>5</v>
      </c>
      <c r="M2" s="170"/>
      <c r="N2" s="170"/>
      <c r="O2" s="170"/>
      <c r="P2" s="170"/>
      <c r="Q2" s="170"/>
      <c r="R2" s="170"/>
      <c r="S2" s="170"/>
      <c r="T2" s="170"/>
      <c r="U2" s="170"/>
      <c r="V2" s="170"/>
      <c r="AT2" s="13" t="s">
        <v>109</v>
      </c>
    </row>
    <row r="3" spans="2:46" ht="6.95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6"/>
      <c r="AT3" s="13" t="s">
        <v>69</v>
      </c>
    </row>
    <row r="4" spans="2:46" ht="24.95" customHeight="1">
      <c r="B4" s="16"/>
      <c r="D4" s="17" t="s">
        <v>122</v>
      </c>
      <c r="L4" s="16"/>
      <c r="M4" s="89" t="s">
        <v>9</v>
      </c>
      <c r="AT4" s="13" t="s">
        <v>3</v>
      </c>
    </row>
    <row r="5" spans="2:46" ht="6.95" customHeight="1">
      <c r="B5" s="16"/>
      <c r="L5" s="16"/>
    </row>
    <row r="6" spans="2:46" ht="12" customHeight="1">
      <c r="B6" s="16"/>
      <c r="D6" s="22" t="s">
        <v>12</v>
      </c>
      <c r="L6" s="16"/>
    </row>
    <row r="7" spans="2:46" ht="16.5" customHeight="1">
      <c r="B7" s="16"/>
      <c r="E7" s="206" t="str">
        <f>'Rekapitulácia stavby'!K6</f>
        <v>Modernizácia farmy Bzince pod Javorinou</v>
      </c>
      <c r="F7" s="207"/>
      <c r="G7" s="207"/>
      <c r="H7" s="207"/>
      <c r="L7" s="16"/>
    </row>
    <row r="8" spans="2:46" ht="12" customHeight="1">
      <c r="B8" s="16"/>
      <c r="D8" s="22" t="s">
        <v>123</v>
      </c>
      <c r="L8" s="16"/>
    </row>
    <row r="9" spans="2:46" s="1" customFormat="1" ht="16.5" customHeight="1">
      <c r="B9" s="25"/>
      <c r="E9" s="206" t="s">
        <v>614</v>
      </c>
      <c r="F9" s="205"/>
      <c r="G9" s="205"/>
      <c r="H9" s="205"/>
      <c r="L9" s="25"/>
    </row>
    <row r="10" spans="2:46" s="1" customFormat="1" ht="12" customHeight="1">
      <c r="B10" s="25"/>
      <c r="D10" s="22" t="s">
        <v>125</v>
      </c>
      <c r="L10" s="25"/>
    </row>
    <row r="11" spans="2:46" s="1" customFormat="1" ht="16.5" customHeight="1">
      <c r="B11" s="25"/>
      <c r="E11" s="200" t="s">
        <v>760</v>
      </c>
      <c r="F11" s="205"/>
      <c r="G11" s="205"/>
      <c r="H11" s="205"/>
      <c r="L11" s="25"/>
    </row>
    <row r="12" spans="2:46" s="1" customFormat="1">
      <c r="B12" s="25"/>
      <c r="L12" s="25"/>
    </row>
    <row r="13" spans="2:46" s="1" customFormat="1" ht="12" customHeight="1">
      <c r="B13" s="25"/>
      <c r="D13" s="22" t="s">
        <v>14</v>
      </c>
      <c r="F13" s="20" t="s">
        <v>1</v>
      </c>
      <c r="I13" s="22" t="s">
        <v>15</v>
      </c>
      <c r="J13" s="20" t="s">
        <v>1</v>
      </c>
      <c r="L13" s="25"/>
    </row>
    <row r="14" spans="2:46" s="1" customFormat="1" ht="12" customHeight="1">
      <c r="B14" s="25"/>
      <c r="D14" s="22" t="s">
        <v>16</v>
      </c>
      <c r="F14" s="20" t="s">
        <v>17</v>
      </c>
      <c r="I14" s="22" t="s">
        <v>18</v>
      </c>
      <c r="J14" s="48">
        <f>'Rekapitulácia stavby'!AN8</f>
        <v>0</v>
      </c>
      <c r="L14" s="25"/>
    </row>
    <row r="15" spans="2:46" s="1" customFormat="1" ht="10.9" customHeight="1">
      <c r="B15" s="25"/>
      <c r="L15" s="25"/>
    </row>
    <row r="16" spans="2:46" s="1" customFormat="1" ht="12" customHeight="1">
      <c r="B16" s="25"/>
      <c r="D16" s="22" t="s">
        <v>19</v>
      </c>
      <c r="I16" s="22" t="s">
        <v>20</v>
      </c>
      <c r="J16" s="20" t="s">
        <v>1</v>
      </c>
      <c r="L16" s="25"/>
    </row>
    <row r="17" spans="2:12" s="1" customFormat="1" ht="18" customHeight="1">
      <c r="B17" s="25"/>
      <c r="E17" s="20" t="s">
        <v>21</v>
      </c>
      <c r="I17" s="22" t="s">
        <v>22</v>
      </c>
      <c r="J17" s="20" t="s">
        <v>1</v>
      </c>
      <c r="L17" s="25"/>
    </row>
    <row r="18" spans="2:12" s="1" customFormat="1" ht="6.95" customHeight="1">
      <c r="B18" s="25"/>
      <c r="L18" s="25"/>
    </row>
    <row r="19" spans="2:12" s="1" customFormat="1" ht="12" customHeight="1">
      <c r="B19" s="25"/>
      <c r="D19" s="22" t="s">
        <v>23</v>
      </c>
      <c r="I19" s="22" t="s">
        <v>20</v>
      </c>
      <c r="J19" s="20" t="str">
        <f>'Rekapitulácia stavby'!AN13</f>
        <v/>
      </c>
      <c r="L19" s="25"/>
    </row>
    <row r="20" spans="2:12" s="1" customFormat="1" ht="18" customHeight="1">
      <c r="B20" s="25"/>
      <c r="E20" s="191" t="str">
        <f>'Rekapitulácia stavby'!E14</f>
        <v xml:space="preserve"> </v>
      </c>
      <c r="F20" s="191"/>
      <c r="G20" s="191"/>
      <c r="H20" s="191"/>
      <c r="I20" s="22" t="s">
        <v>22</v>
      </c>
      <c r="J20" s="20" t="str">
        <f>'Rekapitulácia stavby'!AN14</f>
        <v/>
      </c>
      <c r="L20" s="25"/>
    </row>
    <row r="21" spans="2:12" s="1" customFormat="1" ht="6.95" customHeight="1">
      <c r="B21" s="25"/>
      <c r="L21" s="25"/>
    </row>
    <row r="22" spans="2:12" s="1" customFormat="1" ht="12" customHeight="1">
      <c r="B22" s="25"/>
      <c r="D22" s="22" t="s">
        <v>25</v>
      </c>
      <c r="I22" s="22" t="s">
        <v>20</v>
      </c>
      <c r="J22" s="20" t="str">
        <f>IF('Rekapitulácia stavby'!AN16="","",'Rekapitulácia stavby'!AN16)</f>
        <v/>
      </c>
      <c r="L22" s="25"/>
    </row>
    <row r="23" spans="2:12" s="1" customFormat="1" ht="18" customHeight="1">
      <c r="B23" s="25"/>
      <c r="E23" s="20" t="str">
        <f>IF('Rekapitulácia stavby'!E17="","",'Rekapitulácia stavby'!E17)</f>
        <v xml:space="preserve"> </v>
      </c>
      <c r="I23" s="22" t="s">
        <v>22</v>
      </c>
      <c r="J23" s="20" t="str">
        <f>IF('Rekapitulácia stavby'!AN17="","",'Rekapitulácia stavby'!AN17)</f>
        <v/>
      </c>
      <c r="L23" s="25"/>
    </row>
    <row r="24" spans="2:12" s="1" customFormat="1" ht="6.95" customHeight="1">
      <c r="B24" s="25"/>
      <c r="L24" s="25"/>
    </row>
    <row r="25" spans="2:12" s="1" customFormat="1" ht="12" customHeight="1">
      <c r="B25" s="25"/>
      <c r="D25" s="22" t="s">
        <v>27</v>
      </c>
      <c r="I25" s="22" t="s">
        <v>20</v>
      </c>
      <c r="J25" s="20" t="str">
        <f>IF('Rekapitulácia stavby'!AN19="","",'Rekapitulácia stavby'!AN19)</f>
        <v/>
      </c>
      <c r="L25" s="25"/>
    </row>
    <row r="26" spans="2:12" s="1" customFormat="1" ht="18" customHeight="1">
      <c r="B26" s="25"/>
      <c r="E26" s="20" t="str">
        <f>IF('Rekapitulácia stavby'!E20="","",'Rekapitulácia stavby'!E20)</f>
        <v xml:space="preserve"> </v>
      </c>
      <c r="I26" s="22" t="s">
        <v>22</v>
      </c>
      <c r="J26" s="20" t="str">
        <f>IF('Rekapitulácia stavby'!AN20="","",'Rekapitulácia stavby'!AN20)</f>
        <v/>
      </c>
      <c r="L26" s="25"/>
    </row>
    <row r="27" spans="2:12" s="1" customFormat="1" ht="6.95" customHeight="1">
      <c r="B27" s="25"/>
      <c r="L27" s="25"/>
    </row>
    <row r="28" spans="2:12" s="1" customFormat="1" ht="12" customHeight="1">
      <c r="B28" s="25"/>
      <c r="D28" s="22" t="s">
        <v>28</v>
      </c>
      <c r="L28" s="25"/>
    </row>
    <row r="29" spans="2:12" s="7" customFormat="1" ht="16.5" customHeight="1">
      <c r="B29" s="90"/>
      <c r="E29" s="193" t="s">
        <v>1</v>
      </c>
      <c r="F29" s="193"/>
      <c r="G29" s="193"/>
      <c r="H29" s="193"/>
      <c r="L29" s="90"/>
    </row>
    <row r="30" spans="2:12" s="1" customFormat="1" ht="6.95" customHeight="1">
      <c r="B30" s="25"/>
      <c r="L30" s="25"/>
    </row>
    <row r="31" spans="2:12" s="1" customFormat="1" ht="6.95" customHeight="1">
      <c r="B31" s="25"/>
      <c r="D31" s="49"/>
      <c r="E31" s="49"/>
      <c r="F31" s="49"/>
      <c r="G31" s="49"/>
      <c r="H31" s="49"/>
      <c r="I31" s="49"/>
      <c r="J31" s="49"/>
      <c r="K31" s="49"/>
      <c r="L31" s="25"/>
    </row>
    <row r="32" spans="2:12" s="1" customFormat="1" ht="25.35" customHeight="1">
      <c r="B32" s="25"/>
      <c r="D32" s="91" t="s">
        <v>29</v>
      </c>
      <c r="J32" s="62">
        <f>ROUND(J120, 2)</f>
        <v>0</v>
      </c>
      <c r="L32" s="25"/>
    </row>
    <row r="33" spans="2:12" s="1" customFormat="1" ht="6.95" customHeight="1">
      <c r="B33" s="25"/>
      <c r="D33" s="49"/>
      <c r="E33" s="49"/>
      <c r="F33" s="49"/>
      <c r="G33" s="49"/>
      <c r="H33" s="49"/>
      <c r="I33" s="49"/>
      <c r="J33" s="49"/>
      <c r="K33" s="49"/>
      <c r="L33" s="25"/>
    </row>
    <row r="34" spans="2:12" s="1" customFormat="1" ht="14.45" customHeight="1">
      <c r="B34" s="25"/>
      <c r="F34" s="28" t="s">
        <v>31</v>
      </c>
      <c r="I34" s="28" t="s">
        <v>30</v>
      </c>
      <c r="J34" s="28" t="s">
        <v>32</v>
      </c>
      <c r="L34" s="25"/>
    </row>
    <row r="35" spans="2:12" s="1" customFormat="1" ht="14.45" customHeight="1">
      <c r="B35" s="25"/>
      <c r="D35" s="51" t="s">
        <v>33</v>
      </c>
      <c r="E35" s="30" t="s">
        <v>34</v>
      </c>
      <c r="F35" s="92">
        <f>ROUND((SUM(BE120:BE124)),  2)</f>
        <v>0</v>
      </c>
      <c r="G35" s="93"/>
      <c r="H35" s="93"/>
      <c r="I35" s="94">
        <v>0.2</v>
      </c>
      <c r="J35" s="92">
        <f>ROUND(((SUM(BE120:BE124))*I35),  2)</f>
        <v>0</v>
      </c>
      <c r="L35" s="25"/>
    </row>
    <row r="36" spans="2:12" s="1" customFormat="1" ht="14.45" customHeight="1">
      <c r="B36" s="25"/>
      <c r="E36" s="30" t="s">
        <v>35</v>
      </c>
      <c r="F36" s="82">
        <f>ROUND((SUM(BF120:BF124)),  2)</f>
        <v>0</v>
      </c>
      <c r="I36" s="95">
        <v>0.2</v>
      </c>
      <c r="J36" s="82">
        <f>ROUND(((SUM(BF120:BF124))*I36),  2)</f>
        <v>0</v>
      </c>
      <c r="L36" s="25"/>
    </row>
    <row r="37" spans="2:12" s="1" customFormat="1" ht="14.45" hidden="1" customHeight="1">
      <c r="B37" s="25"/>
      <c r="E37" s="22" t="s">
        <v>36</v>
      </c>
      <c r="F37" s="82">
        <f>ROUND((SUM(BG120:BG124)),  2)</f>
        <v>0</v>
      </c>
      <c r="I37" s="95">
        <v>0.2</v>
      </c>
      <c r="J37" s="82">
        <f>0</f>
        <v>0</v>
      </c>
      <c r="L37" s="25"/>
    </row>
    <row r="38" spans="2:12" s="1" customFormat="1" ht="14.45" hidden="1" customHeight="1">
      <c r="B38" s="25"/>
      <c r="E38" s="22" t="s">
        <v>37</v>
      </c>
      <c r="F38" s="82">
        <f>ROUND((SUM(BH120:BH124)),  2)</f>
        <v>0</v>
      </c>
      <c r="I38" s="95">
        <v>0.2</v>
      </c>
      <c r="J38" s="82">
        <f>0</f>
        <v>0</v>
      </c>
      <c r="L38" s="25"/>
    </row>
    <row r="39" spans="2:12" s="1" customFormat="1" ht="14.45" hidden="1" customHeight="1">
      <c r="B39" s="25"/>
      <c r="E39" s="30" t="s">
        <v>38</v>
      </c>
      <c r="F39" s="92">
        <f>ROUND((SUM(BI120:BI124)),  2)</f>
        <v>0</v>
      </c>
      <c r="G39" s="93"/>
      <c r="H39" s="93"/>
      <c r="I39" s="94">
        <v>0</v>
      </c>
      <c r="J39" s="92">
        <f>0</f>
        <v>0</v>
      </c>
      <c r="L39" s="25"/>
    </row>
    <row r="40" spans="2:12" s="1" customFormat="1" ht="6.95" customHeight="1">
      <c r="B40" s="25"/>
      <c r="L40" s="25"/>
    </row>
    <row r="41" spans="2:12" s="1" customFormat="1" ht="25.35" customHeight="1">
      <c r="B41" s="25"/>
      <c r="C41" s="96"/>
      <c r="D41" s="97" t="s">
        <v>39</v>
      </c>
      <c r="E41" s="53"/>
      <c r="F41" s="53"/>
      <c r="G41" s="98" t="s">
        <v>40</v>
      </c>
      <c r="H41" s="99" t="s">
        <v>41</v>
      </c>
      <c r="I41" s="53"/>
      <c r="J41" s="100">
        <f>SUM(J32:J39)</f>
        <v>0</v>
      </c>
      <c r="K41" s="101"/>
      <c r="L41" s="25"/>
    </row>
    <row r="42" spans="2:12" s="1" customFormat="1" ht="14.45" customHeight="1">
      <c r="B42" s="25"/>
      <c r="L42" s="25"/>
    </row>
    <row r="43" spans="2:12" ht="14.45" customHeight="1">
      <c r="B43" s="16"/>
      <c r="L43" s="16"/>
    </row>
    <row r="44" spans="2:12" ht="14.45" customHeight="1">
      <c r="B44" s="16"/>
      <c r="L44" s="16"/>
    </row>
    <row r="45" spans="2:12" ht="14.45" customHeight="1">
      <c r="B45" s="16"/>
      <c r="L45" s="16"/>
    </row>
    <row r="46" spans="2:12" ht="14.45" customHeight="1">
      <c r="B46" s="16"/>
      <c r="L46" s="16"/>
    </row>
    <row r="47" spans="2:12" ht="14.45" customHeight="1">
      <c r="B47" s="16"/>
      <c r="L47" s="16"/>
    </row>
    <row r="48" spans="2:12" ht="14.45" customHeight="1">
      <c r="B48" s="16"/>
      <c r="L48" s="16"/>
    </row>
    <row r="49" spans="2:12" ht="14.45" customHeight="1">
      <c r="B49" s="16"/>
      <c r="L49" s="16"/>
    </row>
    <row r="50" spans="2:12" s="1" customFormat="1" ht="14.45" customHeight="1">
      <c r="B50" s="25"/>
      <c r="D50" s="37" t="s">
        <v>42</v>
      </c>
      <c r="E50" s="38"/>
      <c r="F50" s="38"/>
      <c r="G50" s="37" t="s">
        <v>43</v>
      </c>
      <c r="H50" s="38"/>
      <c r="I50" s="38"/>
      <c r="J50" s="38"/>
      <c r="K50" s="38"/>
      <c r="L50" s="25"/>
    </row>
    <row r="51" spans="2:12">
      <c r="B51" s="16"/>
      <c r="L51" s="16"/>
    </row>
    <row r="52" spans="2:12">
      <c r="B52" s="16"/>
      <c r="L52" s="16"/>
    </row>
    <row r="53" spans="2:12">
      <c r="B53" s="16"/>
      <c r="L53" s="16"/>
    </row>
    <row r="54" spans="2:12">
      <c r="B54" s="16"/>
      <c r="L54" s="16"/>
    </row>
    <row r="55" spans="2:12">
      <c r="B55" s="16"/>
      <c r="L55" s="16"/>
    </row>
    <row r="56" spans="2:12">
      <c r="B56" s="16"/>
      <c r="L56" s="16"/>
    </row>
    <row r="57" spans="2:12">
      <c r="B57" s="16"/>
      <c r="L57" s="16"/>
    </row>
    <row r="58" spans="2:12">
      <c r="B58" s="16"/>
      <c r="L58" s="16"/>
    </row>
    <row r="59" spans="2:12">
      <c r="B59" s="16"/>
      <c r="L59" s="16"/>
    </row>
    <row r="60" spans="2:12">
      <c r="B60" s="16"/>
      <c r="L60" s="16"/>
    </row>
    <row r="61" spans="2:12" s="1" customFormat="1" ht="12.75">
      <c r="B61" s="25"/>
      <c r="D61" s="39" t="s">
        <v>44</v>
      </c>
      <c r="E61" s="27"/>
      <c r="F61" s="102" t="s">
        <v>45</v>
      </c>
      <c r="G61" s="39" t="s">
        <v>44</v>
      </c>
      <c r="H61" s="27"/>
      <c r="I61" s="27"/>
      <c r="J61" s="103" t="s">
        <v>45</v>
      </c>
      <c r="K61" s="27"/>
      <c r="L61" s="25"/>
    </row>
    <row r="62" spans="2:12">
      <c r="B62" s="16"/>
      <c r="L62" s="16"/>
    </row>
    <row r="63" spans="2:12">
      <c r="B63" s="16"/>
      <c r="L63" s="16"/>
    </row>
    <row r="64" spans="2:12">
      <c r="B64" s="16"/>
      <c r="L64" s="16"/>
    </row>
    <row r="65" spans="2:12" s="1" customFormat="1" ht="12.75">
      <c r="B65" s="25"/>
      <c r="D65" s="37" t="s">
        <v>46</v>
      </c>
      <c r="E65" s="38"/>
      <c r="F65" s="38"/>
      <c r="G65" s="37" t="s">
        <v>47</v>
      </c>
      <c r="H65" s="38"/>
      <c r="I65" s="38"/>
      <c r="J65" s="38"/>
      <c r="K65" s="38"/>
      <c r="L65" s="25"/>
    </row>
    <row r="66" spans="2:12">
      <c r="B66" s="16"/>
      <c r="L66" s="16"/>
    </row>
    <row r="67" spans="2:12">
      <c r="B67" s="16"/>
      <c r="L67" s="16"/>
    </row>
    <row r="68" spans="2:12">
      <c r="B68" s="16"/>
      <c r="L68" s="16"/>
    </row>
    <row r="69" spans="2:12">
      <c r="B69" s="16"/>
      <c r="L69" s="16"/>
    </row>
    <row r="70" spans="2:12">
      <c r="B70" s="16"/>
      <c r="L70" s="16"/>
    </row>
    <row r="71" spans="2:12">
      <c r="B71" s="16"/>
      <c r="L71" s="16"/>
    </row>
    <row r="72" spans="2:12">
      <c r="B72" s="16"/>
      <c r="L72" s="16"/>
    </row>
    <row r="73" spans="2:12">
      <c r="B73" s="16"/>
      <c r="L73" s="16"/>
    </row>
    <row r="74" spans="2:12">
      <c r="B74" s="16"/>
      <c r="L74" s="16"/>
    </row>
    <row r="75" spans="2:12">
      <c r="B75" s="16"/>
      <c r="L75" s="16"/>
    </row>
    <row r="76" spans="2:12" s="1" customFormat="1" ht="12.75">
      <c r="B76" s="25"/>
      <c r="D76" s="39" t="s">
        <v>44</v>
      </c>
      <c r="E76" s="27"/>
      <c r="F76" s="102" t="s">
        <v>45</v>
      </c>
      <c r="G76" s="39" t="s">
        <v>44</v>
      </c>
      <c r="H76" s="27"/>
      <c r="I76" s="27"/>
      <c r="J76" s="103" t="s">
        <v>45</v>
      </c>
      <c r="K76" s="27"/>
      <c r="L76" s="25"/>
    </row>
    <row r="77" spans="2:12" s="1" customFormat="1" ht="14.45" customHeight="1">
      <c r="B77" s="40"/>
      <c r="C77" s="41"/>
      <c r="D77" s="41"/>
      <c r="E77" s="41"/>
      <c r="F77" s="41"/>
      <c r="G77" s="41"/>
      <c r="H77" s="41"/>
      <c r="I77" s="41"/>
      <c r="J77" s="41"/>
      <c r="K77" s="41"/>
      <c r="L77" s="25"/>
    </row>
    <row r="81" spans="2:12" s="1" customFormat="1" ht="6.95" hidden="1" customHeight="1">
      <c r="B81" s="42"/>
      <c r="C81" s="43"/>
      <c r="D81" s="43"/>
      <c r="E81" s="43"/>
      <c r="F81" s="43"/>
      <c r="G81" s="43"/>
      <c r="H81" s="43"/>
      <c r="I81" s="43"/>
      <c r="J81" s="43"/>
      <c r="K81" s="43"/>
      <c r="L81" s="25"/>
    </row>
    <row r="82" spans="2:12" s="1" customFormat="1" ht="24.95" hidden="1" customHeight="1">
      <c r="B82" s="25"/>
      <c r="C82" s="17" t="s">
        <v>126</v>
      </c>
      <c r="L82" s="25"/>
    </row>
    <row r="83" spans="2:12" s="1" customFormat="1" ht="6.95" hidden="1" customHeight="1">
      <c r="B83" s="25"/>
      <c r="L83" s="25"/>
    </row>
    <row r="84" spans="2:12" s="1" customFormat="1" ht="12" hidden="1" customHeight="1">
      <c r="B84" s="25"/>
      <c r="C84" s="22" t="s">
        <v>12</v>
      </c>
      <c r="L84" s="25"/>
    </row>
    <row r="85" spans="2:12" s="1" customFormat="1" ht="16.5" hidden="1" customHeight="1">
      <c r="B85" s="25"/>
      <c r="E85" s="206" t="str">
        <f>E7</f>
        <v>Modernizácia farmy Bzince pod Javorinou</v>
      </c>
      <c r="F85" s="207"/>
      <c r="G85" s="207"/>
      <c r="H85" s="207"/>
      <c r="L85" s="25"/>
    </row>
    <row r="86" spans="2:12" ht="12" hidden="1" customHeight="1">
      <c r="B86" s="16"/>
      <c r="C86" s="22" t="s">
        <v>123</v>
      </c>
      <c r="L86" s="16"/>
    </row>
    <row r="87" spans="2:12" s="1" customFormat="1" ht="16.5" hidden="1" customHeight="1">
      <c r="B87" s="25"/>
      <c r="E87" s="206" t="s">
        <v>614</v>
      </c>
      <c r="F87" s="205"/>
      <c r="G87" s="205"/>
      <c r="H87" s="205"/>
      <c r="L87" s="25"/>
    </row>
    <row r="88" spans="2:12" s="1" customFormat="1" ht="12" hidden="1" customHeight="1">
      <c r="B88" s="25"/>
      <c r="C88" s="22" t="s">
        <v>125</v>
      </c>
      <c r="L88" s="25"/>
    </row>
    <row r="89" spans="2:12" s="1" customFormat="1" ht="16.5" hidden="1" customHeight="1">
      <c r="B89" s="25"/>
      <c r="E89" s="200" t="str">
        <f>E11</f>
        <v>SO 03.5 - Búracie práce maštaľ 1275/24 (výkrm ošípaných)</v>
      </c>
      <c r="F89" s="205"/>
      <c r="G89" s="205"/>
      <c r="H89" s="205"/>
      <c r="L89" s="25"/>
    </row>
    <row r="90" spans="2:12" s="1" customFormat="1" ht="6.95" hidden="1" customHeight="1">
      <c r="B90" s="25"/>
      <c r="L90" s="25"/>
    </row>
    <row r="91" spans="2:12" s="1" customFormat="1" ht="12" hidden="1" customHeight="1">
      <c r="B91" s="25"/>
      <c r="C91" s="22" t="s">
        <v>16</v>
      </c>
      <c r="F91" s="20" t="str">
        <f>F14</f>
        <v>Bzince pod Javorinou</v>
      </c>
      <c r="I91" s="22" t="s">
        <v>18</v>
      </c>
      <c r="J91" s="48">
        <f>IF(J14="","",J14)</f>
        <v>0</v>
      </c>
      <c r="L91" s="25"/>
    </row>
    <row r="92" spans="2:12" s="1" customFormat="1" ht="6.95" hidden="1" customHeight="1">
      <c r="B92" s="25"/>
      <c r="L92" s="25"/>
    </row>
    <row r="93" spans="2:12" s="1" customFormat="1" ht="15.2" hidden="1" customHeight="1">
      <c r="B93" s="25"/>
      <c r="C93" s="22" t="s">
        <v>19</v>
      </c>
      <c r="F93" s="20" t="str">
        <f>E17</f>
        <v>Poľnohospodárske družstvo Bzince pod Javorinou</v>
      </c>
      <c r="I93" s="22" t="s">
        <v>25</v>
      </c>
      <c r="J93" s="23" t="str">
        <f>E23</f>
        <v xml:space="preserve"> </v>
      </c>
      <c r="L93" s="25"/>
    </row>
    <row r="94" spans="2:12" s="1" customFormat="1" ht="15.2" hidden="1" customHeight="1">
      <c r="B94" s="25"/>
      <c r="C94" s="22" t="s">
        <v>23</v>
      </c>
      <c r="F94" s="20" t="str">
        <f>IF(E20="","",E20)</f>
        <v xml:space="preserve"> </v>
      </c>
      <c r="I94" s="22" t="s">
        <v>27</v>
      </c>
      <c r="J94" s="23" t="str">
        <f>E26</f>
        <v xml:space="preserve"> </v>
      </c>
      <c r="L94" s="25"/>
    </row>
    <row r="95" spans="2:12" s="1" customFormat="1" ht="10.35" hidden="1" customHeight="1">
      <c r="B95" s="25"/>
      <c r="L95" s="25"/>
    </row>
    <row r="96" spans="2:12" s="1" customFormat="1" ht="29.25" hidden="1" customHeight="1">
      <c r="B96" s="25"/>
      <c r="C96" s="104" t="s">
        <v>127</v>
      </c>
      <c r="D96" s="96"/>
      <c r="E96" s="96"/>
      <c r="F96" s="96"/>
      <c r="G96" s="96"/>
      <c r="H96" s="96"/>
      <c r="I96" s="96"/>
      <c r="J96" s="105" t="s">
        <v>128</v>
      </c>
      <c r="K96" s="96"/>
      <c r="L96" s="25"/>
    </row>
    <row r="97" spans="2:47" s="1" customFormat="1" ht="10.35" hidden="1" customHeight="1">
      <c r="B97" s="25"/>
      <c r="L97" s="25"/>
    </row>
    <row r="98" spans="2:47" s="1" customFormat="1" ht="22.9" hidden="1" customHeight="1">
      <c r="B98" s="25"/>
      <c r="C98" s="106" t="s">
        <v>129</v>
      </c>
      <c r="J98" s="62">
        <f>J120</f>
        <v>0</v>
      </c>
      <c r="L98" s="25"/>
      <c r="AU98" s="13" t="s">
        <v>130</v>
      </c>
    </row>
    <row r="99" spans="2:47" s="1" customFormat="1" ht="21.75" hidden="1" customHeight="1">
      <c r="B99" s="25"/>
      <c r="L99" s="25"/>
    </row>
    <row r="100" spans="2:47" s="1" customFormat="1" ht="6.95" hidden="1" customHeight="1">
      <c r="B100" s="40"/>
      <c r="C100" s="41"/>
      <c r="D100" s="41"/>
      <c r="E100" s="41"/>
      <c r="F100" s="41"/>
      <c r="G100" s="41"/>
      <c r="H100" s="41"/>
      <c r="I100" s="41"/>
      <c r="J100" s="41"/>
      <c r="K100" s="41"/>
      <c r="L100" s="25"/>
    </row>
    <row r="101" spans="2:47" hidden="1"/>
    <row r="102" spans="2:47" hidden="1"/>
    <row r="103" spans="2:47" hidden="1"/>
    <row r="104" spans="2:47" s="1" customFormat="1" ht="6.95" customHeight="1">
      <c r="B104" s="42"/>
      <c r="C104" s="43"/>
      <c r="D104" s="43"/>
      <c r="E104" s="43"/>
      <c r="F104" s="43"/>
      <c r="G104" s="43"/>
      <c r="H104" s="43"/>
      <c r="I104" s="43"/>
      <c r="J104" s="43"/>
      <c r="K104" s="43"/>
      <c r="L104" s="25"/>
    </row>
    <row r="105" spans="2:47" s="1" customFormat="1" ht="24.95" customHeight="1">
      <c r="B105" s="25"/>
      <c r="C105" s="17" t="s">
        <v>141</v>
      </c>
      <c r="L105" s="25"/>
    </row>
    <row r="106" spans="2:47" s="1" customFormat="1" ht="6.95" customHeight="1">
      <c r="B106" s="25"/>
      <c r="L106" s="25"/>
    </row>
    <row r="107" spans="2:47" s="1" customFormat="1" ht="12" customHeight="1">
      <c r="B107" s="25"/>
      <c r="C107" s="22" t="s">
        <v>12</v>
      </c>
      <c r="L107" s="25"/>
    </row>
    <row r="108" spans="2:47" s="1" customFormat="1" ht="16.5" customHeight="1">
      <c r="B108" s="25"/>
      <c r="E108" s="206" t="str">
        <f>E7</f>
        <v>Modernizácia farmy Bzince pod Javorinou</v>
      </c>
      <c r="F108" s="207"/>
      <c r="G108" s="207"/>
      <c r="H108" s="207"/>
      <c r="L108" s="25"/>
    </row>
    <row r="109" spans="2:47" ht="12" customHeight="1">
      <c r="B109" s="16"/>
      <c r="C109" s="22" t="s">
        <v>123</v>
      </c>
      <c r="L109" s="16"/>
    </row>
    <row r="110" spans="2:47" s="1" customFormat="1" ht="16.5" customHeight="1">
      <c r="B110" s="25"/>
      <c r="E110" s="206" t="s">
        <v>614</v>
      </c>
      <c r="F110" s="205"/>
      <c r="G110" s="205"/>
      <c r="H110" s="205"/>
      <c r="L110" s="25"/>
    </row>
    <row r="111" spans="2:47" s="1" customFormat="1" ht="12" customHeight="1">
      <c r="B111" s="25"/>
      <c r="C111" s="22" t="s">
        <v>125</v>
      </c>
      <c r="L111" s="25"/>
    </row>
    <row r="112" spans="2:47" s="1" customFormat="1" ht="16.5" customHeight="1">
      <c r="B112" s="25"/>
      <c r="E112" s="200" t="str">
        <f>E11</f>
        <v>SO 03.5 - Búracie práce maštaľ 1275/24 (výkrm ošípaných)</v>
      </c>
      <c r="F112" s="205"/>
      <c r="G112" s="205"/>
      <c r="H112" s="205"/>
      <c r="L112" s="25"/>
    </row>
    <row r="113" spans="2:65" s="1" customFormat="1" ht="6.95" customHeight="1">
      <c r="B113" s="25"/>
      <c r="L113" s="25"/>
    </row>
    <row r="114" spans="2:65" s="1" customFormat="1" ht="12" customHeight="1">
      <c r="B114" s="25"/>
      <c r="C114" s="22" t="s">
        <v>16</v>
      </c>
      <c r="F114" s="20" t="str">
        <f>F14</f>
        <v>Bzince pod Javorinou</v>
      </c>
      <c r="I114" s="22" t="s">
        <v>18</v>
      </c>
      <c r="J114" s="48">
        <f>IF(J14="","",J14)</f>
        <v>0</v>
      </c>
      <c r="L114" s="25"/>
    </row>
    <row r="115" spans="2:65" s="1" customFormat="1" ht="6.95" customHeight="1">
      <c r="B115" s="25"/>
      <c r="L115" s="25"/>
    </row>
    <row r="116" spans="2:65" s="1" customFormat="1" ht="15.2" customHeight="1">
      <c r="B116" s="25"/>
      <c r="C116" s="22" t="s">
        <v>19</v>
      </c>
      <c r="F116" s="20" t="str">
        <f>E17</f>
        <v>Poľnohospodárske družstvo Bzince pod Javorinou</v>
      </c>
      <c r="I116" s="22" t="s">
        <v>25</v>
      </c>
      <c r="J116" s="23" t="str">
        <f>E23</f>
        <v xml:space="preserve"> </v>
      </c>
      <c r="L116" s="25"/>
    </row>
    <row r="117" spans="2:65" s="1" customFormat="1" ht="15.2" customHeight="1">
      <c r="B117" s="25"/>
      <c r="C117" s="22" t="s">
        <v>23</v>
      </c>
      <c r="F117" s="20" t="str">
        <f>IF(E20="","",E20)</f>
        <v xml:space="preserve"> </v>
      </c>
      <c r="I117" s="22" t="s">
        <v>27</v>
      </c>
      <c r="J117" s="23" t="str">
        <f>E26</f>
        <v xml:space="preserve"> </v>
      </c>
      <c r="L117" s="25"/>
    </row>
    <row r="118" spans="2:65" s="1" customFormat="1" ht="10.35" customHeight="1">
      <c r="B118" s="25"/>
      <c r="L118" s="25"/>
    </row>
    <row r="119" spans="2:65" s="10" customFormat="1" ht="29.25" customHeight="1">
      <c r="B119" s="115"/>
      <c r="C119" s="116" t="s">
        <v>142</v>
      </c>
      <c r="D119" s="117" t="s">
        <v>54</v>
      </c>
      <c r="E119" s="117" t="s">
        <v>50</v>
      </c>
      <c r="F119" s="117" t="s">
        <v>51</v>
      </c>
      <c r="G119" s="117" t="s">
        <v>143</v>
      </c>
      <c r="H119" s="117" t="s">
        <v>144</v>
      </c>
      <c r="I119" s="117" t="s">
        <v>145</v>
      </c>
      <c r="J119" s="118" t="s">
        <v>128</v>
      </c>
      <c r="K119" s="119" t="s">
        <v>146</v>
      </c>
      <c r="L119" s="115"/>
      <c r="M119" s="55" t="s">
        <v>1</v>
      </c>
      <c r="N119" s="56" t="s">
        <v>33</v>
      </c>
      <c r="O119" s="56" t="s">
        <v>147</v>
      </c>
      <c r="P119" s="56" t="s">
        <v>148</v>
      </c>
      <c r="Q119" s="56" t="s">
        <v>149</v>
      </c>
      <c r="R119" s="56" t="s">
        <v>150</v>
      </c>
      <c r="S119" s="56" t="s">
        <v>151</v>
      </c>
      <c r="T119" s="57" t="s">
        <v>152</v>
      </c>
    </row>
    <row r="120" spans="2:65" s="1" customFormat="1" ht="22.9" customHeight="1">
      <c r="B120" s="25"/>
      <c r="C120" s="60" t="s">
        <v>129</v>
      </c>
      <c r="J120" s="120">
        <f>BK120</f>
        <v>0</v>
      </c>
      <c r="L120" s="25"/>
      <c r="M120" s="58"/>
      <c r="N120" s="49"/>
      <c r="O120" s="49"/>
      <c r="P120" s="121">
        <f>SUM(P121:P124)</f>
        <v>0</v>
      </c>
      <c r="Q120" s="49"/>
      <c r="R120" s="121">
        <f>SUM(R121:R124)</f>
        <v>0</v>
      </c>
      <c r="S120" s="49"/>
      <c r="T120" s="122">
        <f>SUM(T121:T124)</f>
        <v>0</v>
      </c>
      <c r="AT120" s="13" t="s">
        <v>68</v>
      </c>
      <c r="AU120" s="13" t="s">
        <v>130</v>
      </c>
      <c r="BK120" s="123">
        <f>SUM(BK121:BK124)</f>
        <v>0</v>
      </c>
    </row>
    <row r="121" spans="2:65" s="1" customFormat="1" ht="16.5" customHeight="1">
      <c r="B121" s="135"/>
      <c r="C121" s="136" t="s">
        <v>75</v>
      </c>
      <c r="D121" s="136" t="s">
        <v>157</v>
      </c>
      <c r="E121" s="137" t="s">
        <v>761</v>
      </c>
      <c r="F121" s="138" t="s">
        <v>762</v>
      </c>
      <c r="G121" s="139" t="s">
        <v>315</v>
      </c>
      <c r="H121" s="140">
        <v>1</v>
      </c>
      <c r="I121" s="141"/>
      <c r="J121" s="141">
        <f>ROUND(I121*H121,2)</f>
        <v>0</v>
      </c>
      <c r="K121" s="142"/>
      <c r="L121" s="25"/>
      <c r="M121" s="143" t="s">
        <v>1</v>
      </c>
      <c r="N121" s="144" t="s">
        <v>35</v>
      </c>
      <c r="O121" s="145">
        <v>0</v>
      </c>
      <c r="P121" s="145">
        <f>O121*H121</f>
        <v>0</v>
      </c>
      <c r="Q121" s="145">
        <v>0</v>
      </c>
      <c r="R121" s="145">
        <f>Q121*H121</f>
        <v>0</v>
      </c>
      <c r="S121" s="145">
        <v>0</v>
      </c>
      <c r="T121" s="146">
        <f>S121*H121</f>
        <v>0</v>
      </c>
      <c r="AR121" s="147" t="s">
        <v>617</v>
      </c>
      <c r="AT121" s="147" t="s">
        <v>157</v>
      </c>
      <c r="AU121" s="147" t="s">
        <v>69</v>
      </c>
      <c r="AY121" s="13" t="s">
        <v>155</v>
      </c>
      <c r="BE121" s="148">
        <f>IF(N121="základná",J121,0)</f>
        <v>0</v>
      </c>
      <c r="BF121" s="148">
        <f>IF(N121="znížená",J121,0)</f>
        <v>0</v>
      </c>
      <c r="BG121" s="148">
        <f>IF(N121="zákl. prenesená",J121,0)</f>
        <v>0</v>
      </c>
      <c r="BH121" s="148">
        <f>IF(N121="zníž. prenesená",J121,0)</f>
        <v>0</v>
      </c>
      <c r="BI121" s="148">
        <f>IF(N121="nulová",J121,0)</f>
        <v>0</v>
      </c>
      <c r="BJ121" s="13" t="s">
        <v>80</v>
      </c>
      <c r="BK121" s="148">
        <f>ROUND(I121*H121,2)</f>
        <v>0</v>
      </c>
      <c r="BL121" s="13" t="s">
        <v>617</v>
      </c>
      <c r="BM121" s="147" t="s">
        <v>618</v>
      </c>
    </row>
    <row r="122" spans="2:65" s="1" customFormat="1" ht="16.5" customHeight="1">
      <c r="B122" s="135"/>
      <c r="C122" s="136" t="s">
        <v>80</v>
      </c>
      <c r="D122" s="136" t="s">
        <v>157</v>
      </c>
      <c r="E122" s="137" t="s">
        <v>763</v>
      </c>
      <c r="F122" s="138" t="s">
        <v>764</v>
      </c>
      <c r="G122" s="139" t="s">
        <v>315</v>
      </c>
      <c r="H122" s="140">
        <v>1</v>
      </c>
      <c r="I122" s="141"/>
      <c r="J122" s="141">
        <f>ROUND(I122*H122,2)</f>
        <v>0</v>
      </c>
      <c r="K122" s="142"/>
      <c r="L122" s="25"/>
      <c r="M122" s="143" t="s">
        <v>1</v>
      </c>
      <c r="N122" s="144" t="s">
        <v>35</v>
      </c>
      <c r="O122" s="145">
        <v>0</v>
      </c>
      <c r="P122" s="145">
        <f>O122*H122</f>
        <v>0</v>
      </c>
      <c r="Q122" s="145">
        <v>0</v>
      </c>
      <c r="R122" s="145">
        <f>Q122*H122</f>
        <v>0</v>
      </c>
      <c r="S122" s="145">
        <v>0</v>
      </c>
      <c r="T122" s="146">
        <f>S122*H122</f>
        <v>0</v>
      </c>
      <c r="AR122" s="147" t="s">
        <v>617</v>
      </c>
      <c r="AT122" s="147" t="s">
        <v>157</v>
      </c>
      <c r="AU122" s="147" t="s">
        <v>69</v>
      </c>
      <c r="AY122" s="13" t="s">
        <v>155</v>
      </c>
      <c r="BE122" s="148">
        <f>IF(N122="základná",J122,0)</f>
        <v>0</v>
      </c>
      <c r="BF122" s="148">
        <f>IF(N122="znížená",J122,0)</f>
        <v>0</v>
      </c>
      <c r="BG122" s="148">
        <f>IF(N122="zákl. prenesená",J122,0)</f>
        <v>0</v>
      </c>
      <c r="BH122" s="148">
        <f>IF(N122="zníž. prenesená",J122,0)</f>
        <v>0</v>
      </c>
      <c r="BI122" s="148">
        <f>IF(N122="nulová",J122,0)</f>
        <v>0</v>
      </c>
      <c r="BJ122" s="13" t="s">
        <v>80</v>
      </c>
      <c r="BK122" s="148">
        <f>ROUND(I122*H122,2)</f>
        <v>0</v>
      </c>
      <c r="BL122" s="13" t="s">
        <v>617</v>
      </c>
      <c r="BM122" s="147" t="s">
        <v>765</v>
      </c>
    </row>
    <row r="123" spans="2:65" s="1" customFormat="1" ht="16.5" customHeight="1">
      <c r="B123" s="135"/>
      <c r="C123" s="136" t="s">
        <v>167</v>
      </c>
      <c r="D123" s="136" t="s">
        <v>157</v>
      </c>
      <c r="E123" s="137" t="s">
        <v>766</v>
      </c>
      <c r="F123" s="138" t="s">
        <v>767</v>
      </c>
      <c r="G123" s="139" t="s">
        <v>315</v>
      </c>
      <c r="H123" s="140">
        <v>1</v>
      </c>
      <c r="I123" s="141"/>
      <c r="J123" s="141">
        <f>ROUND(I123*H123,2)</f>
        <v>0</v>
      </c>
      <c r="K123" s="142"/>
      <c r="L123" s="25"/>
      <c r="M123" s="143" t="s">
        <v>1</v>
      </c>
      <c r="N123" s="144" t="s">
        <v>35</v>
      </c>
      <c r="O123" s="145">
        <v>0</v>
      </c>
      <c r="P123" s="145">
        <f>O123*H123</f>
        <v>0</v>
      </c>
      <c r="Q123" s="145">
        <v>0</v>
      </c>
      <c r="R123" s="145">
        <f>Q123*H123</f>
        <v>0</v>
      </c>
      <c r="S123" s="145">
        <v>0</v>
      </c>
      <c r="T123" s="146">
        <f>S123*H123</f>
        <v>0</v>
      </c>
      <c r="AR123" s="147" t="s">
        <v>617</v>
      </c>
      <c r="AT123" s="147" t="s">
        <v>157</v>
      </c>
      <c r="AU123" s="147" t="s">
        <v>69</v>
      </c>
      <c r="AY123" s="13" t="s">
        <v>155</v>
      </c>
      <c r="BE123" s="148">
        <f>IF(N123="základná",J123,0)</f>
        <v>0</v>
      </c>
      <c r="BF123" s="148">
        <f>IF(N123="znížená",J123,0)</f>
        <v>0</v>
      </c>
      <c r="BG123" s="148">
        <f>IF(N123="zákl. prenesená",J123,0)</f>
        <v>0</v>
      </c>
      <c r="BH123" s="148">
        <f>IF(N123="zníž. prenesená",J123,0)</f>
        <v>0</v>
      </c>
      <c r="BI123" s="148">
        <f>IF(N123="nulová",J123,0)</f>
        <v>0</v>
      </c>
      <c r="BJ123" s="13" t="s">
        <v>80</v>
      </c>
      <c r="BK123" s="148">
        <f>ROUND(I123*H123,2)</f>
        <v>0</v>
      </c>
      <c r="BL123" s="13" t="s">
        <v>617</v>
      </c>
      <c r="BM123" s="147" t="s">
        <v>768</v>
      </c>
    </row>
    <row r="124" spans="2:65" s="1" customFormat="1" ht="24.2" customHeight="1">
      <c r="B124" s="135"/>
      <c r="C124" s="136" t="s">
        <v>161</v>
      </c>
      <c r="D124" s="136" t="s">
        <v>157</v>
      </c>
      <c r="E124" s="137" t="s">
        <v>769</v>
      </c>
      <c r="F124" s="138" t="s">
        <v>770</v>
      </c>
      <c r="G124" s="139" t="s">
        <v>315</v>
      </c>
      <c r="H124" s="140">
        <v>1</v>
      </c>
      <c r="I124" s="141"/>
      <c r="J124" s="141">
        <f>ROUND(I124*H124,2)</f>
        <v>0</v>
      </c>
      <c r="K124" s="142"/>
      <c r="L124" s="25"/>
      <c r="M124" s="159" t="s">
        <v>1</v>
      </c>
      <c r="N124" s="160" t="s">
        <v>35</v>
      </c>
      <c r="O124" s="161">
        <v>0</v>
      </c>
      <c r="P124" s="161">
        <f>O124*H124</f>
        <v>0</v>
      </c>
      <c r="Q124" s="161">
        <v>0</v>
      </c>
      <c r="R124" s="161">
        <f>Q124*H124</f>
        <v>0</v>
      </c>
      <c r="S124" s="161">
        <v>0</v>
      </c>
      <c r="T124" s="162">
        <f>S124*H124</f>
        <v>0</v>
      </c>
      <c r="AR124" s="147" t="s">
        <v>617</v>
      </c>
      <c r="AT124" s="147" t="s">
        <v>157</v>
      </c>
      <c r="AU124" s="147" t="s">
        <v>69</v>
      </c>
      <c r="AY124" s="13" t="s">
        <v>155</v>
      </c>
      <c r="BE124" s="148">
        <f>IF(N124="základná",J124,0)</f>
        <v>0</v>
      </c>
      <c r="BF124" s="148">
        <f>IF(N124="znížená",J124,0)</f>
        <v>0</v>
      </c>
      <c r="BG124" s="148">
        <f>IF(N124="zákl. prenesená",J124,0)</f>
        <v>0</v>
      </c>
      <c r="BH124" s="148">
        <f>IF(N124="zníž. prenesená",J124,0)</f>
        <v>0</v>
      </c>
      <c r="BI124" s="148">
        <f>IF(N124="nulová",J124,0)</f>
        <v>0</v>
      </c>
      <c r="BJ124" s="13" t="s">
        <v>80</v>
      </c>
      <c r="BK124" s="148">
        <f>ROUND(I124*H124,2)</f>
        <v>0</v>
      </c>
      <c r="BL124" s="13" t="s">
        <v>617</v>
      </c>
      <c r="BM124" s="147" t="s">
        <v>771</v>
      </c>
    </row>
    <row r="125" spans="2:65" s="1" customFormat="1" ht="6.95" customHeight="1">
      <c r="B125" s="40"/>
      <c r="C125" s="41"/>
      <c r="D125" s="41"/>
      <c r="E125" s="41"/>
      <c r="F125" s="41"/>
      <c r="G125" s="41"/>
      <c r="H125" s="41"/>
      <c r="I125" s="41"/>
      <c r="J125" s="41"/>
      <c r="K125" s="41"/>
      <c r="L125" s="25"/>
    </row>
  </sheetData>
  <autoFilter ref="C119:K124" xr:uid="{00000000-0009-0000-0000-000009000000}"/>
  <mergeCells count="12">
    <mergeCell ref="E112:H112"/>
    <mergeCell ref="L2:V2"/>
    <mergeCell ref="E85:H85"/>
    <mergeCell ref="E87:H87"/>
    <mergeCell ref="E89:H89"/>
    <mergeCell ref="E108:H108"/>
    <mergeCell ref="E110:H110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B2:BM122"/>
  <sheetViews>
    <sheetView showGridLines="0" topLeftCell="A108" workbookViewId="0">
      <selection activeCell="I121" sqref="I121"/>
    </sheetView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169" t="s">
        <v>5</v>
      </c>
      <c r="M2" s="170"/>
      <c r="N2" s="170"/>
      <c r="O2" s="170"/>
      <c r="P2" s="170"/>
      <c r="Q2" s="170"/>
      <c r="R2" s="170"/>
      <c r="S2" s="170"/>
      <c r="T2" s="170"/>
      <c r="U2" s="170"/>
      <c r="V2" s="170"/>
      <c r="AT2" s="13" t="s">
        <v>112</v>
      </c>
    </row>
    <row r="3" spans="2:46" ht="6.95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6"/>
      <c r="AT3" s="13" t="s">
        <v>69</v>
      </c>
    </row>
    <row r="4" spans="2:46" ht="24.95" customHeight="1">
      <c r="B4" s="16"/>
      <c r="D4" s="17" t="s">
        <v>122</v>
      </c>
      <c r="L4" s="16"/>
      <c r="M4" s="89" t="s">
        <v>9</v>
      </c>
      <c r="AT4" s="13" t="s">
        <v>3</v>
      </c>
    </row>
    <row r="5" spans="2:46" ht="6.95" customHeight="1">
      <c r="B5" s="16"/>
      <c r="L5" s="16"/>
    </row>
    <row r="6" spans="2:46" ht="12" customHeight="1">
      <c r="B6" s="16"/>
      <c r="D6" s="22" t="s">
        <v>12</v>
      </c>
      <c r="L6" s="16"/>
    </row>
    <row r="7" spans="2:46" ht="16.5" customHeight="1">
      <c r="B7" s="16"/>
      <c r="E7" s="206" t="str">
        <f>'Rekapitulácia stavby'!K6</f>
        <v>Modernizácia farmy Bzince pod Javorinou</v>
      </c>
      <c r="F7" s="207"/>
      <c r="G7" s="207"/>
      <c r="H7" s="207"/>
      <c r="L7" s="16"/>
    </row>
    <row r="8" spans="2:46" ht="12" customHeight="1">
      <c r="B8" s="16"/>
      <c r="D8" s="22" t="s">
        <v>123</v>
      </c>
      <c r="L8" s="16"/>
    </row>
    <row r="9" spans="2:46" s="1" customFormat="1" ht="16.5" customHeight="1">
      <c r="B9" s="25"/>
      <c r="E9" s="206" t="s">
        <v>614</v>
      </c>
      <c r="F9" s="205"/>
      <c r="G9" s="205"/>
      <c r="H9" s="205"/>
      <c r="L9" s="25"/>
    </row>
    <row r="10" spans="2:46" s="1" customFormat="1" ht="12" customHeight="1">
      <c r="B10" s="25"/>
      <c r="D10" s="22" t="s">
        <v>125</v>
      </c>
      <c r="L10" s="25"/>
    </row>
    <row r="11" spans="2:46" s="1" customFormat="1" ht="16.5" customHeight="1">
      <c r="B11" s="25"/>
      <c r="E11" s="200" t="s">
        <v>772</v>
      </c>
      <c r="F11" s="205"/>
      <c r="G11" s="205"/>
      <c r="H11" s="205"/>
      <c r="L11" s="25"/>
    </row>
    <row r="12" spans="2:46" s="1" customFormat="1">
      <c r="B12" s="25"/>
      <c r="L12" s="25"/>
    </row>
    <row r="13" spans="2:46" s="1" customFormat="1" ht="12" customHeight="1">
      <c r="B13" s="25"/>
      <c r="D13" s="22" t="s">
        <v>14</v>
      </c>
      <c r="F13" s="20" t="s">
        <v>1</v>
      </c>
      <c r="I13" s="22" t="s">
        <v>15</v>
      </c>
      <c r="J13" s="20" t="s">
        <v>1</v>
      </c>
      <c r="L13" s="25"/>
    </row>
    <row r="14" spans="2:46" s="1" customFormat="1" ht="12" customHeight="1">
      <c r="B14" s="25"/>
      <c r="D14" s="22" t="s">
        <v>16</v>
      </c>
      <c r="F14" s="20" t="s">
        <v>17</v>
      </c>
      <c r="I14" s="22" t="s">
        <v>18</v>
      </c>
      <c r="J14" s="48">
        <f>'Rekapitulácia stavby'!AN8</f>
        <v>0</v>
      </c>
      <c r="L14" s="25"/>
    </row>
    <row r="15" spans="2:46" s="1" customFormat="1" ht="10.9" customHeight="1">
      <c r="B15" s="25"/>
      <c r="L15" s="25"/>
    </row>
    <row r="16" spans="2:46" s="1" customFormat="1" ht="12" customHeight="1">
      <c r="B16" s="25"/>
      <c r="D16" s="22" t="s">
        <v>19</v>
      </c>
      <c r="I16" s="22" t="s">
        <v>20</v>
      </c>
      <c r="J16" s="20" t="s">
        <v>1</v>
      </c>
      <c r="L16" s="25"/>
    </row>
    <row r="17" spans="2:12" s="1" customFormat="1" ht="18" customHeight="1">
      <c r="B17" s="25"/>
      <c r="E17" s="20" t="s">
        <v>21</v>
      </c>
      <c r="I17" s="22" t="s">
        <v>22</v>
      </c>
      <c r="J17" s="20" t="s">
        <v>1</v>
      </c>
      <c r="L17" s="25"/>
    </row>
    <row r="18" spans="2:12" s="1" customFormat="1" ht="6.95" customHeight="1">
      <c r="B18" s="25"/>
      <c r="L18" s="25"/>
    </row>
    <row r="19" spans="2:12" s="1" customFormat="1" ht="12" customHeight="1">
      <c r="B19" s="25"/>
      <c r="D19" s="22" t="s">
        <v>23</v>
      </c>
      <c r="I19" s="22" t="s">
        <v>20</v>
      </c>
      <c r="J19" s="20" t="str">
        <f>'Rekapitulácia stavby'!AN13</f>
        <v/>
      </c>
      <c r="L19" s="25"/>
    </row>
    <row r="20" spans="2:12" s="1" customFormat="1" ht="18" customHeight="1">
      <c r="B20" s="25"/>
      <c r="E20" s="191" t="str">
        <f>'Rekapitulácia stavby'!E14</f>
        <v xml:space="preserve"> </v>
      </c>
      <c r="F20" s="191"/>
      <c r="G20" s="191"/>
      <c r="H20" s="191"/>
      <c r="I20" s="22" t="s">
        <v>22</v>
      </c>
      <c r="J20" s="20" t="str">
        <f>'Rekapitulácia stavby'!AN14</f>
        <v/>
      </c>
      <c r="L20" s="25"/>
    </row>
    <row r="21" spans="2:12" s="1" customFormat="1" ht="6.95" customHeight="1">
      <c r="B21" s="25"/>
      <c r="L21" s="25"/>
    </row>
    <row r="22" spans="2:12" s="1" customFormat="1" ht="12" customHeight="1">
      <c r="B22" s="25"/>
      <c r="D22" s="22" t="s">
        <v>25</v>
      </c>
      <c r="I22" s="22" t="s">
        <v>20</v>
      </c>
      <c r="J22" s="20" t="str">
        <f>IF('Rekapitulácia stavby'!AN16="","",'Rekapitulácia stavby'!AN16)</f>
        <v/>
      </c>
      <c r="L22" s="25"/>
    </row>
    <row r="23" spans="2:12" s="1" customFormat="1" ht="18" customHeight="1">
      <c r="B23" s="25"/>
      <c r="E23" s="20" t="str">
        <f>IF('Rekapitulácia stavby'!E17="","",'Rekapitulácia stavby'!E17)</f>
        <v xml:space="preserve"> </v>
      </c>
      <c r="I23" s="22" t="s">
        <v>22</v>
      </c>
      <c r="J23" s="20" t="str">
        <f>IF('Rekapitulácia stavby'!AN17="","",'Rekapitulácia stavby'!AN17)</f>
        <v/>
      </c>
      <c r="L23" s="25"/>
    </row>
    <row r="24" spans="2:12" s="1" customFormat="1" ht="6.95" customHeight="1">
      <c r="B24" s="25"/>
      <c r="L24" s="25"/>
    </row>
    <row r="25" spans="2:12" s="1" customFormat="1" ht="12" customHeight="1">
      <c r="B25" s="25"/>
      <c r="D25" s="22" t="s">
        <v>27</v>
      </c>
      <c r="I25" s="22" t="s">
        <v>20</v>
      </c>
      <c r="J25" s="20" t="str">
        <f>IF('Rekapitulácia stavby'!AN19="","",'Rekapitulácia stavby'!AN19)</f>
        <v/>
      </c>
      <c r="L25" s="25"/>
    </row>
    <row r="26" spans="2:12" s="1" customFormat="1" ht="18" customHeight="1">
      <c r="B26" s="25"/>
      <c r="E26" s="20" t="str">
        <f>IF('Rekapitulácia stavby'!E20="","",'Rekapitulácia stavby'!E20)</f>
        <v xml:space="preserve"> </v>
      </c>
      <c r="I26" s="22" t="s">
        <v>22</v>
      </c>
      <c r="J26" s="20" t="str">
        <f>IF('Rekapitulácia stavby'!AN20="","",'Rekapitulácia stavby'!AN20)</f>
        <v/>
      </c>
      <c r="L26" s="25"/>
    </row>
    <row r="27" spans="2:12" s="1" customFormat="1" ht="6.95" customHeight="1">
      <c r="B27" s="25"/>
      <c r="L27" s="25"/>
    </row>
    <row r="28" spans="2:12" s="1" customFormat="1" ht="12" customHeight="1">
      <c r="B28" s="25"/>
      <c r="D28" s="22" t="s">
        <v>28</v>
      </c>
      <c r="L28" s="25"/>
    </row>
    <row r="29" spans="2:12" s="7" customFormat="1" ht="16.5" customHeight="1">
      <c r="B29" s="90"/>
      <c r="E29" s="193" t="s">
        <v>1</v>
      </c>
      <c r="F29" s="193"/>
      <c r="G29" s="193"/>
      <c r="H29" s="193"/>
      <c r="L29" s="90"/>
    </row>
    <row r="30" spans="2:12" s="1" customFormat="1" ht="6.95" customHeight="1">
      <c r="B30" s="25"/>
      <c r="L30" s="25"/>
    </row>
    <row r="31" spans="2:12" s="1" customFormat="1" ht="6.95" customHeight="1">
      <c r="B31" s="25"/>
      <c r="D31" s="49"/>
      <c r="E31" s="49"/>
      <c r="F31" s="49"/>
      <c r="G31" s="49"/>
      <c r="H31" s="49"/>
      <c r="I31" s="49"/>
      <c r="J31" s="49"/>
      <c r="K31" s="49"/>
      <c r="L31" s="25"/>
    </row>
    <row r="32" spans="2:12" s="1" customFormat="1" ht="25.35" customHeight="1">
      <c r="B32" s="25"/>
      <c r="D32" s="91" t="s">
        <v>29</v>
      </c>
      <c r="J32" s="62">
        <f>ROUND(J120, 2)</f>
        <v>0</v>
      </c>
      <c r="L32" s="25"/>
    </row>
    <row r="33" spans="2:12" s="1" customFormat="1" ht="6.95" customHeight="1">
      <c r="B33" s="25"/>
      <c r="D33" s="49"/>
      <c r="E33" s="49"/>
      <c r="F33" s="49"/>
      <c r="G33" s="49"/>
      <c r="H33" s="49"/>
      <c r="I33" s="49"/>
      <c r="J33" s="49"/>
      <c r="K33" s="49"/>
      <c r="L33" s="25"/>
    </row>
    <row r="34" spans="2:12" s="1" customFormat="1" ht="14.45" customHeight="1">
      <c r="B34" s="25"/>
      <c r="F34" s="28" t="s">
        <v>31</v>
      </c>
      <c r="I34" s="28" t="s">
        <v>30</v>
      </c>
      <c r="J34" s="28" t="s">
        <v>32</v>
      </c>
      <c r="L34" s="25"/>
    </row>
    <row r="35" spans="2:12" s="1" customFormat="1" ht="14.45" customHeight="1">
      <c r="B35" s="25"/>
      <c r="D35" s="51" t="s">
        <v>33</v>
      </c>
      <c r="E35" s="30" t="s">
        <v>34</v>
      </c>
      <c r="F35" s="92">
        <f>ROUND((SUM(BE120:BE121)),  2)</f>
        <v>0</v>
      </c>
      <c r="G35" s="93"/>
      <c r="H35" s="93"/>
      <c r="I35" s="94">
        <v>0.2</v>
      </c>
      <c r="J35" s="92">
        <f>ROUND(((SUM(BE120:BE121))*I35),  2)</f>
        <v>0</v>
      </c>
      <c r="L35" s="25"/>
    </row>
    <row r="36" spans="2:12" s="1" customFormat="1" ht="14.45" customHeight="1">
      <c r="B36" s="25"/>
      <c r="E36" s="30" t="s">
        <v>35</v>
      </c>
      <c r="F36" s="82">
        <f>ROUND((SUM(BF120:BF121)),  2)</f>
        <v>0</v>
      </c>
      <c r="I36" s="95">
        <v>0.2</v>
      </c>
      <c r="J36" s="82">
        <f>ROUND(((SUM(BF120:BF121))*I36),  2)</f>
        <v>0</v>
      </c>
      <c r="L36" s="25"/>
    </row>
    <row r="37" spans="2:12" s="1" customFormat="1" ht="14.45" hidden="1" customHeight="1">
      <c r="B37" s="25"/>
      <c r="E37" s="22" t="s">
        <v>36</v>
      </c>
      <c r="F37" s="82">
        <f>ROUND((SUM(BG120:BG121)),  2)</f>
        <v>0</v>
      </c>
      <c r="I37" s="95">
        <v>0.2</v>
      </c>
      <c r="J37" s="82">
        <f>0</f>
        <v>0</v>
      </c>
      <c r="L37" s="25"/>
    </row>
    <row r="38" spans="2:12" s="1" customFormat="1" ht="14.45" hidden="1" customHeight="1">
      <c r="B38" s="25"/>
      <c r="E38" s="22" t="s">
        <v>37</v>
      </c>
      <c r="F38" s="82">
        <f>ROUND((SUM(BH120:BH121)),  2)</f>
        <v>0</v>
      </c>
      <c r="I38" s="95">
        <v>0.2</v>
      </c>
      <c r="J38" s="82">
        <f>0</f>
        <v>0</v>
      </c>
      <c r="L38" s="25"/>
    </row>
    <row r="39" spans="2:12" s="1" customFormat="1" ht="14.45" hidden="1" customHeight="1">
      <c r="B39" s="25"/>
      <c r="E39" s="30" t="s">
        <v>38</v>
      </c>
      <c r="F39" s="92">
        <f>ROUND((SUM(BI120:BI121)),  2)</f>
        <v>0</v>
      </c>
      <c r="G39" s="93"/>
      <c r="H39" s="93"/>
      <c r="I39" s="94">
        <v>0</v>
      </c>
      <c r="J39" s="92">
        <f>0</f>
        <v>0</v>
      </c>
      <c r="L39" s="25"/>
    </row>
    <row r="40" spans="2:12" s="1" customFormat="1" ht="6.95" customHeight="1">
      <c r="B40" s="25"/>
      <c r="L40" s="25"/>
    </row>
    <row r="41" spans="2:12" s="1" customFormat="1" ht="25.35" customHeight="1">
      <c r="B41" s="25"/>
      <c r="C41" s="96"/>
      <c r="D41" s="97" t="s">
        <v>39</v>
      </c>
      <c r="E41" s="53"/>
      <c r="F41" s="53"/>
      <c r="G41" s="98" t="s">
        <v>40</v>
      </c>
      <c r="H41" s="99" t="s">
        <v>41</v>
      </c>
      <c r="I41" s="53"/>
      <c r="J41" s="100">
        <f>SUM(J32:J39)</f>
        <v>0</v>
      </c>
      <c r="K41" s="101"/>
      <c r="L41" s="25"/>
    </row>
    <row r="42" spans="2:12" s="1" customFormat="1" ht="14.45" customHeight="1">
      <c r="B42" s="25"/>
      <c r="L42" s="25"/>
    </row>
    <row r="43" spans="2:12" ht="14.45" customHeight="1">
      <c r="B43" s="16"/>
      <c r="L43" s="16"/>
    </row>
    <row r="44" spans="2:12" ht="14.45" customHeight="1">
      <c r="B44" s="16"/>
      <c r="L44" s="16"/>
    </row>
    <row r="45" spans="2:12" ht="14.45" customHeight="1">
      <c r="B45" s="16"/>
      <c r="L45" s="16"/>
    </row>
    <row r="46" spans="2:12" ht="14.45" customHeight="1">
      <c r="B46" s="16"/>
      <c r="L46" s="16"/>
    </row>
    <row r="47" spans="2:12" ht="14.45" customHeight="1">
      <c r="B47" s="16"/>
      <c r="L47" s="16"/>
    </row>
    <row r="48" spans="2:12" ht="14.45" customHeight="1">
      <c r="B48" s="16"/>
      <c r="L48" s="16"/>
    </row>
    <row r="49" spans="2:12" ht="14.45" customHeight="1">
      <c r="B49" s="16"/>
      <c r="L49" s="16"/>
    </row>
    <row r="50" spans="2:12" s="1" customFormat="1" ht="14.45" customHeight="1">
      <c r="B50" s="25"/>
      <c r="D50" s="37" t="s">
        <v>42</v>
      </c>
      <c r="E50" s="38"/>
      <c r="F50" s="38"/>
      <c r="G50" s="37" t="s">
        <v>43</v>
      </c>
      <c r="H50" s="38"/>
      <c r="I50" s="38"/>
      <c r="J50" s="38"/>
      <c r="K50" s="38"/>
      <c r="L50" s="25"/>
    </row>
    <row r="51" spans="2:12">
      <c r="B51" s="16"/>
      <c r="L51" s="16"/>
    </row>
    <row r="52" spans="2:12">
      <c r="B52" s="16"/>
      <c r="L52" s="16"/>
    </row>
    <row r="53" spans="2:12">
      <c r="B53" s="16"/>
      <c r="L53" s="16"/>
    </row>
    <row r="54" spans="2:12">
      <c r="B54" s="16"/>
      <c r="L54" s="16"/>
    </row>
    <row r="55" spans="2:12">
      <c r="B55" s="16"/>
      <c r="L55" s="16"/>
    </row>
    <row r="56" spans="2:12">
      <c r="B56" s="16"/>
      <c r="L56" s="16"/>
    </row>
    <row r="57" spans="2:12">
      <c r="B57" s="16"/>
      <c r="L57" s="16"/>
    </row>
    <row r="58" spans="2:12">
      <c r="B58" s="16"/>
      <c r="L58" s="16"/>
    </row>
    <row r="59" spans="2:12">
      <c r="B59" s="16"/>
      <c r="L59" s="16"/>
    </row>
    <row r="60" spans="2:12">
      <c r="B60" s="16"/>
      <c r="L60" s="16"/>
    </row>
    <row r="61" spans="2:12" s="1" customFormat="1" ht="12.75">
      <c r="B61" s="25"/>
      <c r="D61" s="39" t="s">
        <v>44</v>
      </c>
      <c r="E61" s="27"/>
      <c r="F61" s="102" t="s">
        <v>45</v>
      </c>
      <c r="G61" s="39" t="s">
        <v>44</v>
      </c>
      <c r="H61" s="27"/>
      <c r="I61" s="27"/>
      <c r="J61" s="103" t="s">
        <v>45</v>
      </c>
      <c r="K61" s="27"/>
      <c r="L61" s="25"/>
    </row>
    <row r="62" spans="2:12">
      <c r="B62" s="16"/>
      <c r="L62" s="16"/>
    </row>
    <row r="63" spans="2:12">
      <c r="B63" s="16"/>
      <c r="L63" s="16"/>
    </row>
    <row r="64" spans="2:12">
      <c r="B64" s="16"/>
      <c r="L64" s="16"/>
    </row>
    <row r="65" spans="2:12" s="1" customFormat="1" ht="12.75">
      <c r="B65" s="25"/>
      <c r="D65" s="37" t="s">
        <v>46</v>
      </c>
      <c r="E65" s="38"/>
      <c r="F65" s="38"/>
      <c r="G65" s="37" t="s">
        <v>47</v>
      </c>
      <c r="H65" s="38"/>
      <c r="I65" s="38"/>
      <c r="J65" s="38"/>
      <c r="K65" s="38"/>
      <c r="L65" s="25"/>
    </row>
    <row r="66" spans="2:12">
      <c r="B66" s="16"/>
      <c r="L66" s="16"/>
    </row>
    <row r="67" spans="2:12">
      <c r="B67" s="16"/>
      <c r="L67" s="16"/>
    </row>
    <row r="68" spans="2:12">
      <c r="B68" s="16"/>
      <c r="L68" s="16"/>
    </row>
    <row r="69" spans="2:12">
      <c r="B69" s="16"/>
      <c r="L69" s="16"/>
    </row>
    <row r="70" spans="2:12">
      <c r="B70" s="16"/>
      <c r="L70" s="16"/>
    </row>
    <row r="71" spans="2:12">
      <c r="B71" s="16"/>
      <c r="L71" s="16"/>
    </row>
    <row r="72" spans="2:12">
      <c r="B72" s="16"/>
      <c r="L72" s="16"/>
    </row>
    <row r="73" spans="2:12">
      <c r="B73" s="16"/>
      <c r="L73" s="16"/>
    </row>
    <row r="74" spans="2:12">
      <c r="B74" s="16"/>
      <c r="L74" s="16"/>
    </row>
    <row r="75" spans="2:12">
      <c r="B75" s="16"/>
      <c r="L75" s="16"/>
    </row>
    <row r="76" spans="2:12" s="1" customFormat="1" ht="12.75">
      <c r="B76" s="25"/>
      <c r="D76" s="39" t="s">
        <v>44</v>
      </c>
      <c r="E76" s="27"/>
      <c r="F76" s="102" t="s">
        <v>45</v>
      </c>
      <c r="G76" s="39" t="s">
        <v>44</v>
      </c>
      <c r="H76" s="27"/>
      <c r="I76" s="27"/>
      <c r="J76" s="103" t="s">
        <v>45</v>
      </c>
      <c r="K76" s="27"/>
      <c r="L76" s="25"/>
    </row>
    <row r="77" spans="2:12" s="1" customFormat="1" ht="14.45" customHeight="1">
      <c r="B77" s="40"/>
      <c r="C77" s="41"/>
      <c r="D77" s="41"/>
      <c r="E77" s="41"/>
      <c r="F77" s="41"/>
      <c r="G77" s="41"/>
      <c r="H77" s="41"/>
      <c r="I77" s="41"/>
      <c r="J77" s="41"/>
      <c r="K77" s="41"/>
      <c r="L77" s="25"/>
    </row>
    <row r="81" spans="2:12" s="1" customFormat="1" ht="6.95" hidden="1" customHeight="1">
      <c r="B81" s="42"/>
      <c r="C81" s="43"/>
      <c r="D81" s="43"/>
      <c r="E81" s="43"/>
      <c r="F81" s="43"/>
      <c r="G81" s="43"/>
      <c r="H81" s="43"/>
      <c r="I81" s="43"/>
      <c r="J81" s="43"/>
      <c r="K81" s="43"/>
      <c r="L81" s="25"/>
    </row>
    <row r="82" spans="2:12" s="1" customFormat="1" ht="24.95" hidden="1" customHeight="1">
      <c r="B82" s="25"/>
      <c r="C82" s="17" t="s">
        <v>126</v>
      </c>
      <c r="L82" s="25"/>
    </row>
    <row r="83" spans="2:12" s="1" customFormat="1" ht="6.95" hidden="1" customHeight="1">
      <c r="B83" s="25"/>
      <c r="L83" s="25"/>
    </row>
    <row r="84" spans="2:12" s="1" customFormat="1" ht="12" hidden="1" customHeight="1">
      <c r="B84" s="25"/>
      <c r="C84" s="22" t="s">
        <v>12</v>
      </c>
      <c r="L84" s="25"/>
    </row>
    <row r="85" spans="2:12" s="1" customFormat="1" ht="16.5" hidden="1" customHeight="1">
      <c r="B85" s="25"/>
      <c r="E85" s="206" t="str">
        <f>E7</f>
        <v>Modernizácia farmy Bzince pod Javorinou</v>
      </c>
      <c r="F85" s="207"/>
      <c r="G85" s="207"/>
      <c r="H85" s="207"/>
      <c r="L85" s="25"/>
    </row>
    <row r="86" spans="2:12" ht="12" hidden="1" customHeight="1">
      <c r="B86" s="16"/>
      <c r="C86" s="22" t="s">
        <v>123</v>
      </c>
      <c r="L86" s="16"/>
    </row>
    <row r="87" spans="2:12" s="1" customFormat="1" ht="16.5" hidden="1" customHeight="1">
      <c r="B87" s="25"/>
      <c r="E87" s="206" t="s">
        <v>614</v>
      </c>
      <c r="F87" s="205"/>
      <c r="G87" s="205"/>
      <c r="H87" s="205"/>
      <c r="L87" s="25"/>
    </row>
    <row r="88" spans="2:12" s="1" customFormat="1" ht="12" hidden="1" customHeight="1">
      <c r="B88" s="25"/>
      <c r="C88" s="22" t="s">
        <v>125</v>
      </c>
      <c r="L88" s="25"/>
    </row>
    <row r="89" spans="2:12" s="1" customFormat="1" ht="16.5" hidden="1" customHeight="1">
      <c r="B89" s="25"/>
      <c r="E89" s="200" t="str">
        <f>E11</f>
        <v>SO 03.6 - Príprava staveniska</v>
      </c>
      <c r="F89" s="205"/>
      <c r="G89" s="205"/>
      <c r="H89" s="205"/>
      <c r="L89" s="25"/>
    </row>
    <row r="90" spans="2:12" s="1" customFormat="1" ht="6.95" hidden="1" customHeight="1">
      <c r="B90" s="25"/>
      <c r="L90" s="25"/>
    </row>
    <row r="91" spans="2:12" s="1" customFormat="1" ht="12" hidden="1" customHeight="1">
      <c r="B91" s="25"/>
      <c r="C91" s="22" t="s">
        <v>16</v>
      </c>
      <c r="F91" s="20" t="str">
        <f>F14</f>
        <v>Bzince pod Javorinou</v>
      </c>
      <c r="I91" s="22" t="s">
        <v>18</v>
      </c>
      <c r="J91" s="48">
        <f>IF(J14="","",J14)</f>
        <v>0</v>
      </c>
      <c r="L91" s="25"/>
    </row>
    <row r="92" spans="2:12" s="1" customFormat="1" ht="6.95" hidden="1" customHeight="1">
      <c r="B92" s="25"/>
      <c r="L92" s="25"/>
    </row>
    <row r="93" spans="2:12" s="1" customFormat="1" ht="15.2" hidden="1" customHeight="1">
      <c r="B93" s="25"/>
      <c r="C93" s="22" t="s">
        <v>19</v>
      </c>
      <c r="F93" s="20" t="str">
        <f>E17</f>
        <v>Poľnohospodárske družstvo Bzince pod Javorinou</v>
      </c>
      <c r="I93" s="22" t="s">
        <v>25</v>
      </c>
      <c r="J93" s="23" t="str">
        <f>E23</f>
        <v xml:space="preserve"> </v>
      </c>
      <c r="L93" s="25"/>
    </row>
    <row r="94" spans="2:12" s="1" customFormat="1" ht="15.2" hidden="1" customHeight="1">
      <c r="B94" s="25"/>
      <c r="C94" s="22" t="s">
        <v>23</v>
      </c>
      <c r="F94" s="20" t="str">
        <f>IF(E20="","",E20)</f>
        <v xml:space="preserve"> </v>
      </c>
      <c r="I94" s="22" t="s">
        <v>27</v>
      </c>
      <c r="J94" s="23" t="str">
        <f>E26</f>
        <v xml:space="preserve"> </v>
      </c>
      <c r="L94" s="25"/>
    </row>
    <row r="95" spans="2:12" s="1" customFormat="1" ht="10.35" hidden="1" customHeight="1">
      <c r="B95" s="25"/>
      <c r="L95" s="25"/>
    </row>
    <row r="96" spans="2:12" s="1" customFormat="1" ht="29.25" hidden="1" customHeight="1">
      <c r="B96" s="25"/>
      <c r="C96" s="104" t="s">
        <v>127</v>
      </c>
      <c r="D96" s="96"/>
      <c r="E96" s="96"/>
      <c r="F96" s="96"/>
      <c r="G96" s="96"/>
      <c r="H96" s="96"/>
      <c r="I96" s="96"/>
      <c r="J96" s="105" t="s">
        <v>128</v>
      </c>
      <c r="K96" s="96"/>
      <c r="L96" s="25"/>
    </row>
    <row r="97" spans="2:47" s="1" customFormat="1" ht="10.35" hidden="1" customHeight="1">
      <c r="B97" s="25"/>
      <c r="L97" s="25"/>
    </row>
    <row r="98" spans="2:47" s="1" customFormat="1" ht="22.9" hidden="1" customHeight="1">
      <c r="B98" s="25"/>
      <c r="C98" s="106" t="s">
        <v>129</v>
      </c>
      <c r="J98" s="62">
        <f>J120</f>
        <v>0</v>
      </c>
      <c r="L98" s="25"/>
      <c r="AU98" s="13" t="s">
        <v>130</v>
      </c>
    </row>
    <row r="99" spans="2:47" s="1" customFormat="1" ht="21.75" hidden="1" customHeight="1">
      <c r="B99" s="25"/>
      <c r="L99" s="25"/>
    </row>
    <row r="100" spans="2:47" s="1" customFormat="1" ht="6.95" hidden="1" customHeight="1">
      <c r="B100" s="40"/>
      <c r="C100" s="41"/>
      <c r="D100" s="41"/>
      <c r="E100" s="41"/>
      <c r="F100" s="41"/>
      <c r="G100" s="41"/>
      <c r="H100" s="41"/>
      <c r="I100" s="41"/>
      <c r="J100" s="41"/>
      <c r="K100" s="41"/>
      <c r="L100" s="25"/>
    </row>
    <row r="101" spans="2:47" hidden="1"/>
    <row r="102" spans="2:47" hidden="1"/>
    <row r="103" spans="2:47" hidden="1"/>
    <row r="104" spans="2:47" s="1" customFormat="1" ht="6.95" customHeight="1">
      <c r="B104" s="42"/>
      <c r="C104" s="43"/>
      <c r="D104" s="43"/>
      <c r="E104" s="43"/>
      <c r="F104" s="43"/>
      <c r="G104" s="43"/>
      <c r="H104" s="43"/>
      <c r="I104" s="43"/>
      <c r="J104" s="43"/>
      <c r="K104" s="43"/>
      <c r="L104" s="25"/>
    </row>
    <row r="105" spans="2:47" s="1" customFormat="1" ht="24.95" customHeight="1">
      <c r="B105" s="25"/>
      <c r="C105" s="17" t="s">
        <v>141</v>
      </c>
      <c r="L105" s="25"/>
    </row>
    <row r="106" spans="2:47" s="1" customFormat="1" ht="6.95" customHeight="1">
      <c r="B106" s="25"/>
      <c r="L106" s="25"/>
    </row>
    <row r="107" spans="2:47" s="1" customFormat="1" ht="12" customHeight="1">
      <c r="B107" s="25"/>
      <c r="C107" s="22" t="s">
        <v>12</v>
      </c>
      <c r="L107" s="25"/>
    </row>
    <row r="108" spans="2:47" s="1" customFormat="1" ht="16.5" customHeight="1">
      <c r="B108" s="25"/>
      <c r="E108" s="206" t="str">
        <f>E7</f>
        <v>Modernizácia farmy Bzince pod Javorinou</v>
      </c>
      <c r="F108" s="207"/>
      <c r="G108" s="207"/>
      <c r="H108" s="207"/>
      <c r="L108" s="25"/>
    </row>
    <row r="109" spans="2:47" ht="12" customHeight="1">
      <c r="B109" s="16"/>
      <c r="C109" s="22" t="s">
        <v>123</v>
      </c>
      <c r="L109" s="16"/>
    </row>
    <row r="110" spans="2:47" s="1" customFormat="1" ht="16.5" customHeight="1">
      <c r="B110" s="25"/>
      <c r="E110" s="206" t="s">
        <v>614</v>
      </c>
      <c r="F110" s="205"/>
      <c r="G110" s="205"/>
      <c r="H110" s="205"/>
      <c r="L110" s="25"/>
    </row>
    <row r="111" spans="2:47" s="1" customFormat="1" ht="12" customHeight="1">
      <c r="B111" s="25"/>
      <c r="C111" s="22" t="s">
        <v>125</v>
      </c>
      <c r="L111" s="25"/>
    </row>
    <row r="112" spans="2:47" s="1" customFormat="1" ht="16.5" customHeight="1">
      <c r="B112" s="25"/>
      <c r="E112" s="200" t="str">
        <f>E11</f>
        <v>SO 03.6 - Príprava staveniska</v>
      </c>
      <c r="F112" s="205"/>
      <c r="G112" s="205"/>
      <c r="H112" s="205"/>
      <c r="L112" s="25"/>
    </row>
    <row r="113" spans="2:65" s="1" customFormat="1" ht="6.95" customHeight="1">
      <c r="B113" s="25"/>
      <c r="L113" s="25"/>
    </row>
    <row r="114" spans="2:65" s="1" customFormat="1" ht="12" customHeight="1">
      <c r="B114" s="25"/>
      <c r="C114" s="22" t="s">
        <v>16</v>
      </c>
      <c r="F114" s="20" t="str">
        <f>F14</f>
        <v>Bzince pod Javorinou</v>
      </c>
      <c r="I114" s="22" t="s">
        <v>18</v>
      </c>
      <c r="J114" s="48">
        <f>IF(J14="","",J14)</f>
        <v>0</v>
      </c>
      <c r="L114" s="25"/>
    </row>
    <row r="115" spans="2:65" s="1" customFormat="1" ht="6.95" customHeight="1">
      <c r="B115" s="25"/>
      <c r="L115" s="25"/>
    </row>
    <row r="116" spans="2:65" s="1" customFormat="1" ht="15.2" customHeight="1">
      <c r="B116" s="25"/>
      <c r="C116" s="22" t="s">
        <v>19</v>
      </c>
      <c r="F116" s="20" t="str">
        <f>E17</f>
        <v>Poľnohospodárske družstvo Bzince pod Javorinou</v>
      </c>
      <c r="I116" s="22" t="s">
        <v>25</v>
      </c>
      <c r="J116" s="23" t="str">
        <f>E23</f>
        <v xml:space="preserve"> </v>
      </c>
      <c r="L116" s="25"/>
    </row>
    <row r="117" spans="2:65" s="1" customFormat="1" ht="15.2" customHeight="1">
      <c r="B117" s="25"/>
      <c r="C117" s="22" t="s">
        <v>23</v>
      </c>
      <c r="F117" s="20" t="str">
        <f>IF(E20="","",E20)</f>
        <v xml:space="preserve"> </v>
      </c>
      <c r="I117" s="22" t="s">
        <v>27</v>
      </c>
      <c r="J117" s="23" t="str">
        <f>E26</f>
        <v xml:space="preserve"> </v>
      </c>
      <c r="L117" s="25"/>
    </row>
    <row r="118" spans="2:65" s="1" customFormat="1" ht="10.35" customHeight="1">
      <c r="B118" s="25"/>
      <c r="L118" s="25"/>
    </row>
    <row r="119" spans="2:65" s="10" customFormat="1" ht="29.25" customHeight="1">
      <c r="B119" s="115"/>
      <c r="C119" s="116" t="s">
        <v>142</v>
      </c>
      <c r="D119" s="117" t="s">
        <v>54</v>
      </c>
      <c r="E119" s="117" t="s">
        <v>50</v>
      </c>
      <c r="F119" s="117" t="s">
        <v>51</v>
      </c>
      <c r="G119" s="117" t="s">
        <v>143</v>
      </c>
      <c r="H119" s="117" t="s">
        <v>144</v>
      </c>
      <c r="I119" s="117" t="s">
        <v>145</v>
      </c>
      <c r="J119" s="118" t="s">
        <v>128</v>
      </c>
      <c r="K119" s="119" t="s">
        <v>146</v>
      </c>
      <c r="L119" s="115"/>
      <c r="M119" s="55" t="s">
        <v>1</v>
      </c>
      <c r="N119" s="56" t="s">
        <v>33</v>
      </c>
      <c r="O119" s="56" t="s">
        <v>147</v>
      </c>
      <c r="P119" s="56" t="s">
        <v>148</v>
      </c>
      <c r="Q119" s="56" t="s">
        <v>149</v>
      </c>
      <c r="R119" s="56" t="s">
        <v>150</v>
      </c>
      <c r="S119" s="56" t="s">
        <v>151</v>
      </c>
      <c r="T119" s="57" t="s">
        <v>152</v>
      </c>
    </row>
    <row r="120" spans="2:65" s="1" customFormat="1" ht="22.9" customHeight="1">
      <c r="B120" s="25"/>
      <c r="C120" s="60" t="s">
        <v>129</v>
      </c>
      <c r="J120" s="120">
        <f>BK120</f>
        <v>0</v>
      </c>
      <c r="L120" s="25"/>
      <c r="M120" s="58"/>
      <c r="N120" s="49"/>
      <c r="O120" s="49"/>
      <c r="P120" s="121">
        <f>P121</f>
        <v>0</v>
      </c>
      <c r="Q120" s="49"/>
      <c r="R120" s="121">
        <f>R121</f>
        <v>0</v>
      </c>
      <c r="S120" s="49"/>
      <c r="T120" s="122">
        <f>T121</f>
        <v>0</v>
      </c>
      <c r="AT120" s="13" t="s">
        <v>68</v>
      </c>
      <c r="AU120" s="13" t="s">
        <v>130</v>
      </c>
      <c r="BK120" s="123">
        <f>BK121</f>
        <v>0</v>
      </c>
    </row>
    <row r="121" spans="2:65" s="1" customFormat="1" ht="16.5" customHeight="1">
      <c r="B121" s="135"/>
      <c r="C121" s="136" t="s">
        <v>75</v>
      </c>
      <c r="D121" s="136" t="s">
        <v>157</v>
      </c>
      <c r="E121" s="137" t="s">
        <v>773</v>
      </c>
      <c r="F121" s="138" t="s">
        <v>111</v>
      </c>
      <c r="G121" s="139" t="s">
        <v>315</v>
      </c>
      <c r="H121" s="140">
        <v>1</v>
      </c>
      <c r="I121" s="141"/>
      <c r="J121" s="141">
        <f>ROUND(I121*H121,2)</f>
        <v>0</v>
      </c>
      <c r="K121" s="142"/>
      <c r="L121" s="25"/>
      <c r="M121" s="159" t="s">
        <v>1</v>
      </c>
      <c r="N121" s="160" t="s">
        <v>35</v>
      </c>
      <c r="O121" s="161">
        <v>0</v>
      </c>
      <c r="P121" s="161">
        <f>O121*H121</f>
        <v>0</v>
      </c>
      <c r="Q121" s="161">
        <v>0</v>
      </c>
      <c r="R121" s="161">
        <f>Q121*H121</f>
        <v>0</v>
      </c>
      <c r="S121" s="161">
        <v>0</v>
      </c>
      <c r="T121" s="162">
        <f>S121*H121</f>
        <v>0</v>
      </c>
      <c r="AR121" s="147" t="s">
        <v>617</v>
      </c>
      <c r="AT121" s="147" t="s">
        <v>157</v>
      </c>
      <c r="AU121" s="147" t="s">
        <v>69</v>
      </c>
      <c r="AY121" s="13" t="s">
        <v>155</v>
      </c>
      <c r="BE121" s="148">
        <f>IF(N121="základná",J121,0)</f>
        <v>0</v>
      </c>
      <c r="BF121" s="148">
        <f>IF(N121="znížená",J121,0)</f>
        <v>0</v>
      </c>
      <c r="BG121" s="148">
        <f>IF(N121="zákl. prenesená",J121,0)</f>
        <v>0</v>
      </c>
      <c r="BH121" s="148">
        <f>IF(N121="zníž. prenesená",J121,0)</f>
        <v>0</v>
      </c>
      <c r="BI121" s="148">
        <f>IF(N121="nulová",J121,0)</f>
        <v>0</v>
      </c>
      <c r="BJ121" s="13" t="s">
        <v>80</v>
      </c>
      <c r="BK121" s="148">
        <f>ROUND(I121*H121,2)</f>
        <v>0</v>
      </c>
      <c r="BL121" s="13" t="s">
        <v>617</v>
      </c>
      <c r="BM121" s="147" t="s">
        <v>618</v>
      </c>
    </row>
    <row r="122" spans="2:65" s="1" customFormat="1" ht="6.95" customHeight="1">
      <c r="B122" s="40"/>
      <c r="C122" s="41"/>
      <c r="D122" s="41"/>
      <c r="E122" s="41"/>
      <c r="F122" s="41"/>
      <c r="G122" s="41"/>
      <c r="H122" s="41"/>
      <c r="I122" s="41"/>
      <c r="J122" s="41"/>
      <c r="K122" s="41"/>
      <c r="L122" s="25"/>
    </row>
  </sheetData>
  <autoFilter ref="C119:K121" xr:uid="{00000000-0009-0000-0000-00000A000000}"/>
  <mergeCells count="12">
    <mergeCell ref="E112:H112"/>
    <mergeCell ref="L2:V2"/>
    <mergeCell ref="E85:H85"/>
    <mergeCell ref="E87:H87"/>
    <mergeCell ref="E89:H89"/>
    <mergeCell ref="E108:H108"/>
    <mergeCell ref="E110:H110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B2:BM136"/>
  <sheetViews>
    <sheetView showGridLines="0" topLeftCell="A123" workbookViewId="0">
      <selection activeCell="I127" sqref="I127:I135"/>
    </sheetView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169" t="s">
        <v>5</v>
      </c>
      <c r="M2" s="170"/>
      <c r="N2" s="170"/>
      <c r="O2" s="170"/>
      <c r="P2" s="170"/>
      <c r="Q2" s="170"/>
      <c r="R2" s="170"/>
      <c r="S2" s="170"/>
      <c r="T2" s="170"/>
      <c r="U2" s="170"/>
      <c r="V2" s="170"/>
      <c r="AT2" s="13" t="s">
        <v>115</v>
      </c>
    </row>
    <row r="3" spans="2:46" ht="6.95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6"/>
      <c r="AT3" s="13" t="s">
        <v>69</v>
      </c>
    </row>
    <row r="4" spans="2:46" ht="24.95" customHeight="1">
      <c r="B4" s="16"/>
      <c r="D4" s="17" t="s">
        <v>122</v>
      </c>
      <c r="L4" s="16"/>
      <c r="M4" s="89" t="s">
        <v>9</v>
      </c>
      <c r="AT4" s="13" t="s">
        <v>3</v>
      </c>
    </row>
    <row r="5" spans="2:46" ht="6.95" customHeight="1">
      <c r="B5" s="16"/>
      <c r="L5" s="16"/>
    </row>
    <row r="6" spans="2:46" ht="12" customHeight="1">
      <c r="B6" s="16"/>
      <c r="D6" s="22" t="s">
        <v>12</v>
      </c>
      <c r="L6" s="16"/>
    </row>
    <row r="7" spans="2:46" ht="16.5" customHeight="1">
      <c r="B7" s="16"/>
      <c r="E7" s="206" t="str">
        <f>'Rekapitulácia stavby'!K6</f>
        <v>Modernizácia farmy Bzince pod Javorinou</v>
      </c>
      <c r="F7" s="207"/>
      <c r="G7" s="207"/>
      <c r="H7" s="207"/>
      <c r="L7" s="16"/>
    </row>
    <row r="8" spans="2:46" ht="12" customHeight="1">
      <c r="B8" s="16"/>
      <c r="D8" s="22" t="s">
        <v>123</v>
      </c>
      <c r="L8" s="16"/>
    </row>
    <row r="9" spans="2:46" s="1" customFormat="1" ht="16.5" customHeight="1">
      <c r="B9" s="25"/>
      <c r="E9" s="206" t="s">
        <v>614</v>
      </c>
      <c r="F9" s="205"/>
      <c r="G9" s="205"/>
      <c r="H9" s="205"/>
      <c r="L9" s="25"/>
    </row>
    <row r="10" spans="2:46" s="1" customFormat="1" ht="12" customHeight="1">
      <c r="B10" s="25"/>
      <c r="D10" s="22" t="s">
        <v>125</v>
      </c>
      <c r="L10" s="25"/>
    </row>
    <row r="11" spans="2:46" s="1" customFormat="1" ht="16.5" customHeight="1">
      <c r="B11" s="25"/>
      <c r="E11" s="200" t="s">
        <v>774</v>
      </c>
      <c r="F11" s="205"/>
      <c r="G11" s="205"/>
      <c r="H11" s="205"/>
      <c r="L11" s="25"/>
    </row>
    <row r="12" spans="2:46" s="1" customFormat="1">
      <c r="B12" s="25"/>
      <c r="L12" s="25"/>
    </row>
    <row r="13" spans="2:46" s="1" customFormat="1" ht="12" customHeight="1">
      <c r="B13" s="25"/>
      <c r="D13" s="22" t="s">
        <v>14</v>
      </c>
      <c r="F13" s="20" t="s">
        <v>1</v>
      </c>
      <c r="I13" s="22" t="s">
        <v>15</v>
      </c>
      <c r="J13" s="20" t="s">
        <v>1</v>
      </c>
      <c r="L13" s="25"/>
    </row>
    <row r="14" spans="2:46" s="1" customFormat="1" ht="12" customHeight="1">
      <c r="B14" s="25"/>
      <c r="D14" s="22" t="s">
        <v>16</v>
      </c>
      <c r="F14" s="20" t="s">
        <v>17</v>
      </c>
      <c r="I14" s="22" t="s">
        <v>18</v>
      </c>
      <c r="J14" s="48">
        <f>'Rekapitulácia stavby'!AN8</f>
        <v>0</v>
      </c>
      <c r="L14" s="25"/>
    </row>
    <row r="15" spans="2:46" s="1" customFormat="1" ht="10.9" customHeight="1">
      <c r="B15" s="25"/>
      <c r="L15" s="25"/>
    </row>
    <row r="16" spans="2:46" s="1" customFormat="1" ht="12" customHeight="1">
      <c r="B16" s="25"/>
      <c r="D16" s="22" t="s">
        <v>19</v>
      </c>
      <c r="I16" s="22" t="s">
        <v>20</v>
      </c>
      <c r="J16" s="20" t="s">
        <v>1</v>
      </c>
      <c r="L16" s="25"/>
    </row>
    <row r="17" spans="2:12" s="1" customFormat="1" ht="18" customHeight="1">
      <c r="B17" s="25"/>
      <c r="E17" s="20" t="s">
        <v>21</v>
      </c>
      <c r="I17" s="22" t="s">
        <v>22</v>
      </c>
      <c r="J17" s="20" t="s">
        <v>1</v>
      </c>
      <c r="L17" s="25"/>
    </row>
    <row r="18" spans="2:12" s="1" customFormat="1" ht="6.95" customHeight="1">
      <c r="B18" s="25"/>
      <c r="L18" s="25"/>
    </row>
    <row r="19" spans="2:12" s="1" customFormat="1" ht="12" customHeight="1">
      <c r="B19" s="25"/>
      <c r="D19" s="22" t="s">
        <v>23</v>
      </c>
      <c r="I19" s="22" t="s">
        <v>20</v>
      </c>
      <c r="J19" s="20" t="str">
        <f>'Rekapitulácia stavby'!AN13</f>
        <v/>
      </c>
      <c r="L19" s="25"/>
    </row>
    <row r="20" spans="2:12" s="1" customFormat="1" ht="18" customHeight="1">
      <c r="B20" s="25"/>
      <c r="E20" s="191" t="str">
        <f>'Rekapitulácia stavby'!E14</f>
        <v xml:space="preserve"> </v>
      </c>
      <c r="F20" s="191"/>
      <c r="G20" s="191"/>
      <c r="H20" s="191"/>
      <c r="I20" s="22" t="s">
        <v>22</v>
      </c>
      <c r="J20" s="20" t="str">
        <f>'Rekapitulácia stavby'!AN14</f>
        <v/>
      </c>
      <c r="L20" s="25"/>
    </row>
    <row r="21" spans="2:12" s="1" customFormat="1" ht="6.95" customHeight="1">
      <c r="B21" s="25"/>
      <c r="L21" s="25"/>
    </row>
    <row r="22" spans="2:12" s="1" customFormat="1" ht="12" customHeight="1">
      <c r="B22" s="25"/>
      <c r="D22" s="22" t="s">
        <v>25</v>
      </c>
      <c r="I22" s="22" t="s">
        <v>20</v>
      </c>
      <c r="J22" s="20" t="str">
        <f>IF('Rekapitulácia stavby'!AN16="","",'Rekapitulácia stavby'!AN16)</f>
        <v/>
      </c>
      <c r="L22" s="25"/>
    </row>
    <row r="23" spans="2:12" s="1" customFormat="1" ht="18" customHeight="1">
      <c r="B23" s="25"/>
      <c r="E23" s="20" t="str">
        <f>IF('Rekapitulácia stavby'!E17="","",'Rekapitulácia stavby'!E17)</f>
        <v xml:space="preserve"> </v>
      </c>
      <c r="I23" s="22" t="s">
        <v>22</v>
      </c>
      <c r="J23" s="20" t="str">
        <f>IF('Rekapitulácia stavby'!AN17="","",'Rekapitulácia stavby'!AN17)</f>
        <v/>
      </c>
      <c r="L23" s="25"/>
    </row>
    <row r="24" spans="2:12" s="1" customFormat="1" ht="6.95" customHeight="1">
      <c r="B24" s="25"/>
      <c r="L24" s="25"/>
    </row>
    <row r="25" spans="2:12" s="1" customFormat="1" ht="12" customHeight="1">
      <c r="B25" s="25"/>
      <c r="D25" s="22" t="s">
        <v>27</v>
      </c>
      <c r="I25" s="22" t="s">
        <v>20</v>
      </c>
      <c r="J25" s="20" t="str">
        <f>IF('Rekapitulácia stavby'!AN19="","",'Rekapitulácia stavby'!AN19)</f>
        <v/>
      </c>
      <c r="L25" s="25"/>
    </row>
    <row r="26" spans="2:12" s="1" customFormat="1" ht="18" customHeight="1">
      <c r="B26" s="25"/>
      <c r="E26" s="20" t="str">
        <f>IF('Rekapitulácia stavby'!E20="","",'Rekapitulácia stavby'!E20)</f>
        <v xml:space="preserve"> </v>
      </c>
      <c r="I26" s="22" t="s">
        <v>22</v>
      </c>
      <c r="J26" s="20" t="str">
        <f>IF('Rekapitulácia stavby'!AN20="","",'Rekapitulácia stavby'!AN20)</f>
        <v/>
      </c>
      <c r="L26" s="25"/>
    </row>
    <row r="27" spans="2:12" s="1" customFormat="1" ht="6.95" customHeight="1">
      <c r="B27" s="25"/>
      <c r="L27" s="25"/>
    </row>
    <row r="28" spans="2:12" s="1" customFormat="1" ht="12" customHeight="1">
      <c r="B28" s="25"/>
      <c r="D28" s="22" t="s">
        <v>28</v>
      </c>
      <c r="L28" s="25"/>
    </row>
    <row r="29" spans="2:12" s="7" customFormat="1" ht="16.5" customHeight="1">
      <c r="B29" s="90"/>
      <c r="E29" s="193" t="s">
        <v>1</v>
      </c>
      <c r="F29" s="193"/>
      <c r="G29" s="193"/>
      <c r="H29" s="193"/>
      <c r="L29" s="90"/>
    </row>
    <row r="30" spans="2:12" s="1" customFormat="1" ht="6.95" customHeight="1">
      <c r="B30" s="25"/>
      <c r="L30" s="25"/>
    </row>
    <row r="31" spans="2:12" s="1" customFormat="1" ht="6.95" customHeight="1">
      <c r="B31" s="25"/>
      <c r="D31" s="49"/>
      <c r="E31" s="49"/>
      <c r="F31" s="49"/>
      <c r="G31" s="49"/>
      <c r="H31" s="49"/>
      <c r="I31" s="49"/>
      <c r="J31" s="49"/>
      <c r="K31" s="49"/>
      <c r="L31" s="25"/>
    </row>
    <row r="32" spans="2:12" s="1" customFormat="1" ht="25.35" customHeight="1">
      <c r="B32" s="25"/>
      <c r="D32" s="91" t="s">
        <v>29</v>
      </c>
      <c r="J32" s="62">
        <f>ROUND(J124, 2)</f>
        <v>0</v>
      </c>
      <c r="L32" s="25"/>
    </row>
    <row r="33" spans="2:12" s="1" customFormat="1" ht="6.95" customHeight="1">
      <c r="B33" s="25"/>
      <c r="D33" s="49"/>
      <c r="E33" s="49"/>
      <c r="F33" s="49"/>
      <c r="G33" s="49"/>
      <c r="H33" s="49"/>
      <c r="I33" s="49"/>
      <c r="J33" s="49"/>
      <c r="K33" s="49"/>
      <c r="L33" s="25"/>
    </row>
    <row r="34" spans="2:12" s="1" customFormat="1" ht="14.45" customHeight="1">
      <c r="B34" s="25"/>
      <c r="F34" s="28" t="s">
        <v>31</v>
      </c>
      <c r="I34" s="28" t="s">
        <v>30</v>
      </c>
      <c r="J34" s="28" t="s">
        <v>32</v>
      </c>
      <c r="L34" s="25"/>
    </row>
    <row r="35" spans="2:12" s="1" customFormat="1" ht="14.45" customHeight="1">
      <c r="B35" s="25"/>
      <c r="D35" s="51" t="s">
        <v>33</v>
      </c>
      <c r="E35" s="30" t="s">
        <v>34</v>
      </c>
      <c r="F35" s="92">
        <f>ROUND((SUM(BE124:BE135)),  2)</f>
        <v>0</v>
      </c>
      <c r="G35" s="93"/>
      <c r="H35" s="93"/>
      <c r="I35" s="94">
        <v>0.2</v>
      </c>
      <c r="J35" s="92">
        <f>ROUND(((SUM(BE124:BE135))*I35),  2)</f>
        <v>0</v>
      </c>
      <c r="L35" s="25"/>
    </row>
    <row r="36" spans="2:12" s="1" customFormat="1" ht="14.45" customHeight="1">
      <c r="B36" s="25"/>
      <c r="E36" s="30" t="s">
        <v>35</v>
      </c>
      <c r="F36" s="82">
        <f>ROUND((SUM(BF124:BF135)),  2)</f>
        <v>0</v>
      </c>
      <c r="I36" s="95">
        <v>0.2</v>
      </c>
      <c r="J36" s="82">
        <f>ROUND(((SUM(BF124:BF135))*I36),  2)</f>
        <v>0</v>
      </c>
      <c r="L36" s="25"/>
    </row>
    <row r="37" spans="2:12" s="1" customFormat="1" ht="14.45" hidden="1" customHeight="1">
      <c r="B37" s="25"/>
      <c r="E37" s="22" t="s">
        <v>36</v>
      </c>
      <c r="F37" s="82">
        <f>ROUND((SUM(BG124:BG135)),  2)</f>
        <v>0</v>
      </c>
      <c r="I37" s="95">
        <v>0.2</v>
      </c>
      <c r="J37" s="82">
        <f>0</f>
        <v>0</v>
      </c>
      <c r="L37" s="25"/>
    </row>
    <row r="38" spans="2:12" s="1" customFormat="1" ht="14.45" hidden="1" customHeight="1">
      <c r="B38" s="25"/>
      <c r="E38" s="22" t="s">
        <v>37</v>
      </c>
      <c r="F38" s="82">
        <f>ROUND((SUM(BH124:BH135)),  2)</f>
        <v>0</v>
      </c>
      <c r="I38" s="95">
        <v>0.2</v>
      </c>
      <c r="J38" s="82">
        <f>0</f>
        <v>0</v>
      </c>
      <c r="L38" s="25"/>
    </row>
    <row r="39" spans="2:12" s="1" customFormat="1" ht="14.45" hidden="1" customHeight="1">
      <c r="B39" s="25"/>
      <c r="E39" s="30" t="s">
        <v>38</v>
      </c>
      <c r="F39" s="92">
        <f>ROUND((SUM(BI124:BI135)),  2)</f>
        <v>0</v>
      </c>
      <c r="G39" s="93"/>
      <c r="H39" s="93"/>
      <c r="I39" s="94">
        <v>0</v>
      </c>
      <c r="J39" s="92">
        <f>0</f>
        <v>0</v>
      </c>
      <c r="L39" s="25"/>
    </row>
    <row r="40" spans="2:12" s="1" customFormat="1" ht="6.95" customHeight="1">
      <c r="B40" s="25"/>
      <c r="L40" s="25"/>
    </row>
    <row r="41" spans="2:12" s="1" customFormat="1" ht="25.35" customHeight="1">
      <c r="B41" s="25"/>
      <c r="C41" s="96"/>
      <c r="D41" s="97" t="s">
        <v>39</v>
      </c>
      <c r="E41" s="53"/>
      <c r="F41" s="53"/>
      <c r="G41" s="98" t="s">
        <v>40</v>
      </c>
      <c r="H41" s="99" t="s">
        <v>41</v>
      </c>
      <c r="I41" s="53"/>
      <c r="J41" s="100">
        <f>SUM(J32:J39)</f>
        <v>0</v>
      </c>
      <c r="K41" s="101"/>
      <c r="L41" s="25"/>
    </row>
    <row r="42" spans="2:12" s="1" customFormat="1" ht="14.45" customHeight="1">
      <c r="B42" s="25"/>
      <c r="L42" s="25"/>
    </row>
    <row r="43" spans="2:12" ht="14.45" customHeight="1">
      <c r="B43" s="16"/>
      <c r="L43" s="16"/>
    </row>
    <row r="44" spans="2:12" ht="14.45" customHeight="1">
      <c r="B44" s="16"/>
      <c r="L44" s="16"/>
    </row>
    <row r="45" spans="2:12" ht="14.45" customHeight="1">
      <c r="B45" s="16"/>
      <c r="L45" s="16"/>
    </row>
    <row r="46" spans="2:12" ht="14.45" customHeight="1">
      <c r="B46" s="16"/>
      <c r="L46" s="16"/>
    </row>
    <row r="47" spans="2:12" ht="14.45" customHeight="1">
      <c r="B47" s="16"/>
      <c r="L47" s="16"/>
    </row>
    <row r="48" spans="2:12" ht="14.45" customHeight="1">
      <c r="B48" s="16"/>
      <c r="L48" s="16"/>
    </row>
    <row r="49" spans="2:12" ht="14.45" customHeight="1">
      <c r="B49" s="16"/>
      <c r="L49" s="16"/>
    </row>
    <row r="50" spans="2:12" s="1" customFormat="1" ht="14.45" customHeight="1">
      <c r="B50" s="25"/>
      <c r="D50" s="37" t="s">
        <v>42</v>
      </c>
      <c r="E50" s="38"/>
      <c r="F50" s="38"/>
      <c r="G50" s="37" t="s">
        <v>43</v>
      </c>
      <c r="H50" s="38"/>
      <c r="I50" s="38"/>
      <c r="J50" s="38"/>
      <c r="K50" s="38"/>
      <c r="L50" s="25"/>
    </row>
    <row r="51" spans="2:12">
      <c r="B51" s="16"/>
      <c r="L51" s="16"/>
    </row>
    <row r="52" spans="2:12">
      <c r="B52" s="16"/>
      <c r="L52" s="16"/>
    </row>
    <row r="53" spans="2:12">
      <c r="B53" s="16"/>
      <c r="L53" s="16"/>
    </row>
    <row r="54" spans="2:12">
      <c r="B54" s="16"/>
      <c r="L54" s="16"/>
    </row>
    <row r="55" spans="2:12">
      <c r="B55" s="16"/>
      <c r="L55" s="16"/>
    </row>
    <row r="56" spans="2:12">
      <c r="B56" s="16"/>
      <c r="L56" s="16"/>
    </row>
    <row r="57" spans="2:12">
      <c r="B57" s="16"/>
      <c r="L57" s="16"/>
    </row>
    <row r="58" spans="2:12">
      <c r="B58" s="16"/>
      <c r="L58" s="16"/>
    </row>
    <row r="59" spans="2:12">
      <c r="B59" s="16"/>
      <c r="L59" s="16"/>
    </row>
    <row r="60" spans="2:12">
      <c r="B60" s="16"/>
      <c r="L60" s="16"/>
    </row>
    <row r="61" spans="2:12" s="1" customFormat="1" ht="12.75">
      <c r="B61" s="25"/>
      <c r="D61" s="39" t="s">
        <v>44</v>
      </c>
      <c r="E61" s="27"/>
      <c r="F61" s="102" t="s">
        <v>45</v>
      </c>
      <c r="G61" s="39" t="s">
        <v>44</v>
      </c>
      <c r="H61" s="27"/>
      <c r="I61" s="27"/>
      <c r="J61" s="103" t="s">
        <v>45</v>
      </c>
      <c r="K61" s="27"/>
      <c r="L61" s="25"/>
    </row>
    <row r="62" spans="2:12">
      <c r="B62" s="16"/>
      <c r="L62" s="16"/>
    </row>
    <row r="63" spans="2:12">
      <c r="B63" s="16"/>
      <c r="L63" s="16"/>
    </row>
    <row r="64" spans="2:12">
      <c r="B64" s="16"/>
      <c r="L64" s="16"/>
    </row>
    <row r="65" spans="2:12" s="1" customFormat="1" ht="12.75">
      <c r="B65" s="25"/>
      <c r="D65" s="37" t="s">
        <v>46</v>
      </c>
      <c r="E65" s="38"/>
      <c r="F65" s="38"/>
      <c r="G65" s="37" t="s">
        <v>47</v>
      </c>
      <c r="H65" s="38"/>
      <c r="I65" s="38"/>
      <c r="J65" s="38"/>
      <c r="K65" s="38"/>
      <c r="L65" s="25"/>
    </row>
    <row r="66" spans="2:12">
      <c r="B66" s="16"/>
      <c r="L66" s="16"/>
    </row>
    <row r="67" spans="2:12">
      <c r="B67" s="16"/>
      <c r="L67" s="16"/>
    </row>
    <row r="68" spans="2:12">
      <c r="B68" s="16"/>
      <c r="L68" s="16"/>
    </row>
    <row r="69" spans="2:12">
      <c r="B69" s="16"/>
      <c r="L69" s="16"/>
    </row>
    <row r="70" spans="2:12">
      <c r="B70" s="16"/>
      <c r="L70" s="16"/>
    </row>
    <row r="71" spans="2:12">
      <c r="B71" s="16"/>
      <c r="L71" s="16"/>
    </row>
    <row r="72" spans="2:12">
      <c r="B72" s="16"/>
      <c r="L72" s="16"/>
    </row>
    <row r="73" spans="2:12">
      <c r="B73" s="16"/>
      <c r="L73" s="16"/>
    </row>
    <row r="74" spans="2:12">
      <c r="B74" s="16"/>
      <c r="L74" s="16"/>
    </row>
    <row r="75" spans="2:12">
      <c r="B75" s="16"/>
      <c r="L75" s="16"/>
    </row>
    <row r="76" spans="2:12" s="1" customFormat="1" ht="12.75">
      <c r="B76" s="25"/>
      <c r="D76" s="39" t="s">
        <v>44</v>
      </c>
      <c r="E76" s="27"/>
      <c r="F76" s="102" t="s">
        <v>45</v>
      </c>
      <c r="G76" s="39" t="s">
        <v>44</v>
      </c>
      <c r="H76" s="27"/>
      <c r="I76" s="27"/>
      <c r="J76" s="103" t="s">
        <v>45</v>
      </c>
      <c r="K76" s="27"/>
      <c r="L76" s="25"/>
    </row>
    <row r="77" spans="2:12" s="1" customFormat="1" ht="14.45" customHeight="1">
      <c r="B77" s="40"/>
      <c r="C77" s="41"/>
      <c r="D77" s="41"/>
      <c r="E77" s="41"/>
      <c r="F77" s="41"/>
      <c r="G77" s="41"/>
      <c r="H77" s="41"/>
      <c r="I77" s="41"/>
      <c r="J77" s="41"/>
      <c r="K77" s="41"/>
      <c r="L77" s="25"/>
    </row>
    <row r="81" spans="2:12" s="1" customFormat="1" ht="6.95" hidden="1" customHeight="1">
      <c r="B81" s="42"/>
      <c r="C81" s="43"/>
      <c r="D81" s="43"/>
      <c r="E81" s="43"/>
      <c r="F81" s="43"/>
      <c r="G81" s="43"/>
      <c r="H81" s="43"/>
      <c r="I81" s="43"/>
      <c r="J81" s="43"/>
      <c r="K81" s="43"/>
      <c r="L81" s="25"/>
    </row>
    <row r="82" spans="2:12" s="1" customFormat="1" ht="24.95" hidden="1" customHeight="1">
      <c r="B82" s="25"/>
      <c r="C82" s="17" t="s">
        <v>126</v>
      </c>
      <c r="L82" s="25"/>
    </row>
    <row r="83" spans="2:12" s="1" customFormat="1" ht="6.95" hidden="1" customHeight="1">
      <c r="B83" s="25"/>
      <c r="L83" s="25"/>
    </row>
    <row r="84" spans="2:12" s="1" customFormat="1" ht="12" hidden="1" customHeight="1">
      <c r="B84" s="25"/>
      <c r="C84" s="22" t="s">
        <v>12</v>
      </c>
      <c r="L84" s="25"/>
    </row>
    <row r="85" spans="2:12" s="1" customFormat="1" ht="16.5" hidden="1" customHeight="1">
      <c r="B85" s="25"/>
      <c r="E85" s="206" t="str">
        <f>E7</f>
        <v>Modernizácia farmy Bzince pod Javorinou</v>
      </c>
      <c r="F85" s="207"/>
      <c r="G85" s="207"/>
      <c r="H85" s="207"/>
      <c r="L85" s="25"/>
    </row>
    <row r="86" spans="2:12" ht="12" hidden="1" customHeight="1">
      <c r="B86" s="16"/>
      <c r="C86" s="22" t="s">
        <v>123</v>
      </c>
      <c r="L86" s="16"/>
    </row>
    <row r="87" spans="2:12" s="1" customFormat="1" ht="16.5" hidden="1" customHeight="1">
      <c r="B87" s="25"/>
      <c r="E87" s="206" t="s">
        <v>614</v>
      </c>
      <c r="F87" s="205"/>
      <c r="G87" s="205"/>
      <c r="H87" s="205"/>
      <c r="L87" s="25"/>
    </row>
    <row r="88" spans="2:12" s="1" customFormat="1" ht="12" hidden="1" customHeight="1">
      <c r="B88" s="25"/>
      <c r="C88" s="22" t="s">
        <v>125</v>
      </c>
      <c r="L88" s="25"/>
    </row>
    <row r="89" spans="2:12" s="1" customFormat="1" ht="16.5" hidden="1" customHeight="1">
      <c r="B89" s="25"/>
      <c r="E89" s="200" t="str">
        <f>E11</f>
        <v>SO 03.7 - Spevnené plochy - nové 10% z N na stavbu</v>
      </c>
      <c r="F89" s="205"/>
      <c r="G89" s="205"/>
      <c r="H89" s="205"/>
      <c r="L89" s="25"/>
    </row>
    <row r="90" spans="2:12" s="1" customFormat="1" ht="6.95" hidden="1" customHeight="1">
      <c r="B90" s="25"/>
      <c r="L90" s="25"/>
    </row>
    <row r="91" spans="2:12" s="1" customFormat="1" ht="12" hidden="1" customHeight="1">
      <c r="B91" s="25"/>
      <c r="C91" s="22" t="s">
        <v>16</v>
      </c>
      <c r="F91" s="20" t="str">
        <f>F14</f>
        <v>Bzince pod Javorinou</v>
      </c>
      <c r="I91" s="22" t="s">
        <v>18</v>
      </c>
      <c r="J91" s="48">
        <f>IF(J14="","",J14)</f>
        <v>0</v>
      </c>
      <c r="L91" s="25"/>
    </row>
    <row r="92" spans="2:12" s="1" customFormat="1" ht="6.95" hidden="1" customHeight="1">
      <c r="B92" s="25"/>
      <c r="L92" s="25"/>
    </row>
    <row r="93" spans="2:12" s="1" customFormat="1" ht="15.2" hidden="1" customHeight="1">
      <c r="B93" s="25"/>
      <c r="C93" s="22" t="s">
        <v>19</v>
      </c>
      <c r="F93" s="20" t="str">
        <f>E17</f>
        <v>Poľnohospodárske družstvo Bzince pod Javorinou</v>
      </c>
      <c r="I93" s="22" t="s">
        <v>25</v>
      </c>
      <c r="J93" s="23" t="str">
        <f>E23</f>
        <v xml:space="preserve"> </v>
      </c>
      <c r="L93" s="25"/>
    </row>
    <row r="94" spans="2:12" s="1" customFormat="1" ht="15.2" hidden="1" customHeight="1">
      <c r="B94" s="25"/>
      <c r="C94" s="22" t="s">
        <v>23</v>
      </c>
      <c r="F94" s="20" t="str">
        <f>IF(E20="","",E20)</f>
        <v xml:space="preserve"> </v>
      </c>
      <c r="I94" s="22" t="s">
        <v>27</v>
      </c>
      <c r="J94" s="23" t="str">
        <f>E26</f>
        <v xml:space="preserve"> </v>
      </c>
      <c r="L94" s="25"/>
    </row>
    <row r="95" spans="2:12" s="1" customFormat="1" ht="10.35" hidden="1" customHeight="1">
      <c r="B95" s="25"/>
      <c r="L95" s="25"/>
    </row>
    <row r="96" spans="2:12" s="1" customFormat="1" ht="29.25" hidden="1" customHeight="1">
      <c r="B96" s="25"/>
      <c r="C96" s="104" t="s">
        <v>127</v>
      </c>
      <c r="D96" s="96"/>
      <c r="E96" s="96"/>
      <c r="F96" s="96"/>
      <c r="G96" s="96"/>
      <c r="H96" s="96"/>
      <c r="I96" s="96"/>
      <c r="J96" s="105" t="s">
        <v>128</v>
      </c>
      <c r="K96" s="96"/>
      <c r="L96" s="25"/>
    </row>
    <row r="97" spans="2:47" s="1" customFormat="1" ht="10.35" hidden="1" customHeight="1">
      <c r="B97" s="25"/>
      <c r="L97" s="25"/>
    </row>
    <row r="98" spans="2:47" s="1" customFormat="1" ht="22.9" hidden="1" customHeight="1">
      <c r="B98" s="25"/>
      <c r="C98" s="106" t="s">
        <v>129</v>
      </c>
      <c r="J98" s="62">
        <f>J124</f>
        <v>0</v>
      </c>
      <c r="L98" s="25"/>
      <c r="AU98" s="13" t="s">
        <v>130</v>
      </c>
    </row>
    <row r="99" spans="2:47" s="8" customFormat="1" ht="24.95" hidden="1" customHeight="1">
      <c r="B99" s="107"/>
      <c r="D99" s="108" t="s">
        <v>131</v>
      </c>
      <c r="E99" s="109"/>
      <c r="F99" s="109"/>
      <c r="G99" s="109"/>
      <c r="H99" s="109"/>
      <c r="I99" s="109"/>
      <c r="J99" s="110">
        <f>J125</f>
        <v>0</v>
      </c>
      <c r="L99" s="107"/>
    </row>
    <row r="100" spans="2:47" s="9" customFormat="1" ht="19.899999999999999" hidden="1" customHeight="1">
      <c r="B100" s="111"/>
      <c r="D100" s="112" t="s">
        <v>624</v>
      </c>
      <c r="E100" s="113"/>
      <c r="F100" s="113"/>
      <c r="G100" s="113"/>
      <c r="H100" s="113"/>
      <c r="I100" s="113"/>
      <c r="J100" s="114">
        <f>J126</f>
        <v>0</v>
      </c>
      <c r="L100" s="111"/>
    </row>
    <row r="101" spans="2:47" s="9" customFormat="1" ht="19.899999999999999" hidden="1" customHeight="1">
      <c r="B101" s="111"/>
      <c r="D101" s="112" t="s">
        <v>134</v>
      </c>
      <c r="E101" s="113"/>
      <c r="F101" s="113"/>
      <c r="G101" s="113"/>
      <c r="H101" s="113"/>
      <c r="I101" s="113"/>
      <c r="J101" s="114">
        <f>J130</f>
        <v>0</v>
      </c>
      <c r="L101" s="111"/>
    </row>
    <row r="102" spans="2:47" s="9" customFormat="1" ht="19.899999999999999" hidden="1" customHeight="1">
      <c r="B102" s="111"/>
      <c r="D102" s="112" t="s">
        <v>135</v>
      </c>
      <c r="E102" s="113"/>
      <c r="F102" s="113"/>
      <c r="G102" s="113"/>
      <c r="H102" s="113"/>
      <c r="I102" s="113"/>
      <c r="J102" s="114">
        <f>J134</f>
        <v>0</v>
      </c>
      <c r="L102" s="111"/>
    </row>
    <row r="103" spans="2:47" s="1" customFormat="1" ht="21.75" hidden="1" customHeight="1">
      <c r="B103" s="25"/>
      <c r="L103" s="25"/>
    </row>
    <row r="104" spans="2:47" s="1" customFormat="1" ht="6.95" hidden="1" customHeight="1">
      <c r="B104" s="40"/>
      <c r="C104" s="41"/>
      <c r="D104" s="41"/>
      <c r="E104" s="41"/>
      <c r="F104" s="41"/>
      <c r="G104" s="41"/>
      <c r="H104" s="41"/>
      <c r="I104" s="41"/>
      <c r="J104" s="41"/>
      <c r="K104" s="41"/>
      <c r="L104" s="25"/>
    </row>
    <row r="105" spans="2:47" hidden="1"/>
    <row r="106" spans="2:47" hidden="1"/>
    <row r="107" spans="2:47" hidden="1"/>
    <row r="108" spans="2:47" s="1" customFormat="1" ht="6.95" customHeight="1">
      <c r="B108" s="42"/>
      <c r="C108" s="43"/>
      <c r="D108" s="43"/>
      <c r="E108" s="43"/>
      <c r="F108" s="43"/>
      <c r="G108" s="43"/>
      <c r="H108" s="43"/>
      <c r="I108" s="43"/>
      <c r="J108" s="43"/>
      <c r="K108" s="43"/>
      <c r="L108" s="25"/>
    </row>
    <row r="109" spans="2:47" s="1" customFormat="1" ht="24.95" customHeight="1">
      <c r="B109" s="25"/>
      <c r="C109" s="17" t="s">
        <v>141</v>
      </c>
      <c r="L109" s="25"/>
    </row>
    <row r="110" spans="2:47" s="1" customFormat="1" ht="6.95" customHeight="1">
      <c r="B110" s="25"/>
      <c r="L110" s="25"/>
    </row>
    <row r="111" spans="2:47" s="1" customFormat="1" ht="12" customHeight="1">
      <c r="B111" s="25"/>
      <c r="C111" s="22" t="s">
        <v>12</v>
      </c>
      <c r="L111" s="25"/>
    </row>
    <row r="112" spans="2:47" s="1" customFormat="1" ht="16.5" customHeight="1">
      <c r="B112" s="25"/>
      <c r="E112" s="206" t="str">
        <f>E7</f>
        <v>Modernizácia farmy Bzince pod Javorinou</v>
      </c>
      <c r="F112" s="207"/>
      <c r="G112" s="207"/>
      <c r="H112" s="207"/>
      <c r="L112" s="25"/>
    </row>
    <row r="113" spans="2:65" ht="12" customHeight="1">
      <c r="B113" s="16"/>
      <c r="C113" s="22" t="s">
        <v>123</v>
      </c>
      <c r="L113" s="16"/>
    </row>
    <row r="114" spans="2:65" s="1" customFormat="1" ht="16.5" customHeight="1">
      <c r="B114" s="25"/>
      <c r="E114" s="206" t="s">
        <v>614</v>
      </c>
      <c r="F114" s="205"/>
      <c r="G114" s="205"/>
      <c r="H114" s="205"/>
      <c r="L114" s="25"/>
    </row>
    <row r="115" spans="2:65" s="1" customFormat="1" ht="12" customHeight="1">
      <c r="B115" s="25"/>
      <c r="C115" s="22" t="s">
        <v>125</v>
      </c>
      <c r="L115" s="25"/>
    </row>
    <row r="116" spans="2:65" s="1" customFormat="1" ht="16.5" customHeight="1">
      <c r="B116" s="25"/>
      <c r="E116" s="200" t="str">
        <f>E11</f>
        <v>SO 03.7 - Spevnené plochy - nové 10% z N na stavbu</v>
      </c>
      <c r="F116" s="205"/>
      <c r="G116" s="205"/>
      <c r="H116" s="205"/>
      <c r="L116" s="25"/>
    </row>
    <row r="117" spans="2:65" s="1" customFormat="1" ht="6.95" customHeight="1">
      <c r="B117" s="25"/>
      <c r="L117" s="25"/>
    </row>
    <row r="118" spans="2:65" s="1" customFormat="1" ht="12" customHeight="1">
      <c r="B118" s="25"/>
      <c r="C118" s="22" t="s">
        <v>16</v>
      </c>
      <c r="F118" s="20" t="str">
        <f>F14</f>
        <v>Bzince pod Javorinou</v>
      </c>
      <c r="I118" s="22" t="s">
        <v>18</v>
      </c>
      <c r="J118" s="48">
        <f>IF(J14="","",J14)</f>
        <v>0</v>
      </c>
      <c r="L118" s="25"/>
    </row>
    <row r="119" spans="2:65" s="1" customFormat="1" ht="6.95" customHeight="1">
      <c r="B119" s="25"/>
      <c r="L119" s="25"/>
    </row>
    <row r="120" spans="2:65" s="1" customFormat="1" ht="15.2" customHeight="1">
      <c r="B120" s="25"/>
      <c r="C120" s="22" t="s">
        <v>19</v>
      </c>
      <c r="F120" s="20" t="str">
        <f>E17</f>
        <v>Poľnohospodárske družstvo Bzince pod Javorinou</v>
      </c>
      <c r="I120" s="22" t="s">
        <v>25</v>
      </c>
      <c r="J120" s="23" t="str">
        <f>E23</f>
        <v xml:space="preserve"> </v>
      </c>
      <c r="L120" s="25"/>
    </row>
    <row r="121" spans="2:65" s="1" customFormat="1" ht="15.2" customHeight="1">
      <c r="B121" s="25"/>
      <c r="C121" s="22" t="s">
        <v>23</v>
      </c>
      <c r="F121" s="20" t="str">
        <f>IF(E20="","",E20)</f>
        <v xml:space="preserve"> </v>
      </c>
      <c r="I121" s="22" t="s">
        <v>27</v>
      </c>
      <c r="J121" s="23" t="str">
        <f>E26</f>
        <v xml:space="preserve"> </v>
      </c>
      <c r="L121" s="25"/>
    </row>
    <row r="122" spans="2:65" s="1" customFormat="1" ht="10.35" customHeight="1">
      <c r="B122" s="25"/>
      <c r="L122" s="25"/>
    </row>
    <row r="123" spans="2:65" s="10" customFormat="1" ht="29.25" customHeight="1">
      <c r="B123" s="115"/>
      <c r="C123" s="116" t="s">
        <v>142</v>
      </c>
      <c r="D123" s="117" t="s">
        <v>54</v>
      </c>
      <c r="E123" s="117" t="s">
        <v>50</v>
      </c>
      <c r="F123" s="117" t="s">
        <v>51</v>
      </c>
      <c r="G123" s="117" t="s">
        <v>143</v>
      </c>
      <c r="H123" s="117" t="s">
        <v>144</v>
      </c>
      <c r="I123" s="117" t="s">
        <v>145</v>
      </c>
      <c r="J123" s="118" t="s">
        <v>128</v>
      </c>
      <c r="K123" s="119" t="s">
        <v>146</v>
      </c>
      <c r="L123" s="115"/>
      <c r="M123" s="55" t="s">
        <v>1</v>
      </c>
      <c r="N123" s="56" t="s">
        <v>33</v>
      </c>
      <c r="O123" s="56" t="s">
        <v>147</v>
      </c>
      <c r="P123" s="56" t="s">
        <v>148</v>
      </c>
      <c r="Q123" s="56" t="s">
        <v>149</v>
      </c>
      <c r="R123" s="56" t="s">
        <v>150</v>
      </c>
      <c r="S123" s="56" t="s">
        <v>151</v>
      </c>
      <c r="T123" s="57" t="s">
        <v>152</v>
      </c>
    </row>
    <row r="124" spans="2:65" s="1" customFormat="1" ht="22.9" customHeight="1">
      <c r="B124" s="25"/>
      <c r="C124" s="60" t="s">
        <v>129</v>
      </c>
      <c r="J124" s="120">
        <f>BK124</f>
        <v>0</v>
      </c>
      <c r="L124" s="25"/>
      <c r="M124" s="58"/>
      <c r="N124" s="49"/>
      <c r="O124" s="49"/>
      <c r="P124" s="121">
        <f>P125</f>
        <v>1006.4198100000001</v>
      </c>
      <c r="Q124" s="49"/>
      <c r="R124" s="121">
        <f>R125</f>
        <v>1717.4871349549999</v>
      </c>
      <c r="S124" s="49"/>
      <c r="T124" s="122">
        <f>T125</f>
        <v>0</v>
      </c>
      <c r="AT124" s="13" t="s">
        <v>68</v>
      </c>
      <c r="AU124" s="13" t="s">
        <v>130</v>
      </c>
      <c r="BK124" s="123">
        <f>BK125</f>
        <v>0</v>
      </c>
    </row>
    <row r="125" spans="2:65" s="11" customFormat="1" ht="25.9" customHeight="1">
      <c r="B125" s="124"/>
      <c r="D125" s="125" t="s">
        <v>68</v>
      </c>
      <c r="E125" s="126" t="s">
        <v>153</v>
      </c>
      <c r="F125" s="126" t="s">
        <v>154</v>
      </c>
      <c r="J125" s="127">
        <f>BK125</f>
        <v>0</v>
      </c>
      <c r="L125" s="124"/>
      <c r="M125" s="128"/>
      <c r="P125" s="129">
        <f>P126+P130+P134</f>
        <v>1006.4198100000001</v>
      </c>
      <c r="R125" s="129">
        <f>R126+R130+R134</f>
        <v>1717.4871349549999</v>
      </c>
      <c r="T125" s="130">
        <f>T126+T130+T134</f>
        <v>0</v>
      </c>
      <c r="AR125" s="125" t="s">
        <v>75</v>
      </c>
      <c r="AT125" s="131" t="s">
        <v>68</v>
      </c>
      <c r="AU125" s="131" t="s">
        <v>69</v>
      </c>
      <c r="AY125" s="125" t="s">
        <v>155</v>
      </c>
      <c r="BK125" s="132">
        <f>BK126+BK130+BK134</f>
        <v>0</v>
      </c>
    </row>
    <row r="126" spans="2:65" s="11" customFormat="1" ht="22.9" customHeight="1">
      <c r="B126" s="124"/>
      <c r="D126" s="125" t="s">
        <v>68</v>
      </c>
      <c r="E126" s="133" t="s">
        <v>174</v>
      </c>
      <c r="F126" s="133" t="s">
        <v>656</v>
      </c>
      <c r="J126" s="134">
        <f>BK126</f>
        <v>0</v>
      </c>
      <c r="L126" s="124"/>
      <c r="M126" s="128"/>
      <c r="P126" s="129">
        <f>SUM(P127:P129)</f>
        <v>945.79320000000007</v>
      </c>
      <c r="R126" s="129">
        <f>SUM(R127:R129)</f>
        <v>1717.3695108749998</v>
      </c>
      <c r="T126" s="130">
        <f>SUM(T127:T129)</f>
        <v>0</v>
      </c>
      <c r="AR126" s="125" t="s">
        <v>75</v>
      </c>
      <c r="AT126" s="131" t="s">
        <v>68</v>
      </c>
      <c r="AU126" s="131" t="s">
        <v>75</v>
      </c>
      <c r="AY126" s="125" t="s">
        <v>155</v>
      </c>
      <c r="BK126" s="132">
        <f>SUM(BK127:BK129)</f>
        <v>0</v>
      </c>
    </row>
    <row r="127" spans="2:65" s="1" customFormat="1" ht="16.5" customHeight="1">
      <c r="B127" s="135"/>
      <c r="C127" s="136" t="s">
        <v>75</v>
      </c>
      <c r="D127" s="136" t="s">
        <v>157</v>
      </c>
      <c r="E127" s="137" t="s">
        <v>646</v>
      </c>
      <c r="F127" s="138" t="s">
        <v>775</v>
      </c>
      <c r="G127" s="139" t="s">
        <v>165</v>
      </c>
      <c r="H127" s="140">
        <v>2055</v>
      </c>
      <c r="I127" s="141"/>
      <c r="J127" s="141">
        <f>ROUND(I127*H127,2)</f>
        <v>0</v>
      </c>
      <c r="K127" s="142"/>
      <c r="L127" s="25"/>
      <c r="M127" s="143" t="s">
        <v>1</v>
      </c>
      <c r="N127" s="144" t="s">
        <v>35</v>
      </c>
      <c r="O127" s="145">
        <v>2.324E-2</v>
      </c>
      <c r="P127" s="145">
        <f>O127*H127</f>
        <v>47.758200000000002</v>
      </c>
      <c r="Q127" s="145">
        <v>0</v>
      </c>
      <c r="R127" s="145">
        <f>Q127*H127</f>
        <v>0</v>
      </c>
      <c r="S127" s="145">
        <v>0</v>
      </c>
      <c r="T127" s="146">
        <f>S127*H127</f>
        <v>0</v>
      </c>
      <c r="AR127" s="147" t="s">
        <v>161</v>
      </c>
      <c r="AT127" s="147" t="s">
        <v>157</v>
      </c>
      <c r="AU127" s="147" t="s">
        <v>80</v>
      </c>
      <c r="AY127" s="13" t="s">
        <v>155</v>
      </c>
      <c r="BE127" s="148">
        <f>IF(N127="základná",J127,0)</f>
        <v>0</v>
      </c>
      <c r="BF127" s="148">
        <f>IF(N127="znížená",J127,0)</f>
        <v>0</v>
      </c>
      <c r="BG127" s="148">
        <f>IF(N127="zákl. prenesená",J127,0)</f>
        <v>0</v>
      </c>
      <c r="BH127" s="148">
        <f>IF(N127="zníž. prenesená",J127,0)</f>
        <v>0</v>
      </c>
      <c r="BI127" s="148">
        <f>IF(N127="nulová",J127,0)</f>
        <v>0</v>
      </c>
      <c r="BJ127" s="13" t="s">
        <v>80</v>
      </c>
      <c r="BK127" s="148">
        <f>ROUND(I127*H127,2)</f>
        <v>0</v>
      </c>
      <c r="BL127" s="13" t="s">
        <v>161</v>
      </c>
      <c r="BM127" s="147" t="s">
        <v>776</v>
      </c>
    </row>
    <row r="128" spans="2:65" s="1" customFormat="1" ht="37.9" customHeight="1">
      <c r="B128" s="135"/>
      <c r="C128" s="136" t="s">
        <v>80</v>
      </c>
      <c r="D128" s="136" t="s">
        <v>157</v>
      </c>
      <c r="E128" s="137" t="s">
        <v>777</v>
      </c>
      <c r="F128" s="138" t="s">
        <v>778</v>
      </c>
      <c r="G128" s="139" t="s">
        <v>165</v>
      </c>
      <c r="H128" s="140">
        <v>2055</v>
      </c>
      <c r="I128" s="141"/>
      <c r="J128" s="141">
        <f>ROUND(I128*H128,2)</f>
        <v>0</v>
      </c>
      <c r="K128" s="142"/>
      <c r="L128" s="25"/>
      <c r="M128" s="143" t="s">
        <v>1</v>
      </c>
      <c r="N128" s="144" t="s">
        <v>35</v>
      </c>
      <c r="O128" s="145">
        <v>3.5000000000000003E-2</v>
      </c>
      <c r="P128" s="145">
        <f>O128*H128</f>
        <v>71.925000000000011</v>
      </c>
      <c r="Q128" s="145">
        <v>0.38625999999999999</v>
      </c>
      <c r="R128" s="145">
        <f>Q128*H128</f>
        <v>793.76429999999993</v>
      </c>
      <c r="S128" s="145">
        <v>0</v>
      </c>
      <c r="T128" s="146">
        <f>S128*H128</f>
        <v>0</v>
      </c>
      <c r="AR128" s="147" t="s">
        <v>161</v>
      </c>
      <c r="AT128" s="147" t="s">
        <v>157</v>
      </c>
      <c r="AU128" s="147" t="s">
        <v>80</v>
      </c>
      <c r="AY128" s="13" t="s">
        <v>155</v>
      </c>
      <c r="BE128" s="148">
        <f>IF(N128="základná",J128,0)</f>
        <v>0</v>
      </c>
      <c r="BF128" s="148">
        <f>IF(N128="znížená",J128,0)</f>
        <v>0</v>
      </c>
      <c r="BG128" s="148">
        <f>IF(N128="zákl. prenesená",J128,0)</f>
        <v>0</v>
      </c>
      <c r="BH128" s="148">
        <f>IF(N128="zníž. prenesená",J128,0)</f>
        <v>0</v>
      </c>
      <c r="BI128" s="148">
        <f>IF(N128="nulová",J128,0)</f>
        <v>0</v>
      </c>
      <c r="BJ128" s="13" t="s">
        <v>80</v>
      </c>
      <c r="BK128" s="148">
        <f>ROUND(I128*H128,2)</f>
        <v>0</v>
      </c>
      <c r="BL128" s="13" t="s">
        <v>161</v>
      </c>
      <c r="BM128" s="147" t="s">
        <v>779</v>
      </c>
    </row>
    <row r="129" spans="2:65" s="1" customFormat="1" ht="24.2" customHeight="1">
      <c r="B129" s="135"/>
      <c r="C129" s="136" t="s">
        <v>167</v>
      </c>
      <c r="D129" s="136" t="s">
        <v>157</v>
      </c>
      <c r="E129" s="137" t="s">
        <v>780</v>
      </c>
      <c r="F129" s="138" t="s">
        <v>781</v>
      </c>
      <c r="G129" s="139" t="s">
        <v>165</v>
      </c>
      <c r="H129" s="140">
        <v>2055</v>
      </c>
      <c r="I129" s="141"/>
      <c r="J129" s="141">
        <f>ROUND(I129*H129,2)</f>
        <v>0</v>
      </c>
      <c r="K129" s="142"/>
      <c r="L129" s="25"/>
      <c r="M129" s="143" t="s">
        <v>1</v>
      </c>
      <c r="N129" s="144" t="s">
        <v>35</v>
      </c>
      <c r="O129" s="145">
        <v>0.40200000000000002</v>
      </c>
      <c r="P129" s="145">
        <f>O129*H129</f>
        <v>826.11</v>
      </c>
      <c r="Q129" s="145">
        <v>0.44944292499999999</v>
      </c>
      <c r="R129" s="145">
        <f>Q129*H129</f>
        <v>923.60521087500001</v>
      </c>
      <c r="S129" s="145">
        <v>0</v>
      </c>
      <c r="T129" s="146">
        <f>S129*H129</f>
        <v>0</v>
      </c>
      <c r="AR129" s="147" t="s">
        <v>161</v>
      </c>
      <c r="AT129" s="147" t="s">
        <v>157</v>
      </c>
      <c r="AU129" s="147" t="s">
        <v>80</v>
      </c>
      <c r="AY129" s="13" t="s">
        <v>155</v>
      </c>
      <c r="BE129" s="148">
        <f>IF(N129="základná",J129,0)</f>
        <v>0</v>
      </c>
      <c r="BF129" s="148">
        <f>IF(N129="znížená",J129,0)</f>
        <v>0</v>
      </c>
      <c r="BG129" s="148">
        <f>IF(N129="zákl. prenesená",J129,0)</f>
        <v>0</v>
      </c>
      <c r="BH129" s="148">
        <f>IF(N129="zníž. prenesená",J129,0)</f>
        <v>0</v>
      </c>
      <c r="BI129" s="148">
        <f>IF(N129="nulová",J129,0)</f>
        <v>0</v>
      </c>
      <c r="BJ129" s="13" t="s">
        <v>80</v>
      </c>
      <c r="BK129" s="148">
        <f>ROUND(I129*H129,2)</f>
        <v>0</v>
      </c>
      <c r="BL129" s="13" t="s">
        <v>161</v>
      </c>
      <c r="BM129" s="147" t="s">
        <v>782</v>
      </c>
    </row>
    <row r="130" spans="2:65" s="11" customFormat="1" ht="22.9" customHeight="1">
      <c r="B130" s="124"/>
      <c r="D130" s="125" t="s">
        <v>68</v>
      </c>
      <c r="E130" s="133" t="s">
        <v>192</v>
      </c>
      <c r="F130" s="133" t="s">
        <v>245</v>
      </c>
      <c r="J130" s="134">
        <f>BK130</f>
        <v>0</v>
      </c>
      <c r="L130" s="124"/>
      <c r="M130" s="128"/>
      <c r="P130" s="129">
        <f>SUM(P131:P133)</f>
        <v>9.1020000000000003</v>
      </c>
      <c r="R130" s="129">
        <f>SUM(R131:R133)</f>
        <v>0.11762408000000001</v>
      </c>
      <c r="T130" s="130">
        <f>SUM(T131:T133)</f>
        <v>0</v>
      </c>
      <c r="AR130" s="125" t="s">
        <v>75</v>
      </c>
      <c r="AT130" s="131" t="s">
        <v>68</v>
      </c>
      <c r="AU130" s="131" t="s">
        <v>75</v>
      </c>
      <c r="AY130" s="125" t="s">
        <v>155</v>
      </c>
      <c r="BK130" s="132">
        <f>SUM(BK131:BK133)</f>
        <v>0</v>
      </c>
    </row>
    <row r="131" spans="2:65" s="1" customFormat="1" ht="24.2" customHeight="1">
      <c r="B131" s="135"/>
      <c r="C131" s="136" t="s">
        <v>161</v>
      </c>
      <c r="D131" s="136" t="s">
        <v>157</v>
      </c>
      <c r="E131" s="137" t="s">
        <v>783</v>
      </c>
      <c r="F131" s="138" t="s">
        <v>784</v>
      </c>
      <c r="G131" s="139" t="s">
        <v>190</v>
      </c>
      <c r="H131" s="140">
        <v>82</v>
      </c>
      <c r="I131" s="141"/>
      <c r="J131" s="141">
        <f>ROUND(I131*H131,2)</f>
        <v>0</v>
      </c>
      <c r="K131" s="142"/>
      <c r="L131" s="25"/>
      <c r="M131" s="143" t="s">
        <v>1</v>
      </c>
      <c r="N131" s="144" t="s">
        <v>35</v>
      </c>
      <c r="O131" s="145">
        <v>7.0000000000000007E-2</v>
      </c>
      <c r="P131" s="145">
        <f>O131*H131</f>
        <v>5.74</v>
      </c>
      <c r="Q131" s="145">
        <v>1.2999999999999999E-3</v>
      </c>
      <c r="R131" s="145">
        <f>Q131*H131</f>
        <v>0.1066</v>
      </c>
      <c r="S131" s="145">
        <v>0</v>
      </c>
      <c r="T131" s="146">
        <f>S131*H131</f>
        <v>0</v>
      </c>
      <c r="AR131" s="147" t="s">
        <v>161</v>
      </c>
      <c r="AT131" s="147" t="s">
        <v>157</v>
      </c>
      <c r="AU131" s="147" t="s">
        <v>80</v>
      </c>
      <c r="AY131" s="13" t="s">
        <v>155</v>
      </c>
      <c r="BE131" s="148">
        <f>IF(N131="základná",J131,0)</f>
        <v>0</v>
      </c>
      <c r="BF131" s="148">
        <f>IF(N131="znížená",J131,0)</f>
        <v>0</v>
      </c>
      <c r="BG131" s="148">
        <f>IF(N131="zákl. prenesená",J131,0)</f>
        <v>0</v>
      </c>
      <c r="BH131" s="148">
        <f>IF(N131="zníž. prenesená",J131,0)</f>
        <v>0</v>
      </c>
      <c r="BI131" s="148">
        <f>IF(N131="nulová",J131,0)</f>
        <v>0</v>
      </c>
      <c r="BJ131" s="13" t="s">
        <v>80</v>
      </c>
      <c r="BK131" s="148">
        <f>ROUND(I131*H131,2)</f>
        <v>0</v>
      </c>
      <c r="BL131" s="13" t="s">
        <v>161</v>
      </c>
      <c r="BM131" s="147" t="s">
        <v>785</v>
      </c>
    </row>
    <row r="132" spans="2:65" s="1" customFormat="1" ht="24.2" customHeight="1">
      <c r="B132" s="135"/>
      <c r="C132" s="136" t="s">
        <v>174</v>
      </c>
      <c r="D132" s="136" t="s">
        <v>157</v>
      </c>
      <c r="E132" s="137" t="s">
        <v>786</v>
      </c>
      <c r="F132" s="138" t="s">
        <v>787</v>
      </c>
      <c r="G132" s="139" t="s">
        <v>190</v>
      </c>
      <c r="H132" s="140">
        <v>82</v>
      </c>
      <c r="I132" s="141"/>
      <c r="J132" s="141">
        <f>ROUND(I132*H132,2)</f>
        <v>0</v>
      </c>
      <c r="K132" s="142"/>
      <c r="L132" s="25"/>
      <c r="M132" s="143" t="s">
        <v>1</v>
      </c>
      <c r="N132" s="144" t="s">
        <v>35</v>
      </c>
      <c r="O132" s="145">
        <v>4.1000000000000002E-2</v>
      </c>
      <c r="P132" s="145">
        <f>O132*H132</f>
        <v>3.3620000000000001</v>
      </c>
      <c r="Q132" s="145">
        <v>2.02E-5</v>
      </c>
      <c r="R132" s="145">
        <f>Q132*H132</f>
        <v>1.6563999999999999E-3</v>
      </c>
      <c r="S132" s="145">
        <v>0</v>
      </c>
      <c r="T132" s="146">
        <f>S132*H132</f>
        <v>0</v>
      </c>
      <c r="AR132" s="147" t="s">
        <v>161</v>
      </c>
      <c r="AT132" s="147" t="s">
        <v>157</v>
      </c>
      <c r="AU132" s="147" t="s">
        <v>80</v>
      </c>
      <c r="AY132" s="13" t="s">
        <v>155</v>
      </c>
      <c r="BE132" s="148">
        <f>IF(N132="základná",J132,0)</f>
        <v>0</v>
      </c>
      <c r="BF132" s="148">
        <f>IF(N132="znížená",J132,0)</f>
        <v>0</v>
      </c>
      <c r="BG132" s="148">
        <f>IF(N132="zákl. prenesená",J132,0)</f>
        <v>0</v>
      </c>
      <c r="BH132" s="148">
        <f>IF(N132="zníž. prenesená",J132,0)</f>
        <v>0</v>
      </c>
      <c r="BI132" s="148">
        <f>IF(N132="nulová",J132,0)</f>
        <v>0</v>
      </c>
      <c r="BJ132" s="13" t="s">
        <v>80</v>
      </c>
      <c r="BK132" s="148">
        <f>ROUND(I132*H132,2)</f>
        <v>0</v>
      </c>
      <c r="BL132" s="13" t="s">
        <v>161</v>
      </c>
      <c r="BM132" s="147" t="s">
        <v>788</v>
      </c>
    </row>
    <row r="133" spans="2:65" s="1" customFormat="1" ht="24.2" customHeight="1">
      <c r="B133" s="135"/>
      <c r="C133" s="149" t="s">
        <v>178</v>
      </c>
      <c r="D133" s="149" t="s">
        <v>193</v>
      </c>
      <c r="E133" s="150" t="s">
        <v>789</v>
      </c>
      <c r="F133" s="151" t="s">
        <v>790</v>
      </c>
      <c r="G133" s="152" t="s">
        <v>791</v>
      </c>
      <c r="H133" s="153">
        <v>6.8879999999999999</v>
      </c>
      <c r="I133" s="154"/>
      <c r="J133" s="154">
        <f>ROUND(I133*H133,2)</f>
        <v>0</v>
      </c>
      <c r="K133" s="155"/>
      <c r="L133" s="156"/>
      <c r="M133" s="157" t="s">
        <v>1</v>
      </c>
      <c r="N133" s="158" t="s">
        <v>35</v>
      </c>
      <c r="O133" s="145">
        <v>0</v>
      </c>
      <c r="P133" s="145">
        <f>O133*H133</f>
        <v>0</v>
      </c>
      <c r="Q133" s="145">
        <v>1.3600000000000001E-3</v>
      </c>
      <c r="R133" s="145">
        <f>Q133*H133</f>
        <v>9.3676799999999998E-3</v>
      </c>
      <c r="S133" s="145">
        <v>0</v>
      </c>
      <c r="T133" s="146">
        <f>S133*H133</f>
        <v>0</v>
      </c>
      <c r="AR133" s="147" t="s">
        <v>186</v>
      </c>
      <c r="AT133" s="147" t="s">
        <v>193</v>
      </c>
      <c r="AU133" s="147" t="s">
        <v>80</v>
      </c>
      <c r="AY133" s="13" t="s">
        <v>155</v>
      </c>
      <c r="BE133" s="148">
        <f>IF(N133="základná",J133,0)</f>
        <v>0</v>
      </c>
      <c r="BF133" s="148">
        <f>IF(N133="znížená",J133,0)</f>
        <v>0</v>
      </c>
      <c r="BG133" s="148">
        <f>IF(N133="zákl. prenesená",J133,0)</f>
        <v>0</v>
      </c>
      <c r="BH133" s="148">
        <f>IF(N133="zníž. prenesená",J133,0)</f>
        <v>0</v>
      </c>
      <c r="BI133" s="148">
        <f>IF(N133="nulová",J133,0)</f>
        <v>0</v>
      </c>
      <c r="BJ133" s="13" t="s">
        <v>80</v>
      </c>
      <c r="BK133" s="148">
        <f>ROUND(I133*H133,2)</f>
        <v>0</v>
      </c>
      <c r="BL133" s="13" t="s">
        <v>161</v>
      </c>
      <c r="BM133" s="147" t="s">
        <v>792</v>
      </c>
    </row>
    <row r="134" spans="2:65" s="11" customFormat="1" ht="22.9" customHeight="1">
      <c r="B134" s="124"/>
      <c r="D134" s="125" t="s">
        <v>68</v>
      </c>
      <c r="E134" s="133" t="s">
        <v>271</v>
      </c>
      <c r="F134" s="133" t="s">
        <v>272</v>
      </c>
      <c r="J134" s="134">
        <f>BK134</f>
        <v>0</v>
      </c>
      <c r="L134" s="124"/>
      <c r="M134" s="128"/>
      <c r="P134" s="129">
        <f>P135</f>
        <v>51.524610000000003</v>
      </c>
      <c r="R134" s="129">
        <f>R135</f>
        <v>0</v>
      </c>
      <c r="T134" s="130">
        <f>T135</f>
        <v>0</v>
      </c>
      <c r="AR134" s="125" t="s">
        <v>75</v>
      </c>
      <c r="AT134" s="131" t="s">
        <v>68</v>
      </c>
      <c r="AU134" s="131" t="s">
        <v>75</v>
      </c>
      <c r="AY134" s="125" t="s">
        <v>155</v>
      </c>
      <c r="BK134" s="132">
        <f>BK135</f>
        <v>0</v>
      </c>
    </row>
    <row r="135" spans="2:65" s="1" customFormat="1" ht="33" customHeight="1">
      <c r="B135" s="135"/>
      <c r="C135" s="136" t="s">
        <v>182</v>
      </c>
      <c r="D135" s="136" t="s">
        <v>157</v>
      </c>
      <c r="E135" s="137" t="s">
        <v>793</v>
      </c>
      <c r="F135" s="138" t="s">
        <v>794</v>
      </c>
      <c r="G135" s="139" t="s">
        <v>257</v>
      </c>
      <c r="H135" s="140">
        <v>1717.4870000000001</v>
      </c>
      <c r="I135" s="141"/>
      <c r="J135" s="141">
        <f>ROUND(I135*H135,2)</f>
        <v>0</v>
      </c>
      <c r="K135" s="142"/>
      <c r="L135" s="25"/>
      <c r="M135" s="159" t="s">
        <v>1</v>
      </c>
      <c r="N135" s="160" t="s">
        <v>35</v>
      </c>
      <c r="O135" s="161">
        <v>0.03</v>
      </c>
      <c r="P135" s="161">
        <f>O135*H135</f>
        <v>51.524610000000003</v>
      </c>
      <c r="Q135" s="161">
        <v>0</v>
      </c>
      <c r="R135" s="161">
        <f>Q135*H135</f>
        <v>0</v>
      </c>
      <c r="S135" s="161">
        <v>0</v>
      </c>
      <c r="T135" s="162">
        <f>S135*H135</f>
        <v>0</v>
      </c>
      <c r="AR135" s="147" t="s">
        <v>161</v>
      </c>
      <c r="AT135" s="147" t="s">
        <v>157</v>
      </c>
      <c r="AU135" s="147" t="s">
        <v>80</v>
      </c>
      <c r="AY135" s="13" t="s">
        <v>155</v>
      </c>
      <c r="BE135" s="148">
        <f>IF(N135="základná",J135,0)</f>
        <v>0</v>
      </c>
      <c r="BF135" s="148">
        <f>IF(N135="znížená",J135,0)</f>
        <v>0</v>
      </c>
      <c r="BG135" s="148">
        <f>IF(N135="zákl. prenesená",J135,0)</f>
        <v>0</v>
      </c>
      <c r="BH135" s="148">
        <f>IF(N135="zníž. prenesená",J135,0)</f>
        <v>0</v>
      </c>
      <c r="BI135" s="148">
        <f>IF(N135="nulová",J135,0)</f>
        <v>0</v>
      </c>
      <c r="BJ135" s="13" t="s">
        <v>80</v>
      </c>
      <c r="BK135" s="148">
        <f>ROUND(I135*H135,2)</f>
        <v>0</v>
      </c>
      <c r="BL135" s="13" t="s">
        <v>161</v>
      </c>
      <c r="BM135" s="147" t="s">
        <v>795</v>
      </c>
    </row>
    <row r="136" spans="2:65" s="1" customFormat="1" ht="6.95" customHeight="1">
      <c r="B136" s="40"/>
      <c r="C136" s="41"/>
      <c r="D136" s="41"/>
      <c r="E136" s="41"/>
      <c r="F136" s="41"/>
      <c r="G136" s="41"/>
      <c r="H136" s="41"/>
      <c r="I136" s="41"/>
      <c r="J136" s="41"/>
      <c r="K136" s="41"/>
      <c r="L136" s="25"/>
    </row>
  </sheetData>
  <autoFilter ref="C123:K135" xr:uid="{00000000-0009-0000-0000-00000B000000}"/>
  <mergeCells count="12">
    <mergeCell ref="E116:H116"/>
    <mergeCell ref="L2:V2"/>
    <mergeCell ref="E85:H85"/>
    <mergeCell ref="E87:H87"/>
    <mergeCell ref="E89:H89"/>
    <mergeCell ref="E112:H112"/>
    <mergeCell ref="E114:H114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B2:BM120"/>
  <sheetViews>
    <sheetView showGridLines="0" topLeftCell="A71" workbookViewId="0">
      <selection activeCell="I119" sqref="I119"/>
    </sheetView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169" t="s">
        <v>5</v>
      </c>
      <c r="M2" s="170"/>
      <c r="N2" s="170"/>
      <c r="O2" s="170"/>
      <c r="P2" s="170"/>
      <c r="Q2" s="170"/>
      <c r="R2" s="170"/>
      <c r="S2" s="170"/>
      <c r="T2" s="170"/>
      <c r="U2" s="170"/>
      <c r="V2" s="170"/>
      <c r="AT2" s="13" t="s">
        <v>118</v>
      </c>
    </row>
    <row r="3" spans="2:46" ht="6.95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6"/>
      <c r="AT3" s="13" t="s">
        <v>69</v>
      </c>
    </row>
    <row r="4" spans="2:46" ht="24.95" customHeight="1">
      <c r="B4" s="16"/>
      <c r="D4" s="17" t="s">
        <v>122</v>
      </c>
      <c r="L4" s="16"/>
      <c r="M4" s="89" t="s">
        <v>9</v>
      </c>
      <c r="AT4" s="13" t="s">
        <v>3</v>
      </c>
    </row>
    <row r="5" spans="2:46" ht="6.95" customHeight="1">
      <c r="B5" s="16"/>
      <c r="L5" s="16"/>
    </row>
    <row r="6" spans="2:46" ht="12" customHeight="1">
      <c r="B6" s="16"/>
      <c r="D6" s="22" t="s">
        <v>12</v>
      </c>
      <c r="L6" s="16"/>
    </row>
    <row r="7" spans="2:46" ht="16.5" customHeight="1">
      <c r="B7" s="16"/>
      <c r="E7" s="206" t="str">
        <f>'Rekapitulácia stavby'!K6</f>
        <v>Modernizácia farmy Bzince pod Javorinou</v>
      </c>
      <c r="F7" s="207"/>
      <c r="G7" s="207"/>
      <c r="H7" s="207"/>
      <c r="L7" s="16"/>
    </row>
    <row r="8" spans="2:46" s="1" customFormat="1" ht="12" customHeight="1">
      <c r="B8" s="25"/>
      <c r="D8" s="22" t="s">
        <v>123</v>
      </c>
      <c r="L8" s="25"/>
    </row>
    <row r="9" spans="2:46" s="1" customFormat="1" ht="16.5" customHeight="1">
      <c r="B9" s="25"/>
      <c r="E9" s="200" t="s">
        <v>796</v>
      </c>
      <c r="F9" s="205"/>
      <c r="G9" s="205"/>
      <c r="H9" s="205"/>
      <c r="L9" s="25"/>
    </row>
    <row r="10" spans="2:46" s="1" customFormat="1">
      <c r="B10" s="25"/>
      <c r="L10" s="25"/>
    </row>
    <row r="11" spans="2:46" s="1" customFormat="1" ht="12" customHeight="1">
      <c r="B11" s="25"/>
      <c r="D11" s="22" t="s">
        <v>14</v>
      </c>
      <c r="F11" s="20" t="s">
        <v>1</v>
      </c>
      <c r="I11" s="22" t="s">
        <v>15</v>
      </c>
      <c r="J11" s="20" t="s">
        <v>1</v>
      </c>
      <c r="L11" s="25"/>
    </row>
    <row r="12" spans="2:46" s="1" customFormat="1" ht="12" customHeight="1">
      <c r="B12" s="25"/>
      <c r="D12" s="22" t="s">
        <v>16</v>
      </c>
      <c r="F12" s="20" t="s">
        <v>17</v>
      </c>
      <c r="I12" s="22" t="s">
        <v>18</v>
      </c>
      <c r="J12" s="48">
        <f>'Rekapitulácia stavby'!AN8</f>
        <v>0</v>
      </c>
      <c r="L12" s="25"/>
    </row>
    <row r="13" spans="2:46" s="1" customFormat="1" ht="10.9" customHeight="1">
      <c r="B13" s="25"/>
      <c r="L13" s="25"/>
    </row>
    <row r="14" spans="2:46" s="1" customFormat="1" ht="12" customHeight="1">
      <c r="B14" s="25"/>
      <c r="D14" s="22" t="s">
        <v>19</v>
      </c>
      <c r="I14" s="22" t="s">
        <v>20</v>
      </c>
      <c r="J14" s="20" t="s">
        <v>1</v>
      </c>
      <c r="L14" s="25"/>
    </row>
    <row r="15" spans="2:46" s="1" customFormat="1" ht="18" customHeight="1">
      <c r="B15" s="25"/>
      <c r="E15" s="20" t="s">
        <v>21</v>
      </c>
      <c r="I15" s="22" t="s">
        <v>22</v>
      </c>
      <c r="J15" s="20" t="s">
        <v>1</v>
      </c>
      <c r="L15" s="25"/>
    </row>
    <row r="16" spans="2:46" s="1" customFormat="1" ht="6.95" customHeight="1">
      <c r="B16" s="25"/>
      <c r="L16" s="25"/>
    </row>
    <row r="17" spans="2:12" s="1" customFormat="1" ht="12" customHeight="1">
      <c r="B17" s="25"/>
      <c r="D17" s="22" t="s">
        <v>23</v>
      </c>
      <c r="I17" s="22" t="s">
        <v>20</v>
      </c>
      <c r="J17" s="20" t="str">
        <f>'Rekapitulácia stavby'!AN13</f>
        <v/>
      </c>
      <c r="L17" s="25"/>
    </row>
    <row r="18" spans="2:12" s="1" customFormat="1" ht="18" customHeight="1">
      <c r="B18" s="25"/>
      <c r="E18" s="191" t="str">
        <f>'Rekapitulácia stavby'!E14</f>
        <v xml:space="preserve"> </v>
      </c>
      <c r="F18" s="191"/>
      <c r="G18" s="191"/>
      <c r="H18" s="191"/>
      <c r="I18" s="22" t="s">
        <v>22</v>
      </c>
      <c r="J18" s="20" t="str">
        <f>'Rekapitulácia stavby'!AN14</f>
        <v/>
      </c>
      <c r="L18" s="25"/>
    </row>
    <row r="19" spans="2:12" s="1" customFormat="1" ht="6.95" customHeight="1">
      <c r="B19" s="25"/>
      <c r="L19" s="25"/>
    </row>
    <row r="20" spans="2:12" s="1" customFormat="1" ht="12" customHeight="1">
      <c r="B20" s="25"/>
      <c r="D20" s="22" t="s">
        <v>25</v>
      </c>
      <c r="I20" s="22" t="s">
        <v>20</v>
      </c>
      <c r="J20" s="20" t="str">
        <f>IF('Rekapitulácia stavby'!AN16="","",'Rekapitulácia stavby'!AN16)</f>
        <v/>
      </c>
      <c r="L20" s="25"/>
    </row>
    <row r="21" spans="2:12" s="1" customFormat="1" ht="18" customHeight="1">
      <c r="B21" s="25"/>
      <c r="E21" s="20" t="str">
        <f>IF('Rekapitulácia stavby'!E17="","",'Rekapitulácia stavby'!E17)</f>
        <v xml:space="preserve"> </v>
      </c>
      <c r="I21" s="22" t="s">
        <v>22</v>
      </c>
      <c r="J21" s="20" t="str">
        <f>IF('Rekapitulácia stavby'!AN17="","",'Rekapitulácia stavby'!AN17)</f>
        <v/>
      </c>
      <c r="L21" s="25"/>
    </row>
    <row r="22" spans="2:12" s="1" customFormat="1" ht="6.95" customHeight="1">
      <c r="B22" s="25"/>
      <c r="L22" s="25"/>
    </row>
    <row r="23" spans="2:12" s="1" customFormat="1" ht="12" customHeight="1">
      <c r="B23" s="25"/>
      <c r="D23" s="22" t="s">
        <v>27</v>
      </c>
      <c r="I23" s="22" t="s">
        <v>20</v>
      </c>
      <c r="J23" s="20" t="str">
        <f>IF('Rekapitulácia stavby'!AN19="","",'Rekapitulácia stavby'!AN19)</f>
        <v/>
      </c>
      <c r="L23" s="25"/>
    </row>
    <row r="24" spans="2:12" s="1" customFormat="1" ht="18" customHeight="1">
      <c r="B24" s="25"/>
      <c r="E24" s="20" t="str">
        <f>IF('Rekapitulácia stavby'!E20="","",'Rekapitulácia stavby'!E20)</f>
        <v xml:space="preserve"> </v>
      </c>
      <c r="I24" s="22" t="s">
        <v>22</v>
      </c>
      <c r="J24" s="20" t="str">
        <f>IF('Rekapitulácia stavby'!AN20="","",'Rekapitulácia stavby'!AN20)</f>
        <v/>
      </c>
      <c r="L24" s="25"/>
    </row>
    <row r="25" spans="2:12" s="1" customFormat="1" ht="6.95" customHeight="1">
      <c r="B25" s="25"/>
      <c r="L25" s="25"/>
    </row>
    <row r="26" spans="2:12" s="1" customFormat="1" ht="12" customHeight="1">
      <c r="B26" s="25"/>
      <c r="D26" s="22" t="s">
        <v>28</v>
      </c>
      <c r="L26" s="25"/>
    </row>
    <row r="27" spans="2:12" s="7" customFormat="1" ht="16.5" customHeight="1">
      <c r="B27" s="90"/>
      <c r="E27" s="193" t="s">
        <v>1</v>
      </c>
      <c r="F27" s="193"/>
      <c r="G27" s="193"/>
      <c r="H27" s="193"/>
      <c r="L27" s="90"/>
    </row>
    <row r="28" spans="2:12" s="1" customFormat="1" ht="6.95" customHeight="1">
      <c r="B28" s="25"/>
      <c r="L28" s="25"/>
    </row>
    <row r="29" spans="2:12" s="1" customFormat="1" ht="6.95" customHeight="1">
      <c r="B29" s="25"/>
      <c r="D29" s="49"/>
      <c r="E29" s="49"/>
      <c r="F29" s="49"/>
      <c r="G29" s="49"/>
      <c r="H29" s="49"/>
      <c r="I29" s="49"/>
      <c r="J29" s="49"/>
      <c r="K29" s="49"/>
      <c r="L29" s="25"/>
    </row>
    <row r="30" spans="2:12" s="1" customFormat="1" ht="25.35" customHeight="1">
      <c r="B30" s="25"/>
      <c r="D30" s="91" t="s">
        <v>29</v>
      </c>
      <c r="J30" s="62">
        <f>ROUND(J117, 2)</f>
        <v>0</v>
      </c>
      <c r="L30" s="25"/>
    </row>
    <row r="31" spans="2:12" s="1" customFormat="1" ht="6.95" customHeight="1">
      <c r="B31" s="25"/>
      <c r="D31" s="49"/>
      <c r="E31" s="49"/>
      <c r="F31" s="49"/>
      <c r="G31" s="49"/>
      <c r="H31" s="49"/>
      <c r="I31" s="49"/>
      <c r="J31" s="49"/>
      <c r="K31" s="49"/>
      <c r="L31" s="25"/>
    </row>
    <row r="32" spans="2:12" s="1" customFormat="1" ht="14.45" customHeight="1">
      <c r="B32" s="25"/>
      <c r="F32" s="28" t="s">
        <v>31</v>
      </c>
      <c r="I32" s="28" t="s">
        <v>30</v>
      </c>
      <c r="J32" s="28" t="s">
        <v>32</v>
      </c>
      <c r="L32" s="25"/>
    </row>
    <row r="33" spans="2:12" s="1" customFormat="1" ht="14.45" customHeight="1">
      <c r="B33" s="25"/>
      <c r="D33" s="51" t="s">
        <v>33</v>
      </c>
      <c r="E33" s="30" t="s">
        <v>34</v>
      </c>
      <c r="F33" s="92">
        <f>ROUND((SUM(BE117:BE119)),  2)</f>
        <v>0</v>
      </c>
      <c r="G33" s="93"/>
      <c r="H33" s="93"/>
      <c r="I33" s="94">
        <v>0.2</v>
      </c>
      <c r="J33" s="92">
        <f>ROUND(((SUM(BE117:BE119))*I33),  2)</f>
        <v>0</v>
      </c>
      <c r="L33" s="25"/>
    </row>
    <row r="34" spans="2:12" s="1" customFormat="1" ht="14.45" customHeight="1">
      <c r="B34" s="25"/>
      <c r="E34" s="30" t="s">
        <v>35</v>
      </c>
      <c r="F34" s="82">
        <f>ROUND((SUM(BF117:BF119)),  2)</f>
        <v>0</v>
      </c>
      <c r="I34" s="95">
        <v>0.2</v>
      </c>
      <c r="J34" s="82">
        <f>ROUND(((SUM(BF117:BF119))*I34),  2)</f>
        <v>0</v>
      </c>
      <c r="L34" s="25"/>
    </row>
    <row r="35" spans="2:12" s="1" customFormat="1" ht="14.45" hidden="1" customHeight="1">
      <c r="B35" s="25"/>
      <c r="E35" s="22" t="s">
        <v>36</v>
      </c>
      <c r="F35" s="82">
        <f>ROUND((SUM(BG117:BG119)),  2)</f>
        <v>0</v>
      </c>
      <c r="I35" s="95">
        <v>0.2</v>
      </c>
      <c r="J35" s="82">
        <f>0</f>
        <v>0</v>
      </c>
      <c r="L35" s="25"/>
    </row>
    <row r="36" spans="2:12" s="1" customFormat="1" ht="14.45" hidden="1" customHeight="1">
      <c r="B36" s="25"/>
      <c r="E36" s="22" t="s">
        <v>37</v>
      </c>
      <c r="F36" s="82">
        <f>ROUND((SUM(BH117:BH119)),  2)</f>
        <v>0</v>
      </c>
      <c r="I36" s="95">
        <v>0.2</v>
      </c>
      <c r="J36" s="82">
        <f>0</f>
        <v>0</v>
      </c>
      <c r="L36" s="25"/>
    </row>
    <row r="37" spans="2:12" s="1" customFormat="1" ht="14.45" hidden="1" customHeight="1">
      <c r="B37" s="25"/>
      <c r="E37" s="30" t="s">
        <v>38</v>
      </c>
      <c r="F37" s="92">
        <f>ROUND((SUM(BI117:BI119)),  2)</f>
        <v>0</v>
      </c>
      <c r="G37" s="93"/>
      <c r="H37" s="93"/>
      <c r="I37" s="94">
        <v>0</v>
      </c>
      <c r="J37" s="92">
        <f>0</f>
        <v>0</v>
      </c>
      <c r="L37" s="25"/>
    </row>
    <row r="38" spans="2:12" s="1" customFormat="1" ht="6.95" customHeight="1">
      <c r="B38" s="25"/>
      <c r="L38" s="25"/>
    </row>
    <row r="39" spans="2:12" s="1" customFormat="1" ht="25.35" customHeight="1">
      <c r="B39" s="25"/>
      <c r="C39" s="96"/>
      <c r="D39" s="97" t="s">
        <v>39</v>
      </c>
      <c r="E39" s="53"/>
      <c r="F39" s="53"/>
      <c r="G39" s="98" t="s">
        <v>40</v>
      </c>
      <c r="H39" s="99" t="s">
        <v>41</v>
      </c>
      <c r="I39" s="53"/>
      <c r="J39" s="100">
        <f>SUM(J30:J37)</f>
        <v>0</v>
      </c>
      <c r="K39" s="101"/>
      <c r="L39" s="25"/>
    </row>
    <row r="40" spans="2:12" s="1" customFormat="1" ht="14.45" customHeight="1">
      <c r="B40" s="25"/>
      <c r="L40" s="25"/>
    </row>
    <row r="41" spans="2:12" ht="14.45" customHeight="1">
      <c r="B41" s="16"/>
      <c r="L41" s="16"/>
    </row>
    <row r="42" spans="2:12" ht="14.45" customHeight="1">
      <c r="B42" s="16"/>
      <c r="L42" s="16"/>
    </row>
    <row r="43" spans="2:12" ht="14.45" customHeight="1">
      <c r="B43" s="16"/>
      <c r="L43" s="16"/>
    </row>
    <row r="44" spans="2:12" ht="14.45" customHeight="1">
      <c r="B44" s="16"/>
      <c r="L44" s="16"/>
    </row>
    <row r="45" spans="2:12" ht="14.45" customHeight="1">
      <c r="B45" s="16"/>
      <c r="L45" s="16"/>
    </row>
    <row r="46" spans="2:12" ht="14.45" customHeight="1">
      <c r="B46" s="16"/>
      <c r="L46" s="16"/>
    </row>
    <row r="47" spans="2:12" ht="14.45" customHeight="1">
      <c r="B47" s="16"/>
      <c r="L47" s="16"/>
    </row>
    <row r="48" spans="2:12" ht="14.45" customHeight="1">
      <c r="B48" s="16"/>
      <c r="L48" s="16"/>
    </row>
    <row r="49" spans="2:12" ht="14.45" customHeight="1">
      <c r="B49" s="16"/>
      <c r="L49" s="16"/>
    </row>
    <row r="50" spans="2:12" s="1" customFormat="1" ht="14.45" customHeight="1">
      <c r="B50" s="25"/>
      <c r="D50" s="37" t="s">
        <v>42</v>
      </c>
      <c r="E50" s="38"/>
      <c r="F50" s="38"/>
      <c r="G50" s="37" t="s">
        <v>43</v>
      </c>
      <c r="H50" s="38"/>
      <c r="I50" s="38"/>
      <c r="J50" s="38"/>
      <c r="K50" s="38"/>
      <c r="L50" s="25"/>
    </row>
    <row r="51" spans="2:12">
      <c r="B51" s="16"/>
      <c r="L51" s="16"/>
    </row>
    <row r="52" spans="2:12">
      <c r="B52" s="16"/>
      <c r="L52" s="16"/>
    </row>
    <row r="53" spans="2:12">
      <c r="B53" s="16"/>
      <c r="L53" s="16"/>
    </row>
    <row r="54" spans="2:12">
      <c r="B54" s="16"/>
      <c r="L54" s="16"/>
    </row>
    <row r="55" spans="2:12">
      <c r="B55" s="16"/>
      <c r="L55" s="16"/>
    </row>
    <row r="56" spans="2:12">
      <c r="B56" s="16"/>
      <c r="L56" s="16"/>
    </row>
    <row r="57" spans="2:12">
      <c r="B57" s="16"/>
      <c r="L57" s="16"/>
    </row>
    <row r="58" spans="2:12">
      <c r="B58" s="16"/>
      <c r="L58" s="16"/>
    </row>
    <row r="59" spans="2:12">
      <c r="B59" s="16"/>
      <c r="L59" s="16"/>
    </row>
    <row r="60" spans="2:12">
      <c r="B60" s="16"/>
      <c r="L60" s="16"/>
    </row>
    <row r="61" spans="2:12" s="1" customFormat="1" ht="12.75">
      <c r="B61" s="25"/>
      <c r="D61" s="39" t="s">
        <v>44</v>
      </c>
      <c r="E61" s="27"/>
      <c r="F61" s="102" t="s">
        <v>45</v>
      </c>
      <c r="G61" s="39" t="s">
        <v>44</v>
      </c>
      <c r="H61" s="27"/>
      <c r="I61" s="27"/>
      <c r="J61" s="103" t="s">
        <v>45</v>
      </c>
      <c r="K61" s="27"/>
      <c r="L61" s="25"/>
    </row>
    <row r="62" spans="2:12">
      <c r="B62" s="16"/>
      <c r="L62" s="16"/>
    </row>
    <row r="63" spans="2:12">
      <c r="B63" s="16"/>
      <c r="L63" s="16"/>
    </row>
    <row r="64" spans="2:12">
      <c r="B64" s="16"/>
      <c r="L64" s="16"/>
    </row>
    <row r="65" spans="2:12" s="1" customFormat="1" ht="12.75">
      <c r="B65" s="25"/>
      <c r="D65" s="37" t="s">
        <v>46</v>
      </c>
      <c r="E65" s="38"/>
      <c r="F65" s="38"/>
      <c r="G65" s="37" t="s">
        <v>47</v>
      </c>
      <c r="H65" s="38"/>
      <c r="I65" s="38"/>
      <c r="J65" s="38"/>
      <c r="K65" s="38"/>
      <c r="L65" s="25"/>
    </row>
    <row r="66" spans="2:12">
      <c r="B66" s="16"/>
      <c r="L66" s="16"/>
    </row>
    <row r="67" spans="2:12">
      <c r="B67" s="16"/>
      <c r="L67" s="16"/>
    </row>
    <row r="68" spans="2:12">
      <c r="B68" s="16"/>
      <c r="L68" s="16"/>
    </row>
    <row r="69" spans="2:12">
      <c r="B69" s="16"/>
      <c r="L69" s="16"/>
    </row>
    <row r="70" spans="2:12">
      <c r="B70" s="16"/>
      <c r="L70" s="16"/>
    </row>
    <row r="71" spans="2:12">
      <c r="B71" s="16"/>
      <c r="L71" s="16"/>
    </row>
    <row r="72" spans="2:12">
      <c r="B72" s="16"/>
      <c r="L72" s="16"/>
    </row>
    <row r="73" spans="2:12">
      <c r="B73" s="16"/>
      <c r="L73" s="16"/>
    </row>
    <row r="74" spans="2:12">
      <c r="B74" s="16"/>
      <c r="L74" s="16"/>
    </row>
    <row r="75" spans="2:12">
      <c r="B75" s="16"/>
      <c r="L75" s="16"/>
    </row>
    <row r="76" spans="2:12" s="1" customFormat="1" ht="12.75">
      <c r="B76" s="25"/>
      <c r="D76" s="39" t="s">
        <v>44</v>
      </c>
      <c r="E76" s="27"/>
      <c r="F76" s="102" t="s">
        <v>45</v>
      </c>
      <c r="G76" s="39" t="s">
        <v>44</v>
      </c>
      <c r="H76" s="27"/>
      <c r="I76" s="27"/>
      <c r="J76" s="103" t="s">
        <v>45</v>
      </c>
      <c r="K76" s="27"/>
      <c r="L76" s="25"/>
    </row>
    <row r="77" spans="2:12" s="1" customFormat="1" ht="14.45" customHeight="1">
      <c r="B77" s="40"/>
      <c r="C77" s="41"/>
      <c r="D77" s="41"/>
      <c r="E77" s="41"/>
      <c r="F77" s="41"/>
      <c r="G77" s="41"/>
      <c r="H77" s="41"/>
      <c r="I77" s="41"/>
      <c r="J77" s="41"/>
      <c r="K77" s="41"/>
      <c r="L77" s="25"/>
    </row>
    <row r="81" spans="2:47" s="1" customFormat="1" ht="6.95" hidden="1" customHeight="1">
      <c r="B81" s="42"/>
      <c r="C81" s="43"/>
      <c r="D81" s="43"/>
      <c r="E81" s="43"/>
      <c r="F81" s="43"/>
      <c r="G81" s="43"/>
      <c r="H81" s="43"/>
      <c r="I81" s="43"/>
      <c r="J81" s="43"/>
      <c r="K81" s="43"/>
      <c r="L81" s="25"/>
    </row>
    <row r="82" spans="2:47" s="1" customFormat="1" ht="24.95" hidden="1" customHeight="1">
      <c r="B82" s="25"/>
      <c r="C82" s="17" t="s">
        <v>126</v>
      </c>
      <c r="L82" s="25"/>
    </row>
    <row r="83" spans="2:47" s="1" customFormat="1" ht="6.95" hidden="1" customHeight="1">
      <c r="B83" s="25"/>
      <c r="L83" s="25"/>
    </row>
    <row r="84" spans="2:47" s="1" customFormat="1" ht="12" hidden="1" customHeight="1">
      <c r="B84" s="25"/>
      <c r="C84" s="22" t="s">
        <v>12</v>
      </c>
      <c r="L84" s="25"/>
    </row>
    <row r="85" spans="2:47" s="1" customFormat="1" ht="16.5" hidden="1" customHeight="1">
      <c r="B85" s="25"/>
      <c r="E85" s="206" t="str">
        <f>E7</f>
        <v>Modernizácia farmy Bzince pod Javorinou</v>
      </c>
      <c r="F85" s="207"/>
      <c r="G85" s="207"/>
      <c r="H85" s="207"/>
      <c r="L85" s="25"/>
    </row>
    <row r="86" spans="2:47" s="1" customFormat="1" ht="12" hidden="1" customHeight="1">
      <c r="B86" s="25"/>
      <c r="C86" s="22" t="s">
        <v>123</v>
      </c>
      <c r="L86" s="25"/>
    </row>
    <row r="87" spans="2:47" s="1" customFormat="1" ht="16.5" hidden="1" customHeight="1">
      <c r="B87" s="25"/>
      <c r="E87" s="200" t="str">
        <f>E9</f>
        <v>SO 04 - Rotačné kefy pre dobytok</v>
      </c>
      <c r="F87" s="205"/>
      <c r="G87" s="205"/>
      <c r="H87" s="205"/>
      <c r="L87" s="25"/>
    </row>
    <row r="88" spans="2:47" s="1" customFormat="1" ht="6.95" hidden="1" customHeight="1">
      <c r="B88" s="25"/>
      <c r="L88" s="25"/>
    </row>
    <row r="89" spans="2:47" s="1" customFormat="1" ht="12" hidden="1" customHeight="1">
      <c r="B89" s="25"/>
      <c r="C89" s="22" t="s">
        <v>16</v>
      </c>
      <c r="F89" s="20" t="str">
        <f>F12</f>
        <v>Bzince pod Javorinou</v>
      </c>
      <c r="I89" s="22" t="s">
        <v>18</v>
      </c>
      <c r="J89" s="48">
        <f>IF(J12="","",J12)</f>
        <v>0</v>
      </c>
      <c r="L89" s="25"/>
    </row>
    <row r="90" spans="2:47" s="1" customFormat="1" ht="6.95" hidden="1" customHeight="1">
      <c r="B90" s="25"/>
      <c r="L90" s="25"/>
    </row>
    <row r="91" spans="2:47" s="1" customFormat="1" ht="15.2" hidden="1" customHeight="1">
      <c r="B91" s="25"/>
      <c r="C91" s="22" t="s">
        <v>19</v>
      </c>
      <c r="F91" s="20" t="str">
        <f>E15</f>
        <v>Poľnohospodárske družstvo Bzince pod Javorinou</v>
      </c>
      <c r="I91" s="22" t="s">
        <v>25</v>
      </c>
      <c r="J91" s="23" t="str">
        <f>E21</f>
        <v xml:space="preserve"> </v>
      </c>
      <c r="L91" s="25"/>
    </row>
    <row r="92" spans="2:47" s="1" customFormat="1" ht="15.2" hidden="1" customHeight="1">
      <c r="B92" s="25"/>
      <c r="C92" s="22" t="s">
        <v>23</v>
      </c>
      <c r="F92" s="20" t="str">
        <f>IF(E18="","",E18)</f>
        <v xml:space="preserve"> </v>
      </c>
      <c r="I92" s="22" t="s">
        <v>27</v>
      </c>
      <c r="J92" s="23" t="str">
        <f>E24</f>
        <v xml:space="preserve"> </v>
      </c>
      <c r="L92" s="25"/>
    </row>
    <row r="93" spans="2:47" s="1" customFormat="1" ht="10.35" hidden="1" customHeight="1">
      <c r="B93" s="25"/>
      <c r="L93" s="25"/>
    </row>
    <row r="94" spans="2:47" s="1" customFormat="1" ht="29.25" hidden="1" customHeight="1">
      <c r="B94" s="25"/>
      <c r="C94" s="104" t="s">
        <v>127</v>
      </c>
      <c r="D94" s="96"/>
      <c r="E94" s="96"/>
      <c r="F94" s="96"/>
      <c r="G94" s="96"/>
      <c r="H94" s="96"/>
      <c r="I94" s="96"/>
      <c r="J94" s="105" t="s">
        <v>128</v>
      </c>
      <c r="K94" s="96"/>
      <c r="L94" s="25"/>
    </row>
    <row r="95" spans="2:47" s="1" customFormat="1" ht="10.35" hidden="1" customHeight="1">
      <c r="B95" s="25"/>
      <c r="L95" s="25"/>
    </row>
    <row r="96" spans="2:47" s="1" customFormat="1" ht="22.9" hidden="1" customHeight="1">
      <c r="B96" s="25"/>
      <c r="C96" s="106" t="s">
        <v>129</v>
      </c>
      <c r="J96" s="62">
        <f>J117</f>
        <v>0</v>
      </c>
      <c r="L96" s="25"/>
      <c r="AU96" s="13" t="s">
        <v>130</v>
      </c>
    </row>
    <row r="97" spans="2:12" s="8" customFormat="1" ht="24.95" hidden="1" customHeight="1">
      <c r="B97" s="107"/>
      <c r="D97" s="108" t="s">
        <v>131</v>
      </c>
      <c r="E97" s="109"/>
      <c r="F97" s="109"/>
      <c r="G97" s="109"/>
      <c r="H97" s="109"/>
      <c r="I97" s="109"/>
      <c r="J97" s="110">
        <f>J118</f>
        <v>0</v>
      </c>
      <c r="L97" s="107"/>
    </row>
    <row r="98" spans="2:12" s="1" customFormat="1" ht="21.75" hidden="1" customHeight="1">
      <c r="B98" s="25"/>
      <c r="L98" s="25"/>
    </row>
    <row r="99" spans="2:12" s="1" customFormat="1" ht="6.95" hidden="1" customHeight="1">
      <c r="B99" s="40"/>
      <c r="C99" s="41"/>
      <c r="D99" s="41"/>
      <c r="E99" s="41"/>
      <c r="F99" s="41"/>
      <c r="G99" s="41"/>
      <c r="H99" s="41"/>
      <c r="I99" s="41"/>
      <c r="J99" s="41"/>
      <c r="K99" s="41"/>
      <c r="L99" s="25"/>
    </row>
    <row r="100" spans="2:12" hidden="1"/>
    <row r="101" spans="2:12" hidden="1"/>
    <row r="102" spans="2:12" hidden="1"/>
    <row r="103" spans="2:12" s="1" customFormat="1" ht="6.95" customHeight="1">
      <c r="B103" s="42"/>
      <c r="C103" s="43"/>
      <c r="D103" s="43"/>
      <c r="E103" s="43"/>
      <c r="F103" s="43"/>
      <c r="G103" s="43"/>
      <c r="H103" s="43"/>
      <c r="I103" s="43"/>
      <c r="J103" s="43"/>
      <c r="K103" s="43"/>
      <c r="L103" s="25"/>
    </row>
    <row r="104" spans="2:12" s="1" customFormat="1" ht="24.95" customHeight="1">
      <c r="B104" s="25"/>
      <c r="C104" s="17" t="s">
        <v>141</v>
      </c>
      <c r="L104" s="25"/>
    </row>
    <row r="105" spans="2:12" s="1" customFormat="1" ht="6.95" customHeight="1">
      <c r="B105" s="25"/>
      <c r="L105" s="25"/>
    </row>
    <row r="106" spans="2:12" s="1" customFormat="1" ht="12" customHeight="1">
      <c r="B106" s="25"/>
      <c r="C106" s="22" t="s">
        <v>12</v>
      </c>
      <c r="L106" s="25"/>
    </row>
    <row r="107" spans="2:12" s="1" customFormat="1" ht="16.5" customHeight="1">
      <c r="B107" s="25"/>
      <c r="E107" s="206" t="str">
        <f>E7</f>
        <v>Modernizácia farmy Bzince pod Javorinou</v>
      </c>
      <c r="F107" s="207"/>
      <c r="G107" s="207"/>
      <c r="H107" s="207"/>
      <c r="L107" s="25"/>
    </row>
    <row r="108" spans="2:12" s="1" customFormat="1" ht="12" customHeight="1">
      <c r="B108" s="25"/>
      <c r="C108" s="22" t="s">
        <v>123</v>
      </c>
      <c r="L108" s="25"/>
    </row>
    <row r="109" spans="2:12" s="1" customFormat="1" ht="16.5" customHeight="1">
      <c r="B109" s="25"/>
      <c r="E109" s="200" t="str">
        <f>E9</f>
        <v>SO 04 - Rotačné kefy pre dobytok</v>
      </c>
      <c r="F109" s="205"/>
      <c r="G109" s="205"/>
      <c r="H109" s="205"/>
      <c r="L109" s="25"/>
    </row>
    <row r="110" spans="2:12" s="1" customFormat="1" ht="6.95" customHeight="1">
      <c r="B110" s="25"/>
      <c r="L110" s="25"/>
    </row>
    <row r="111" spans="2:12" s="1" customFormat="1" ht="12" customHeight="1">
      <c r="B111" s="25"/>
      <c r="C111" s="22" t="s">
        <v>16</v>
      </c>
      <c r="F111" s="20" t="str">
        <f>F12</f>
        <v>Bzince pod Javorinou</v>
      </c>
      <c r="I111" s="22" t="s">
        <v>18</v>
      </c>
      <c r="J111" s="48">
        <f>IF(J12="","",J12)</f>
        <v>0</v>
      </c>
      <c r="L111" s="25"/>
    </row>
    <row r="112" spans="2:12" s="1" customFormat="1" ht="6.95" customHeight="1">
      <c r="B112" s="25"/>
      <c r="L112" s="25"/>
    </row>
    <row r="113" spans="2:65" s="1" customFormat="1" ht="15.2" customHeight="1">
      <c r="B113" s="25"/>
      <c r="C113" s="22" t="s">
        <v>19</v>
      </c>
      <c r="F113" s="20" t="str">
        <f>E15</f>
        <v>Poľnohospodárske družstvo Bzince pod Javorinou</v>
      </c>
      <c r="I113" s="22" t="s">
        <v>25</v>
      </c>
      <c r="J113" s="23" t="str">
        <f>E21</f>
        <v xml:space="preserve"> </v>
      </c>
      <c r="L113" s="25"/>
    </row>
    <row r="114" spans="2:65" s="1" customFormat="1" ht="15.2" customHeight="1">
      <c r="B114" s="25"/>
      <c r="C114" s="22" t="s">
        <v>23</v>
      </c>
      <c r="F114" s="20" t="str">
        <f>IF(E18="","",E18)</f>
        <v xml:space="preserve"> </v>
      </c>
      <c r="I114" s="22" t="s">
        <v>27</v>
      </c>
      <c r="J114" s="23" t="str">
        <f>E24</f>
        <v xml:space="preserve"> </v>
      </c>
      <c r="L114" s="25"/>
    </row>
    <row r="115" spans="2:65" s="1" customFormat="1" ht="10.35" customHeight="1">
      <c r="B115" s="25"/>
      <c r="L115" s="25"/>
    </row>
    <row r="116" spans="2:65" s="10" customFormat="1" ht="29.25" customHeight="1">
      <c r="B116" s="115"/>
      <c r="C116" s="116" t="s">
        <v>142</v>
      </c>
      <c r="D116" s="117" t="s">
        <v>54</v>
      </c>
      <c r="E116" s="117" t="s">
        <v>50</v>
      </c>
      <c r="F116" s="117" t="s">
        <v>51</v>
      </c>
      <c r="G116" s="117" t="s">
        <v>143</v>
      </c>
      <c r="H116" s="117" t="s">
        <v>144</v>
      </c>
      <c r="I116" s="117" t="s">
        <v>145</v>
      </c>
      <c r="J116" s="118" t="s">
        <v>128</v>
      </c>
      <c r="K116" s="119" t="s">
        <v>146</v>
      </c>
      <c r="L116" s="115"/>
      <c r="M116" s="55" t="s">
        <v>1</v>
      </c>
      <c r="N116" s="56" t="s">
        <v>33</v>
      </c>
      <c r="O116" s="56" t="s">
        <v>147</v>
      </c>
      <c r="P116" s="56" t="s">
        <v>148</v>
      </c>
      <c r="Q116" s="56" t="s">
        <v>149</v>
      </c>
      <c r="R116" s="56" t="s">
        <v>150</v>
      </c>
      <c r="S116" s="56" t="s">
        <v>151</v>
      </c>
      <c r="T116" s="57" t="s">
        <v>152</v>
      </c>
    </row>
    <row r="117" spans="2:65" s="1" customFormat="1" ht="22.9" customHeight="1">
      <c r="B117" s="25"/>
      <c r="C117" s="60" t="s">
        <v>129</v>
      </c>
      <c r="J117" s="120">
        <f>BK117</f>
        <v>0</v>
      </c>
      <c r="L117" s="25"/>
      <c r="M117" s="58"/>
      <c r="N117" s="49"/>
      <c r="O117" s="49"/>
      <c r="P117" s="121">
        <f>P118</f>
        <v>0</v>
      </c>
      <c r="Q117" s="49"/>
      <c r="R117" s="121">
        <f>R118</f>
        <v>0</v>
      </c>
      <c r="S117" s="49"/>
      <c r="T117" s="122">
        <f>T118</f>
        <v>0</v>
      </c>
      <c r="AT117" s="13" t="s">
        <v>68</v>
      </c>
      <c r="AU117" s="13" t="s">
        <v>130</v>
      </c>
      <c r="BK117" s="123">
        <f>BK118</f>
        <v>0</v>
      </c>
    </row>
    <row r="118" spans="2:65" s="11" customFormat="1" ht="25.9" customHeight="1">
      <c r="B118" s="124"/>
      <c r="D118" s="125" t="s">
        <v>68</v>
      </c>
      <c r="E118" s="126" t="s">
        <v>153</v>
      </c>
      <c r="F118" s="126" t="s">
        <v>154</v>
      </c>
      <c r="J118" s="127">
        <f>BK118</f>
        <v>0</v>
      </c>
      <c r="L118" s="124"/>
      <c r="M118" s="128"/>
      <c r="P118" s="129">
        <f>P119</f>
        <v>0</v>
      </c>
      <c r="R118" s="129">
        <f>R119</f>
        <v>0</v>
      </c>
      <c r="T118" s="130">
        <f>T119</f>
        <v>0</v>
      </c>
      <c r="AR118" s="125" t="s">
        <v>75</v>
      </c>
      <c r="AT118" s="131" t="s">
        <v>68</v>
      </c>
      <c r="AU118" s="131" t="s">
        <v>69</v>
      </c>
      <c r="AY118" s="125" t="s">
        <v>155</v>
      </c>
      <c r="BK118" s="132">
        <f>BK119</f>
        <v>0</v>
      </c>
    </row>
    <row r="119" spans="2:65" s="1" customFormat="1" ht="16.5" customHeight="1">
      <c r="B119" s="135"/>
      <c r="C119" s="136" t="s">
        <v>75</v>
      </c>
      <c r="D119" s="136" t="s">
        <v>157</v>
      </c>
      <c r="E119" s="137" t="s">
        <v>797</v>
      </c>
      <c r="F119" s="138" t="s">
        <v>117</v>
      </c>
      <c r="G119" s="139" t="s">
        <v>315</v>
      </c>
      <c r="H119" s="140">
        <v>8</v>
      </c>
      <c r="I119" s="141"/>
      <c r="J119" s="141">
        <f>ROUND(I119*H119,2)</f>
        <v>0</v>
      </c>
      <c r="K119" s="142"/>
      <c r="L119" s="25"/>
      <c r="M119" s="159" t="s">
        <v>1</v>
      </c>
      <c r="N119" s="160" t="s">
        <v>35</v>
      </c>
      <c r="O119" s="161">
        <v>0</v>
      </c>
      <c r="P119" s="161">
        <f>O119*H119</f>
        <v>0</v>
      </c>
      <c r="Q119" s="161">
        <v>0</v>
      </c>
      <c r="R119" s="161">
        <f>Q119*H119</f>
        <v>0</v>
      </c>
      <c r="S119" s="161">
        <v>0</v>
      </c>
      <c r="T119" s="162">
        <f>S119*H119</f>
        <v>0</v>
      </c>
      <c r="AR119" s="147" t="s">
        <v>161</v>
      </c>
      <c r="AT119" s="147" t="s">
        <v>157</v>
      </c>
      <c r="AU119" s="147" t="s">
        <v>75</v>
      </c>
      <c r="AY119" s="13" t="s">
        <v>155</v>
      </c>
      <c r="BE119" s="148">
        <f>IF(N119="základná",J119,0)</f>
        <v>0</v>
      </c>
      <c r="BF119" s="148">
        <f>IF(N119="znížená",J119,0)</f>
        <v>0</v>
      </c>
      <c r="BG119" s="148">
        <f>IF(N119="zákl. prenesená",J119,0)</f>
        <v>0</v>
      </c>
      <c r="BH119" s="148">
        <f>IF(N119="zníž. prenesená",J119,0)</f>
        <v>0</v>
      </c>
      <c r="BI119" s="148">
        <f>IF(N119="nulová",J119,0)</f>
        <v>0</v>
      </c>
      <c r="BJ119" s="13" t="s">
        <v>80</v>
      </c>
      <c r="BK119" s="148">
        <f>ROUND(I119*H119,2)</f>
        <v>0</v>
      </c>
      <c r="BL119" s="13" t="s">
        <v>161</v>
      </c>
      <c r="BM119" s="147" t="s">
        <v>798</v>
      </c>
    </row>
    <row r="120" spans="2:65" s="1" customFormat="1" ht="6.95" customHeight="1">
      <c r="B120" s="40"/>
      <c r="C120" s="41"/>
      <c r="D120" s="41"/>
      <c r="E120" s="41"/>
      <c r="F120" s="41"/>
      <c r="G120" s="41"/>
      <c r="H120" s="41"/>
      <c r="I120" s="41"/>
      <c r="J120" s="41"/>
      <c r="K120" s="41"/>
      <c r="L120" s="25"/>
    </row>
  </sheetData>
  <autoFilter ref="C116:K119" xr:uid="{00000000-0009-0000-0000-00000C000000}"/>
  <mergeCells count="9">
    <mergeCell ref="E87:H87"/>
    <mergeCell ref="E107:H107"/>
    <mergeCell ref="E109:H109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B2:BM120"/>
  <sheetViews>
    <sheetView showGridLines="0" topLeftCell="A109" workbookViewId="0">
      <selection activeCell="J152" sqref="J152"/>
    </sheetView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169" t="s">
        <v>5</v>
      </c>
      <c r="M2" s="170"/>
      <c r="N2" s="170"/>
      <c r="O2" s="170"/>
      <c r="P2" s="170"/>
      <c r="Q2" s="170"/>
      <c r="R2" s="170"/>
      <c r="S2" s="170"/>
      <c r="T2" s="170"/>
      <c r="U2" s="170"/>
      <c r="V2" s="170"/>
      <c r="AT2" s="13" t="s">
        <v>121</v>
      </c>
    </row>
    <row r="3" spans="2:46" ht="6.95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6"/>
      <c r="AT3" s="13" t="s">
        <v>69</v>
      </c>
    </row>
    <row r="4" spans="2:46" ht="24.95" customHeight="1">
      <c r="B4" s="16"/>
      <c r="D4" s="17" t="s">
        <v>122</v>
      </c>
      <c r="L4" s="16"/>
      <c r="M4" s="89" t="s">
        <v>9</v>
      </c>
      <c r="AT4" s="13" t="s">
        <v>3</v>
      </c>
    </row>
    <row r="5" spans="2:46" ht="6.95" customHeight="1">
      <c r="B5" s="16"/>
      <c r="L5" s="16"/>
    </row>
    <row r="6" spans="2:46" ht="12" customHeight="1">
      <c r="B6" s="16"/>
      <c r="D6" s="22" t="s">
        <v>12</v>
      </c>
      <c r="L6" s="16"/>
    </row>
    <row r="7" spans="2:46" ht="16.5" customHeight="1">
      <c r="B7" s="16"/>
      <c r="E7" s="206" t="str">
        <f>'Rekapitulácia stavby'!K6</f>
        <v>Modernizácia farmy Bzince pod Javorinou</v>
      </c>
      <c r="F7" s="207"/>
      <c r="G7" s="207"/>
      <c r="H7" s="207"/>
      <c r="L7" s="16"/>
    </row>
    <row r="8" spans="2:46" s="1" customFormat="1" ht="12" customHeight="1">
      <c r="B8" s="25"/>
      <c r="D8" s="22" t="s">
        <v>123</v>
      </c>
      <c r="L8" s="25"/>
    </row>
    <row r="9" spans="2:46" s="1" customFormat="1" ht="16.5" customHeight="1">
      <c r="B9" s="25"/>
      <c r="E9" s="200" t="s">
        <v>799</v>
      </c>
      <c r="F9" s="205"/>
      <c r="G9" s="205"/>
      <c r="H9" s="205"/>
      <c r="L9" s="25"/>
    </row>
    <row r="10" spans="2:46" s="1" customFormat="1">
      <c r="B10" s="25"/>
      <c r="L10" s="25"/>
    </row>
    <row r="11" spans="2:46" s="1" customFormat="1" ht="12" customHeight="1">
      <c r="B11" s="25"/>
      <c r="D11" s="22" t="s">
        <v>14</v>
      </c>
      <c r="F11" s="20" t="s">
        <v>1</v>
      </c>
      <c r="I11" s="22" t="s">
        <v>15</v>
      </c>
      <c r="J11" s="20" t="s">
        <v>1</v>
      </c>
      <c r="L11" s="25"/>
    </row>
    <row r="12" spans="2:46" s="1" customFormat="1" ht="12" customHeight="1">
      <c r="B12" s="25"/>
      <c r="D12" s="22" t="s">
        <v>16</v>
      </c>
      <c r="F12" s="20" t="s">
        <v>17</v>
      </c>
      <c r="I12" s="22" t="s">
        <v>18</v>
      </c>
      <c r="J12" s="48">
        <f>'Rekapitulácia stavby'!AN8</f>
        <v>0</v>
      </c>
      <c r="L12" s="25"/>
    </row>
    <row r="13" spans="2:46" s="1" customFormat="1" ht="10.9" customHeight="1">
      <c r="B13" s="25"/>
      <c r="L13" s="25"/>
    </row>
    <row r="14" spans="2:46" s="1" customFormat="1" ht="12" customHeight="1">
      <c r="B14" s="25"/>
      <c r="D14" s="22" t="s">
        <v>19</v>
      </c>
      <c r="I14" s="22" t="s">
        <v>20</v>
      </c>
      <c r="J14" s="20" t="s">
        <v>1</v>
      </c>
      <c r="L14" s="25"/>
    </row>
    <row r="15" spans="2:46" s="1" customFormat="1" ht="18" customHeight="1">
      <c r="B15" s="25"/>
      <c r="E15" s="20" t="s">
        <v>21</v>
      </c>
      <c r="I15" s="22" t="s">
        <v>22</v>
      </c>
      <c r="J15" s="20" t="s">
        <v>1</v>
      </c>
      <c r="L15" s="25"/>
    </row>
    <row r="16" spans="2:46" s="1" customFormat="1" ht="6.95" customHeight="1">
      <c r="B16" s="25"/>
      <c r="L16" s="25"/>
    </row>
    <row r="17" spans="2:12" s="1" customFormat="1" ht="12" customHeight="1">
      <c r="B17" s="25"/>
      <c r="D17" s="22" t="s">
        <v>23</v>
      </c>
      <c r="I17" s="22" t="s">
        <v>20</v>
      </c>
      <c r="J17" s="20" t="str">
        <f>'Rekapitulácia stavby'!AN13</f>
        <v/>
      </c>
      <c r="L17" s="25"/>
    </row>
    <row r="18" spans="2:12" s="1" customFormat="1" ht="18" customHeight="1">
      <c r="B18" s="25"/>
      <c r="E18" s="191" t="str">
        <f>'Rekapitulácia stavby'!E14</f>
        <v xml:space="preserve"> </v>
      </c>
      <c r="F18" s="191"/>
      <c r="G18" s="191"/>
      <c r="H18" s="191"/>
      <c r="I18" s="22" t="s">
        <v>22</v>
      </c>
      <c r="J18" s="20" t="str">
        <f>'Rekapitulácia stavby'!AN14</f>
        <v/>
      </c>
      <c r="L18" s="25"/>
    </row>
    <row r="19" spans="2:12" s="1" customFormat="1" ht="6.95" customHeight="1">
      <c r="B19" s="25"/>
      <c r="L19" s="25"/>
    </row>
    <row r="20" spans="2:12" s="1" customFormat="1" ht="12" customHeight="1">
      <c r="B20" s="25"/>
      <c r="D20" s="22" t="s">
        <v>25</v>
      </c>
      <c r="I20" s="22" t="s">
        <v>20</v>
      </c>
      <c r="J20" s="20" t="str">
        <f>IF('Rekapitulácia stavby'!AN16="","",'Rekapitulácia stavby'!AN16)</f>
        <v/>
      </c>
      <c r="L20" s="25"/>
    </row>
    <row r="21" spans="2:12" s="1" customFormat="1" ht="18" customHeight="1">
      <c r="B21" s="25"/>
      <c r="E21" s="20" t="str">
        <f>IF('Rekapitulácia stavby'!E17="","",'Rekapitulácia stavby'!E17)</f>
        <v xml:space="preserve"> </v>
      </c>
      <c r="I21" s="22" t="s">
        <v>22</v>
      </c>
      <c r="J21" s="20" t="str">
        <f>IF('Rekapitulácia stavby'!AN17="","",'Rekapitulácia stavby'!AN17)</f>
        <v/>
      </c>
      <c r="L21" s="25"/>
    </row>
    <row r="22" spans="2:12" s="1" customFormat="1" ht="6.95" customHeight="1">
      <c r="B22" s="25"/>
      <c r="L22" s="25"/>
    </row>
    <row r="23" spans="2:12" s="1" customFormat="1" ht="12" customHeight="1">
      <c r="B23" s="25"/>
      <c r="D23" s="22" t="s">
        <v>27</v>
      </c>
      <c r="I23" s="22" t="s">
        <v>20</v>
      </c>
      <c r="J23" s="20" t="str">
        <f>IF('Rekapitulácia stavby'!AN19="","",'Rekapitulácia stavby'!AN19)</f>
        <v/>
      </c>
      <c r="L23" s="25"/>
    </row>
    <row r="24" spans="2:12" s="1" customFormat="1" ht="18" customHeight="1">
      <c r="B24" s="25"/>
      <c r="E24" s="20" t="str">
        <f>IF('Rekapitulácia stavby'!E20="","",'Rekapitulácia stavby'!E20)</f>
        <v xml:space="preserve"> </v>
      </c>
      <c r="I24" s="22" t="s">
        <v>22</v>
      </c>
      <c r="J24" s="20" t="str">
        <f>IF('Rekapitulácia stavby'!AN20="","",'Rekapitulácia stavby'!AN20)</f>
        <v/>
      </c>
      <c r="L24" s="25"/>
    </row>
    <row r="25" spans="2:12" s="1" customFormat="1" ht="6.95" customHeight="1">
      <c r="B25" s="25"/>
      <c r="L25" s="25"/>
    </row>
    <row r="26" spans="2:12" s="1" customFormat="1" ht="12" customHeight="1">
      <c r="B26" s="25"/>
      <c r="D26" s="22" t="s">
        <v>28</v>
      </c>
      <c r="L26" s="25"/>
    </row>
    <row r="27" spans="2:12" s="7" customFormat="1" ht="16.5" customHeight="1">
      <c r="B27" s="90"/>
      <c r="E27" s="193" t="s">
        <v>1</v>
      </c>
      <c r="F27" s="193"/>
      <c r="G27" s="193"/>
      <c r="H27" s="193"/>
      <c r="L27" s="90"/>
    </row>
    <row r="28" spans="2:12" s="1" customFormat="1" ht="6.95" customHeight="1">
      <c r="B28" s="25"/>
      <c r="L28" s="25"/>
    </row>
    <row r="29" spans="2:12" s="1" customFormat="1" ht="6.95" customHeight="1">
      <c r="B29" s="25"/>
      <c r="D29" s="49"/>
      <c r="E29" s="49"/>
      <c r="F29" s="49"/>
      <c r="G29" s="49"/>
      <c r="H29" s="49"/>
      <c r="I29" s="49"/>
      <c r="J29" s="49"/>
      <c r="K29" s="49"/>
      <c r="L29" s="25"/>
    </row>
    <row r="30" spans="2:12" s="1" customFormat="1" ht="25.35" customHeight="1">
      <c r="B30" s="25"/>
      <c r="D30" s="91" t="s">
        <v>29</v>
      </c>
      <c r="J30" s="62">
        <f>ROUND(J117, 2)</f>
        <v>0</v>
      </c>
      <c r="L30" s="25"/>
    </row>
    <row r="31" spans="2:12" s="1" customFormat="1" ht="6.95" customHeight="1">
      <c r="B31" s="25"/>
      <c r="D31" s="49"/>
      <c r="E31" s="49"/>
      <c r="F31" s="49"/>
      <c r="G31" s="49"/>
      <c r="H31" s="49"/>
      <c r="I31" s="49"/>
      <c r="J31" s="49"/>
      <c r="K31" s="49"/>
      <c r="L31" s="25"/>
    </row>
    <row r="32" spans="2:12" s="1" customFormat="1" ht="14.45" customHeight="1">
      <c r="B32" s="25"/>
      <c r="F32" s="28" t="s">
        <v>31</v>
      </c>
      <c r="I32" s="28" t="s">
        <v>30</v>
      </c>
      <c r="J32" s="28" t="s">
        <v>32</v>
      </c>
      <c r="L32" s="25"/>
    </row>
    <row r="33" spans="2:12" s="1" customFormat="1" ht="14.45" customHeight="1">
      <c r="B33" s="25"/>
      <c r="D33" s="51" t="s">
        <v>33</v>
      </c>
      <c r="E33" s="30" t="s">
        <v>34</v>
      </c>
      <c r="F33" s="92">
        <f>ROUND((SUM(BE117:BE119)),  2)</f>
        <v>0</v>
      </c>
      <c r="G33" s="93"/>
      <c r="H33" s="93"/>
      <c r="I33" s="94">
        <v>0.2</v>
      </c>
      <c r="J33" s="92">
        <f>ROUND(((SUM(BE117:BE119))*I33),  2)</f>
        <v>0</v>
      </c>
      <c r="L33" s="25"/>
    </row>
    <row r="34" spans="2:12" s="1" customFormat="1" ht="14.45" customHeight="1">
      <c r="B34" s="25"/>
      <c r="E34" s="30" t="s">
        <v>35</v>
      </c>
      <c r="F34" s="82">
        <f>ROUND((SUM(BF117:BF119)),  2)</f>
        <v>0</v>
      </c>
      <c r="I34" s="95">
        <v>0.2</v>
      </c>
      <c r="J34" s="82">
        <f>ROUND(((SUM(BF117:BF119))*I34),  2)</f>
        <v>0</v>
      </c>
      <c r="L34" s="25"/>
    </row>
    <row r="35" spans="2:12" s="1" customFormat="1" ht="14.45" hidden="1" customHeight="1">
      <c r="B35" s="25"/>
      <c r="E35" s="22" t="s">
        <v>36</v>
      </c>
      <c r="F35" s="82">
        <f>ROUND((SUM(BG117:BG119)),  2)</f>
        <v>0</v>
      </c>
      <c r="I35" s="95">
        <v>0.2</v>
      </c>
      <c r="J35" s="82">
        <f>0</f>
        <v>0</v>
      </c>
      <c r="L35" s="25"/>
    </row>
    <row r="36" spans="2:12" s="1" customFormat="1" ht="14.45" hidden="1" customHeight="1">
      <c r="B36" s="25"/>
      <c r="E36" s="22" t="s">
        <v>37</v>
      </c>
      <c r="F36" s="82">
        <f>ROUND((SUM(BH117:BH119)),  2)</f>
        <v>0</v>
      </c>
      <c r="I36" s="95">
        <v>0.2</v>
      </c>
      <c r="J36" s="82">
        <f>0</f>
        <v>0</v>
      </c>
      <c r="L36" s="25"/>
    </row>
    <row r="37" spans="2:12" s="1" customFormat="1" ht="14.45" hidden="1" customHeight="1">
      <c r="B37" s="25"/>
      <c r="E37" s="30" t="s">
        <v>38</v>
      </c>
      <c r="F37" s="92">
        <f>ROUND((SUM(BI117:BI119)),  2)</f>
        <v>0</v>
      </c>
      <c r="G37" s="93"/>
      <c r="H37" s="93"/>
      <c r="I37" s="94">
        <v>0</v>
      </c>
      <c r="J37" s="92">
        <f>0</f>
        <v>0</v>
      </c>
      <c r="L37" s="25"/>
    </row>
    <row r="38" spans="2:12" s="1" customFormat="1" ht="6.95" customHeight="1">
      <c r="B38" s="25"/>
      <c r="L38" s="25"/>
    </row>
    <row r="39" spans="2:12" s="1" customFormat="1" ht="25.35" customHeight="1">
      <c r="B39" s="25"/>
      <c r="C39" s="96"/>
      <c r="D39" s="97" t="s">
        <v>39</v>
      </c>
      <c r="E39" s="53"/>
      <c r="F39" s="53"/>
      <c r="G39" s="98" t="s">
        <v>40</v>
      </c>
      <c r="H39" s="99" t="s">
        <v>41</v>
      </c>
      <c r="I39" s="53"/>
      <c r="J39" s="100">
        <f>SUM(J30:J37)</f>
        <v>0</v>
      </c>
      <c r="K39" s="101"/>
      <c r="L39" s="25"/>
    </row>
    <row r="40" spans="2:12" s="1" customFormat="1" ht="14.45" customHeight="1">
      <c r="B40" s="25"/>
      <c r="L40" s="25"/>
    </row>
    <row r="41" spans="2:12" ht="14.45" customHeight="1">
      <c r="B41" s="16"/>
      <c r="L41" s="16"/>
    </row>
    <row r="42" spans="2:12" ht="14.45" customHeight="1">
      <c r="B42" s="16"/>
      <c r="L42" s="16"/>
    </row>
    <row r="43" spans="2:12" ht="14.45" customHeight="1">
      <c r="B43" s="16"/>
      <c r="L43" s="16"/>
    </row>
    <row r="44" spans="2:12" ht="14.45" customHeight="1">
      <c r="B44" s="16"/>
      <c r="L44" s="16"/>
    </row>
    <row r="45" spans="2:12" ht="14.45" customHeight="1">
      <c r="B45" s="16"/>
      <c r="L45" s="16"/>
    </row>
    <row r="46" spans="2:12" ht="14.45" customHeight="1">
      <c r="B46" s="16"/>
      <c r="L46" s="16"/>
    </row>
    <row r="47" spans="2:12" ht="14.45" customHeight="1">
      <c r="B47" s="16"/>
      <c r="L47" s="16"/>
    </row>
    <row r="48" spans="2:12" ht="14.45" customHeight="1">
      <c r="B48" s="16"/>
      <c r="L48" s="16"/>
    </row>
    <row r="49" spans="2:12" ht="14.45" customHeight="1">
      <c r="B49" s="16"/>
      <c r="L49" s="16"/>
    </row>
    <row r="50" spans="2:12" s="1" customFormat="1" ht="14.45" customHeight="1">
      <c r="B50" s="25"/>
      <c r="D50" s="37" t="s">
        <v>42</v>
      </c>
      <c r="E50" s="38"/>
      <c r="F50" s="38"/>
      <c r="G50" s="37" t="s">
        <v>43</v>
      </c>
      <c r="H50" s="38"/>
      <c r="I50" s="38"/>
      <c r="J50" s="38"/>
      <c r="K50" s="38"/>
      <c r="L50" s="25"/>
    </row>
    <row r="51" spans="2:12">
      <c r="B51" s="16"/>
      <c r="L51" s="16"/>
    </row>
    <row r="52" spans="2:12">
      <c r="B52" s="16"/>
      <c r="L52" s="16"/>
    </row>
    <row r="53" spans="2:12">
      <c r="B53" s="16"/>
      <c r="L53" s="16"/>
    </row>
    <row r="54" spans="2:12">
      <c r="B54" s="16"/>
      <c r="L54" s="16"/>
    </row>
    <row r="55" spans="2:12">
      <c r="B55" s="16"/>
      <c r="L55" s="16"/>
    </row>
    <row r="56" spans="2:12">
      <c r="B56" s="16"/>
      <c r="L56" s="16"/>
    </row>
    <row r="57" spans="2:12">
      <c r="B57" s="16"/>
      <c r="L57" s="16"/>
    </row>
    <row r="58" spans="2:12">
      <c r="B58" s="16"/>
      <c r="L58" s="16"/>
    </row>
    <row r="59" spans="2:12">
      <c r="B59" s="16"/>
      <c r="L59" s="16"/>
    </row>
    <row r="60" spans="2:12">
      <c r="B60" s="16"/>
      <c r="L60" s="16"/>
    </row>
    <row r="61" spans="2:12" s="1" customFormat="1" ht="12.75">
      <c r="B61" s="25"/>
      <c r="D61" s="39" t="s">
        <v>44</v>
      </c>
      <c r="E61" s="27"/>
      <c r="F61" s="102" t="s">
        <v>45</v>
      </c>
      <c r="G61" s="39" t="s">
        <v>44</v>
      </c>
      <c r="H61" s="27"/>
      <c r="I61" s="27"/>
      <c r="J61" s="103" t="s">
        <v>45</v>
      </c>
      <c r="K61" s="27"/>
      <c r="L61" s="25"/>
    </row>
    <row r="62" spans="2:12">
      <c r="B62" s="16"/>
      <c r="L62" s="16"/>
    </row>
    <row r="63" spans="2:12">
      <c r="B63" s="16"/>
      <c r="L63" s="16"/>
    </row>
    <row r="64" spans="2:12">
      <c r="B64" s="16"/>
      <c r="L64" s="16"/>
    </row>
    <row r="65" spans="2:12" s="1" customFormat="1" ht="12.75">
      <c r="B65" s="25"/>
      <c r="D65" s="37" t="s">
        <v>46</v>
      </c>
      <c r="E65" s="38"/>
      <c r="F65" s="38"/>
      <c r="G65" s="37" t="s">
        <v>47</v>
      </c>
      <c r="H65" s="38"/>
      <c r="I65" s="38"/>
      <c r="J65" s="38"/>
      <c r="K65" s="38"/>
      <c r="L65" s="25"/>
    </row>
    <row r="66" spans="2:12">
      <c r="B66" s="16"/>
      <c r="L66" s="16"/>
    </row>
    <row r="67" spans="2:12">
      <c r="B67" s="16"/>
      <c r="L67" s="16"/>
    </row>
    <row r="68" spans="2:12">
      <c r="B68" s="16"/>
      <c r="L68" s="16"/>
    </row>
    <row r="69" spans="2:12">
      <c r="B69" s="16"/>
      <c r="L69" s="16"/>
    </row>
    <row r="70" spans="2:12">
      <c r="B70" s="16"/>
      <c r="L70" s="16"/>
    </row>
    <row r="71" spans="2:12">
      <c r="B71" s="16"/>
      <c r="L71" s="16"/>
    </row>
    <row r="72" spans="2:12">
      <c r="B72" s="16"/>
      <c r="L72" s="16"/>
    </row>
    <row r="73" spans="2:12">
      <c r="B73" s="16"/>
      <c r="L73" s="16"/>
    </row>
    <row r="74" spans="2:12">
      <c r="B74" s="16"/>
      <c r="L74" s="16"/>
    </row>
    <row r="75" spans="2:12">
      <c r="B75" s="16"/>
      <c r="L75" s="16"/>
    </row>
    <row r="76" spans="2:12" s="1" customFormat="1" ht="12.75">
      <c r="B76" s="25"/>
      <c r="D76" s="39" t="s">
        <v>44</v>
      </c>
      <c r="E76" s="27"/>
      <c r="F76" s="102" t="s">
        <v>45</v>
      </c>
      <c r="G76" s="39" t="s">
        <v>44</v>
      </c>
      <c r="H76" s="27"/>
      <c r="I76" s="27"/>
      <c r="J76" s="103" t="s">
        <v>45</v>
      </c>
      <c r="K76" s="27"/>
      <c r="L76" s="25"/>
    </row>
    <row r="77" spans="2:12" s="1" customFormat="1" ht="14.45" customHeight="1">
      <c r="B77" s="40"/>
      <c r="C77" s="41"/>
      <c r="D77" s="41"/>
      <c r="E77" s="41"/>
      <c r="F77" s="41"/>
      <c r="G77" s="41"/>
      <c r="H77" s="41"/>
      <c r="I77" s="41"/>
      <c r="J77" s="41"/>
      <c r="K77" s="41"/>
      <c r="L77" s="25"/>
    </row>
    <row r="81" spans="2:47" s="1" customFormat="1" ht="6.95" hidden="1" customHeight="1">
      <c r="B81" s="42"/>
      <c r="C81" s="43"/>
      <c r="D81" s="43"/>
      <c r="E81" s="43"/>
      <c r="F81" s="43"/>
      <c r="G81" s="43"/>
      <c r="H81" s="43"/>
      <c r="I81" s="43"/>
      <c r="J81" s="43"/>
      <c r="K81" s="43"/>
      <c r="L81" s="25"/>
    </row>
    <row r="82" spans="2:47" s="1" customFormat="1" ht="24.95" hidden="1" customHeight="1">
      <c r="B82" s="25"/>
      <c r="C82" s="17" t="s">
        <v>126</v>
      </c>
      <c r="L82" s="25"/>
    </row>
    <row r="83" spans="2:47" s="1" customFormat="1" ht="6.95" hidden="1" customHeight="1">
      <c r="B83" s="25"/>
      <c r="L83" s="25"/>
    </row>
    <row r="84" spans="2:47" s="1" customFormat="1" ht="12" hidden="1" customHeight="1">
      <c r="B84" s="25"/>
      <c r="C84" s="22" t="s">
        <v>12</v>
      </c>
      <c r="L84" s="25"/>
    </row>
    <row r="85" spans="2:47" s="1" customFormat="1" ht="16.5" hidden="1" customHeight="1">
      <c r="B85" s="25"/>
      <c r="E85" s="206" t="str">
        <f>E7</f>
        <v>Modernizácia farmy Bzince pod Javorinou</v>
      </c>
      <c r="F85" s="207"/>
      <c r="G85" s="207"/>
      <c r="H85" s="207"/>
      <c r="L85" s="25"/>
    </row>
    <row r="86" spans="2:47" s="1" customFormat="1" ht="12" hidden="1" customHeight="1">
      <c r="B86" s="25"/>
      <c r="C86" s="22" t="s">
        <v>123</v>
      </c>
      <c r="L86" s="25"/>
    </row>
    <row r="87" spans="2:47" s="1" customFormat="1" ht="16.5" hidden="1" customHeight="1">
      <c r="B87" s="25"/>
      <c r="E87" s="200" t="str">
        <f>E9</f>
        <v>SO 05 - Šnekový prihrňovač krmiva</v>
      </c>
      <c r="F87" s="205"/>
      <c r="G87" s="205"/>
      <c r="H87" s="205"/>
      <c r="L87" s="25"/>
    </row>
    <row r="88" spans="2:47" s="1" customFormat="1" ht="6.95" hidden="1" customHeight="1">
      <c r="B88" s="25"/>
      <c r="L88" s="25"/>
    </row>
    <row r="89" spans="2:47" s="1" customFormat="1" ht="12" hidden="1" customHeight="1">
      <c r="B89" s="25"/>
      <c r="C89" s="22" t="s">
        <v>16</v>
      </c>
      <c r="F89" s="20" t="str">
        <f>F12</f>
        <v>Bzince pod Javorinou</v>
      </c>
      <c r="I89" s="22" t="s">
        <v>18</v>
      </c>
      <c r="J89" s="48">
        <f>IF(J12="","",J12)</f>
        <v>0</v>
      </c>
      <c r="L89" s="25"/>
    </row>
    <row r="90" spans="2:47" s="1" customFormat="1" ht="6.95" hidden="1" customHeight="1">
      <c r="B90" s="25"/>
      <c r="L90" s="25"/>
    </row>
    <row r="91" spans="2:47" s="1" customFormat="1" ht="15.2" hidden="1" customHeight="1">
      <c r="B91" s="25"/>
      <c r="C91" s="22" t="s">
        <v>19</v>
      </c>
      <c r="F91" s="20" t="str">
        <f>E15</f>
        <v>Poľnohospodárske družstvo Bzince pod Javorinou</v>
      </c>
      <c r="I91" s="22" t="s">
        <v>25</v>
      </c>
      <c r="J91" s="23" t="str">
        <f>E21</f>
        <v xml:space="preserve"> </v>
      </c>
      <c r="L91" s="25"/>
    </row>
    <row r="92" spans="2:47" s="1" customFormat="1" ht="15.2" hidden="1" customHeight="1">
      <c r="B92" s="25"/>
      <c r="C92" s="22" t="s">
        <v>23</v>
      </c>
      <c r="F92" s="20" t="str">
        <f>IF(E18="","",E18)</f>
        <v xml:space="preserve"> </v>
      </c>
      <c r="I92" s="22" t="s">
        <v>27</v>
      </c>
      <c r="J92" s="23" t="str">
        <f>E24</f>
        <v xml:space="preserve"> </v>
      </c>
      <c r="L92" s="25"/>
    </row>
    <row r="93" spans="2:47" s="1" customFormat="1" ht="10.35" hidden="1" customHeight="1">
      <c r="B93" s="25"/>
      <c r="L93" s="25"/>
    </row>
    <row r="94" spans="2:47" s="1" customFormat="1" ht="29.25" hidden="1" customHeight="1">
      <c r="B94" s="25"/>
      <c r="C94" s="104" t="s">
        <v>127</v>
      </c>
      <c r="D94" s="96"/>
      <c r="E94" s="96"/>
      <c r="F94" s="96"/>
      <c r="G94" s="96"/>
      <c r="H94" s="96"/>
      <c r="I94" s="96"/>
      <c r="J94" s="105" t="s">
        <v>128</v>
      </c>
      <c r="K94" s="96"/>
      <c r="L94" s="25"/>
    </row>
    <row r="95" spans="2:47" s="1" customFormat="1" ht="10.35" hidden="1" customHeight="1">
      <c r="B95" s="25"/>
      <c r="L95" s="25"/>
    </row>
    <row r="96" spans="2:47" s="1" customFormat="1" ht="22.9" hidden="1" customHeight="1">
      <c r="B96" s="25"/>
      <c r="C96" s="106" t="s">
        <v>129</v>
      </c>
      <c r="J96" s="62">
        <f>J117</f>
        <v>0</v>
      </c>
      <c r="L96" s="25"/>
      <c r="AU96" s="13" t="s">
        <v>130</v>
      </c>
    </row>
    <row r="97" spans="2:12" s="8" customFormat="1" ht="24.95" hidden="1" customHeight="1">
      <c r="B97" s="107"/>
      <c r="D97" s="108" t="s">
        <v>131</v>
      </c>
      <c r="E97" s="109"/>
      <c r="F97" s="109"/>
      <c r="G97" s="109"/>
      <c r="H97" s="109"/>
      <c r="I97" s="109"/>
      <c r="J97" s="110">
        <f>J118</f>
        <v>0</v>
      </c>
      <c r="L97" s="107"/>
    </row>
    <row r="98" spans="2:12" s="1" customFormat="1" ht="21.75" hidden="1" customHeight="1">
      <c r="B98" s="25"/>
      <c r="L98" s="25"/>
    </row>
    <row r="99" spans="2:12" s="1" customFormat="1" ht="6.95" hidden="1" customHeight="1">
      <c r="B99" s="40"/>
      <c r="C99" s="41"/>
      <c r="D99" s="41"/>
      <c r="E99" s="41"/>
      <c r="F99" s="41"/>
      <c r="G99" s="41"/>
      <c r="H99" s="41"/>
      <c r="I99" s="41"/>
      <c r="J99" s="41"/>
      <c r="K99" s="41"/>
      <c r="L99" s="25"/>
    </row>
    <row r="100" spans="2:12" hidden="1"/>
    <row r="101" spans="2:12" hidden="1"/>
    <row r="102" spans="2:12" hidden="1"/>
    <row r="103" spans="2:12" s="1" customFormat="1" ht="6.95" customHeight="1">
      <c r="B103" s="42"/>
      <c r="C103" s="43"/>
      <c r="D103" s="43"/>
      <c r="E103" s="43"/>
      <c r="F103" s="43"/>
      <c r="G103" s="43"/>
      <c r="H103" s="43"/>
      <c r="I103" s="43"/>
      <c r="J103" s="43"/>
      <c r="K103" s="43"/>
      <c r="L103" s="25"/>
    </row>
    <row r="104" spans="2:12" s="1" customFormat="1" ht="24.95" customHeight="1">
      <c r="B104" s="25"/>
      <c r="C104" s="17" t="s">
        <v>141</v>
      </c>
      <c r="L104" s="25"/>
    </row>
    <row r="105" spans="2:12" s="1" customFormat="1" ht="6.95" customHeight="1">
      <c r="B105" s="25"/>
      <c r="L105" s="25"/>
    </row>
    <row r="106" spans="2:12" s="1" customFormat="1" ht="12" customHeight="1">
      <c r="B106" s="25"/>
      <c r="C106" s="22" t="s">
        <v>12</v>
      </c>
      <c r="L106" s="25"/>
    </row>
    <row r="107" spans="2:12" s="1" customFormat="1" ht="16.5" customHeight="1">
      <c r="B107" s="25"/>
      <c r="E107" s="206" t="str">
        <f>E7</f>
        <v>Modernizácia farmy Bzince pod Javorinou</v>
      </c>
      <c r="F107" s="207"/>
      <c r="G107" s="207"/>
      <c r="H107" s="207"/>
      <c r="L107" s="25"/>
    </row>
    <row r="108" spans="2:12" s="1" customFormat="1" ht="12" customHeight="1">
      <c r="B108" s="25"/>
      <c r="C108" s="22" t="s">
        <v>123</v>
      </c>
      <c r="L108" s="25"/>
    </row>
    <row r="109" spans="2:12" s="1" customFormat="1" ht="16.5" customHeight="1">
      <c r="B109" s="25"/>
      <c r="E109" s="200" t="str">
        <f>E9</f>
        <v>SO 05 - Šnekový prihrňovač krmiva</v>
      </c>
      <c r="F109" s="205"/>
      <c r="G109" s="205"/>
      <c r="H109" s="205"/>
      <c r="L109" s="25"/>
    </row>
    <row r="110" spans="2:12" s="1" customFormat="1" ht="6.95" customHeight="1">
      <c r="B110" s="25"/>
      <c r="L110" s="25"/>
    </row>
    <row r="111" spans="2:12" s="1" customFormat="1" ht="12" customHeight="1">
      <c r="B111" s="25"/>
      <c r="C111" s="22" t="s">
        <v>16</v>
      </c>
      <c r="F111" s="20" t="str">
        <f>F12</f>
        <v>Bzince pod Javorinou</v>
      </c>
      <c r="I111" s="22" t="s">
        <v>18</v>
      </c>
      <c r="J111" s="48">
        <f>IF(J12="","",J12)</f>
        <v>0</v>
      </c>
      <c r="L111" s="25"/>
    </row>
    <row r="112" spans="2:12" s="1" customFormat="1" ht="6.95" customHeight="1">
      <c r="B112" s="25"/>
      <c r="L112" s="25"/>
    </row>
    <row r="113" spans="2:65" s="1" customFormat="1" ht="15.2" customHeight="1">
      <c r="B113" s="25"/>
      <c r="C113" s="22" t="s">
        <v>19</v>
      </c>
      <c r="F113" s="20" t="str">
        <f>E15</f>
        <v>Poľnohospodárske družstvo Bzince pod Javorinou</v>
      </c>
      <c r="I113" s="22" t="s">
        <v>25</v>
      </c>
      <c r="J113" s="23" t="str">
        <f>E21</f>
        <v xml:space="preserve"> </v>
      </c>
      <c r="L113" s="25"/>
    </row>
    <row r="114" spans="2:65" s="1" customFormat="1" ht="15.2" customHeight="1">
      <c r="B114" s="25"/>
      <c r="C114" s="22" t="s">
        <v>23</v>
      </c>
      <c r="F114" s="20" t="str">
        <f>IF(E18="","",E18)</f>
        <v xml:space="preserve"> </v>
      </c>
      <c r="I114" s="22" t="s">
        <v>27</v>
      </c>
      <c r="J114" s="23" t="str">
        <f>E24</f>
        <v xml:space="preserve"> </v>
      </c>
      <c r="L114" s="25"/>
    </row>
    <row r="115" spans="2:65" s="1" customFormat="1" ht="10.35" customHeight="1">
      <c r="B115" s="25"/>
      <c r="L115" s="25"/>
    </row>
    <row r="116" spans="2:65" s="10" customFormat="1" ht="29.25" customHeight="1">
      <c r="B116" s="115"/>
      <c r="C116" s="116" t="s">
        <v>142</v>
      </c>
      <c r="D116" s="117" t="s">
        <v>54</v>
      </c>
      <c r="E116" s="117" t="s">
        <v>50</v>
      </c>
      <c r="F116" s="117" t="s">
        <v>51</v>
      </c>
      <c r="G116" s="117" t="s">
        <v>143</v>
      </c>
      <c r="H116" s="117" t="s">
        <v>144</v>
      </c>
      <c r="I116" s="117" t="s">
        <v>145</v>
      </c>
      <c r="J116" s="118" t="s">
        <v>128</v>
      </c>
      <c r="K116" s="119" t="s">
        <v>146</v>
      </c>
      <c r="L116" s="115"/>
      <c r="M116" s="55" t="s">
        <v>1</v>
      </c>
      <c r="N116" s="56" t="s">
        <v>33</v>
      </c>
      <c r="O116" s="56" t="s">
        <v>147</v>
      </c>
      <c r="P116" s="56" t="s">
        <v>148</v>
      </c>
      <c r="Q116" s="56" t="s">
        <v>149</v>
      </c>
      <c r="R116" s="56" t="s">
        <v>150</v>
      </c>
      <c r="S116" s="56" t="s">
        <v>151</v>
      </c>
      <c r="T116" s="57" t="s">
        <v>152</v>
      </c>
    </row>
    <row r="117" spans="2:65" s="1" customFormat="1" ht="22.9" customHeight="1">
      <c r="B117" s="25"/>
      <c r="C117" s="60" t="s">
        <v>129</v>
      </c>
      <c r="J117" s="120">
        <f>BK117</f>
        <v>0</v>
      </c>
      <c r="L117" s="25"/>
      <c r="M117" s="58"/>
      <c r="N117" s="49"/>
      <c r="O117" s="49"/>
      <c r="P117" s="121">
        <f>P118</f>
        <v>0</v>
      </c>
      <c r="Q117" s="49"/>
      <c r="R117" s="121">
        <f>R118</f>
        <v>0</v>
      </c>
      <c r="S117" s="49"/>
      <c r="T117" s="122">
        <f>T118</f>
        <v>0</v>
      </c>
      <c r="AT117" s="13" t="s">
        <v>68</v>
      </c>
      <c r="AU117" s="13" t="s">
        <v>130</v>
      </c>
      <c r="BK117" s="123">
        <f>BK118</f>
        <v>0</v>
      </c>
    </row>
    <row r="118" spans="2:65" s="11" customFormat="1" ht="25.9" customHeight="1">
      <c r="B118" s="124"/>
      <c r="D118" s="125" t="s">
        <v>68</v>
      </c>
      <c r="E118" s="126" t="s">
        <v>153</v>
      </c>
      <c r="F118" s="126" t="s">
        <v>154</v>
      </c>
      <c r="J118" s="127">
        <f>BK118</f>
        <v>0</v>
      </c>
      <c r="L118" s="124"/>
      <c r="M118" s="128"/>
      <c r="P118" s="129">
        <f>P119</f>
        <v>0</v>
      </c>
      <c r="R118" s="129">
        <f>R119</f>
        <v>0</v>
      </c>
      <c r="T118" s="130">
        <f>T119</f>
        <v>0</v>
      </c>
      <c r="AR118" s="125" t="s">
        <v>75</v>
      </c>
      <c r="AT118" s="131" t="s">
        <v>68</v>
      </c>
      <c r="AU118" s="131" t="s">
        <v>69</v>
      </c>
      <c r="AY118" s="125" t="s">
        <v>155</v>
      </c>
      <c r="BK118" s="132">
        <f>BK119</f>
        <v>0</v>
      </c>
    </row>
    <row r="119" spans="2:65" s="1" customFormat="1" ht="16.5" customHeight="1">
      <c r="B119" s="135"/>
      <c r="C119" s="136" t="s">
        <v>75</v>
      </c>
      <c r="D119" s="136" t="s">
        <v>157</v>
      </c>
      <c r="E119" s="137" t="s">
        <v>800</v>
      </c>
      <c r="F119" s="138" t="s">
        <v>120</v>
      </c>
      <c r="G119" s="139" t="s">
        <v>315</v>
      </c>
      <c r="H119" s="140">
        <v>2</v>
      </c>
      <c r="I119" s="141"/>
      <c r="J119" s="141">
        <f>ROUND(I119*H119,2)</f>
        <v>0</v>
      </c>
      <c r="K119" s="142"/>
      <c r="L119" s="25"/>
      <c r="M119" s="159" t="s">
        <v>1</v>
      </c>
      <c r="N119" s="160" t="s">
        <v>35</v>
      </c>
      <c r="O119" s="161">
        <v>0</v>
      </c>
      <c r="P119" s="161">
        <f>O119*H119</f>
        <v>0</v>
      </c>
      <c r="Q119" s="161">
        <v>0</v>
      </c>
      <c r="R119" s="161">
        <f>Q119*H119</f>
        <v>0</v>
      </c>
      <c r="S119" s="161">
        <v>0</v>
      </c>
      <c r="T119" s="162">
        <f>S119*H119</f>
        <v>0</v>
      </c>
      <c r="AR119" s="147" t="s">
        <v>161</v>
      </c>
      <c r="AT119" s="147" t="s">
        <v>157</v>
      </c>
      <c r="AU119" s="147" t="s">
        <v>75</v>
      </c>
      <c r="AY119" s="13" t="s">
        <v>155</v>
      </c>
      <c r="BE119" s="148">
        <f>IF(N119="základná",J119,0)</f>
        <v>0</v>
      </c>
      <c r="BF119" s="148">
        <f>IF(N119="znížená",J119,0)</f>
        <v>0</v>
      </c>
      <c r="BG119" s="148">
        <f>IF(N119="zákl. prenesená",J119,0)</f>
        <v>0</v>
      </c>
      <c r="BH119" s="148">
        <f>IF(N119="zníž. prenesená",J119,0)</f>
        <v>0</v>
      </c>
      <c r="BI119" s="148">
        <f>IF(N119="nulová",J119,0)</f>
        <v>0</v>
      </c>
      <c r="BJ119" s="13" t="s">
        <v>80</v>
      </c>
      <c r="BK119" s="148">
        <f>ROUND(I119*H119,2)</f>
        <v>0</v>
      </c>
      <c r="BL119" s="13" t="s">
        <v>161</v>
      </c>
      <c r="BM119" s="147" t="s">
        <v>801</v>
      </c>
    </row>
    <row r="120" spans="2:65" s="1" customFormat="1" ht="6.95" customHeight="1">
      <c r="B120" s="40"/>
      <c r="C120" s="41"/>
      <c r="D120" s="41"/>
      <c r="E120" s="41"/>
      <c r="F120" s="41"/>
      <c r="G120" s="41"/>
      <c r="H120" s="41"/>
      <c r="I120" s="41"/>
      <c r="J120" s="41"/>
      <c r="K120" s="41"/>
      <c r="L120" s="25"/>
    </row>
  </sheetData>
  <autoFilter ref="C116:K119" xr:uid="{00000000-0009-0000-0000-00000D000000}"/>
  <mergeCells count="9">
    <mergeCell ref="E87:H87"/>
    <mergeCell ref="E107:H107"/>
    <mergeCell ref="E109:H109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14</vt:i4>
      </vt:variant>
      <vt:variant>
        <vt:lpstr>Pomenované rozsahy</vt:lpstr>
      </vt:variant>
      <vt:variant>
        <vt:i4>28</vt:i4>
      </vt:variant>
    </vt:vector>
  </HeadingPairs>
  <TitlesOfParts>
    <vt:vector size="42" baseType="lpstr">
      <vt:lpstr>Rekapitulácia stavby</vt:lpstr>
      <vt:lpstr>SO 01 - Plachtová maštaľ </vt:lpstr>
      <vt:lpstr>SO 02.1 - Štrbina a rolov...</vt:lpstr>
      <vt:lpstr>SO 02.2 - Stavebné úpravy...</vt:lpstr>
      <vt:lpstr>SO 02.3 - Uzemnenie konšt...</vt:lpstr>
      <vt:lpstr>SO 03.1 - Miešacie a skla...</vt:lpstr>
      <vt:lpstr>SO 03.2 - Technologické v...</vt:lpstr>
      <vt:lpstr>SO 03.3 - Separátor na vý...</vt:lpstr>
      <vt:lpstr>SO 03.4 - Stavebné úpravy</vt:lpstr>
      <vt:lpstr>SO 03.5 - Búracie práce m...</vt:lpstr>
      <vt:lpstr>SO 03.6 - Príprava staven...</vt:lpstr>
      <vt:lpstr>SO 03.7 - Spevnené plochy...</vt:lpstr>
      <vt:lpstr>SO 04 - Rotačné kefy pre ...</vt:lpstr>
      <vt:lpstr>SO 05 - Šnekový prihrňova...</vt:lpstr>
      <vt:lpstr>'Rekapitulácia stavby'!Názvy_tlače</vt:lpstr>
      <vt:lpstr>'SO 01 - Plachtová maštaľ '!Názvy_tlače</vt:lpstr>
      <vt:lpstr>'SO 02.1 - Štrbina a rolov...'!Názvy_tlače</vt:lpstr>
      <vt:lpstr>'SO 02.2 - Stavebné úpravy...'!Názvy_tlače</vt:lpstr>
      <vt:lpstr>'SO 02.3 - Uzemnenie konšt...'!Názvy_tlače</vt:lpstr>
      <vt:lpstr>'SO 03.1 - Miešacie a skla...'!Názvy_tlače</vt:lpstr>
      <vt:lpstr>'SO 03.2 - Technologické v...'!Názvy_tlače</vt:lpstr>
      <vt:lpstr>'SO 03.3 - Separátor na vý...'!Názvy_tlače</vt:lpstr>
      <vt:lpstr>'SO 03.4 - Stavebné úpravy'!Názvy_tlače</vt:lpstr>
      <vt:lpstr>'SO 03.5 - Búracie práce m...'!Názvy_tlače</vt:lpstr>
      <vt:lpstr>'SO 03.6 - Príprava staven...'!Názvy_tlače</vt:lpstr>
      <vt:lpstr>'SO 03.7 - Spevnené plochy...'!Názvy_tlače</vt:lpstr>
      <vt:lpstr>'SO 04 - Rotačné kefy pre ...'!Názvy_tlače</vt:lpstr>
      <vt:lpstr>'SO 05 - Šnekový prihrňova...'!Názvy_tlače</vt:lpstr>
      <vt:lpstr>'Rekapitulácia stavby'!Oblasť_tlače</vt:lpstr>
      <vt:lpstr>'SO 01 - Plachtová maštaľ '!Oblasť_tlače</vt:lpstr>
      <vt:lpstr>'SO 02.1 - Štrbina a rolov...'!Oblasť_tlače</vt:lpstr>
      <vt:lpstr>'SO 02.2 - Stavebné úpravy...'!Oblasť_tlače</vt:lpstr>
      <vt:lpstr>'SO 02.3 - Uzemnenie konšt...'!Oblasť_tlače</vt:lpstr>
      <vt:lpstr>'SO 03.1 - Miešacie a skla...'!Oblasť_tlače</vt:lpstr>
      <vt:lpstr>'SO 03.2 - Technologické v...'!Oblasť_tlače</vt:lpstr>
      <vt:lpstr>'SO 03.3 - Separátor na vý...'!Oblasť_tlače</vt:lpstr>
      <vt:lpstr>'SO 03.4 - Stavebné úpravy'!Oblasť_tlače</vt:lpstr>
      <vt:lpstr>'SO 03.5 - Búracie práce m...'!Oblasť_tlače</vt:lpstr>
      <vt:lpstr>'SO 03.6 - Príprava staven...'!Oblasť_tlače</vt:lpstr>
      <vt:lpstr>'SO 03.7 - Spevnené plochy...'!Oblasť_tlače</vt:lpstr>
      <vt:lpstr>'SO 04 - Rotačné kefy pre ...'!Oblasť_tlače</vt:lpstr>
      <vt:lpstr>'SO 05 - Šnekový prihrňova...'!Oblasť_tlače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DL</dc:creator>
  <cp:lastModifiedBy>Boris Haulík</cp:lastModifiedBy>
  <dcterms:created xsi:type="dcterms:W3CDTF">2023-11-14T07:33:35Z</dcterms:created>
  <dcterms:modified xsi:type="dcterms:W3CDTF">2023-11-28T08:14:43Z</dcterms:modified>
</cp:coreProperties>
</file>