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ikola\Desktop\"/>
    </mc:Choice>
  </mc:AlternateContent>
  <bookViews>
    <workbookView xWindow="0" yWindow="0" windowWidth="23040" windowHeight="9372" firstSheet="3" activeTab="6"/>
  </bookViews>
  <sheets>
    <sheet name="Rekapitulácia stavby" sheetId="1" r:id="rId1"/>
    <sheet name="01 - Zateplenie obvodovéh..." sheetId="2" r:id="rId2"/>
    <sheet name="02 - Zateplenie strechy -..." sheetId="3" r:id="rId3"/>
    <sheet name="03 - Výmena vonkajších vý..." sheetId="4" r:id="rId4"/>
    <sheet name="4.1 - Odstránenie a likvi..." sheetId="5" r:id="rId5"/>
    <sheet name="4.2 - Nový bleskozvod vrá..." sheetId="6" r:id="rId6"/>
    <sheet name="5.1 - 5.1, 5.2, 5.3 - Ost..." sheetId="7" r:id="rId7"/>
  </sheets>
  <definedNames>
    <definedName name="_xlnm._FilterDatabase" localSheetId="1" hidden="1">'01 - Zateplenie obvodovéh...'!$C$127:$K$139</definedName>
    <definedName name="_xlnm._FilterDatabase" localSheetId="2" hidden="1">'02 - Zateplenie strechy -...'!$C$132:$K$158</definedName>
    <definedName name="_xlnm._FilterDatabase" localSheetId="3" hidden="1">'03 - Výmena vonkajších vý...'!$C$130:$K$163</definedName>
    <definedName name="_xlnm._FilterDatabase" localSheetId="4" hidden="1">'4.1 - Odstránenie a likvi...'!$C$127:$K$148</definedName>
    <definedName name="_xlnm._FilterDatabase" localSheetId="5" hidden="1">'4.2 - Nový bleskozvod vrá...'!$C$127:$K$131</definedName>
    <definedName name="_xlnm._FilterDatabase" localSheetId="6" hidden="1">'5.1 - 5.1, 5.2, 5.3 - Ost...'!$C$130:$K$152</definedName>
    <definedName name="_xlnm.Print_Titles" localSheetId="1">'01 - Zateplenie obvodovéh...'!$127:$127</definedName>
    <definedName name="_xlnm.Print_Titles" localSheetId="2">'02 - Zateplenie strechy -...'!$132:$132</definedName>
    <definedName name="_xlnm.Print_Titles" localSheetId="3">'03 - Výmena vonkajších vý...'!$130:$130</definedName>
    <definedName name="_xlnm.Print_Titles" localSheetId="4">'4.1 - Odstránenie a likvi...'!$127:$127</definedName>
    <definedName name="_xlnm.Print_Titles" localSheetId="5">'4.2 - Nový bleskozvod vrá...'!$127:$127</definedName>
    <definedName name="_xlnm.Print_Titles" localSheetId="6">'5.1 - 5.1, 5.2, 5.3 - Ost...'!$130:$130</definedName>
    <definedName name="_xlnm.Print_Titles" localSheetId="0">'Rekapitulácia stavby'!$92:$92</definedName>
    <definedName name="_xlnm.Print_Area" localSheetId="1">'01 - Zateplenie obvodovéh...'!$C$4:$J$76,'01 - Zateplenie obvodovéh...'!$C$82:$J$109,'01 - Zateplenie obvodovéh...'!$C$115:$J$143</definedName>
    <definedName name="_xlnm.Print_Area" localSheetId="2">'02 - Zateplenie strechy -...'!$C$4:$J$76,'02 - Zateplenie strechy -...'!$C$82:$J$114,'02 - Zateplenie strechy -...'!$C$120:$J$161</definedName>
    <definedName name="_xlnm.Print_Area" localSheetId="3">'03 - Výmena vonkajších vý...'!$C$4:$J$76,'03 - Výmena vonkajších vý...'!$C$82:$J$112,'03 - Výmena vonkajších vý...'!$C$118:$J$166</definedName>
    <definedName name="_xlnm.Print_Area" localSheetId="4">'4.1 - Odstránenie a likvi...'!$C$4:$J$76,'4.1 - Odstránenie a likvi...'!$C$82:$J$109,'4.1 - Odstránenie a likvi...'!$C$115:$J$151</definedName>
    <definedName name="_xlnm.Print_Area" localSheetId="5">'4.2 - Nový bleskozvod vrá...'!$C$4:$J$76,'4.2 - Nový bleskozvod vrá...'!$C$82:$J$109,'4.2 - Nový bleskozvod vrá...'!$C$115:$J$134</definedName>
    <definedName name="_xlnm.Print_Area" localSheetId="6">'5.1 - 5.1, 5.2, 5.3 - Ost...'!$C$4:$J$76,'5.1 - 5.1, 5.2, 5.3 - Ost...'!$C$82:$J$112,'5.1 - 5.1, 5.2, 5.3 - Ost...'!$C$118:$J$155</definedName>
    <definedName name="_xlnm.Print_Area" localSheetId="0">'Rekapitulácia stavby'!$D$4:$AO$76,'Rekapitulácia stavby'!$C$82:$AQ$108</definedName>
  </definedNames>
  <calcPr calcId="152511"/>
</workbook>
</file>

<file path=xl/calcChain.xml><?xml version="1.0" encoding="utf-8"?>
<calcChain xmlns="http://schemas.openxmlformats.org/spreadsheetml/2006/main">
  <c r="J39" i="7" l="1"/>
  <c r="J38" i="7"/>
  <c r="AY100" i="1"/>
  <c r="J37" i="7"/>
  <c r="AX100" i="1" s="1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6" i="7"/>
  <c r="BH136" i="7"/>
  <c r="BG136" i="7"/>
  <c r="BE136" i="7"/>
  <c r="T136" i="7"/>
  <c r="R136" i="7"/>
  <c r="P136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J128" i="7"/>
  <c r="J127" i="7"/>
  <c r="F127" i="7"/>
  <c r="F125" i="7"/>
  <c r="E123" i="7"/>
  <c r="BI110" i="7"/>
  <c r="BH110" i="7"/>
  <c r="BG110" i="7"/>
  <c r="BE110" i="7"/>
  <c r="BI109" i="7"/>
  <c r="BH109" i="7"/>
  <c r="BG109" i="7"/>
  <c r="BF109" i="7"/>
  <c r="BE109" i="7"/>
  <c r="BI108" i="7"/>
  <c r="BH108" i="7"/>
  <c r="BG108" i="7"/>
  <c r="BF108" i="7"/>
  <c r="BE108" i="7"/>
  <c r="BI107" i="7"/>
  <c r="BH107" i="7"/>
  <c r="BG107" i="7"/>
  <c r="BF107" i="7"/>
  <c r="BE107" i="7"/>
  <c r="BI106" i="7"/>
  <c r="BH106" i="7"/>
  <c r="BG106" i="7"/>
  <c r="BF106" i="7"/>
  <c r="BE106" i="7"/>
  <c r="BI105" i="7"/>
  <c r="BH105" i="7"/>
  <c r="BG105" i="7"/>
  <c r="BF105" i="7"/>
  <c r="BE105" i="7"/>
  <c r="J92" i="7"/>
  <c r="J91" i="7"/>
  <c r="F91" i="7"/>
  <c r="F89" i="7"/>
  <c r="E87" i="7"/>
  <c r="J18" i="7"/>
  <c r="E18" i="7"/>
  <c r="F128" i="7" s="1"/>
  <c r="J17" i="7"/>
  <c r="J12" i="7"/>
  <c r="J125" i="7"/>
  <c r="E7" i="7"/>
  <c r="E85" i="7"/>
  <c r="J39" i="6"/>
  <c r="J38" i="6"/>
  <c r="AY99" i="1" s="1"/>
  <c r="J37" i="6"/>
  <c r="AX99" i="1" s="1"/>
  <c r="BI131" i="6"/>
  <c r="BH131" i="6"/>
  <c r="BG131" i="6"/>
  <c r="BE131" i="6"/>
  <c r="T131" i="6"/>
  <c r="T130" i="6" s="1"/>
  <c r="T129" i="6" s="1"/>
  <c r="T128" i="6" s="1"/>
  <c r="R131" i="6"/>
  <c r="R130" i="6" s="1"/>
  <c r="R129" i="6" s="1"/>
  <c r="R128" i="6" s="1"/>
  <c r="P131" i="6"/>
  <c r="P130" i="6" s="1"/>
  <c r="P129" i="6" s="1"/>
  <c r="P128" i="6" s="1"/>
  <c r="AU99" i="1" s="1"/>
  <c r="J125" i="6"/>
  <c r="J124" i="6"/>
  <c r="F124" i="6"/>
  <c r="F122" i="6"/>
  <c r="E120" i="6"/>
  <c r="BI107" i="6"/>
  <c r="BH107" i="6"/>
  <c r="BG107" i="6"/>
  <c r="BE107" i="6"/>
  <c r="BI106" i="6"/>
  <c r="BH106" i="6"/>
  <c r="BG106" i="6"/>
  <c r="BF106" i="6"/>
  <c r="BE106" i="6"/>
  <c r="BI105" i="6"/>
  <c r="BH105" i="6"/>
  <c r="BG105" i="6"/>
  <c r="BF105" i="6"/>
  <c r="BE105" i="6"/>
  <c r="BI104" i="6"/>
  <c r="BH104" i="6"/>
  <c r="BG104" i="6"/>
  <c r="BF104" i="6"/>
  <c r="BE104" i="6"/>
  <c r="BI103" i="6"/>
  <c r="BH103" i="6"/>
  <c r="BG103" i="6"/>
  <c r="BF103" i="6"/>
  <c r="BE103" i="6"/>
  <c r="BI102" i="6"/>
  <c r="BH102" i="6"/>
  <c r="BG102" i="6"/>
  <c r="BF102" i="6"/>
  <c r="BE102" i="6"/>
  <c r="J92" i="6"/>
  <c r="J91" i="6"/>
  <c r="F91" i="6"/>
  <c r="F89" i="6"/>
  <c r="E87" i="6"/>
  <c r="J18" i="6"/>
  <c r="E18" i="6"/>
  <c r="F92" i="6"/>
  <c r="J17" i="6"/>
  <c r="J12" i="6"/>
  <c r="J122" i="6" s="1"/>
  <c r="E7" i="6"/>
  <c r="E85" i="6" s="1"/>
  <c r="J39" i="5"/>
  <c r="J38" i="5"/>
  <c r="AY98" i="1"/>
  <c r="J37" i="5"/>
  <c r="AX98" i="1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J125" i="5"/>
  <c r="J124" i="5"/>
  <c r="F124" i="5"/>
  <c r="F122" i="5"/>
  <c r="E120" i="5"/>
  <c r="BI107" i="5"/>
  <c r="BH107" i="5"/>
  <c r="BG107" i="5"/>
  <c r="BE107" i="5"/>
  <c r="BI106" i="5"/>
  <c r="BH106" i="5"/>
  <c r="BG106" i="5"/>
  <c r="BF106" i="5"/>
  <c r="BE106" i="5"/>
  <c r="BI105" i="5"/>
  <c r="BH105" i="5"/>
  <c r="BG105" i="5"/>
  <c r="BF105" i="5"/>
  <c r="BE105" i="5"/>
  <c r="BI104" i="5"/>
  <c r="BH104" i="5"/>
  <c r="BG104" i="5"/>
  <c r="BF104" i="5"/>
  <c r="BE104" i="5"/>
  <c r="BI103" i="5"/>
  <c r="BH103" i="5"/>
  <c r="BG103" i="5"/>
  <c r="BF103" i="5"/>
  <c r="BE103" i="5"/>
  <c r="BI102" i="5"/>
  <c r="BH102" i="5"/>
  <c r="BG102" i="5"/>
  <c r="BF102" i="5"/>
  <c r="BE102" i="5"/>
  <c r="J92" i="5"/>
  <c r="J91" i="5"/>
  <c r="F91" i="5"/>
  <c r="F89" i="5"/>
  <c r="E87" i="5"/>
  <c r="J18" i="5"/>
  <c r="E18" i="5"/>
  <c r="F125" i="5"/>
  <c r="J17" i="5"/>
  <c r="J12" i="5"/>
  <c r="J122" i="5" s="1"/>
  <c r="E7" i="5"/>
  <c r="E118" i="5" s="1"/>
  <c r="J39" i="4"/>
  <c r="J38" i="4"/>
  <c r="AY97" i="1"/>
  <c r="J37" i="4"/>
  <c r="AX97" i="1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J128" i="4"/>
  <c r="J127" i="4"/>
  <c r="F127" i="4"/>
  <c r="F125" i="4"/>
  <c r="E123" i="4"/>
  <c r="BI110" i="4"/>
  <c r="BH110" i="4"/>
  <c r="BG110" i="4"/>
  <c r="BE110" i="4"/>
  <c r="BI109" i="4"/>
  <c r="BH109" i="4"/>
  <c r="BG109" i="4"/>
  <c r="BF109" i="4"/>
  <c r="BE109" i="4"/>
  <c r="BI108" i="4"/>
  <c r="BH108" i="4"/>
  <c r="BG108" i="4"/>
  <c r="BF108" i="4"/>
  <c r="BE108" i="4"/>
  <c r="BI107" i="4"/>
  <c r="BH107" i="4"/>
  <c r="BG107" i="4"/>
  <c r="BF107" i="4"/>
  <c r="BE107" i="4"/>
  <c r="BI106" i="4"/>
  <c r="BH106" i="4"/>
  <c r="BG106" i="4"/>
  <c r="BF106" i="4"/>
  <c r="BE106" i="4"/>
  <c r="BI105" i="4"/>
  <c r="BH105" i="4"/>
  <c r="BG105" i="4"/>
  <c r="BF105" i="4"/>
  <c r="BE105" i="4"/>
  <c r="J92" i="4"/>
  <c r="J91" i="4"/>
  <c r="F91" i="4"/>
  <c r="F89" i="4"/>
  <c r="E87" i="4"/>
  <c r="J18" i="4"/>
  <c r="E18" i="4"/>
  <c r="F128" i="4" s="1"/>
  <c r="J17" i="4"/>
  <c r="J12" i="4"/>
  <c r="J89" i="4"/>
  <c r="E7" i="4"/>
  <c r="E121" i="4"/>
  <c r="J39" i="3"/>
  <c r="J38" i="3"/>
  <c r="AY96" i="1" s="1"/>
  <c r="J37" i="3"/>
  <c r="AX96" i="1" s="1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J130" i="3"/>
  <c r="J129" i="3"/>
  <c r="F129" i="3"/>
  <c r="F127" i="3"/>
  <c r="E125" i="3"/>
  <c r="BI112" i="3"/>
  <c r="BH112" i="3"/>
  <c r="BG112" i="3"/>
  <c r="BE112" i="3"/>
  <c r="BI111" i="3"/>
  <c r="BH111" i="3"/>
  <c r="BG111" i="3"/>
  <c r="BF111" i="3"/>
  <c r="BE111" i="3"/>
  <c r="BI110" i="3"/>
  <c r="BH110" i="3"/>
  <c r="BG110" i="3"/>
  <c r="BF110" i="3"/>
  <c r="BE110" i="3"/>
  <c r="BI109" i="3"/>
  <c r="BH109" i="3"/>
  <c r="BG109" i="3"/>
  <c r="BF109" i="3"/>
  <c r="BE109" i="3"/>
  <c r="BI108" i="3"/>
  <c r="BH108" i="3"/>
  <c r="BG108" i="3"/>
  <c r="BF108" i="3"/>
  <c r="BE108" i="3"/>
  <c r="BI107" i="3"/>
  <c r="BH107" i="3"/>
  <c r="BG107" i="3"/>
  <c r="BF107" i="3"/>
  <c r="BE107" i="3"/>
  <c r="J92" i="3"/>
  <c r="J91" i="3"/>
  <c r="F91" i="3"/>
  <c r="F89" i="3"/>
  <c r="E87" i="3"/>
  <c r="J18" i="3"/>
  <c r="E18" i="3"/>
  <c r="F92" i="3" s="1"/>
  <c r="J17" i="3"/>
  <c r="J12" i="3"/>
  <c r="J89" i="3"/>
  <c r="E7" i="3"/>
  <c r="E123" i="3"/>
  <c r="J39" i="2"/>
  <c r="J38" i="2"/>
  <c r="AY95" i="1" s="1"/>
  <c r="J37" i="2"/>
  <c r="AX95" i="1" s="1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J125" i="2"/>
  <c r="J124" i="2"/>
  <c r="F124" i="2"/>
  <c r="F122" i="2"/>
  <c r="E120" i="2"/>
  <c r="BI107" i="2"/>
  <c r="BH107" i="2"/>
  <c r="BG107" i="2"/>
  <c r="BE107" i="2"/>
  <c r="BI106" i="2"/>
  <c r="BH106" i="2"/>
  <c r="BG106" i="2"/>
  <c r="BF106" i="2"/>
  <c r="BE106" i="2"/>
  <c r="BI105" i="2"/>
  <c r="BH105" i="2"/>
  <c r="BG105" i="2"/>
  <c r="BF105" i="2"/>
  <c r="BE105" i="2"/>
  <c r="BI104" i="2"/>
  <c r="BH104" i="2"/>
  <c r="BG104" i="2"/>
  <c r="BF104" i="2"/>
  <c r="BE104" i="2"/>
  <c r="BI103" i="2"/>
  <c r="BH103" i="2"/>
  <c r="BG103" i="2"/>
  <c r="BF103" i="2"/>
  <c r="BE103" i="2"/>
  <c r="BI102" i="2"/>
  <c r="BH102" i="2"/>
  <c r="BG102" i="2"/>
  <c r="BF102" i="2"/>
  <c r="BE102" i="2"/>
  <c r="J92" i="2"/>
  <c r="J91" i="2"/>
  <c r="F91" i="2"/>
  <c r="F89" i="2"/>
  <c r="E87" i="2"/>
  <c r="J18" i="2"/>
  <c r="E18" i="2"/>
  <c r="F125" i="2"/>
  <c r="J17" i="2"/>
  <c r="J12" i="2"/>
  <c r="J89" i="2" s="1"/>
  <c r="E7" i="2"/>
  <c r="E118" i="2" s="1"/>
  <c r="CK106" i="1"/>
  <c r="CJ106" i="1"/>
  <c r="CI106" i="1"/>
  <c r="CH106" i="1"/>
  <c r="CG106" i="1"/>
  <c r="CF106" i="1"/>
  <c r="BZ106" i="1"/>
  <c r="CE106" i="1"/>
  <c r="CK105" i="1"/>
  <c r="CJ105" i="1"/>
  <c r="CI105" i="1"/>
  <c r="CH105" i="1"/>
  <c r="CG105" i="1"/>
  <c r="CF105" i="1"/>
  <c r="BZ105" i="1"/>
  <c r="CE105" i="1"/>
  <c r="CK104" i="1"/>
  <c r="CJ104" i="1"/>
  <c r="CI104" i="1"/>
  <c r="CH104" i="1"/>
  <c r="CG104" i="1"/>
  <c r="CF104" i="1"/>
  <c r="BZ104" i="1"/>
  <c r="CE104" i="1"/>
  <c r="CK103" i="1"/>
  <c r="CJ103" i="1"/>
  <c r="CI103" i="1"/>
  <c r="CH103" i="1"/>
  <c r="CG103" i="1"/>
  <c r="CF103" i="1"/>
  <c r="BZ103" i="1"/>
  <c r="CE103" i="1"/>
  <c r="L90" i="1"/>
  <c r="AM90" i="1"/>
  <c r="AM89" i="1"/>
  <c r="L89" i="1"/>
  <c r="AM87" i="1"/>
  <c r="L87" i="1"/>
  <c r="L85" i="1"/>
  <c r="J136" i="2"/>
  <c r="J131" i="2"/>
  <c r="J132" i="2"/>
  <c r="J137" i="2"/>
  <c r="BK134" i="2"/>
  <c r="J155" i="3"/>
  <c r="J145" i="3"/>
  <c r="BK138" i="3"/>
  <c r="J151" i="3"/>
  <c r="BK141" i="3"/>
  <c r="BK137" i="3"/>
  <c r="BK149" i="3"/>
  <c r="J140" i="3"/>
  <c r="J152" i="3"/>
  <c r="BK140" i="3"/>
  <c r="J161" i="4"/>
  <c r="J147" i="4"/>
  <c r="BK142" i="4"/>
  <c r="J134" i="4"/>
  <c r="BK156" i="4"/>
  <c r="BK148" i="4"/>
  <c r="BK141" i="4"/>
  <c r="BK159" i="4"/>
  <c r="J151" i="4"/>
  <c r="J141" i="4"/>
  <c r="BK160" i="4"/>
  <c r="BK150" i="4"/>
  <c r="J140" i="4"/>
  <c r="J136" i="4"/>
  <c r="BK146" i="5"/>
  <c r="BK136" i="5"/>
  <c r="BK145" i="5"/>
  <c r="BK139" i="5"/>
  <c r="J146" i="5"/>
  <c r="BK141" i="5"/>
  <c r="BK131" i="5"/>
  <c r="BK144" i="5"/>
  <c r="J136" i="5"/>
  <c r="J152" i="7"/>
  <c r="J140" i="7"/>
  <c r="J151" i="7"/>
  <c r="BK140" i="7"/>
  <c r="BK136" i="7"/>
  <c r="BK147" i="7"/>
  <c r="J136" i="7"/>
  <c r="BK146" i="7"/>
  <c r="J134" i="2"/>
  <c r="J139" i="2"/>
  <c r="J133" i="2"/>
  <c r="J138" i="2"/>
  <c r="BK135" i="2"/>
  <c r="BK131" i="2"/>
  <c r="BK152" i="3"/>
  <c r="J141" i="3"/>
  <c r="BK154" i="3"/>
  <c r="J143" i="3"/>
  <c r="J157" i="3"/>
  <c r="BK145" i="3"/>
  <c r="J137" i="3"/>
  <c r="J149" i="3"/>
  <c r="BK136" i="3"/>
  <c r="J157" i="4"/>
  <c r="BK146" i="4"/>
  <c r="J138" i="4"/>
  <c r="J160" i="4"/>
  <c r="BK149" i="4"/>
  <c r="BK139" i="4"/>
  <c r="BK157" i="4"/>
  <c r="J145" i="4"/>
  <c r="J139" i="4"/>
  <c r="J156" i="4"/>
  <c r="J149" i="4"/>
  <c r="BK143" i="4"/>
  <c r="BK137" i="4"/>
  <c r="BK148" i="5"/>
  <c r="BK137" i="5"/>
  <c r="J147" i="5"/>
  <c r="J140" i="5"/>
  <c r="BK134" i="5"/>
  <c r="BK143" i="5"/>
  <c r="J135" i="5"/>
  <c r="BK140" i="5"/>
  <c r="J134" i="5"/>
  <c r="BK150" i="7"/>
  <c r="J138" i="7"/>
  <c r="J146" i="7"/>
  <c r="BK138" i="7"/>
  <c r="BK151" i="7"/>
  <c r="J144" i="7"/>
  <c r="J134" i="7"/>
  <c r="J148" i="7"/>
  <c r="BK132" i="2"/>
  <c r="J135" i="2"/>
  <c r="BK139" i="2"/>
  <c r="BK136" i="2"/>
  <c r="BK133" i="2"/>
  <c r="BK157" i="3"/>
  <c r="J148" i="3"/>
  <c r="J139" i="3"/>
  <c r="BK148" i="3"/>
  <c r="J138" i="3"/>
  <c r="BK151" i="3"/>
  <c r="BK142" i="3"/>
  <c r="J158" i="3"/>
  <c r="J142" i="3"/>
  <c r="J163" i="4"/>
  <c r="BK153" i="4"/>
  <c r="J143" i="4"/>
  <c r="BK161" i="4"/>
  <c r="J152" i="4"/>
  <c r="BK144" i="4"/>
  <c r="BK162" i="4"/>
  <c r="J153" i="4"/>
  <c r="J142" i="4"/>
  <c r="BK163" i="4"/>
  <c r="BK152" i="4"/>
  <c r="BK145" i="4"/>
  <c r="BK135" i="4"/>
  <c r="J144" i="5"/>
  <c r="J132" i="5"/>
  <c r="J143" i="5"/>
  <c r="J137" i="5"/>
  <c r="J145" i="5"/>
  <c r="BK138" i="5"/>
  <c r="BK147" i="5"/>
  <c r="J138" i="5"/>
  <c r="BK133" i="5"/>
  <c r="BK132" i="5"/>
  <c r="J131" i="6"/>
  <c r="J147" i="7"/>
  <c r="J143" i="7"/>
  <c r="J139" i="7"/>
  <c r="J149" i="7"/>
  <c r="J137" i="7"/>
  <c r="BK148" i="7"/>
  <c r="BK139" i="7"/>
  <c r="BK152" i="7"/>
  <c r="BK144" i="7"/>
  <c r="BK138" i="2"/>
  <c r="BK137" i="2"/>
  <c r="AS94" i="1"/>
  <c r="J154" i="3"/>
  <c r="BK143" i="3"/>
  <c r="BK155" i="3"/>
  <c r="BK139" i="3"/>
  <c r="BK158" i="3"/>
  <c r="J144" i="3"/>
  <c r="J136" i="3"/>
  <c r="BK144" i="3"/>
  <c r="J162" i="4"/>
  <c r="J150" i="4"/>
  <c r="J144" i="4"/>
  <c r="J135" i="4"/>
  <c r="J159" i="4"/>
  <c r="J146" i="4"/>
  <c r="BK136" i="4"/>
  <c r="J148" i="4"/>
  <c r="BK140" i="4"/>
  <c r="J137" i="4"/>
  <c r="BK151" i="4"/>
  <c r="BK147" i="4"/>
  <c r="BK138" i="4"/>
  <c r="BK134" i="4"/>
  <c r="J139" i="5"/>
  <c r="J131" i="5"/>
  <c r="J141" i="5"/>
  <c r="J133" i="5"/>
  <c r="BK142" i="5"/>
  <c r="J148" i="5"/>
  <c r="J142" i="5"/>
  <c r="BK135" i="5"/>
  <c r="BK131" i="6"/>
  <c r="BK149" i="7"/>
  <c r="BK135" i="7"/>
  <c r="BK143" i="7"/>
  <c r="J135" i="7"/>
  <c r="BK137" i="7"/>
  <c r="J150" i="7"/>
  <c r="BK134" i="7"/>
  <c r="R130" i="2" l="1"/>
  <c r="R129" i="2" s="1"/>
  <c r="R128" i="2" s="1"/>
  <c r="R135" i="3"/>
  <c r="R134" i="3" s="1"/>
  <c r="P147" i="3"/>
  <c r="R150" i="3"/>
  <c r="R153" i="3"/>
  <c r="P156" i="3"/>
  <c r="P133" i="4"/>
  <c r="P132" i="4"/>
  <c r="R155" i="4"/>
  <c r="R158" i="4"/>
  <c r="T135" i="3"/>
  <c r="T134" i="3"/>
  <c r="T147" i="3"/>
  <c r="T150" i="3"/>
  <c r="T153" i="3"/>
  <c r="T156" i="3"/>
  <c r="T133" i="4"/>
  <c r="T132" i="4" s="1"/>
  <c r="T131" i="4" s="1"/>
  <c r="T155" i="4"/>
  <c r="T154" i="4"/>
  <c r="T158" i="4"/>
  <c r="BK130" i="5"/>
  <c r="J130" i="5" s="1"/>
  <c r="J98" i="5" s="1"/>
  <c r="R130" i="5"/>
  <c r="R129" i="5"/>
  <c r="R128" i="5" s="1"/>
  <c r="P133" i="7"/>
  <c r="P132" i="7" s="1"/>
  <c r="P145" i="7"/>
  <c r="BK130" i="2"/>
  <c r="J130" i="2"/>
  <c r="J98" i="2" s="1"/>
  <c r="P130" i="2"/>
  <c r="P129" i="2" s="1"/>
  <c r="P128" i="2" s="1"/>
  <c r="AU95" i="1" s="1"/>
  <c r="P135" i="3"/>
  <c r="P134" i="3" s="1"/>
  <c r="R147" i="3"/>
  <c r="P150" i="3"/>
  <c r="BK153" i="3"/>
  <c r="J153" i="3" s="1"/>
  <c r="J102" i="3" s="1"/>
  <c r="BK156" i="3"/>
  <c r="J156" i="3"/>
  <c r="J103" i="3" s="1"/>
  <c r="BK133" i="4"/>
  <c r="J133" i="4" s="1"/>
  <c r="J98" i="4" s="1"/>
  <c r="P155" i="4"/>
  <c r="BK158" i="4"/>
  <c r="J158" i="4" s="1"/>
  <c r="J101" i="4" s="1"/>
  <c r="T130" i="5"/>
  <c r="T129" i="5"/>
  <c r="T128" i="5" s="1"/>
  <c r="BK133" i="7"/>
  <c r="J133" i="7" s="1"/>
  <c r="J98" i="7" s="1"/>
  <c r="T133" i="7"/>
  <c r="T132" i="7"/>
  <c r="P142" i="7"/>
  <c r="P141" i="7"/>
  <c r="BK145" i="7"/>
  <c r="J145" i="7"/>
  <c r="J101" i="7" s="1"/>
  <c r="R145" i="7"/>
  <c r="T130" i="2"/>
  <c r="T129" i="2" s="1"/>
  <c r="T128" i="2" s="1"/>
  <c r="BK135" i="3"/>
  <c r="J135" i="3" s="1"/>
  <c r="J98" i="3" s="1"/>
  <c r="BK147" i="3"/>
  <c r="J147" i="3"/>
  <c r="J100" i="3" s="1"/>
  <c r="BK150" i="3"/>
  <c r="J150" i="3" s="1"/>
  <c r="J101" i="3" s="1"/>
  <c r="P153" i="3"/>
  <c r="R156" i="3"/>
  <c r="R133" i="4"/>
  <c r="R132" i="4"/>
  <c r="BK155" i="4"/>
  <c r="J155" i="4" s="1"/>
  <c r="J100" i="4" s="1"/>
  <c r="P158" i="4"/>
  <c r="P130" i="5"/>
  <c r="P129" i="5" s="1"/>
  <c r="P128" i="5" s="1"/>
  <c r="AU98" i="1" s="1"/>
  <c r="R133" i="7"/>
  <c r="R132" i="7" s="1"/>
  <c r="BK142" i="7"/>
  <c r="J142" i="7"/>
  <c r="J100" i="7" s="1"/>
  <c r="R142" i="7"/>
  <c r="R141" i="7" s="1"/>
  <c r="T142" i="7"/>
  <c r="T145" i="7"/>
  <c r="BK130" i="6"/>
  <c r="J130" i="6" s="1"/>
  <c r="J98" i="6" s="1"/>
  <c r="J89" i="7"/>
  <c r="F92" i="7"/>
  <c r="E121" i="7"/>
  <c r="BF135" i="7"/>
  <c r="BF146" i="7"/>
  <c r="BF147" i="7"/>
  <c r="BF149" i="7"/>
  <c r="BF150" i="7"/>
  <c r="BF151" i="7"/>
  <c r="BF143" i="7"/>
  <c r="BF144" i="7"/>
  <c r="BF134" i="7"/>
  <c r="BF136" i="7"/>
  <c r="BF137" i="7"/>
  <c r="BF138" i="7"/>
  <c r="BF139" i="7"/>
  <c r="BF140" i="7"/>
  <c r="BF148" i="7"/>
  <c r="BF152" i="7"/>
  <c r="F125" i="6"/>
  <c r="J89" i="6"/>
  <c r="E118" i="6"/>
  <c r="BF131" i="6"/>
  <c r="E85" i="5"/>
  <c r="BF135" i="5"/>
  <c r="BF137" i="5"/>
  <c r="BF138" i="5"/>
  <c r="BF145" i="5"/>
  <c r="BF148" i="5"/>
  <c r="J89" i="5"/>
  <c r="BF134" i="5"/>
  <c r="BF139" i="5"/>
  <c r="BF142" i="5"/>
  <c r="BF144" i="5"/>
  <c r="BF146" i="5"/>
  <c r="F92" i="5"/>
  <c r="BF132" i="5"/>
  <c r="BF133" i="5"/>
  <c r="BF136" i="5"/>
  <c r="BF140" i="5"/>
  <c r="BF141" i="5"/>
  <c r="BF131" i="5"/>
  <c r="BF143" i="5"/>
  <c r="BF147" i="5"/>
  <c r="E85" i="4"/>
  <c r="F92" i="4"/>
  <c r="BF139" i="4"/>
  <c r="BF142" i="4"/>
  <c r="BF150" i="4"/>
  <c r="BF151" i="4"/>
  <c r="BF157" i="4"/>
  <c r="BF159" i="4"/>
  <c r="BF163" i="4"/>
  <c r="J125" i="4"/>
  <c r="BF134" i="4"/>
  <c r="BF136" i="4"/>
  <c r="BF138" i="4"/>
  <c r="BF140" i="4"/>
  <c r="BF141" i="4"/>
  <c r="BF144" i="4"/>
  <c r="BF152" i="4"/>
  <c r="BF135" i="4"/>
  <c r="BF145" i="4"/>
  <c r="BF137" i="4"/>
  <c r="BF143" i="4"/>
  <c r="BF146" i="4"/>
  <c r="BF147" i="4"/>
  <c r="BF148" i="4"/>
  <c r="BF149" i="4"/>
  <c r="BF153" i="4"/>
  <c r="BF156" i="4"/>
  <c r="BF160" i="4"/>
  <c r="BF161" i="4"/>
  <c r="BF162" i="4"/>
  <c r="J127" i="3"/>
  <c r="F130" i="3"/>
  <c r="BF137" i="3"/>
  <c r="BF141" i="3"/>
  <c r="BF151" i="3"/>
  <c r="BF157" i="3"/>
  <c r="E85" i="3"/>
  <c r="BF136" i="3"/>
  <c r="BF139" i="3"/>
  <c r="BF143" i="3"/>
  <c r="BF144" i="3"/>
  <c r="BF148" i="3"/>
  <c r="BF138" i="3"/>
  <c r="BF145" i="3"/>
  <c r="BF149" i="3"/>
  <c r="BF158" i="3"/>
  <c r="BF140" i="3"/>
  <c r="BF142" i="3"/>
  <c r="BF152" i="3"/>
  <c r="BF154" i="3"/>
  <c r="BF155" i="3"/>
  <c r="F92" i="2"/>
  <c r="BF131" i="2"/>
  <c r="J122" i="2"/>
  <c r="BF132" i="2"/>
  <c r="BF133" i="2"/>
  <c r="BF135" i="2"/>
  <c r="BF137" i="2"/>
  <c r="E85" i="2"/>
  <c r="BF134" i="2"/>
  <c r="BF136" i="2"/>
  <c r="BF138" i="2"/>
  <c r="BF139" i="2"/>
  <c r="F39" i="2"/>
  <c r="BD95" i="1" s="1"/>
  <c r="F38" i="3"/>
  <c r="BC96" i="1" s="1"/>
  <c r="F37" i="4"/>
  <c r="BB97" i="1" s="1"/>
  <c r="F38" i="5"/>
  <c r="BC98" i="1" s="1"/>
  <c r="F37" i="7"/>
  <c r="BB100" i="1" s="1"/>
  <c r="F39" i="7"/>
  <c r="BD100" i="1" s="1"/>
  <c r="F35" i="6"/>
  <c r="AZ99" i="1" s="1"/>
  <c r="F35" i="2"/>
  <c r="AZ95" i="1" s="1"/>
  <c r="F37" i="3"/>
  <c r="BB96" i="1" s="1"/>
  <c r="F39" i="3"/>
  <c r="BD96" i="1" s="1"/>
  <c r="F35" i="4"/>
  <c r="AZ97" i="1" s="1"/>
  <c r="J35" i="5"/>
  <c r="AV98" i="1" s="1"/>
  <c r="F35" i="7"/>
  <c r="AZ100" i="1" s="1"/>
  <c r="F37" i="6"/>
  <c r="BB99" i="1" s="1"/>
  <c r="F38" i="6"/>
  <c r="BC99" i="1" s="1"/>
  <c r="F37" i="2"/>
  <c r="BB95" i="1" s="1"/>
  <c r="F38" i="2"/>
  <c r="BC95" i="1" s="1"/>
  <c r="J35" i="3"/>
  <c r="AV96" i="1" s="1"/>
  <c r="J35" i="4"/>
  <c r="AV97" i="1" s="1"/>
  <c r="F39" i="5"/>
  <c r="BD98" i="1" s="1"/>
  <c r="F35" i="5"/>
  <c r="AZ98" i="1" s="1"/>
  <c r="J35" i="6"/>
  <c r="AV99" i="1" s="1"/>
  <c r="F38" i="7"/>
  <c r="BC100" i="1" s="1"/>
  <c r="J35" i="2"/>
  <c r="AV95" i="1" s="1"/>
  <c r="F35" i="3"/>
  <c r="AZ96" i="1" s="1"/>
  <c r="F39" i="4"/>
  <c r="BD97" i="1" s="1"/>
  <c r="F38" i="4"/>
  <c r="BC97" i="1" s="1"/>
  <c r="F37" i="5"/>
  <c r="BB98" i="1" s="1"/>
  <c r="J35" i="7"/>
  <c r="AV100" i="1" s="1"/>
  <c r="F39" i="6"/>
  <c r="BD99" i="1" s="1"/>
  <c r="R146" i="3" l="1"/>
  <c r="T141" i="7"/>
  <c r="T131" i="7"/>
  <c r="R131" i="7"/>
  <c r="R133" i="3"/>
  <c r="P154" i="4"/>
  <c r="P131" i="4"/>
  <c r="AU97" i="1"/>
  <c r="P131" i="7"/>
  <c r="AU100" i="1" s="1"/>
  <c r="T146" i="3"/>
  <c r="T133" i="3"/>
  <c r="R154" i="4"/>
  <c r="R131" i="4" s="1"/>
  <c r="P146" i="3"/>
  <c r="P133" i="3"/>
  <c r="AU96" i="1" s="1"/>
  <c r="BK132" i="7"/>
  <c r="J132" i="7"/>
  <c r="J97" i="7"/>
  <c r="BK132" i="4"/>
  <c r="J132" i="4" s="1"/>
  <c r="J97" i="4" s="1"/>
  <c r="BK141" i="7"/>
  <c r="J141" i="7" s="1"/>
  <c r="J99" i="7" s="1"/>
  <c r="BK146" i="3"/>
  <c r="J146" i="3"/>
  <c r="J99" i="3" s="1"/>
  <c r="BK154" i="4"/>
  <c r="J154" i="4"/>
  <c r="J99" i="4"/>
  <c r="BK129" i="5"/>
  <c r="J129" i="5" s="1"/>
  <c r="J97" i="5" s="1"/>
  <c r="BK129" i="2"/>
  <c r="J129" i="2" s="1"/>
  <c r="J97" i="2" s="1"/>
  <c r="BK134" i="3"/>
  <c r="J134" i="3"/>
  <c r="J97" i="3" s="1"/>
  <c r="BK129" i="6"/>
  <c r="J129" i="6"/>
  <c r="J97" i="6"/>
  <c r="BB94" i="1"/>
  <c r="W34" i="1" s="1"/>
  <c r="BC94" i="1"/>
  <c r="W35" i="1"/>
  <c r="AZ94" i="1"/>
  <c r="AV94" i="1" s="1"/>
  <c r="BD94" i="1"/>
  <c r="W36" i="1"/>
  <c r="BK133" i="3" l="1"/>
  <c r="J133" i="3"/>
  <c r="J96" i="3"/>
  <c r="J30" i="3"/>
  <c r="J112" i="3" s="1"/>
  <c r="BF112" i="3" s="1"/>
  <c r="F36" i="3" s="1"/>
  <c r="BA96" i="1" s="1"/>
  <c r="BK131" i="4"/>
  <c r="J131" i="4"/>
  <c r="J96" i="4"/>
  <c r="J30" i="4"/>
  <c r="J110" i="4" s="1"/>
  <c r="J104" i="4" s="1"/>
  <c r="J112" i="4" s="1"/>
  <c r="BK128" i="5"/>
  <c r="J128" i="5"/>
  <c r="J96" i="5"/>
  <c r="J30" i="5"/>
  <c r="BK128" i="6"/>
  <c r="J128" i="6"/>
  <c r="J96" i="6"/>
  <c r="J30" i="6"/>
  <c r="J107" i="6" s="1"/>
  <c r="BF107" i="6" s="1"/>
  <c r="F36" i="6" s="1"/>
  <c r="BA99" i="1" s="1"/>
  <c r="BK128" i="2"/>
  <c r="J128" i="2"/>
  <c r="J96" i="2"/>
  <c r="J30" i="2"/>
  <c r="J107" i="2" s="1"/>
  <c r="BF107" i="2" s="1"/>
  <c r="F36" i="2" s="1"/>
  <c r="BA95" i="1" s="1"/>
  <c r="BK131" i="7"/>
  <c r="J131" i="7"/>
  <c r="J96" i="7"/>
  <c r="J30" i="7"/>
  <c r="J110" i="7" s="1"/>
  <c r="BF110" i="7" s="1"/>
  <c r="F36" i="7" s="1"/>
  <c r="BA100" i="1" s="1"/>
  <c r="AU94" i="1"/>
  <c r="AX94" i="1"/>
  <c r="AY94" i="1"/>
  <c r="J107" i="5" l="1"/>
  <c r="J101" i="5" s="1"/>
  <c r="J31" i="5" s="1"/>
  <c r="J32" i="5" s="1"/>
  <c r="AG98" i="1" s="1"/>
  <c r="BF107" i="5"/>
  <c r="J36" i="5" s="1"/>
  <c r="AW98" i="1" s="1"/>
  <c r="AT98" i="1" s="1"/>
  <c r="BF110" i="4"/>
  <c r="F36" i="4" s="1"/>
  <c r="BA97" i="1" s="1"/>
  <c r="J31" i="4"/>
  <c r="J36" i="2"/>
  <c r="AW95" i="1"/>
  <c r="AT95" i="1"/>
  <c r="J109" i="5"/>
  <c r="J101" i="2"/>
  <c r="J109" i="2"/>
  <c r="J104" i="7"/>
  <c r="J112" i="7"/>
  <c r="J36" i="6"/>
  <c r="AW99" i="1"/>
  <c r="AT99" i="1"/>
  <c r="J101" i="6"/>
  <c r="J109" i="6" s="1"/>
  <c r="J36" i="7"/>
  <c r="AW100" i="1"/>
  <c r="AT100" i="1"/>
  <c r="J106" i="3"/>
  <c r="J31" i="3"/>
  <c r="J32" i="3" s="1"/>
  <c r="AG96" i="1" s="1"/>
  <c r="J36" i="3"/>
  <c r="AW96" i="1"/>
  <c r="AT96" i="1" s="1"/>
  <c r="J32" i="4"/>
  <c r="AG97" i="1"/>
  <c r="J31" i="7" l="1"/>
  <c r="J31" i="6"/>
  <c r="J31" i="2"/>
  <c r="J41" i="5"/>
  <c r="J41" i="3"/>
  <c r="AN98" i="1"/>
  <c r="AN96" i="1"/>
  <c r="J32" i="7"/>
  <c r="AG100" i="1" s="1"/>
  <c r="AN100" i="1" s="1"/>
  <c r="J32" i="2"/>
  <c r="AG95" i="1"/>
  <c r="AN95" i="1" s="1"/>
  <c r="F36" i="5"/>
  <c r="BA98" i="1" s="1"/>
  <c r="BA94" i="1" s="1"/>
  <c r="W33" i="1" s="1"/>
  <c r="J114" i="3"/>
  <c r="J32" i="6"/>
  <c r="AG99" i="1"/>
  <c r="AN99" i="1" s="1"/>
  <c r="J36" i="4"/>
  <c r="AW97" i="1" s="1"/>
  <c r="AT97" i="1" s="1"/>
  <c r="J41" i="7" l="1"/>
  <c r="J41" i="2"/>
  <c r="J41" i="4"/>
  <c r="J41" i="6"/>
  <c r="AN97" i="1"/>
  <c r="AW94" i="1"/>
  <c r="AK33" i="1"/>
  <c r="AG94" i="1"/>
  <c r="AK26" i="1" s="1"/>
  <c r="AT94" i="1" l="1"/>
  <c r="AN94" i="1"/>
  <c r="AG106" i="1"/>
  <c r="CD106" i="1"/>
  <c r="AG104" i="1"/>
  <c r="CD104" i="1"/>
  <c r="AG105" i="1"/>
  <c r="CD105" i="1"/>
  <c r="AG103" i="1"/>
  <c r="CD103" i="1"/>
  <c r="AV106" i="1" l="1"/>
  <c r="BY106" i="1" s="1"/>
  <c r="AV103" i="1"/>
  <c r="BY103" i="1"/>
  <c r="AV105" i="1"/>
  <c r="BY105" i="1" s="1"/>
  <c r="AV104" i="1"/>
  <c r="BY104" i="1"/>
  <c r="AG102" i="1"/>
  <c r="AK27" i="1" s="1"/>
  <c r="AK29" i="1" s="1"/>
  <c r="W32" i="1"/>
  <c r="AN104" i="1" l="1"/>
  <c r="AN106" i="1"/>
  <c r="AN105" i="1"/>
  <c r="AG108" i="1"/>
  <c r="AN103" i="1"/>
  <c r="AK32" i="1"/>
  <c r="AK38" i="1"/>
  <c r="AN102" i="1" l="1"/>
  <c r="AN108" i="1"/>
</calcChain>
</file>

<file path=xl/sharedStrings.xml><?xml version="1.0" encoding="utf-8"?>
<sst xmlns="http://schemas.openxmlformats.org/spreadsheetml/2006/main" count="2467" uniqueCount="373">
  <si>
    <t>Export Komplet</t>
  </si>
  <si>
    <t/>
  </si>
  <si>
    <t>2.0</t>
  </si>
  <si>
    <t>False</t>
  </si>
  <si>
    <t>{33d28244-f16d-41df-8f8d-f3ca91a79515}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</si>
  <si>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</si>
  <si>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</si>
  <si>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</si>
  <si>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</si>
  <si>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</si>
  <si>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</si>
  <si>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</si>
  <si>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</si>
  <si>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</si>
  <si>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</si>
  <si>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Zateplenie plniarne nealkoholických nápojov, Dunajská streda - časť búracie práce - aktualizácia jún 2023</t>
  </si>
  <si>
    <t>JKSO:</t>
  </si>
  <si>
    <t>KS:</t>
  </si>
  <si>
    <t>Miesto:</t>
  </si>
  <si>
    <t>Dunajská Streda</t>
  </si>
  <si>
    <t>Dátum:</t>
  </si>
  <si>
    <t>8. 6. 2023</t>
  </si>
  <si>
    <t>Objednávateľ:</t>
  </si>
  <si>
    <t>IČO:</t>
  </si>
  <si>
    <t>McCarter, a.s.</t>
  </si>
  <si>
    <t>IČ DPH:</t>
  </si>
  <si>
    <t>Zhotoviteľ:</t>
  </si>
  <si>
    <t>Vyplň údaj</t>
  </si>
  <si>
    <t>Projektant:</t>
  </si>
  <si>
    <t>Ing.arch. Miroslav Marko M.Arch.</t>
  </si>
  <si>
    <t>True</t>
  </si>
  <si>
    <t>Spracovateľ:</t>
  </si>
  <si>
    <t>Rosoft,s.r.o.</t>
  </si>
  <si>
    <t>Poznámka:</t>
  </si>
  <si>
    <t>Náklady z rozpočtov</t>
  </si>
  <si>
    <t>Ostatné náklady zo súhrnného listu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</si>
  <si>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</si>
  <si>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</si>
  <si>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</si>
  <si>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</si>
  <si>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</si>
  <si>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</si>
  <si>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</si>
  <si>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</si>
  <si>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</si>
  <si>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</si>
  <si>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</si>
  <si>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</si>
  <si>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</si>
  <si>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</si>
  <si>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</si>
  <si>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</si>
  <si>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</si>
  <si>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</si>
  <si>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</si>
  <si>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</si>
  <si>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</si>
  <si>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</si>
  <si>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</si>
  <si>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</si>
  <si>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</si>
  <si>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</si>
  <si>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</si>
  <si>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</si>
  <si>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</si>
  <si>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</si>
  <si>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</si>
  <si>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</si>
  <si>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</si>
  <si>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</si>
  <si>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</si>
  <si>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</si>
  <si>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</si>
  <si>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</si>
  <si>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</si>
  <si>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</si>
  <si>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</si>
  <si>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</si>
  <si>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</si>
  <si>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</si>
  <si>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</si>
  <si>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</si>
  <si>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Zateplenie obvodového plášťa - búracie práce</t>
  </si>
  <si>
    <t>STA</t>
  </si>
  <si>
    <t>1</t>
  </si>
  <si>
    <t>{808e71bd-c433-494d-9fa0-91bc584e7869}</t>
  </si>
  <si>
    <t>02</t>
  </si>
  <si>
    <t>Zateplenie strechy - búracie práce</t>
  </si>
  <si>
    <t>{dc6d3899-7452-4d7f-9bfe-050e6bffad96}</t>
  </si>
  <si>
    <t>03</t>
  </si>
  <si>
    <t>Výmena vonkajších výplní otvorov - búracie práce</t>
  </si>
  <si>
    <t>{6155522e-8b37-4d97-be03-7836770dc292}</t>
  </si>
  <si>
    <t>4.1</t>
  </si>
  <si>
    <t>Odstránenie a likvidácia existujúceho bleskozvodu - búracie práce</t>
  </si>
  <si>
    <t>{1e64bd46-4f07-44fe-a95c-0d824f41a5da}</t>
  </si>
  <si>
    <t>4.2</t>
  </si>
  <si>
    <t>Nový bleskozvod vrátane zvodov a uzemnenia - búracie práce</t>
  </si>
  <si>
    <t>{a7c90c58-5641-4d76-bb71-44f91fe1f380}</t>
  </si>
  <si>
    <t>5.1</t>
  </si>
  <si>
    <t>5.1, 5.2, 5.3 - Ostatné stavebné úpravy - búracie práce</t>
  </si>
  <si>
    <t>{ffd90ea1-7924-4247-ad8b-351aeca1eb53}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</si>
  <si>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</si>
  <si>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</si>
  <si>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</si>
  <si>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</si>
  <si>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</si>
  <si>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</si>
  <si>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</si>
  <si>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</si>
  <si>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</si>
  <si>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KRYCÍ LIST ROZPOČTU</t>
  </si>
  <si>
    <t>Objekt:</t>
  </si>
  <si>
    <t>01 - Zateplenie obvodového plášťa - búracie práce</t>
  </si>
  <si>
    <t>Náklady z rozpočtu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</si>
  <si>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</si>
  <si>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</si>
  <si>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</si>
  <si>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</si>
  <si>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</si>
  <si>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</si>
  <si>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9 - Ostatné konštrukcie a práce-búranie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</si>
  <si>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</si>
  <si>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</si>
  <si>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</si>
  <si>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</si>
  <si>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</si>
  <si>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</si>
  <si>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</si>
  <si>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</si>
  <si>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</si>
  <si>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</si>
  <si>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</si>
  <si>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</si>
  <si>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</si>
  <si>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</si>
  <si>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</si>
  <si>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</si>
  <si>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</si>
  <si>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</si>
  <si>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</si>
  <si>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</si>
  <si>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</si>
  <si>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</si>
  <si>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</si>
  <si>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</si>
  <si>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</si>
  <si>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9</t>
  </si>
  <si>
    <t>Ostatné konštrukcie a práce-búranie</t>
  </si>
  <si>
    <t>K</t>
  </si>
  <si>
    <t>962032231-01</t>
  </si>
  <si>
    <t>Búranie muriva zo siporexových panelov hr. 300 mm</t>
  </si>
  <si>
    <t>m3</t>
  </si>
  <si>
    <t>4</t>
  </si>
  <si>
    <t>38</t>
  </si>
  <si>
    <t>962086121</t>
  </si>
  <si>
    <t>Búranie muriva priečok z plynosilikátu a siporexu hr. do 300mm,  -0,15000t</t>
  </si>
  <si>
    <t>m2</t>
  </si>
  <si>
    <t>40</t>
  </si>
  <si>
    <t>3</t>
  </si>
  <si>
    <t>971055024-01</t>
  </si>
  <si>
    <t>Rezanie konštrukcií z panelov Siporex hr.panelu 300mm stenovou pílou -0,03600t</t>
  </si>
  <si>
    <t>m</t>
  </si>
  <si>
    <t>42</t>
  </si>
  <si>
    <t>979011111</t>
  </si>
  <si>
    <t>Zvislá doprava sutiny a vybúraných hmôt za prvé podlažie nad alebo pod základným podlažím</t>
  </si>
  <si>
    <t>t</t>
  </si>
  <si>
    <t>44</t>
  </si>
  <si>
    <t>5</t>
  </si>
  <si>
    <t>979081111</t>
  </si>
  <si>
    <t>Odvoz sutiny a vybúraných hmôt na skládku do 1 km</t>
  </si>
  <si>
    <t>46</t>
  </si>
  <si>
    <t>6</t>
  </si>
  <si>
    <t>979081121</t>
  </si>
  <si>
    <t>Odvoz sutiny a vybúraných hmôt na skládku za každý ďalší 1 km</t>
  </si>
  <si>
    <t>48</t>
  </si>
  <si>
    <t>7</t>
  </si>
  <si>
    <t>979082111</t>
  </si>
  <si>
    <t>Vnútrostavenisková doprava sutiny a vybúraných hmôt do 10 m</t>
  </si>
  <si>
    <t>50</t>
  </si>
  <si>
    <t>8</t>
  </si>
  <si>
    <t>979082121</t>
  </si>
  <si>
    <t>Vnútrostavenisková doprava sutiny a vybúraných hmôt za každých ďalších 5 m</t>
  </si>
  <si>
    <t>52</t>
  </si>
  <si>
    <t>979089012</t>
  </si>
  <si>
    <t>Poplatok za skladovanie - betón, tehly, dlaždice (17 01 ), ostatné</t>
  </si>
  <si>
    <t>54</t>
  </si>
  <si>
    <t>02 - Zateplenie strechy - búracie práce</t>
  </si>
  <si>
    <t>PSV - Práce a dodávky PSV</t>
  </si>
  <si>
    <t xml:space="preserve">    712 - Izolácie striech</t>
  </si>
  <si>
    <t xml:space="preserve">    713 - Izolácie tepelné</t>
  </si>
  <si>
    <t xml:space="preserve">    721 - Zdravotech. vnútorná kanalizácia</t>
  </si>
  <si>
    <t xml:space="preserve">    767 - Konštrukcie doplnkové kovové</t>
  </si>
  <si>
    <t>962031132</t>
  </si>
  <si>
    <t>Búranie priečok z tehál pálených, plných alebo dutých hr. do 150 mm,  -0,19600t</t>
  </si>
  <si>
    <t>14</t>
  </si>
  <si>
    <t>962051116</t>
  </si>
  <si>
    <t>Búranie priečok železobetónových hr.do 150 mm,  -0,32400t</t>
  </si>
  <si>
    <t>16</t>
  </si>
  <si>
    <t>18</t>
  </si>
  <si>
    <t>22</t>
  </si>
  <si>
    <t>24</t>
  </si>
  <si>
    <t>26</t>
  </si>
  <si>
    <t>28</t>
  </si>
  <si>
    <t>979089212</t>
  </si>
  <si>
    <t>Poplatok za skladovanie - bitúmenové zmesi, uholný decht, dechtové výrobky (17 03 02 ), ostatné</t>
  </si>
  <si>
    <t>30</t>
  </si>
  <si>
    <t>10</t>
  </si>
  <si>
    <t>979089612</t>
  </si>
  <si>
    <t>Poplatok za skladovanie - iné odpady zo stavieb a demolácií (17 09), ostatné</t>
  </si>
  <si>
    <t>32</t>
  </si>
  <si>
    <t>PSV</t>
  </si>
  <si>
    <t>Práce a dodávky PSV</t>
  </si>
  <si>
    <t>712</t>
  </si>
  <si>
    <t>Izolácie striech</t>
  </si>
  <si>
    <t>11</t>
  </si>
  <si>
    <t>712300833-01</t>
  </si>
  <si>
    <t>Odstránenie povlakovej krytiny na strechách plochých 10° trojvrstvovej,  -0,01400t (hr. odstraňovanej krytiny cca 20-30 mm) vč. demontáže vybraných odvetrávacích plechových hlavíc</t>
  </si>
  <si>
    <t>36</t>
  </si>
  <si>
    <t>12</t>
  </si>
  <si>
    <t>998712202</t>
  </si>
  <si>
    <t>Presun hmôt pre izoláciu povlakovej krytiny v objektoch výšky nad 6 do 12 m</t>
  </si>
  <si>
    <t>%</t>
  </si>
  <si>
    <t>713</t>
  </si>
  <si>
    <t>Izolácie tepelné</t>
  </si>
  <si>
    <t>13</t>
  </si>
  <si>
    <t>713000046</t>
  </si>
  <si>
    <t>Odstránenie nadstresnej tepelnej izolácie striech plochých uchytené pribitím, kotvením z polystyrénu hr. do 10 cm -0,0058t</t>
  </si>
  <si>
    <t>56</t>
  </si>
  <si>
    <t>998713202</t>
  </si>
  <si>
    <t>Presun hmôt pre izolácie tepelné v objektoch výšky nad 6 m do 12 m</t>
  </si>
  <si>
    <t>72</t>
  </si>
  <si>
    <t>721</t>
  </si>
  <si>
    <t>Zdravotech. vnútorná kanalizácia</t>
  </si>
  <si>
    <t>15</t>
  </si>
  <si>
    <t>721210823-01</t>
  </si>
  <si>
    <t>Demontáž strešného vtoku DN 150,  -0,02011t</t>
  </si>
  <si>
    <t>ks</t>
  </si>
  <si>
    <t>74</t>
  </si>
  <si>
    <t>998721202</t>
  </si>
  <si>
    <t>Presun hmôt pre vnútornú kanalizáciu v objektoch výšky nad 6 do 12 m</t>
  </si>
  <si>
    <t>76</t>
  </si>
  <si>
    <t>767</t>
  </si>
  <si>
    <t>Konštrukcie doplnkové kovové</t>
  </si>
  <si>
    <t>17</t>
  </si>
  <si>
    <t>767311810-01</t>
  </si>
  <si>
    <t>Demontáž svetlíkov všetkých typov, vrátane zasklenia,  -0,21000t vč. prislúchajúcich klampiarskych konštr.</t>
  </si>
  <si>
    <t>94</t>
  </si>
  <si>
    <t>998767202</t>
  </si>
  <si>
    <t>Presun hmôt pre kovové stavebné doplnkové konštrukcie v objektoch výšky nad 6 do 12 m</t>
  </si>
  <si>
    <t>98</t>
  </si>
  <si>
    <t>03 - Výmena vonkajších výplní otvorov - búracie práce</t>
  </si>
  <si>
    <t xml:space="preserve">    764 - Konštrukcie klampiarske</t>
  </si>
  <si>
    <t>962081141</t>
  </si>
  <si>
    <t>Búranie muriva priečok zo sklenených tvárnic, hr. do 150 mm,  -0,08200t</t>
  </si>
  <si>
    <t>968061112</t>
  </si>
  <si>
    <t>Vyvesenie dreveného okenného krídla do suti plochy do 1, 5 m2, -0,01200t</t>
  </si>
  <si>
    <t>968061113</t>
  </si>
  <si>
    <t>Vyvesenie dreveného okenného krídla do suti plochy nad 1, 5 m2, -0,01600t</t>
  </si>
  <si>
    <t>968061125</t>
  </si>
  <si>
    <t>Vyvesenie dreveného dverného krídla do suti plochy do 2 m2, -0,02400t</t>
  </si>
  <si>
    <t>968062356</t>
  </si>
  <si>
    <t>Vybúranie drevených rámov okien dvojitých alebo zdvojených, plochy do 4 m2,  -0,05400t</t>
  </si>
  <si>
    <t>968071112</t>
  </si>
  <si>
    <t>Vyvesenie kovového okenného krídla do suti plochy do 1, 5 m2</t>
  </si>
  <si>
    <t>968071125</t>
  </si>
  <si>
    <t>Vyvesenie kovového dverného krídla do suti plochy do 2 m2</t>
  </si>
  <si>
    <t>968071126</t>
  </si>
  <si>
    <t>Vyvesenie kovového dverného krídla do suti plochy nad 2 m2</t>
  </si>
  <si>
    <t>34</t>
  </si>
  <si>
    <t>968071137-01</t>
  </si>
  <si>
    <t>Vyvesenie posuvného kovového krídla vrát do suti plochy nad 4 m2 vč. príslušenstva</t>
  </si>
  <si>
    <t>968072357</t>
  </si>
  <si>
    <t>Vybúranie kovových rámov okien dvojitých alebo zdvojených, plochy nad 4 m2,  -0,05000t</t>
  </si>
  <si>
    <t>968072455</t>
  </si>
  <si>
    <t>Vybúranie kovových dverových zárubní plochy do 2 m2,  -0,07600t</t>
  </si>
  <si>
    <t>968072456</t>
  </si>
  <si>
    <t>Vybúranie kovových dverových zárubní plochy nad 2 m2,  -0,06300t</t>
  </si>
  <si>
    <t>968072559</t>
  </si>
  <si>
    <t>Vybúranie kovových vrát plochy nad 5 m2,  -0,06600t</t>
  </si>
  <si>
    <t>968072641</t>
  </si>
  <si>
    <t>Vybúranie kovových stien plných, zasklených alebo výkladných,  -0,02500t</t>
  </si>
  <si>
    <t>19</t>
  </si>
  <si>
    <t>58</t>
  </si>
  <si>
    <t>764</t>
  </si>
  <si>
    <t>Konštrukcie klampiarske</t>
  </si>
  <si>
    <t>21</t>
  </si>
  <si>
    <t>764410850</t>
  </si>
  <si>
    <t>Demontáž oplechovania parapetov rš od 100 do 330 mm,  -0,00135t</t>
  </si>
  <si>
    <t>62</t>
  </si>
  <si>
    <t>998764202</t>
  </si>
  <si>
    <t>Presun hmôt pre konštrukcie klampiarske v objektoch výšky nad 6 do 12 m</t>
  </si>
  <si>
    <t>64</t>
  </si>
  <si>
    <t>23</t>
  </si>
  <si>
    <t>767411811</t>
  </si>
  <si>
    <t>Demontáž opláštenia sendvičovými stenovými panelmi so skrytým zámkom na OK  -0,0128t</t>
  </si>
  <si>
    <t>78</t>
  </si>
  <si>
    <t>767610012</t>
  </si>
  <si>
    <t>Vyvesenie alebo zavesenie oceľových  krídiel  okien, pre vykonanie stavebných  zmien, plochy nad 1,5 m2</t>
  </si>
  <si>
    <t>80</t>
  </si>
  <si>
    <t>25</t>
  </si>
  <si>
    <t>767640011</t>
  </si>
  <si>
    <t>Vyvesenie alebo zavesenie oceľových  krídiel  dverí, pre vykonanie stavebných  zmien, plochy do 2 m2</t>
  </si>
  <si>
    <t>82</t>
  </si>
  <si>
    <t>767640012</t>
  </si>
  <si>
    <t>Vyvesenie alebo zavesenie oceľových  krídiel  dverí, pre vykonanie stavebných  zmien, plochy nad 2 m2</t>
  </si>
  <si>
    <t>84</t>
  </si>
  <si>
    <t>27</t>
  </si>
  <si>
    <t>102</t>
  </si>
  <si>
    <t>4.1 - Odstránenie a likvidácia existujúceho bleskozvodu - búracie práce</t>
  </si>
  <si>
    <t>M - Práce a dodávky M</t>
  </si>
  <si>
    <t xml:space="preserve">    21-M - Demontáže</t>
  </si>
  <si>
    <t>M</t>
  </si>
  <si>
    <t>Práce a dodávky M</t>
  </si>
  <si>
    <t>21-M</t>
  </si>
  <si>
    <t>Demontáže</t>
  </si>
  <si>
    <t>210220001</t>
  </si>
  <si>
    <t>Uzemňovacie vedenie na povrchu FeZn</t>
  </si>
  <si>
    <t>210220020</t>
  </si>
  <si>
    <t>Uzemňovacie vedenie v zemi FeZn</t>
  </si>
  <si>
    <t>210220101</t>
  </si>
  <si>
    <t>Podpery vedenia FeZn na plochú strechu PV21</t>
  </si>
  <si>
    <t>210220105</t>
  </si>
  <si>
    <t>Podpery vedenia FeZn do zvislej steny</t>
  </si>
  <si>
    <t>210220240</t>
  </si>
  <si>
    <t>Svorka FeZn k uzemňovacej tyči  SJ</t>
  </si>
  <si>
    <t>210220241</t>
  </si>
  <si>
    <t>Svorka FeZn krížová SK a diagonálna krížová DKS</t>
  </si>
  <si>
    <t>210220243</t>
  </si>
  <si>
    <t>Svorka FeZn spojovacia SS</t>
  </si>
  <si>
    <t>210220245</t>
  </si>
  <si>
    <t>Svorka FeZn pripojovacia SP</t>
  </si>
  <si>
    <t>210220246</t>
  </si>
  <si>
    <t>Svorka FeZn na odkvapový žľab SO</t>
  </si>
  <si>
    <t>210220247</t>
  </si>
  <si>
    <t>Svorka FeZn skúšobná SZ</t>
  </si>
  <si>
    <t>210220248</t>
  </si>
  <si>
    <t>Svorka FeZn na potrubie ST01-09  1/2"- 4"</t>
  </si>
  <si>
    <t>210220253</t>
  </si>
  <si>
    <t>Svorka FeZn uzemňovacia SR03</t>
  </si>
  <si>
    <t>210220260</t>
  </si>
  <si>
    <t>Ochranný uholník FeZn   OU</t>
  </si>
  <si>
    <t>210220261</t>
  </si>
  <si>
    <t>Držiak ochranného uholníka FeZn   DU-Z,D a DOU</t>
  </si>
  <si>
    <t>210220280</t>
  </si>
  <si>
    <t>Uzemňovacia tyč FeZn ZT</t>
  </si>
  <si>
    <t>210220293</t>
  </si>
  <si>
    <t>Tvarovanie vedenia na povrchu, ochrannej rúrky, uholníka</t>
  </si>
  <si>
    <t>210950101</t>
  </si>
  <si>
    <t>Označovací štítok zvodu</t>
  </si>
  <si>
    <t>4.2 - Nový bleskozvod vrátane zvodov a uzemnenia - búracie práce</t>
  </si>
  <si>
    <t>919735123</t>
  </si>
  <si>
    <t>Rezanie betónového krytu alebo podkladu tr. nad C 12/15 hr. nad 100 do 150 mm</t>
  </si>
  <si>
    <t>5.1 - 5.1, 5.2, 5.3 - Ostatné stavebné úpravy - búracie práce</t>
  </si>
  <si>
    <t xml:space="preserve">    721 - Zdravotechnika -  vnútorná kanalizácia</t>
  </si>
  <si>
    <t>961043111</t>
  </si>
  <si>
    <t>Búranie základov z betónu prostého alebo preloženého kameňom,  -2,20000t</t>
  </si>
  <si>
    <t>Zdravotechnika -  vnútorná kanalizácia</t>
  </si>
  <si>
    <t>721110819</t>
  </si>
  <si>
    <t>Demontáž potrubia z kameninových rúr normálnych a kyselinovzdorných nad 300 do DN 400,  -0,09230t</t>
  </si>
  <si>
    <t>764351810</t>
  </si>
  <si>
    <t>Demontáž žľabov pododkvap. štvorhranných rovných, oblúkových, do 30° rš 250 a 330 mm,  -0,00347t</t>
  </si>
  <si>
    <t>764357801</t>
  </si>
  <si>
    <t>Demontáž žľabov medzistrešných a zaatikových rš 1100 mm,  -0,00820t</t>
  </si>
  <si>
    <t>764359820</t>
  </si>
  <si>
    <t>Demontáž kotlíka oválneho a štvorhranného, so sklonom žľabu do 30st.,  -0,00320t</t>
  </si>
  <si>
    <t>764430810</t>
  </si>
  <si>
    <t>Demontáž oplechovania múrov a nadmuroviek rš do 250 mm,  -0,00142t</t>
  </si>
  <si>
    <t>764430850</t>
  </si>
  <si>
    <t>Demontáž oplechovania múrov a nadmuroviek rš 600 mm,  -0,00337t</t>
  </si>
  <si>
    <t>764454803</t>
  </si>
  <si>
    <t>Demontáž odpadových rúr kruhových, s priemerom 150 mm,  -0,00356t</t>
  </si>
  <si>
    <t>Poznámka</t>
  </si>
  <si>
    <t>K správnemu naceneniu výkazu výmer je potrebné naštudovanie PD. Naceniť je potrebné jestvujúci výkaz výmer podľa pokynov tendrového zadávateľa, resp. navrhu zmluvy o dielo. Výkaz výmer je neoddeliteľnou súčasťou celej PD. Materiál výrobkov je definovaný vo VV a zároveň sú položky jednoznačne určené a spárovateľné k výkresovej alebo textovej časti projektovej dokumentácie, ktorá dané materiály, v potrebných prípadoch ešte presnejšie podrobnejšie špecifikuje, upresňuje ci konkretizuje technicky, parametricky alebo referenčným výrobkom. Informácie o materiáloch výrobkov vo výkresovej časti alebo technických správach môžu byť aj výrazne rozsiahlejšie ako je možné uviesť technicky v texte názvu položky vo výkaze výmer, preto je potrebné naštudovanie projektovej dokumentácie a oceňovať výkaz výmer ako celok a neoddeliteňú súčasť projektovej dokumentácie. Výmery položiek presunov hmot PSV vyjadrených mernými jednotkami v percentách % si uchádzač výpĺna sám podla metodiky rozpočtárskych programov napr. Cenkros, ODIS. Dodávateľ si zahrnie do jednotkových cien všetky náklady podla ZoD, vrátane VRN-ov: napr. označenie staveniska, čistenie, opatrenia pre stav. v zimnom období, poistenie, geodet. merania a dokumentáciu, skúšky, vzorky, dielenskú dokumentáciu, vyčistenie všetkých dotknutých plôch od stavebného odpadu.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</si>
</sst>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sz val="10"/>
      <color rgb="FF46464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5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14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4" xfId="0" applyNumberFormat="1" applyFont="1" applyBorder="1" applyAlignment="1">
      <alignment vertical="center"/>
    </xf>
    <xf numFmtId="4" fontId="29" fillId="0" borderId="0" xfId="0" applyNumberFormat="1" applyFont="1" applyBorder="1" applyAlignment="1">
      <alignment vertical="center"/>
    </xf>
    <xf numFmtId="166" fontId="29" fillId="0" borderId="0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4" fontId="7" fillId="3" borderId="0" xfId="0" applyNumberFormat="1" applyFont="1" applyFill="1" applyAlignment="1" applyProtection="1">
      <alignment vertical="center"/>
      <protection locked="0"/>
    </xf>
    <xf numFmtId="164" fontId="1" fillId="3" borderId="14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4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1" fillId="3" borderId="20" xfId="0" applyFont="1" applyFill="1" applyBorder="1" applyAlignment="1" applyProtection="1">
      <alignment horizontal="center" vertical="center"/>
      <protection locked="0"/>
    </xf>
    <xf numFmtId="4" fontId="1" fillId="0" borderId="21" xfId="0" applyNumberFormat="1" applyFont="1" applyBorder="1" applyAlignment="1">
      <alignment vertical="center"/>
    </xf>
    <xf numFmtId="0" fontId="24" fillId="5" borderId="0" xfId="0" applyFont="1" applyFill="1" applyAlignment="1">
      <alignment horizontal="left" vertical="center"/>
    </xf>
    <xf numFmtId="0" fontId="0" fillId="5" borderId="0" xfId="0" applyFont="1" applyFill="1" applyAlignment="1">
      <alignment vertical="center"/>
    </xf>
    <xf numFmtId="4" fontId="24" fillId="5" borderId="0" xfId="0" applyNumberFormat="1" applyFont="1" applyFill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6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1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/>
    <xf numFmtId="166" fontId="32" fillId="0" borderId="12" xfId="0" applyNumberFormat="1" applyFont="1" applyBorder="1" applyAlignment="1"/>
    <xf numFmtId="166" fontId="32" fillId="0" borderId="13" xfId="0" applyNumberFormat="1" applyFont="1" applyBorder="1" applyAlignment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22" fillId="0" borderId="23" xfId="0" applyFont="1" applyBorder="1" applyAlignment="1" applyProtection="1">
      <alignment horizontal="center" vertical="center"/>
      <protection locked="0"/>
    </xf>
    <xf numFmtId="49" fontId="22" fillId="0" borderId="23" xfId="0" applyNumberFormat="1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center" vertical="center" wrapText="1"/>
      <protection locked="0"/>
    </xf>
    <xf numFmtId="167" fontId="22" fillId="0" borderId="23" xfId="0" applyNumberFormat="1" applyFont="1" applyBorder="1" applyAlignment="1" applyProtection="1">
      <alignment vertical="center"/>
      <protection locked="0"/>
    </xf>
    <xf numFmtId="4" fontId="22" fillId="3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center" vertical="center"/>
    </xf>
    <xf numFmtId="166" fontId="23" fillId="0" borderId="0" xfId="0" applyNumberFormat="1" applyFont="1" applyBorder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3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  <xf numFmtId="167" fontId="22" fillId="3" borderId="23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49" fontId="22" fillId="0" borderId="0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center" vertical="center" wrapText="1"/>
      <protection locked="0"/>
    </xf>
    <xf numFmtId="167" fontId="22" fillId="0" borderId="0" xfId="0" applyNumberFormat="1" applyFont="1" applyBorder="1" applyAlignment="1" applyProtection="1">
      <alignment vertical="center"/>
      <protection locked="0"/>
    </xf>
    <xf numFmtId="4" fontId="22" fillId="0" borderId="0" xfId="0" applyNumberFormat="1" applyFont="1" applyFill="1" applyBorder="1" applyAlignment="1" applyProtection="1">
      <alignment vertical="center"/>
      <protection locked="0"/>
    </xf>
    <xf numFmtId="4" fontId="22" fillId="0" borderId="0" xfId="0" applyNumberFormat="1" applyFont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vertical="top"/>
      <protection locked="0"/>
    </xf>
    <xf numFmtId="4" fontId="24" fillId="5" borderId="0" xfId="0" applyNumberFormat="1" applyFont="1" applyFill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22" fillId="5" borderId="8" xfId="0" applyFont="1" applyFill="1" applyBorder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7" fillId="3" borderId="0" xfId="0" applyNumberFormat="1" applyFont="1" applyFill="1" applyAlignment="1" applyProtection="1">
      <alignment vertical="center"/>
      <protection locked="0"/>
    </xf>
    <xf numFmtId="0" fontId="22" fillId="5" borderId="7" xfId="0" applyFont="1" applyFill="1" applyBorder="1" applyAlignment="1">
      <alignment horizontal="right" vertical="center"/>
    </xf>
    <xf numFmtId="4" fontId="24" fillId="0" borderId="0" xfId="0" applyNumberFormat="1" applyFont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64" fontId="16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4" fontId="15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22" fillId="5" borderId="6" xfId="0" applyFont="1" applyFill="1" applyBorder="1" applyAlignment="1">
      <alignment horizontal="center"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2" fillId="0" borderId="0" xfId="0" applyFont="1" applyBorder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9"/>
  <sheetViews>
    <sheetView showGridLines="0" workbookViewId="0">
      <selection activeCell="L84" sqref="L84"/>
    </sheetView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33" width="2.7109375" style="1" customWidth="1"/>
    <col min="34" max="34" width="3.28515625" style="1" customWidth="1"/>
    <col min="35" max="35" width="31.7109375" style="1" customWidth="1"/>
    <col min="36" max="37" width="2.42578125" style="1" customWidth="1"/>
    <col min="38" max="38" width="8.28515625" style="1" customWidth="1"/>
    <col min="39" max="39" width="3.28515625" style="1" customWidth="1"/>
    <col min="40" max="40" width="13.28515625" style="1" customWidth="1"/>
    <col min="41" max="41" width="7.42578125" style="1" customWidth="1"/>
    <col min="42" max="42" width="4.140625" style="1" customWidth="1"/>
    <col min="43" max="43" width="15.7109375" style="1" hidden="1" customWidth="1"/>
    <col min="44" max="44" width="13.7109375" style="1" customWidth="1"/>
    <col min="45" max="47" width="25.85546875" style="1" hidden="1" customWidth="1"/>
    <col min="48" max="49" width="21.7109375" style="1" hidden="1" customWidth="1"/>
    <col min="50" max="51" width="25" style="1" hidden="1" customWidth="1"/>
    <col min="52" max="52" width="21.7109375" style="1" hidden="1" customWidth="1"/>
    <col min="53" max="53" width="19.140625" style="1" hidden="1" customWidth="1"/>
    <col min="54" max="54" width="25" style="1" hidden="1" customWidth="1"/>
    <col min="55" max="55" width="21.7109375" style="1" hidden="1" customWidth="1"/>
    <col min="56" max="56" width="19.140625" style="1" hidden="1" customWidth="1"/>
    <col min="57" max="57" width="66.42578125" style="1" customWidth="1"/>
    <col min="71" max="91" width="9.285156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" customHeight="1">
      <c r="AR2" s="209" t="s">
        <v>5</v>
      </c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S2" s="14" t="s">
        <v>6</v>
      </c>
      <c r="BT2" s="14" t="s">
        <v>7</v>
      </c>
    </row>
    <row r="3" spans="1:74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34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R5" s="17"/>
      <c r="BE5" s="231" t="s">
        <v>13</v>
      </c>
      <c r="BS5" s="14" t="s">
        <v>6</v>
      </c>
    </row>
    <row r="6" spans="1:74" s="1" customFormat="1" ht="36.9" customHeight="1">
      <c r="B6" s="17"/>
      <c r="D6" s="23" t="s">
        <v>14</v>
      </c>
      <c r="K6" s="235" t="s">
        <v>15</v>
      </c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R6" s="17"/>
      <c r="BE6" s="232"/>
      <c r="BS6" s="14" t="s">
        <v>6</v>
      </c>
    </row>
    <row r="7" spans="1:74" s="1" customFormat="1" ht="12" customHeight="1">
      <c r="B7" s="17"/>
      <c r="D7" s="24" t="s">
        <v>16</v>
      </c>
      <c r="K7" s="22" t="s">
        <v>1</v>
      </c>
      <c r="AK7" s="24" t="s">
        <v>17</v>
      </c>
      <c r="AN7" s="22" t="s">
        <v>1</v>
      </c>
      <c r="AR7" s="17"/>
      <c r="BE7" s="232"/>
      <c r="BS7" s="14" t="s">
        <v>6</v>
      </c>
    </row>
    <row r="8" spans="1:74" s="1" customFormat="1" ht="12" customHeight="1">
      <c r="B8" s="17"/>
      <c r="D8" s="24" t="s">
        <v>18</v>
      </c>
      <c r="K8" s="22" t="s">
        <v>19</v>
      </c>
      <c r="AK8" s="24" t="s">
        <v>20</v>
      </c>
      <c r="AN8" s="25" t="s">
        <v>21</v>
      </c>
      <c r="AR8" s="17"/>
      <c r="BE8" s="232"/>
      <c r="BS8" s="14" t="s">
        <v>6</v>
      </c>
    </row>
    <row r="9" spans="1:74" s="1" customFormat="1" ht="14.4" customHeight="1">
      <c r="B9" s="17"/>
      <c r="AR9" s="17"/>
      <c r="BE9" s="232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232"/>
      <c r="BS10" s="14" t="s">
        <v>6</v>
      </c>
    </row>
    <row r="11" spans="1:74" s="1" customFormat="1" ht="18.45" customHeight="1">
      <c r="B11" s="17"/>
      <c r="E11" s="22" t="s">
        <v>24</v>
      </c>
      <c r="AK11" s="24" t="s">
        <v>25</v>
      </c>
      <c r="AN11" s="22" t="s">
        <v>1</v>
      </c>
      <c r="AR11" s="17"/>
      <c r="BE11" s="232"/>
      <c r="BS11" s="14" t="s">
        <v>6</v>
      </c>
    </row>
    <row r="12" spans="1:74" s="1" customFormat="1" ht="6.9" customHeight="1">
      <c r="B12" s="17"/>
      <c r="AR12" s="17"/>
      <c r="BE12" s="232"/>
      <c r="BS12" s="14" t="s">
        <v>6</v>
      </c>
    </row>
    <row r="13" spans="1:74" s="1" customFormat="1" ht="12" customHeight="1">
      <c r="B13" s="17"/>
      <c r="D13" s="24" t="s">
        <v>26</v>
      </c>
      <c r="AK13" s="24" t="s">
        <v>23</v>
      </c>
      <c r="AN13" s="26" t="s">
        <v>27</v>
      </c>
      <c r="AR13" s="17"/>
      <c r="BE13" s="232"/>
      <c r="BS13" s="14" t="s">
        <v>6</v>
      </c>
    </row>
    <row r="14" spans="1:74" ht="13.2">
      <c r="B14" s="17"/>
      <c r="E14" s="236" t="s">
        <v>27</v>
      </c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37"/>
      <c r="AI14" s="237"/>
      <c r="AJ14" s="237"/>
      <c r="AK14" s="24" t="s">
        <v>25</v>
      </c>
      <c r="AN14" s="26" t="s">
        <v>27</v>
      </c>
      <c r="AR14" s="17"/>
      <c r="BE14" s="232"/>
      <c r="BS14" s="14" t="s">
        <v>6</v>
      </c>
    </row>
    <row r="15" spans="1:74" s="1" customFormat="1" ht="6.9" customHeight="1">
      <c r="B15" s="17"/>
      <c r="AR15" s="17"/>
      <c r="BE15" s="232"/>
      <c r="BS15" s="14" t="s">
        <v>3</v>
      </c>
    </row>
    <row r="16" spans="1:74" s="1" customFormat="1" ht="12" customHeight="1">
      <c r="B16" s="17"/>
      <c r="D16" s="24" t="s">
        <v>28</v>
      </c>
      <c r="AK16" s="24" t="s">
        <v>23</v>
      </c>
      <c r="AN16" s="22" t="s">
        <v>1</v>
      </c>
      <c r="AR16" s="17"/>
      <c r="BE16" s="232"/>
      <c r="BS16" s="14" t="s">
        <v>3</v>
      </c>
    </row>
    <row r="17" spans="1:71" s="1" customFormat="1" ht="18.45" customHeight="1">
      <c r="B17" s="17"/>
      <c r="E17" s="22" t="s">
        <v>29</v>
      </c>
      <c r="AK17" s="24" t="s">
        <v>25</v>
      </c>
      <c r="AN17" s="22" t="s">
        <v>1</v>
      </c>
      <c r="AR17" s="17"/>
      <c r="BE17" s="232"/>
      <c r="BS17" s="14" t="s">
        <v>30</v>
      </c>
    </row>
    <row r="18" spans="1:71" s="1" customFormat="1" ht="6.9" customHeight="1">
      <c r="B18" s="17"/>
      <c r="AR18" s="17"/>
      <c r="BE18" s="232"/>
      <c r="BS18" s="14" t="s">
        <v>6</v>
      </c>
    </row>
    <row r="19" spans="1:71" s="1" customFormat="1" ht="12" customHeight="1">
      <c r="B19" s="17"/>
      <c r="D19" s="24" t="s">
        <v>31</v>
      </c>
      <c r="AK19" s="24" t="s">
        <v>23</v>
      </c>
      <c r="AN19" s="22" t="s">
        <v>1</v>
      </c>
      <c r="AR19" s="17"/>
      <c r="BE19" s="232"/>
      <c r="BS19" s="14" t="s">
        <v>6</v>
      </c>
    </row>
    <row r="20" spans="1:71" s="1" customFormat="1" ht="18.45" customHeight="1">
      <c r="B20" s="17"/>
      <c r="E20" s="22" t="s">
        <v>32</v>
      </c>
      <c r="AK20" s="24" t="s">
        <v>25</v>
      </c>
      <c r="AN20" s="22" t="s">
        <v>1</v>
      </c>
      <c r="AR20" s="17"/>
      <c r="BE20" s="232"/>
      <c r="BS20" s="14" t="s">
        <v>30</v>
      </c>
    </row>
    <row r="21" spans="1:71" s="1" customFormat="1" ht="6.9" customHeight="1">
      <c r="B21" s="17"/>
      <c r="AR21" s="17"/>
      <c r="BE21" s="232"/>
    </row>
    <row r="22" spans="1:71" s="1" customFormat="1" ht="12" customHeight="1">
      <c r="B22" s="17"/>
      <c r="D22" s="24" t="s">
        <v>33</v>
      </c>
      <c r="AR22" s="17"/>
      <c r="BE22" s="232"/>
    </row>
    <row r="23" spans="1:71" s="1" customFormat="1" ht="16.5" customHeight="1">
      <c r="B23" s="17"/>
      <c r="E23" s="238" t="s">
        <v>1</v>
      </c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238"/>
      <c r="X23" s="238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  <c r="AJ23" s="238"/>
      <c r="AK23" s="238"/>
      <c r="AL23" s="238"/>
      <c r="AM23" s="238"/>
      <c r="AN23" s="238"/>
      <c r="AR23" s="17"/>
      <c r="BE23" s="232"/>
    </row>
    <row r="24" spans="1:71" s="1" customFormat="1" ht="6.9" customHeight="1">
      <c r="B24" s="17"/>
      <c r="AR24" s="17"/>
      <c r="BE24" s="232"/>
    </row>
    <row r="25" spans="1:71" s="1" customFormat="1" ht="6.9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32"/>
    </row>
    <row r="26" spans="1:71" s="1" customFormat="1" ht="14.4" customHeight="1">
      <c r="B26" s="17"/>
      <c r="D26" s="29" t="s">
        <v>34</v>
      </c>
      <c r="AK26" s="239">
        <f>ROUND(AG94,2)</f>
        <v>0</v>
      </c>
      <c r="AL26" s="210"/>
      <c r="AM26" s="210"/>
      <c r="AN26" s="210"/>
      <c r="AO26" s="210"/>
      <c r="AR26" s="17"/>
      <c r="BE26" s="232"/>
    </row>
    <row r="27" spans="1:71" s="1" customFormat="1" ht="14.4" customHeight="1">
      <c r="B27" s="17"/>
      <c r="D27" s="29" t="s">
        <v>35</v>
      </c>
      <c r="AK27" s="239">
        <f>ROUND(AG102, 2)</f>
        <v>0</v>
      </c>
      <c r="AL27" s="239"/>
      <c r="AM27" s="239"/>
      <c r="AN27" s="239"/>
      <c r="AO27" s="239"/>
      <c r="AR27" s="17"/>
      <c r="BE27" s="232"/>
    </row>
    <row r="28" spans="1:7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2"/>
      <c r="BE28" s="232"/>
    </row>
    <row r="29" spans="1:71" s="2" customFormat="1" ht="25.95" customHeight="1">
      <c r="A29" s="31"/>
      <c r="B29" s="32"/>
      <c r="C29" s="31"/>
      <c r="D29" s="33" t="s">
        <v>36</v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240">
        <f>ROUND(AK26 + AK27, 2)</f>
        <v>0</v>
      </c>
      <c r="AL29" s="241"/>
      <c r="AM29" s="241"/>
      <c r="AN29" s="241"/>
      <c r="AO29" s="241"/>
      <c r="AP29" s="31"/>
      <c r="AQ29" s="31"/>
      <c r="AR29" s="32"/>
      <c r="BE29" s="232"/>
    </row>
    <row r="30" spans="1:71" s="2" customFormat="1" ht="6.9" customHeight="1">
      <c r="A30" s="31"/>
      <c r="B30" s="32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2"/>
      <c r="BE30" s="232"/>
    </row>
    <row r="31" spans="1:71" s="2" customFormat="1" ht="13.2">
      <c r="A31" s="31"/>
      <c r="B31" s="32"/>
      <c r="C31" s="31"/>
      <c r="D31" s="31"/>
      <c r="E31" s="31"/>
      <c r="F31" s="31"/>
      <c r="G31" s="31"/>
      <c r="H31" s="31"/>
      <c r="I31" s="31"/>
      <c r="J31" s="31"/>
      <c r="K31" s="31"/>
      <c r="L31" s="242" t="s">
        <v>37</v>
      </c>
      <c r="M31" s="242"/>
      <c r="N31" s="242"/>
      <c r="O31" s="242"/>
      <c r="P31" s="242"/>
      <c r="Q31" s="31"/>
      <c r="R31" s="31"/>
      <c r="S31" s="31"/>
      <c r="T31" s="31"/>
      <c r="U31" s="31"/>
      <c r="V31" s="31"/>
      <c r="W31" s="242" t="s">
        <v>38</v>
      </c>
      <c r="X31" s="242"/>
      <c r="Y31" s="242"/>
      <c r="Z31" s="242"/>
      <c r="AA31" s="242"/>
      <c r="AB31" s="242"/>
      <c r="AC31" s="242"/>
      <c r="AD31" s="242"/>
      <c r="AE31" s="242"/>
      <c r="AF31" s="31"/>
      <c r="AG31" s="31"/>
      <c r="AH31" s="31"/>
      <c r="AI31" s="31"/>
      <c r="AJ31" s="31"/>
      <c r="AK31" s="242" t="s">
        <v>39</v>
      </c>
      <c r="AL31" s="242"/>
      <c r="AM31" s="242"/>
      <c r="AN31" s="242"/>
      <c r="AO31" s="242"/>
      <c r="AP31" s="31"/>
      <c r="AQ31" s="31"/>
      <c r="AR31" s="32"/>
      <c r="BE31" s="232"/>
    </row>
    <row r="32" spans="1:71" s="3" customFormat="1" ht="14.4" customHeight="1">
      <c r="B32" s="36"/>
      <c r="D32" s="24" t="s">
        <v>40</v>
      </c>
      <c r="F32" s="37" t="s">
        <v>41</v>
      </c>
      <c r="L32" s="220">
        <v>0.2</v>
      </c>
      <c r="M32" s="219"/>
      <c r="N32" s="219"/>
      <c r="O32" s="219"/>
      <c r="P32" s="219"/>
      <c r="Q32" s="38"/>
      <c r="R32" s="38"/>
      <c r="S32" s="38"/>
      <c r="T32" s="38"/>
      <c r="U32" s="38"/>
      <c r="V32" s="38"/>
      <c r="W32" s="218">
        <f>ROUND(AZ94 + SUM(CD102:CD106), 2)</f>
        <v>0</v>
      </c>
      <c r="X32" s="219"/>
      <c r="Y32" s="219"/>
      <c r="Z32" s="219"/>
      <c r="AA32" s="219"/>
      <c r="AB32" s="219"/>
      <c r="AC32" s="219"/>
      <c r="AD32" s="219"/>
      <c r="AE32" s="219"/>
      <c r="AF32" s="38"/>
      <c r="AG32" s="38"/>
      <c r="AH32" s="38"/>
      <c r="AI32" s="38"/>
      <c r="AJ32" s="38"/>
      <c r="AK32" s="218">
        <f>ROUND(AV94 + SUM(BY102:BY106), 2)</f>
        <v>0</v>
      </c>
      <c r="AL32" s="219"/>
      <c r="AM32" s="219"/>
      <c r="AN32" s="219"/>
      <c r="AO32" s="219"/>
      <c r="AP32" s="38"/>
      <c r="AQ32" s="38"/>
      <c r="AR32" s="39"/>
      <c r="AS32" s="38"/>
      <c r="AT32" s="38"/>
      <c r="AU32" s="38"/>
      <c r="AV32" s="38"/>
      <c r="AW32" s="38"/>
      <c r="AX32" s="38"/>
      <c r="AY32" s="38"/>
      <c r="AZ32" s="38"/>
      <c r="BE32" s="233"/>
    </row>
    <row r="33" spans="1:57" s="3" customFormat="1" ht="14.4" customHeight="1">
      <c r="B33" s="36"/>
      <c r="F33" s="37" t="s">
        <v>42</v>
      </c>
      <c r="L33" s="220">
        <v>0.2</v>
      </c>
      <c r="M33" s="219"/>
      <c r="N33" s="219"/>
      <c r="O33" s="219"/>
      <c r="P33" s="219"/>
      <c r="Q33" s="38"/>
      <c r="R33" s="38"/>
      <c r="S33" s="38"/>
      <c r="T33" s="38"/>
      <c r="U33" s="38"/>
      <c r="V33" s="38"/>
      <c r="W33" s="218">
        <f>ROUND(BA94 + SUM(CE102:CE106), 2)</f>
        <v>0</v>
      </c>
      <c r="X33" s="219"/>
      <c r="Y33" s="219"/>
      <c r="Z33" s="219"/>
      <c r="AA33" s="219"/>
      <c r="AB33" s="219"/>
      <c r="AC33" s="219"/>
      <c r="AD33" s="219"/>
      <c r="AE33" s="219"/>
      <c r="AF33" s="38"/>
      <c r="AG33" s="38"/>
      <c r="AH33" s="38"/>
      <c r="AI33" s="38"/>
      <c r="AJ33" s="38"/>
      <c r="AK33" s="218">
        <f>ROUND(AW94 + SUM(BZ102:BZ106), 2)</f>
        <v>0</v>
      </c>
      <c r="AL33" s="219"/>
      <c r="AM33" s="219"/>
      <c r="AN33" s="219"/>
      <c r="AO33" s="219"/>
      <c r="AP33" s="38"/>
      <c r="AQ33" s="38"/>
      <c r="AR33" s="39"/>
      <c r="AS33" s="38"/>
      <c r="AT33" s="38"/>
      <c r="AU33" s="38"/>
      <c r="AV33" s="38"/>
      <c r="AW33" s="38"/>
      <c r="AX33" s="38"/>
      <c r="AY33" s="38"/>
      <c r="AZ33" s="38"/>
      <c r="BE33" s="233"/>
    </row>
    <row r="34" spans="1:57" s="3" customFormat="1" ht="14.4" hidden="1" customHeight="1">
      <c r="B34" s="36"/>
      <c r="F34" s="24" t="s">
        <v>43</v>
      </c>
      <c r="L34" s="227">
        <v>0.2</v>
      </c>
      <c r="M34" s="226"/>
      <c r="N34" s="226"/>
      <c r="O34" s="226"/>
      <c r="P34" s="226"/>
      <c r="W34" s="225">
        <f>ROUND(BB94 + SUM(CF102:CF106), 2)</f>
        <v>0</v>
      </c>
      <c r="X34" s="226"/>
      <c r="Y34" s="226"/>
      <c r="Z34" s="226"/>
      <c r="AA34" s="226"/>
      <c r="AB34" s="226"/>
      <c r="AC34" s="226"/>
      <c r="AD34" s="226"/>
      <c r="AE34" s="226"/>
      <c r="AK34" s="225">
        <v>0</v>
      </c>
      <c r="AL34" s="226"/>
      <c r="AM34" s="226"/>
      <c r="AN34" s="226"/>
      <c r="AO34" s="226"/>
      <c r="AR34" s="36"/>
      <c r="BE34" s="233"/>
    </row>
    <row r="35" spans="1:57" s="3" customFormat="1" ht="14.4" hidden="1" customHeight="1">
      <c r="B35" s="36"/>
      <c r="F35" s="24" t="s">
        <v>44</v>
      </c>
      <c r="L35" s="227">
        <v>0.2</v>
      </c>
      <c r="M35" s="226"/>
      <c r="N35" s="226"/>
      <c r="O35" s="226"/>
      <c r="P35" s="226"/>
      <c r="W35" s="225">
        <f>ROUND(BC94 + SUM(CG102:CG106), 2)</f>
        <v>0</v>
      </c>
      <c r="X35" s="226"/>
      <c r="Y35" s="226"/>
      <c r="Z35" s="226"/>
      <c r="AA35" s="226"/>
      <c r="AB35" s="226"/>
      <c r="AC35" s="226"/>
      <c r="AD35" s="226"/>
      <c r="AE35" s="226"/>
      <c r="AK35" s="225">
        <v>0</v>
      </c>
      <c r="AL35" s="226"/>
      <c r="AM35" s="226"/>
      <c r="AN35" s="226"/>
      <c r="AO35" s="226"/>
      <c r="AR35" s="36"/>
    </row>
    <row r="36" spans="1:57" s="3" customFormat="1" ht="14.4" hidden="1" customHeight="1">
      <c r="B36" s="36"/>
      <c r="F36" s="37" t="s">
        <v>45</v>
      </c>
      <c r="L36" s="220">
        <v>0</v>
      </c>
      <c r="M36" s="219"/>
      <c r="N36" s="219"/>
      <c r="O36" s="219"/>
      <c r="P36" s="219"/>
      <c r="Q36" s="38"/>
      <c r="R36" s="38"/>
      <c r="S36" s="38"/>
      <c r="T36" s="38"/>
      <c r="U36" s="38"/>
      <c r="V36" s="38"/>
      <c r="W36" s="218">
        <f>ROUND(BD94 + SUM(CH102:CH106), 2)</f>
        <v>0</v>
      </c>
      <c r="X36" s="219"/>
      <c r="Y36" s="219"/>
      <c r="Z36" s="219"/>
      <c r="AA36" s="219"/>
      <c r="AB36" s="219"/>
      <c r="AC36" s="219"/>
      <c r="AD36" s="219"/>
      <c r="AE36" s="219"/>
      <c r="AF36" s="38"/>
      <c r="AG36" s="38"/>
      <c r="AH36" s="38"/>
      <c r="AI36" s="38"/>
      <c r="AJ36" s="38"/>
      <c r="AK36" s="218">
        <v>0</v>
      </c>
      <c r="AL36" s="219"/>
      <c r="AM36" s="219"/>
      <c r="AN36" s="219"/>
      <c r="AO36" s="219"/>
      <c r="AP36" s="38"/>
      <c r="AQ36" s="38"/>
      <c r="AR36" s="39"/>
      <c r="AS36" s="38"/>
      <c r="AT36" s="38"/>
      <c r="AU36" s="38"/>
      <c r="AV36" s="38"/>
      <c r="AW36" s="38"/>
      <c r="AX36" s="38"/>
      <c r="AY36" s="38"/>
      <c r="AZ36" s="38"/>
    </row>
    <row r="37" spans="1:57" s="2" customFormat="1" ht="6.9" customHeight="1">
      <c r="A37" s="31"/>
      <c r="B37" s="32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2"/>
      <c r="BE37" s="31"/>
    </row>
    <row r="38" spans="1:57" s="2" customFormat="1" ht="25.95" customHeight="1">
      <c r="A38" s="31"/>
      <c r="B38" s="32"/>
      <c r="C38" s="40"/>
      <c r="D38" s="41" t="s">
        <v>46</v>
      </c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3" t="s">
        <v>47</v>
      </c>
      <c r="U38" s="42"/>
      <c r="V38" s="42"/>
      <c r="W38" s="42"/>
      <c r="X38" s="224" t="s">
        <v>48</v>
      </c>
      <c r="Y38" s="222"/>
      <c r="Z38" s="222"/>
      <c r="AA38" s="222"/>
      <c r="AB38" s="222"/>
      <c r="AC38" s="42"/>
      <c r="AD38" s="42"/>
      <c r="AE38" s="42"/>
      <c r="AF38" s="42"/>
      <c r="AG38" s="42"/>
      <c r="AH38" s="42"/>
      <c r="AI38" s="42"/>
      <c r="AJ38" s="42"/>
      <c r="AK38" s="221">
        <f>SUM(AK29:AK36)</f>
        <v>0</v>
      </c>
      <c r="AL38" s="222"/>
      <c r="AM38" s="222"/>
      <c r="AN38" s="222"/>
      <c r="AO38" s="223"/>
      <c r="AP38" s="40"/>
      <c r="AQ38" s="40"/>
      <c r="AR38" s="32"/>
      <c r="BE38" s="31"/>
    </row>
    <row r="39" spans="1:57" s="2" customFormat="1" ht="6.9" customHeight="1">
      <c r="A39" s="31"/>
      <c r="B39" s="32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2"/>
      <c r="BE39" s="31"/>
    </row>
    <row r="40" spans="1:57" s="2" customFormat="1" ht="14.4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2"/>
      <c r="BE40" s="31"/>
    </row>
    <row r="41" spans="1:57" s="1" customFormat="1" ht="14.4" customHeight="1">
      <c r="B41" s="17"/>
      <c r="AR41" s="17"/>
    </row>
    <row r="42" spans="1:57" s="1" customFormat="1" ht="14.4" customHeight="1">
      <c r="B42" s="17"/>
      <c r="AR42" s="17"/>
    </row>
    <row r="43" spans="1:57" s="1" customFormat="1" ht="14.4" customHeight="1">
      <c r="B43" s="17"/>
      <c r="AR43" s="17"/>
    </row>
    <row r="44" spans="1:57" s="1" customFormat="1" ht="14.4" customHeight="1">
      <c r="B44" s="17"/>
      <c r="AR44" s="17"/>
    </row>
    <row r="45" spans="1:57" s="1" customFormat="1" ht="14.4" customHeight="1">
      <c r="B45" s="17"/>
      <c r="AR45" s="17"/>
    </row>
    <row r="46" spans="1:57" s="1" customFormat="1" ht="14.4" customHeight="1">
      <c r="B46" s="17"/>
      <c r="AR46" s="17"/>
    </row>
    <row r="47" spans="1:57" s="1" customFormat="1" ht="14.4" customHeight="1">
      <c r="B47" s="17"/>
      <c r="AR47" s="17"/>
    </row>
    <row r="48" spans="1:57" s="1" customFormat="1" ht="14.4" customHeight="1">
      <c r="B48" s="17"/>
      <c r="AR48" s="17"/>
    </row>
    <row r="49" spans="1:57" s="2" customFormat="1" ht="14.4" customHeight="1">
      <c r="B49" s="44"/>
      <c r="D49" s="45" t="s">
        <v>49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50</v>
      </c>
      <c r="AI49" s="46"/>
      <c r="AJ49" s="46"/>
      <c r="AK49" s="46"/>
      <c r="AL49" s="46"/>
      <c r="AM49" s="46"/>
      <c r="AN49" s="46"/>
      <c r="AO49" s="46"/>
      <c r="AR49" s="44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3.2">
      <c r="A60" s="31"/>
      <c r="B60" s="32"/>
      <c r="C60" s="31"/>
      <c r="D60" s="47" t="s">
        <v>51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7" t="s">
        <v>52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7" t="s">
        <v>51</v>
      </c>
      <c r="AI60" s="34"/>
      <c r="AJ60" s="34"/>
      <c r="AK60" s="34"/>
      <c r="AL60" s="34"/>
      <c r="AM60" s="47" t="s">
        <v>52</v>
      </c>
      <c r="AN60" s="34"/>
      <c r="AO60" s="34"/>
      <c r="AP60" s="31"/>
      <c r="AQ60" s="31"/>
      <c r="AR60" s="32"/>
      <c r="BE60" s="31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3.2">
      <c r="A64" s="31"/>
      <c r="B64" s="32"/>
      <c r="C64" s="31"/>
      <c r="D64" s="45" t="s">
        <v>53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5" t="s">
        <v>54</v>
      </c>
      <c r="AI64" s="48"/>
      <c r="AJ64" s="48"/>
      <c r="AK64" s="48"/>
      <c r="AL64" s="48"/>
      <c r="AM64" s="48"/>
      <c r="AN64" s="48"/>
      <c r="AO64" s="48"/>
      <c r="AP64" s="31"/>
      <c r="AQ64" s="31"/>
      <c r="AR64" s="32"/>
      <c r="BE64" s="31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3.2">
      <c r="A75" s="31"/>
      <c r="B75" s="32"/>
      <c r="C75" s="31"/>
      <c r="D75" s="47" t="s">
        <v>51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7" t="s">
        <v>52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7" t="s">
        <v>51</v>
      </c>
      <c r="AI75" s="34"/>
      <c r="AJ75" s="34"/>
      <c r="AK75" s="34"/>
      <c r="AL75" s="34"/>
      <c r="AM75" s="47" t="s">
        <v>52</v>
      </c>
      <c r="AN75" s="34"/>
      <c r="AO75" s="34"/>
      <c r="AP75" s="31"/>
      <c r="AQ75" s="31"/>
      <c r="AR75" s="32"/>
      <c r="BE75" s="31"/>
    </row>
    <row r="76" spans="1:57" s="2" customFormat="1">
      <c r="A76" s="31"/>
      <c r="B76" s="32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2"/>
      <c r="BE76" s="31"/>
    </row>
    <row r="77" spans="1:57" s="2" customFormat="1" ht="6.9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32"/>
      <c r="BE77" s="31"/>
    </row>
    <row r="81" spans="1:91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32"/>
      <c r="BE81" s="31"/>
    </row>
    <row r="82" spans="1:91" s="2" customFormat="1" ht="24.9" customHeight="1">
      <c r="A82" s="31"/>
      <c r="B82" s="32"/>
      <c r="C82" s="18" t="s">
        <v>55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/>
      <c r="BE82" s="31"/>
    </row>
    <row r="83" spans="1:91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2"/>
      <c r="BE83" s="31"/>
    </row>
    <row r="84" spans="1:91" s="4" customFormat="1" ht="12" customHeight="1">
      <c r="B84" s="53"/>
      <c r="C84" s="24" t="s">
        <v>12</v>
      </c>
      <c r="AR84" s="53"/>
    </row>
    <row r="85" spans="1:91" s="5" customFormat="1" ht="36.9" customHeight="1">
      <c r="B85" s="54"/>
      <c r="C85" s="55" t="s">
        <v>14</v>
      </c>
      <c r="L85" s="229" t="str">
        <f>K6</f>
        <v>Zateplenie plniarne nealkoholických nápojov, Dunajská streda - časť búracie práce - aktualizácia jún 2023</v>
      </c>
      <c r="M85" s="230"/>
      <c r="N85" s="230"/>
      <c r="O85" s="230"/>
      <c r="P85" s="230"/>
      <c r="Q85" s="230"/>
      <c r="R85" s="230"/>
      <c r="S85" s="230"/>
      <c r="T85" s="230"/>
      <c r="U85" s="230"/>
      <c r="V85" s="230"/>
      <c r="W85" s="230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R85" s="54"/>
    </row>
    <row r="86" spans="1:91" s="2" customFormat="1" ht="6.9" customHeight="1">
      <c r="A86" s="31"/>
      <c r="B86" s="32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/>
      <c r="BE86" s="31"/>
    </row>
    <row r="87" spans="1:91" s="2" customFormat="1" ht="12" customHeight="1">
      <c r="A87" s="31"/>
      <c r="B87" s="32"/>
      <c r="C87" s="24" t="s">
        <v>18</v>
      </c>
      <c r="D87" s="31"/>
      <c r="E87" s="31"/>
      <c r="F87" s="31"/>
      <c r="G87" s="31"/>
      <c r="H87" s="31"/>
      <c r="I87" s="31"/>
      <c r="J87" s="31"/>
      <c r="K87" s="31"/>
      <c r="L87" s="56" t="str">
        <f>IF(K8="","",K8)</f>
        <v>Dunajská Streda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4" t="s">
        <v>20</v>
      </c>
      <c r="AJ87" s="31"/>
      <c r="AK87" s="31"/>
      <c r="AL87" s="31"/>
      <c r="AM87" s="201" t="str">
        <f>IF(AN8= "","",AN8)</f>
        <v>8. 6. 2023</v>
      </c>
      <c r="AN87" s="201"/>
      <c r="AO87" s="31"/>
      <c r="AP87" s="31"/>
      <c r="AQ87" s="31"/>
      <c r="AR87" s="32"/>
      <c r="BE87" s="31"/>
    </row>
    <row r="88" spans="1:91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2"/>
      <c r="BE88" s="31"/>
    </row>
    <row r="89" spans="1:91" s="2" customFormat="1" ht="25.65" customHeight="1">
      <c r="A89" s="31"/>
      <c r="B89" s="32"/>
      <c r="C89" s="24" t="s">
        <v>22</v>
      </c>
      <c r="D89" s="31"/>
      <c r="E89" s="31"/>
      <c r="F89" s="31"/>
      <c r="G89" s="31"/>
      <c r="H89" s="31"/>
      <c r="I89" s="31"/>
      <c r="J89" s="31"/>
      <c r="K89" s="31"/>
      <c r="L89" s="4" t="str">
        <f>IF(E11= "","",E11)</f>
        <v>McCarter, a.s.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4" t="s">
        <v>28</v>
      </c>
      <c r="AJ89" s="31"/>
      <c r="AK89" s="31"/>
      <c r="AL89" s="31"/>
      <c r="AM89" s="202" t="str">
        <f>IF(E17="","",E17)</f>
        <v>Ing.arch. Miroslav Marko M.Arch.</v>
      </c>
      <c r="AN89" s="203"/>
      <c r="AO89" s="203"/>
      <c r="AP89" s="203"/>
      <c r="AQ89" s="31"/>
      <c r="AR89" s="32"/>
      <c r="AS89" s="214" t="s">
        <v>56</v>
      </c>
      <c r="AT89" s="215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31"/>
    </row>
    <row r="90" spans="1:91" s="2" customFormat="1" ht="15.15" customHeight="1">
      <c r="A90" s="31"/>
      <c r="B90" s="32"/>
      <c r="C90" s="24" t="s">
        <v>26</v>
      </c>
      <c r="D90" s="31"/>
      <c r="E90" s="31"/>
      <c r="F90" s="31"/>
      <c r="G90" s="31"/>
      <c r="H90" s="31"/>
      <c r="I90" s="31"/>
      <c r="J90" s="31"/>
      <c r="K90" s="31"/>
      <c r="L90" s="4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4" t="s">
        <v>31</v>
      </c>
      <c r="AJ90" s="31"/>
      <c r="AK90" s="31"/>
      <c r="AL90" s="31"/>
      <c r="AM90" s="202" t="str">
        <f>IF(E20="","",E20)</f>
        <v>Rosoft,s.r.o.</v>
      </c>
      <c r="AN90" s="203"/>
      <c r="AO90" s="203"/>
      <c r="AP90" s="203"/>
      <c r="AQ90" s="31"/>
      <c r="AR90" s="32"/>
      <c r="AS90" s="216"/>
      <c r="AT90" s="21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31"/>
    </row>
    <row r="91" spans="1:91" s="2" customFormat="1" ht="10.8" customHeight="1">
      <c r="A91" s="31"/>
      <c r="B91" s="32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2"/>
      <c r="AS91" s="216"/>
      <c r="AT91" s="21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31"/>
    </row>
    <row r="92" spans="1:91" s="2" customFormat="1" ht="29.25" customHeight="1">
      <c r="A92" s="31"/>
      <c r="B92" s="32"/>
      <c r="C92" s="243" t="s">
        <v>57</v>
      </c>
      <c r="D92" s="206"/>
      <c r="E92" s="206"/>
      <c r="F92" s="206"/>
      <c r="G92" s="206"/>
      <c r="H92" s="62"/>
      <c r="I92" s="205" t="s">
        <v>58</v>
      </c>
      <c r="J92" s="206"/>
      <c r="K92" s="206"/>
      <c r="L92" s="206"/>
      <c r="M92" s="206"/>
      <c r="N92" s="206"/>
      <c r="O92" s="206"/>
      <c r="P92" s="206"/>
      <c r="Q92" s="206"/>
      <c r="R92" s="206"/>
      <c r="S92" s="206"/>
      <c r="T92" s="206"/>
      <c r="U92" s="206"/>
      <c r="V92" s="206"/>
      <c r="W92" s="206"/>
      <c r="X92" s="206"/>
      <c r="Y92" s="206"/>
      <c r="Z92" s="206"/>
      <c r="AA92" s="206"/>
      <c r="AB92" s="206"/>
      <c r="AC92" s="206"/>
      <c r="AD92" s="206"/>
      <c r="AE92" s="206"/>
      <c r="AF92" s="206"/>
      <c r="AG92" s="212" t="s">
        <v>59</v>
      </c>
      <c r="AH92" s="206"/>
      <c r="AI92" s="206"/>
      <c r="AJ92" s="206"/>
      <c r="AK92" s="206"/>
      <c r="AL92" s="206"/>
      <c r="AM92" s="206"/>
      <c r="AN92" s="205" t="s">
        <v>60</v>
      </c>
      <c r="AO92" s="206"/>
      <c r="AP92" s="207"/>
      <c r="AQ92" s="63" t="s">
        <v>61</v>
      </c>
      <c r="AR92" s="32"/>
      <c r="AS92" s="64" t="s">
        <v>62</v>
      </c>
      <c r="AT92" s="65" t="s">
        <v>63</v>
      </c>
      <c r="AU92" s="65" t="s">
        <v>64</v>
      </c>
      <c r="AV92" s="65" t="s">
        <v>65</v>
      </c>
      <c r="AW92" s="65" t="s">
        <v>66</v>
      </c>
      <c r="AX92" s="65" t="s">
        <v>67</v>
      </c>
      <c r="AY92" s="65" t="s">
        <v>68</v>
      </c>
      <c r="AZ92" s="65" t="s">
        <v>69</v>
      </c>
      <c r="BA92" s="65" t="s">
        <v>70</v>
      </c>
      <c r="BB92" s="65" t="s">
        <v>71</v>
      </c>
      <c r="BC92" s="65" t="s">
        <v>72</v>
      </c>
      <c r="BD92" s="66" t="s">
        <v>73</v>
      </c>
      <c r="BE92" s="31"/>
    </row>
    <row r="93" spans="1:91" s="2" customFormat="1" ht="10.8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2"/>
      <c r="AS93" s="67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9"/>
      <c r="BE93" s="31"/>
    </row>
    <row r="94" spans="1:91" s="6" customFormat="1" ht="32.4" customHeight="1">
      <c r="B94" s="70"/>
      <c r="C94" s="71" t="s">
        <v>74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213">
        <f>ROUND(SUM(AG95:AG100),2)</f>
        <v>0</v>
      </c>
      <c r="AH94" s="213"/>
      <c r="AI94" s="213"/>
      <c r="AJ94" s="213"/>
      <c r="AK94" s="213"/>
      <c r="AL94" s="213"/>
      <c r="AM94" s="213"/>
      <c r="AN94" s="208">
        <f t="shared" ref="AN94:AN100" si="0">SUM(AG94,AT94)</f>
        <v>0</v>
      </c>
      <c r="AO94" s="208"/>
      <c r="AP94" s="208"/>
      <c r="AQ94" s="74" t="s">
        <v>1</v>
      </c>
      <c r="AR94" s="70"/>
      <c r="AS94" s="75">
        <f>ROUND(SUM(AS95:AS100),2)</f>
        <v>0</v>
      </c>
      <c r="AT94" s="76">
        <f t="shared" ref="AT94:AT100" si="1">ROUND(SUM(AV94:AW94),2)</f>
        <v>0</v>
      </c>
      <c r="AU94" s="77">
        <f>ROUND(SUM(AU95:AU100),5)</f>
        <v>0</v>
      </c>
      <c r="AV94" s="76">
        <f>ROUND(AZ94*L32,2)</f>
        <v>0</v>
      </c>
      <c r="AW94" s="76">
        <f>ROUND(BA94*L33,2)</f>
        <v>0</v>
      </c>
      <c r="AX94" s="76">
        <f>ROUND(BB94*L32,2)</f>
        <v>0</v>
      </c>
      <c r="AY94" s="76">
        <f>ROUND(BC94*L33,2)</f>
        <v>0</v>
      </c>
      <c r="AZ94" s="76">
        <f>ROUND(SUM(AZ95:AZ100),2)</f>
        <v>0</v>
      </c>
      <c r="BA94" s="76">
        <f>ROUND(SUM(BA95:BA100),2)</f>
        <v>0</v>
      </c>
      <c r="BB94" s="76">
        <f>ROUND(SUM(BB95:BB100),2)</f>
        <v>0</v>
      </c>
      <c r="BC94" s="76">
        <f>ROUND(SUM(BC95:BC100),2)</f>
        <v>0</v>
      </c>
      <c r="BD94" s="78">
        <f>ROUND(SUM(BD95:BD100),2)</f>
        <v>0</v>
      </c>
      <c r="BS94" s="79" t="s">
        <v>75</v>
      </c>
      <c r="BT94" s="79" t="s">
        <v>76</v>
      </c>
      <c r="BU94" s="80" t="s">
        <v>77</v>
      </c>
      <c r="BV94" s="79" t="s">
        <v>78</v>
      </c>
      <c r="BW94" s="79" t="s">
        <v>4</v>
      </c>
      <c r="BX94" s="79" t="s">
        <v>79</v>
      </c>
      <c r="CL94" s="79" t="s">
        <v>1</v>
      </c>
    </row>
    <row r="95" spans="1:91" s="7" customFormat="1" ht="24.75" customHeight="1">
      <c r="A95" s="81" t="s">
        <v>80</v>
      </c>
      <c r="B95" s="82"/>
      <c r="C95" s="83"/>
      <c r="D95" s="228" t="s">
        <v>81</v>
      </c>
      <c r="E95" s="228"/>
      <c r="F95" s="228"/>
      <c r="G95" s="228"/>
      <c r="H95" s="228"/>
      <c r="I95" s="84"/>
      <c r="J95" s="228" t="s">
        <v>82</v>
      </c>
      <c r="K95" s="228"/>
      <c r="L95" s="228"/>
      <c r="M95" s="228"/>
      <c r="N95" s="228"/>
      <c r="O95" s="228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/>
      <c r="AG95" s="199">
        <f>'01 - Zateplenie obvodovéh...'!J32</f>
        <v>0</v>
      </c>
      <c r="AH95" s="200"/>
      <c r="AI95" s="200"/>
      <c r="AJ95" s="200"/>
      <c r="AK95" s="200"/>
      <c r="AL95" s="200"/>
      <c r="AM95" s="200"/>
      <c r="AN95" s="199">
        <f t="shared" si="0"/>
        <v>0</v>
      </c>
      <c r="AO95" s="200"/>
      <c r="AP95" s="200"/>
      <c r="AQ95" s="85" t="s">
        <v>83</v>
      </c>
      <c r="AR95" s="82"/>
      <c r="AS95" s="86">
        <v>0</v>
      </c>
      <c r="AT95" s="87">
        <f t="shared" si="1"/>
        <v>0</v>
      </c>
      <c r="AU95" s="88">
        <f>'01 - Zateplenie obvodovéh...'!P128</f>
        <v>0</v>
      </c>
      <c r="AV95" s="87">
        <f>'01 - Zateplenie obvodovéh...'!J35</f>
        <v>0</v>
      </c>
      <c r="AW95" s="87">
        <f>'01 - Zateplenie obvodovéh...'!J36</f>
        <v>0</v>
      </c>
      <c r="AX95" s="87">
        <f>'01 - Zateplenie obvodovéh...'!J37</f>
        <v>0</v>
      </c>
      <c r="AY95" s="87">
        <f>'01 - Zateplenie obvodovéh...'!J38</f>
        <v>0</v>
      </c>
      <c r="AZ95" s="87">
        <f>'01 - Zateplenie obvodovéh...'!F35</f>
        <v>0</v>
      </c>
      <c r="BA95" s="87">
        <f>'01 - Zateplenie obvodovéh...'!F36</f>
        <v>0</v>
      </c>
      <c r="BB95" s="87">
        <f>'01 - Zateplenie obvodovéh...'!F37</f>
        <v>0</v>
      </c>
      <c r="BC95" s="87">
        <f>'01 - Zateplenie obvodovéh...'!F38</f>
        <v>0</v>
      </c>
      <c r="BD95" s="89">
        <f>'01 - Zateplenie obvodovéh...'!F39</f>
        <v>0</v>
      </c>
      <c r="BT95" s="90" t="s">
        <v>84</v>
      </c>
      <c r="BV95" s="90" t="s">
        <v>78</v>
      </c>
      <c r="BW95" s="90" t="s">
        <v>85</v>
      </c>
      <c r="BX95" s="90" t="s">
        <v>4</v>
      </c>
      <c r="CL95" s="90" t="s">
        <v>1</v>
      </c>
      <c r="CM95" s="90" t="s">
        <v>76</v>
      </c>
    </row>
    <row r="96" spans="1:91" s="7" customFormat="1" ht="16.5" customHeight="1">
      <c r="A96" s="81" t="s">
        <v>80</v>
      </c>
      <c r="B96" s="82"/>
      <c r="C96" s="83"/>
      <c r="D96" s="228" t="s">
        <v>86</v>
      </c>
      <c r="E96" s="228"/>
      <c r="F96" s="228"/>
      <c r="G96" s="228"/>
      <c r="H96" s="228"/>
      <c r="I96" s="84"/>
      <c r="J96" s="228" t="s">
        <v>87</v>
      </c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/>
      <c r="AG96" s="199">
        <f>'02 - Zateplenie strechy -...'!J32</f>
        <v>0</v>
      </c>
      <c r="AH96" s="200"/>
      <c r="AI96" s="200"/>
      <c r="AJ96" s="200"/>
      <c r="AK96" s="200"/>
      <c r="AL96" s="200"/>
      <c r="AM96" s="200"/>
      <c r="AN96" s="199">
        <f t="shared" si="0"/>
        <v>0</v>
      </c>
      <c r="AO96" s="200"/>
      <c r="AP96" s="200"/>
      <c r="AQ96" s="85" t="s">
        <v>83</v>
      </c>
      <c r="AR96" s="82"/>
      <c r="AS96" s="86">
        <v>0</v>
      </c>
      <c r="AT96" s="87">
        <f t="shared" si="1"/>
        <v>0</v>
      </c>
      <c r="AU96" s="88">
        <f>'02 - Zateplenie strechy -...'!P133</f>
        <v>0</v>
      </c>
      <c r="AV96" s="87">
        <f>'02 - Zateplenie strechy -...'!J35</f>
        <v>0</v>
      </c>
      <c r="AW96" s="87">
        <f>'02 - Zateplenie strechy -...'!J36</f>
        <v>0</v>
      </c>
      <c r="AX96" s="87">
        <f>'02 - Zateplenie strechy -...'!J37</f>
        <v>0</v>
      </c>
      <c r="AY96" s="87">
        <f>'02 - Zateplenie strechy -...'!J38</f>
        <v>0</v>
      </c>
      <c r="AZ96" s="87">
        <f>'02 - Zateplenie strechy -...'!F35</f>
        <v>0</v>
      </c>
      <c r="BA96" s="87">
        <f>'02 - Zateplenie strechy -...'!F36</f>
        <v>0</v>
      </c>
      <c r="BB96" s="87">
        <f>'02 - Zateplenie strechy -...'!F37</f>
        <v>0</v>
      </c>
      <c r="BC96" s="87">
        <f>'02 - Zateplenie strechy -...'!F38</f>
        <v>0</v>
      </c>
      <c r="BD96" s="89">
        <f>'02 - Zateplenie strechy -...'!F39</f>
        <v>0</v>
      </c>
      <c r="BT96" s="90" t="s">
        <v>84</v>
      </c>
      <c r="BV96" s="90" t="s">
        <v>78</v>
      </c>
      <c r="BW96" s="90" t="s">
        <v>88</v>
      </c>
      <c r="BX96" s="90" t="s">
        <v>4</v>
      </c>
      <c r="CL96" s="90" t="s">
        <v>1</v>
      </c>
      <c r="CM96" s="90" t="s">
        <v>76</v>
      </c>
    </row>
    <row r="97" spans="1:91" s="7" customFormat="1" ht="24.75" customHeight="1">
      <c r="A97" s="81" t="s">
        <v>80</v>
      </c>
      <c r="B97" s="82"/>
      <c r="C97" s="83"/>
      <c r="D97" s="228" t="s">
        <v>89</v>
      </c>
      <c r="E97" s="228"/>
      <c r="F97" s="228"/>
      <c r="G97" s="228"/>
      <c r="H97" s="228"/>
      <c r="I97" s="84"/>
      <c r="J97" s="228" t="s">
        <v>90</v>
      </c>
      <c r="K97" s="228"/>
      <c r="L97" s="228"/>
      <c r="M97" s="228"/>
      <c r="N97" s="228"/>
      <c r="O97" s="228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/>
      <c r="AG97" s="199">
        <f>'03 - Výmena vonkajších vý...'!J32</f>
        <v>0</v>
      </c>
      <c r="AH97" s="200"/>
      <c r="AI97" s="200"/>
      <c r="AJ97" s="200"/>
      <c r="AK97" s="200"/>
      <c r="AL97" s="200"/>
      <c r="AM97" s="200"/>
      <c r="AN97" s="199">
        <f t="shared" si="0"/>
        <v>0</v>
      </c>
      <c r="AO97" s="200"/>
      <c r="AP97" s="200"/>
      <c r="AQ97" s="85" t="s">
        <v>83</v>
      </c>
      <c r="AR97" s="82"/>
      <c r="AS97" s="86">
        <v>0</v>
      </c>
      <c r="AT97" s="87">
        <f t="shared" si="1"/>
        <v>0</v>
      </c>
      <c r="AU97" s="88">
        <f>'03 - Výmena vonkajších vý...'!P131</f>
        <v>0</v>
      </c>
      <c r="AV97" s="87">
        <f>'03 - Výmena vonkajších vý...'!J35</f>
        <v>0</v>
      </c>
      <c r="AW97" s="87">
        <f>'03 - Výmena vonkajších vý...'!J36</f>
        <v>0</v>
      </c>
      <c r="AX97" s="87">
        <f>'03 - Výmena vonkajších vý...'!J37</f>
        <v>0</v>
      </c>
      <c r="AY97" s="87">
        <f>'03 - Výmena vonkajších vý...'!J38</f>
        <v>0</v>
      </c>
      <c r="AZ97" s="87">
        <f>'03 - Výmena vonkajších vý...'!F35</f>
        <v>0</v>
      </c>
      <c r="BA97" s="87">
        <f>'03 - Výmena vonkajších vý...'!F36</f>
        <v>0</v>
      </c>
      <c r="BB97" s="87">
        <f>'03 - Výmena vonkajších vý...'!F37</f>
        <v>0</v>
      </c>
      <c r="BC97" s="87">
        <f>'03 - Výmena vonkajších vý...'!F38</f>
        <v>0</v>
      </c>
      <c r="BD97" s="89">
        <f>'03 - Výmena vonkajších vý...'!F39</f>
        <v>0</v>
      </c>
      <c r="BT97" s="90" t="s">
        <v>84</v>
      </c>
      <c r="BV97" s="90" t="s">
        <v>78</v>
      </c>
      <c r="BW97" s="90" t="s">
        <v>91</v>
      </c>
      <c r="BX97" s="90" t="s">
        <v>4</v>
      </c>
      <c r="CL97" s="90" t="s">
        <v>1</v>
      </c>
      <c r="CM97" s="90" t="s">
        <v>76</v>
      </c>
    </row>
    <row r="98" spans="1:91" s="7" customFormat="1" ht="24.75" customHeight="1">
      <c r="A98" s="81" t="s">
        <v>80</v>
      </c>
      <c r="B98" s="82"/>
      <c r="C98" s="83"/>
      <c r="D98" s="228" t="s">
        <v>92</v>
      </c>
      <c r="E98" s="228"/>
      <c r="F98" s="228"/>
      <c r="G98" s="228"/>
      <c r="H98" s="228"/>
      <c r="I98" s="84"/>
      <c r="J98" s="228" t="s">
        <v>93</v>
      </c>
      <c r="K98" s="228"/>
      <c r="L98" s="228"/>
      <c r="M98" s="228"/>
      <c r="N98" s="228"/>
      <c r="O98" s="228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/>
      <c r="AG98" s="199">
        <f>'4.1 - Odstránenie a likvi...'!J32</f>
        <v>0</v>
      </c>
      <c r="AH98" s="200"/>
      <c r="AI98" s="200"/>
      <c r="AJ98" s="200"/>
      <c r="AK98" s="200"/>
      <c r="AL98" s="200"/>
      <c r="AM98" s="200"/>
      <c r="AN98" s="199">
        <f t="shared" si="0"/>
        <v>0</v>
      </c>
      <c r="AO98" s="200"/>
      <c r="AP98" s="200"/>
      <c r="AQ98" s="85" t="s">
        <v>83</v>
      </c>
      <c r="AR98" s="82"/>
      <c r="AS98" s="86">
        <v>0</v>
      </c>
      <c r="AT98" s="87">
        <f t="shared" si="1"/>
        <v>0</v>
      </c>
      <c r="AU98" s="88">
        <f>'4.1 - Odstránenie a likvi...'!P128</f>
        <v>0</v>
      </c>
      <c r="AV98" s="87">
        <f>'4.1 - Odstránenie a likvi...'!J35</f>
        <v>0</v>
      </c>
      <c r="AW98" s="87">
        <f>'4.1 - Odstránenie a likvi...'!J36</f>
        <v>0</v>
      </c>
      <c r="AX98" s="87">
        <f>'4.1 - Odstránenie a likvi...'!J37</f>
        <v>0</v>
      </c>
      <c r="AY98" s="87">
        <f>'4.1 - Odstránenie a likvi...'!J38</f>
        <v>0</v>
      </c>
      <c r="AZ98" s="87">
        <f>'4.1 - Odstránenie a likvi...'!F35</f>
        <v>0</v>
      </c>
      <c r="BA98" s="87">
        <f>'4.1 - Odstránenie a likvi...'!F36</f>
        <v>0</v>
      </c>
      <c r="BB98" s="87">
        <f>'4.1 - Odstránenie a likvi...'!F37</f>
        <v>0</v>
      </c>
      <c r="BC98" s="87">
        <f>'4.1 - Odstránenie a likvi...'!F38</f>
        <v>0</v>
      </c>
      <c r="BD98" s="89">
        <f>'4.1 - Odstránenie a likvi...'!F39</f>
        <v>0</v>
      </c>
      <c r="BT98" s="90" t="s">
        <v>84</v>
      </c>
      <c r="BV98" s="90" t="s">
        <v>78</v>
      </c>
      <c r="BW98" s="90" t="s">
        <v>94</v>
      </c>
      <c r="BX98" s="90" t="s">
        <v>4</v>
      </c>
      <c r="CL98" s="90" t="s">
        <v>1</v>
      </c>
      <c r="CM98" s="90" t="s">
        <v>76</v>
      </c>
    </row>
    <row r="99" spans="1:91" s="7" customFormat="1" ht="24.75" customHeight="1">
      <c r="A99" s="81" t="s">
        <v>80</v>
      </c>
      <c r="B99" s="82"/>
      <c r="C99" s="83"/>
      <c r="D99" s="228" t="s">
        <v>95</v>
      </c>
      <c r="E99" s="228"/>
      <c r="F99" s="228"/>
      <c r="G99" s="228"/>
      <c r="H99" s="228"/>
      <c r="I99" s="84"/>
      <c r="J99" s="228" t="s">
        <v>96</v>
      </c>
      <c r="K99" s="228"/>
      <c r="L99" s="228"/>
      <c r="M99" s="228"/>
      <c r="N99" s="228"/>
      <c r="O99" s="228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/>
      <c r="AG99" s="199">
        <f>'4.2 - Nový bleskozvod vrá...'!J32</f>
        <v>0</v>
      </c>
      <c r="AH99" s="200"/>
      <c r="AI99" s="200"/>
      <c r="AJ99" s="200"/>
      <c r="AK99" s="200"/>
      <c r="AL99" s="200"/>
      <c r="AM99" s="200"/>
      <c r="AN99" s="199">
        <f t="shared" si="0"/>
        <v>0</v>
      </c>
      <c r="AO99" s="200"/>
      <c r="AP99" s="200"/>
      <c r="AQ99" s="85" t="s">
        <v>83</v>
      </c>
      <c r="AR99" s="82"/>
      <c r="AS99" s="86">
        <v>0</v>
      </c>
      <c r="AT99" s="87">
        <f t="shared" si="1"/>
        <v>0</v>
      </c>
      <c r="AU99" s="88">
        <f>'4.2 - Nový bleskozvod vrá...'!P128</f>
        <v>0</v>
      </c>
      <c r="AV99" s="87">
        <f>'4.2 - Nový bleskozvod vrá...'!J35</f>
        <v>0</v>
      </c>
      <c r="AW99" s="87">
        <f>'4.2 - Nový bleskozvod vrá...'!J36</f>
        <v>0</v>
      </c>
      <c r="AX99" s="87">
        <f>'4.2 - Nový bleskozvod vrá...'!J37</f>
        <v>0</v>
      </c>
      <c r="AY99" s="87">
        <f>'4.2 - Nový bleskozvod vrá...'!J38</f>
        <v>0</v>
      </c>
      <c r="AZ99" s="87">
        <f>'4.2 - Nový bleskozvod vrá...'!F35</f>
        <v>0</v>
      </c>
      <c r="BA99" s="87">
        <f>'4.2 - Nový bleskozvod vrá...'!F36</f>
        <v>0</v>
      </c>
      <c r="BB99" s="87">
        <f>'4.2 - Nový bleskozvod vrá...'!F37</f>
        <v>0</v>
      </c>
      <c r="BC99" s="87">
        <f>'4.2 - Nový bleskozvod vrá...'!F38</f>
        <v>0</v>
      </c>
      <c r="BD99" s="89">
        <f>'4.2 - Nový bleskozvod vrá...'!F39</f>
        <v>0</v>
      </c>
      <c r="BT99" s="90" t="s">
        <v>84</v>
      </c>
      <c r="BV99" s="90" t="s">
        <v>78</v>
      </c>
      <c r="BW99" s="90" t="s">
        <v>97</v>
      </c>
      <c r="BX99" s="90" t="s">
        <v>4</v>
      </c>
      <c r="CL99" s="90" t="s">
        <v>1</v>
      </c>
      <c r="CM99" s="90" t="s">
        <v>76</v>
      </c>
    </row>
    <row r="100" spans="1:91" s="7" customFormat="1" ht="24.75" customHeight="1">
      <c r="A100" s="81" t="s">
        <v>80</v>
      </c>
      <c r="B100" s="82"/>
      <c r="C100" s="83"/>
      <c r="D100" s="228" t="s">
        <v>98</v>
      </c>
      <c r="E100" s="228"/>
      <c r="F100" s="228"/>
      <c r="G100" s="228"/>
      <c r="H100" s="228"/>
      <c r="I100" s="84"/>
      <c r="J100" s="228" t="s">
        <v>99</v>
      </c>
      <c r="K100" s="228"/>
      <c r="L100" s="228"/>
      <c r="M100" s="228"/>
      <c r="N100" s="228"/>
      <c r="O100" s="228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/>
      <c r="AG100" s="199">
        <f>'5.1 - 5.1, 5.2, 5.3 - Ost...'!J32</f>
        <v>0</v>
      </c>
      <c r="AH100" s="200"/>
      <c r="AI100" s="200"/>
      <c r="AJ100" s="200"/>
      <c r="AK100" s="200"/>
      <c r="AL100" s="200"/>
      <c r="AM100" s="200"/>
      <c r="AN100" s="199">
        <f t="shared" si="0"/>
        <v>0</v>
      </c>
      <c r="AO100" s="200"/>
      <c r="AP100" s="200"/>
      <c r="AQ100" s="85" t="s">
        <v>83</v>
      </c>
      <c r="AR100" s="82"/>
      <c r="AS100" s="91">
        <v>0</v>
      </c>
      <c r="AT100" s="92">
        <f t="shared" si="1"/>
        <v>0</v>
      </c>
      <c r="AU100" s="93">
        <f>'5.1 - 5.1, 5.2, 5.3 - Ost...'!P131</f>
        <v>0</v>
      </c>
      <c r="AV100" s="92">
        <f>'5.1 - 5.1, 5.2, 5.3 - Ost...'!J35</f>
        <v>0</v>
      </c>
      <c r="AW100" s="92">
        <f>'5.1 - 5.1, 5.2, 5.3 - Ost...'!J36</f>
        <v>0</v>
      </c>
      <c r="AX100" s="92">
        <f>'5.1 - 5.1, 5.2, 5.3 - Ost...'!J37</f>
        <v>0</v>
      </c>
      <c r="AY100" s="92">
        <f>'5.1 - 5.1, 5.2, 5.3 - Ost...'!J38</f>
        <v>0</v>
      </c>
      <c r="AZ100" s="92">
        <f>'5.1 - 5.1, 5.2, 5.3 - Ost...'!F35</f>
        <v>0</v>
      </c>
      <c r="BA100" s="92">
        <f>'5.1 - 5.1, 5.2, 5.3 - Ost...'!F36</f>
        <v>0</v>
      </c>
      <c r="BB100" s="92">
        <f>'5.1 - 5.1, 5.2, 5.3 - Ost...'!F37</f>
        <v>0</v>
      </c>
      <c r="BC100" s="92">
        <f>'5.1 - 5.1, 5.2, 5.3 - Ost...'!F38</f>
        <v>0</v>
      </c>
      <c r="BD100" s="94">
        <f>'5.1 - 5.1, 5.2, 5.3 - Ost...'!F39</f>
        <v>0</v>
      </c>
      <c r="BT100" s="90" t="s">
        <v>84</v>
      </c>
      <c r="BV100" s="90" t="s">
        <v>78</v>
      </c>
      <c r="BW100" s="90" t="s">
        <v>100</v>
      </c>
      <c r="BX100" s="90" t="s">
        <v>4</v>
      </c>
      <c r="CL100" s="90" t="s">
        <v>1</v>
      </c>
      <c r="CM100" s="90" t="s">
        <v>76</v>
      </c>
    </row>
    <row r="101" spans="1:91">
      <c r="B101" s="17"/>
      <c r="AR101" s="17"/>
    </row>
    <row r="102" spans="1:91" s="2" customFormat="1" ht="30" customHeight="1">
      <c r="A102" s="31"/>
      <c r="B102" s="32"/>
      <c r="C102" s="71" t="s">
        <v>101</v>
      </c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208">
        <f>ROUND(SUM(AG103:AG106), 2)</f>
        <v>0</v>
      </c>
      <c r="AH102" s="208"/>
      <c r="AI102" s="208"/>
      <c r="AJ102" s="208"/>
      <c r="AK102" s="208"/>
      <c r="AL102" s="208"/>
      <c r="AM102" s="208"/>
      <c r="AN102" s="208">
        <f>ROUND(SUM(AN103:AN106), 2)</f>
        <v>0</v>
      </c>
      <c r="AO102" s="208"/>
      <c r="AP102" s="208"/>
      <c r="AQ102" s="95"/>
      <c r="AR102" s="32"/>
      <c r="AS102" s="64" t="s">
        <v>102</v>
      </c>
      <c r="AT102" s="65" t="s">
        <v>103</v>
      </c>
      <c r="AU102" s="65" t="s">
        <v>40</v>
      </c>
      <c r="AV102" s="66" t="s">
        <v>63</v>
      </c>
      <c r="AW102" s="31"/>
      <c r="AX102" s="31"/>
      <c r="AY102" s="31"/>
      <c r="AZ102" s="31"/>
      <c r="BA102" s="31"/>
      <c r="BB102" s="31"/>
      <c r="BC102" s="31"/>
      <c r="BD102" s="31"/>
      <c r="BE102" s="31"/>
    </row>
    <row r="103" spans="1:91" s="2" customFormat="1" ht="19.95" customHeight="1">
      <c r="A103" s="31"/>
      <c r="B103" s="32"/>
      <c r="C103" s="31"/>
      <c r="D103" s="245" t="s">
        <v>104</v>
      </c>
      <c r="E103" s="245"/>
      <c r="F103" s="245"/>
      <c r="G103" s="245"/>
      <c r="H103" s="245"/>
      <c r="I103" s="245"/>
      <c r="J103" s="245"/>
      <c r="K103" s="245"/>
      <c r="L103" s="245"/>
      <c r="M103" s="245"/>
      <c r="N103" s="245"/>
      <c r="O103" s="245"/>
      <c r="P103" s="245"/>
      <c r="Q103" s="245"/>
      <c r="R103" s="245"/>
      <c r="S103" s="245"/>
      <c r="T103" s="245"/>
      <c r="U103" s="245"/>
      <c r="V103" s="245"/>
      <c r="W103" s="245"/>
      <c r="X103" s="245"/>
      <c r="Y103" s="245"/>
      <c r="Z103" s="245"/>
      <c r="AA103" s="245"/>
      <c r="AB103" s="245"/>
      <c r="AC103" s="31"/>
      <c r="AD103" s="31"/>
      <c r="AE103" s="31"/>
      <c r="AF103" s="31"/>
      <c r="AG103" s="211">
        <f>ROUND(AG94 * AS103, 2)</f>
        <v>0</v>
      </c>
      <c r="AH103" s="204"/>
      <c r="AI103" s="204"/>
      <c r="AJ103" s="204"/>
      <c r="AK103" s="204"/>
      <c r="AL103" s="204"/>
      <c r="AM103" s="204"/>
      <c r="AN103" s="204">
        <f>ROUND(AG103 + AV103, 2)</f>
        <v>0</v>
      </c>
      <c r="AO103" s="204"/>
      <c r="AP103" s="204"/>
      <c r="AQ103" s="31"/>
      <c r="AR103" s="32"/>
      <c r="AS103" s="97">
        <v>0</v>
      </c>
      <c r="AT103" s="98" t="s">
        <v>105</v>
      </c>
      <c r="AU103" s="98" t="s">
        <v>41</v>
      </c>
      <c r="AV103" s="99">
        <f>ROUND(IF(AU103="základná",AG103*L32,IF(AU103="znížená",AG103*L33,0)), 2)</f>
        <v>0</v>
      </c>
      <c r="AW103" s="31"/>
      <c r="AX103" s="31"/>
      <c r="AY103" s="31"/>
      <c r="AZ103" s="31"/>
      <c r="BA103" s="31"/>
      <c r="BB103" s="31"/>
      <c r="BC103" s="31"/>
      <c r="BD103" s="31"/>
      <c r="BE103" s="31"/>
      <c r="BV103" s="14" t="s">
        <v>106</v>
      </c>
      <c r="BY103" s="100">
        <f>IF(AU103="základná",AV103,0)</f>
        <v>0</v>
      </c>
      <c r="BZ103" s="100">
        <f>IF(AU103="znížená",AV103,0)</f>
        <v>0</v>
      </c>
      <c r="CA103" s="100">
        <v>0</v>
      </c>
      <c r="CB103" s="100">
        <v>0</v>
      </c>
      <c r="CC103" s="100">
        <v>0</v>
      </c>
      <c r="CD103" s="100">
        <f>IF(AU103="základná",AG103,0)</f>
        <v>0</v>
      </c>
      <c r="CE103" s="100">
        <f>IF(AU103="znížená",AG103,0)</f>
        <v>0</v>
      </c>
      <c r="CF103" s="100">
        <f>IF(AU103="zákl. prenesená",AG103,0)</f>
        <v>0</v>
      </c>
      <c r="CG103" s="100">
        <f>IF(AU103="zníž. prenesená",AG103,0)</f>
        <v>0</v>
      </c>
      <c r="CH103" s="100">
        <f>IF(AU103="nulová",AG103,0)</f>
        <v>0</v>
      </c>
      <c r="CI103" s="14">
        <f>IF(AU103="základná",1,IF(AU103="znížená",2,IF(AU103="zákl. prenesená",4,IF(AU103="zníž. prenesená",5,3))))</f>
        <v>1</v>
      </c>
      <c r="CJ103" s="14">
        <f>IF(AT103="stavebná časť",1,IF(AT103="investičná časť",2,3))</f>
        <v>1</v>
      </c>
      <c r="CK103" s="14" t="str">
        <f>IF(D103="Vyplň vlastné","","x")</f>
        <v>x</v>
      </c>
    </row>
    <row r="104" spans="1:91" s="2" customFormat="1" ht="19.95" customHeight="1">
      <c r="A104" s="31"/>
      <c r="B104" s="32"/>
      <c r="C104" s="31"/>
      <c r="D104" s="244" t="s">
        <v>107</v>
      </c>
      <c r="E104" s="245"/>
      <c r="F104" s="245"/>
      <c r="G104" s="245"/>
      <c r="H104" s="245"/>
      <c r="I104" s="245"/>
      <c r="J104" s="245"/>
      <c r="K104" s="245"/>
      <c r="L104" s="245"/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  <c r="X104" s="245"/>
      <c r="Y104" s="245"/>
      <c r="Z104" s="245"/>
      <c r="AA104" s="245"/>
      <c r="AB104" s="245"/>
      <c r="AC104" s="31"/>
      <c r="AD104" s="31"/>
      <c r="AE104" s="31"/>
      <c r="AF104" s="31"/>
      <c r="AG104" s="211">
        <f>ROUND(AG94 * AS104, 2)</f>
        <v>0</v>
      </c>
      <c r="AH104" s="204"/>
      <c r="AI104" s="204"/>
      <c r="AJ104" s="204"/>
      <c r="AK104" s="204"/>
      <c r="AL104" s="204"/>
      <c r="AM104" s="204"/>
      <c r="AN104" s="204">
        <f>ROUND(AG104 + AV104, 2)</f>
        <v>0</v>
      </c>
      <c r="AO104" s="204"/>
      <c r="AP104" s="204"/>
      <c r="AQ104" s="31"/>
      <c r="AR104" s="32"/>
      <c r="AS104" s="97">
        <v>0</v>
      </c>
      <c r="AT104" s="98" t="s">
        <v>105</v>
      </c>
      <c r="AU104" s="98" t="s">
        <v>41</v>
      </c>
      <c r="AV104" s="99">
        <f>ROUND(IF(AU104="základná",AG104*L32,IF(AU104="znížená",AG104*L33,0)), 2)</f>
        <v>0</v>
      </c>
      <c r="AW104" s="31"/>
      <c r="AX104" s="31"/>
      <c r="AY104" s="31"/>
      <c r="AZ104" s="31"/>
      <c r="BA104" s="31"/>
      <c r="BB104" s="31"/>
      <c r="BC104" s="31"/>
      <c r="BD104" s="31"/>
      <c r="BE104" s="31"/>
      <c r="BV104" s="14" t="s">
        <v>108</v>
      </c>
      <c r="BY104" s="100">
        <f>IF(AU104="základná",AV104,0)</f>
        <v>0</v>
      </c>
      <c r="BZ104" s="100">
        <f>IF(AU104="znížená",AV104,0)</f>
        <v>0</v>
      </c>
      <c r="CA104" s="100">
        <v>0</v>
      </c>
      <c r="CB104" s="100">
        <v>0</v>
      </c>
      <c r="CC104" s="100">
        <v>0</v>
      </c>
      <c r="CD104" s="100">
        <f>IF(AU104="základná",AG104,0)</f>
        <v>0</v>
      </c>
      <c r="CE104" s="100">
        <f>IF(AU104="znížená",AG104,0)</f>
        <v>0</v>
      </c>
      <c r="CF104" s="100">
        <f>IF(AU104="zákl. prenesená",AG104,0)</f>
        <v>0</v>
      </c>
      <c r="CG104" s="100">
        <f>IF(AU104="zníž. prenesená",AG104,0)</f>
        <v>0</v>
      </c>
      <c r="CH104" s="100">
        <f>IF(AU104="nulová",AG104,0)</f>
        <v>0</v>
      </c>
      <c r="CI104" s="14">
        <f>IF(AU104="základná",1,IF(AU104="znížená",2,IF(AU104="zákl. prenesená",4,IF(AU104="zníž. prenesená",5,3))))</f>
        <v>1</v>
      </c>
      <c r="CJ104" s="14">
        <f>IF(AT104="stavebná časť",1,IF(AT104="investičná časť",2,3))</f>
        <v>1</v>
      </c>
      <c r="CK104" s="14" t="str">
        <f>IF(D104="Vyplň vlastné","","x")</f>
        <v/>
      </c>
    </row>
    <row r="105" spans="1:91" s="2" customFormat="1" ht="19.95" customHeight="1">
      <c r="A105" s="31"/>
      <c r="B105" s="32"/>
      <c r="C105" s="31"/>
      <c r="D105" s="244" t="s">
        <v>107</v>
      </c>
      <c r="E105" s="245"/>
      <c r="F105" s="245"/>
      <c r="G105" s="245"/>
      <c r="H105" s="245"/>
      <c r="I105" s="245"/>
      <c r="J105" s="245"/>
      <c r="K105" s="245"/>
      <c r="L105" s="245"/>
      <c r="M105" s="245"/>
      <c r="N105" s="245"/>
      <c r="O105" s="245"/>
      <c r="P105" s="245"/>
      <c r="Q105" s="245"/>
      <c r="R105" s="245"/>
      <c r="S105" s="245"/>
      <c r="T105" s="245"/>
      <c r="U105" s="245"/>
      <c r="V105" s="245"/>
      <c r="W105" s="245"/>
      <c r="X105" s="245"/>
      <c r="Y105" s="245"/>
      <c r="Z105" s="245"/>
      <c r="AA105" s="245"/>
      <c r="AB105" s="245"/>
      <c r="AC105" s="31"/>
      <c r="AD105" s="31"/>
      <c r="AE105" s="31"/>
      <c r="AF105" s="31"/>
      <c r="AG105" s="211">
        <f>ROUND(AG94 * AS105, 2)</f>
        <v>0</v>
      </c>
      <c r="AH105" s="204"/>
      <c r="AI105" s="204"/>
      <c r="AJ105" s="204"/>
      <c r="AK105" s="204"/>
      <c r="AL105" s="204"/>
      <c r="AM105" s="204"/>
      <c r="AN105" s="204">
        <f>ROUND(AG105 + AV105, 2)</f>
        <v>0</v>
      </c>
      <c r="AO105" s="204"/>
      <c r="AP105" s="204"/>
      <c r="AQ105" s="31"/>
      <c r="AR105" s="32"/>
      <c r="AS105" s="97">
        <v>0</v>
      </c>
      <c r="AT105" s="98" t="s">
        <v>105</v>
      </c>
      <c r="AU105" s="98" t="s">
        <v>41</v>
      </c>
      <c r="AV105" s="99">
        <f>ROUND(IF(AU105="základná",AG105*L32,IF(AU105="znížená",AG105*L33,0)), 2)</f>
        <v>0</v>
      </c>
      <c r="AW105" s="31"/>
      <c r="AX105" s="31"/>
      <c r="AY105" s="31"/>
      <c r="AZ105" s="31"/>
      <c r="BA105" s="31"/>
      <c r="BB105" s="31"/>
      <c r="BC105" s="31"/>
      <c r="BD105" s="31"/>
      <c r="BE105" s="31"/>
      <c r="BV105" s="14" t="s">
        <v>108</v>
      </c>
      <c r="BY105" s="100">
        <f>IF(AU105="základná",AV105,0)</f>
        <v>0</v>
      </c>
      <c r="BZ105" s="100">
        <f>IF(AU105="znížená",AV105,0)</f>
        <v>0</v>
      </c>
      <c r="CA105" s="100">
        <v>0</v>
      </c>
      <c r="CB105" s="100">
        <v>0</v>
      </c>
      <c r="CC105" s="100">
        <v>0</v>
      </c>
      <c r="CD105" s="100">
        <f>IF(AU105="základná",AG105,0)</f>
        <v>0</v>
      </c>
      <c r="CE105" s="100">
        <f>IF(AU105="znížená",AG105,0)</f>
        <v>0</v>
      </c>
      <c r="CF105" s="100">
        <f>IF(AU105="zákl. prenesená",AG105,0)</f>
        <v>0</v>
      </c>
      <c r="CG105" s="100">
        <f>IF(AU105="zníž. prenesená",AG105,0)</f>
        <v>0</v>
      </c>
      <c r="CH105" s="100">
        <f>IF(AU105="nulová",AG105,0)</f>
        <v>0</v>
      </c>
      <c r="CI105" s="14">
        <f>IF(AU105="základná",1,IF(AU105="znížená",2,IF(AU105="zákl. prenesená",4,IF(AU105="zníž. prenesená",5,3))))</f>
        <v>1</v>
      </c>
      <c r="CJ105" s="14">
        <f>IF(AT105="stavebná časť",1,IF(AT105="investičná časť",2,3))</f>
        <v>1</v>
      </c>
      <c r="CK105" s="14" t="str">
        <f>IF(D105="Vyplň vlastné","","x")</f>
        <v/>
      </c>
    </row>
    <row r="106" spans="1:91" s="2" customFormat="1" ht="19.95" customHeight="1">
      <c r="A106" s="31"/>
      <c r="B106" s="32"/>
      <c r="C106" s="31"/>
      <c r="D106" s="244" t="s">
        <v>107</v>
      </c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5"/>
      <c r="R106" s="245"/>
      <c r="S106" s="245"/>
      <c r="T106" s="245"/>
      <c r="U106" s="245"/>
      <c r="V106" s="245"/>
      <c r="W106" s="245"/>
      <c r="X106" s="245"/>
      <c r="Y106" s="245"/>
      <c r="Z106" s="245"/>
      <c r="AA106" s="245"/>
      <c r="AB106" s="245"/>
      <c r="AC106" s="31"/>
      <c r="AD106" s="31"/>
      <c r="AE106" s="31"/>
      <c r="AF106" s="31"/>
      <c r="AG106" s="211">
        <f>ROUND(AG94 * AS106, 2)</f>
        <v>0</v>
      </c>
      <c r="AH106" s="204"/>
      <c r="AI106" s="204"/>
      <c r="AJ106" s="204"/>
      <c r="AK106" s="204"/>
      <c r="AL106" s="204"/>
      <c r="AM106" s="204"/>
      <c r="AN106" s="204">
        <f>ROUND(AG106 + AV106, 2)</f>
        <v>0</v>
      </c>
      <c r="AO106" s="204"/>
      <c r="AP106" s="204"/>
      <c r="AQ106" s="31"/>
      <c r="AR106" s="32"/>
      <c r="AS106" s="101">
        <v>0</v>
      </c>
      <c r="AT106" s="102" t="s">
        <v>105</v>
      </c>
      <c r="AU106" s="102" t="s">
        <v>41</v>
      </c>
      <c r="AV106" s="103">
        <f>ROUND(IF(AU106="základná",AG106*L32,IF(AU106="znížená",AG106*L33,0)), 2)</f>
        <v>0</v>
      </c>
      <c r="AW106" s="31"/>
      <c r="AX106" s="31"/>
      <c r="AY106" s="31"/>
      <c r="AZ106" s="31"/>
      <c r="BA106" s="31"/>
      <c r="BB106" s="31"/>
      <c r="BC106" s="31"/>
      <c r="BD106" s="31"/>
      <c r="BE106" s="31"/>
      <c r="BV106" s="14" t="s">
        <v>108</v>
      </c>
      <c r="BY106" s="100">
        <f>IF(AU106="základná",AV106,0)</f>
        <v>0</v>
      </c>
      <c r="BZ106" s="100">
        <f>IF(AU106="znížená",AV106,0)</f>
        <v>0</v>
      </c>
      <c r="CA106" s="100">
        <v>0</v>
      </c>
      <c r="CB106" s="100">
        <v>0</v>
      </c>
      <c r="CC106" s="100">
        <v>0</v>
      </c>
      <c r="CD106" s="100">
        <f>IF(AU106="základná",AG106,0)</f>
        <v>0</v>
      </c>
      <c r="CE106" s="100">
        <f>IF(AU106="znížená",AG106,0)</f>
        <v>0</v>
      </c>
      <c r="CF106" s="100">
        <f>IF(AU106="zákl. prenesená",AG106,0)</f>
        <v>0</v>
      </c>
      <c r="CG106" s="100">
        <f>IF(AU106="zníž. prenesená",AG106,0)</f>
        <v>0</v>
      </c>
      <c r="CH106" s="100">
        <f>IF(AU106="nulová",AG106,0)</f>
        <v>0</v>
      </c>
      <c r="CI106" s="14">
        <f>IF(AU106="základná",1,IF(AU106="znížená",2,IF(AU106="zákl. prenesená",4,IF(AU106="zníž. prenesená",5,3))))</f>
        <v>1</v>
      </c>
      <c r="CJ106" s="14">
        <f>IF(AT106="stavebná časť",1,IF(AT106="investičná časť",2,3))</f>
        <v>1</v>
      </c>
      <c r="CK106" s="14" t="str">
        <f>IF(D106="Vyplň vlastné","","x")</f>
        <v/>
      </c>
    </row>
    <row r="107" spans="1:91" s="2" customFormat="1" ht="10.8" customHeight="1">
      <c r="A107" s="31"/>
      <c r="B107" s="32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2"/>
      <c r="AS107" s="31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</row>
    <row r="108" spans="1:91" s="2" customFormat="1" ht="30" customHeight="1">
      <c r="A108" s="31"/>
      <c r="B108" s="32"/>
      <c r="C108" s="104" t="s">
        <v>109</v>
      </c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  <c r="AA108" s="105"/>
      <c r="AB108" s="105"/>
      <c r="AC108" s="105"/>
      <c r="AD108" s="105"/>
      <c r="AE108" s="105"/>
      <c r="AF108" s="105"/>
      <c r="AG108" s="198">
        <f>ROUND(AG94 + AG102, 2)</f>
        <v>0</v>
      </c>
      <c r="AH108" s="198"/>
      <c r="AI108" s="198"/>
      <c r="AJ108" s="198"/>
      <c r="AK108" s="198"/>
      <c r="AL108" s="198"/>
      <c r="AM108" s="198"/>
      <c r="AN108" s="198">
        <f>ROUND(AN94 + AN102, 2)</f>
        <v>0</v>
      </c>
      <c r="AO108" s="198"/>
      <c r="AP108" s="198"/>
      <c r="AQ108" s="105"/>
      <c r="AR108" s="32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</row>
    <row r="109" spans="1:91" s="2" customFormat="1" ht="6.9" customHeight="1">
      <c r="A109" s="31"/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32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</row>
  </sheetData>
  <mergeCells count="80">
    <mergeCell ref="C92:G92"/>
    <mergeCell ref="D106:AB106"/>
    <mergeCell ref="D105:AB105"/>
    <mergeCell ref="D104:AB104"/>
    <mergeCell ref="D103:AB103"/>
    <mergeCell ref="D100:H100"/>
    <mergeCell ref="D96:H96"/>
    <mergeCell ref="D99:H99"/>
    <mergeCell ref="D97:H97"/>
    <mergeCell ref="D98:H98"/>
    <mergeCell ref="D95:H95"/>
    <mergeCell ref="I92:AF92"/>
    <mergeCell ref="J95:AF95"/>
    <mergeCell ref="J98:AF98"/>
    <mergeCell ref="J97:AF97"/>
    <mergeCell ref="J100:AF100"/>
    <mergeCell ref="J99:AF99"/>
    <mergeCell ref="J96:AF96"/>
    <mergeCell ref="L85:AJ85"/>
    <mergeCell ref="AG97:AM97"/>
    <mergeCell ref="BE5:BE34"/>
    <mergeCell ref="K5:AJ5"/>
    <mergeCell ref="K6:AJ6"/>
    <mergeCell ref="E14:AJ14"/>
    <mergeCell ref="E23:AN23"/>
    <mergeCell ref="AK26:AO26"/>
    <mergeCell ref="AK27:AO27"/>
    <mergeCell ref="AK29:AO29"/>
    <mergeCell ref="AK31:AO31"/>
    <mergeCell ref="W31:AE31"/>
    <mergeCell ref="L31:P31"/>
    <mergeCell ref="AK32:AO32"/>
    <mergeCell ref="L32:P32"/>
    <mergeCell ref="W32:AE32"/>
    <mergeCell ref="W33:AE33"/>
    <mergeCell ref="AK33:AO33"/>
    <mergeCell ref="L33:P33"/>
    <mergeCell ref="AK34:AO34"/>
    <mergeCell ref="L34:P34"/>
    <mergeCell ref="W34:AE34"/>
    <mergeCell ref="W35:AE35"/>
    <mergeCell ref="L35:P35"/>
    <mergeCell ref="AK35:AO35"/>
    <mergeCell ref="AK36:AO36"/>
    <mergeCell ref="W36:AE36"/>
    <mergeCell ref="L36:P36"/>
    <mergeCell ref="AK38:AO38"/>
    <mergeCell ref="X38:AB38"/>
    <mergeCell ref="AR2:BE2"/>
    <mergeCell ref="AG106:AM106"/>
    <mergeCell ref="AG105:AM105"/>
    <mergeCell ref="AG104:AM104"/>
    <mergeCell ref="AG103:AM103"/>
    <mergeCell ref="AG102:AM102"/>
    <mergeCell ref="AG96:AM96"/>
    <mergeCell ref="AG92:AM92"/>
    <mergeCell ref="AG100:AM100"/>
    <mergeCell ref="AG94:AM94"/>
    <mergeCell ref="AN99:AP99"/>
    <mergeCell ref="AN106:AP106"/>
    <mergeCell ref="AN97:AP97"/>
    <mergeCell ref="AN102:AP102"/>
    <mergeCell ref="AN100:AP100"/>
    <mergeCell ref="AS89:AT91"/>
    <mergeCell ref="AG108:AM108"/>
    <mergeCell ref="AG99:AM99"/>
    <mergeCell ref="AG98:AM98"/>
    <mergeCell ref="AG95:AM95"/>
    <mergeCell ref="AM87:AN87"/>
    <mergeCell ref="AM90:AP90"/>
    <mergeCell ref="AM89:AP89"/>
    <mergeCell ref="AN108:AP108"/>
    <mergeCell ref="AN98:AP98"/>
    <mergeCell ref="AN103:AP103"/>
    <mergeCell ref="AN92:AP92"/>
    <mergeCell ref="AN94:AP94"/>
    <mergeCell ref="AN95:AP95"/>
    <mergeCell ref="AN104:AP104"/>
    <mergeCell ref="AN105:AP105"/>
    <mergeCell ref="AN96:AP96"/>
  </mergeCells>
  <dataValidations count="2">
    <dataValidation type="list" allowBlank="1" showInputMessage="1" showErrorMessage="1" error="Povolené sú hodnoty základná, znížená, nulová." sqref="AU102:AU106">
      <formula1>"základná, znížená, nulová"</formula1>
    </dataValidation>
    <dataValidation type="list" allowBlank="1" showInputMessage="1" showErrorMessage="1" error="Povolené sú hodnoty stavebná časť, technologická časť, investičná časť." sqref="AT102:AT106">
      <formula1>"stavebná časť, technologická časť, investičná časť"</formula1>
    </dataValidation>
  </dataValidations>
  <hyperlinks>
    <hyperlink ref="A95" location="'01 - Zateplenie obvodovéh...'!C2" display="/"/>
    <hyperlink ref="A96" location="'02 - Zateplenie strechy -...'!C2" display="/"/>
    <hyperlink ref="A97" location="'03 - Výmena vonkajších vý...'!C2" display="/"/>
    <hyperlink ref="A98" location="'4.1 - Odstránenie a likvi...'!C2" display="/"/>
    <hyperlink ref="A99" location="'4.2 - Nový bleskozvod vrá...'!C2" display="/"/>
    <hyperlink ref="A100" location="'5.1 - 5.1, 5.2, 5.3 - Ost...'!C2" display="/"/>
  </hyperlinks>
  <pageMargins left="0.39374999999999999" right="0.39374999999999999" top="0.39374999999999999" bottom="0.39374999999999999" header="0" footer="0"/>
  <pageSetup paperSize="9" scale="74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2"/>
  <sheetViews>
    <sheetView showGridLines="0" topLeftCell="A135" workbookViewId="0">
      <selection activeCell="C142" sqref="C142:J142"/>
    </sheetView>
  </sheetViews>
  <sheetFormatPr defaultRowHeight="10.199999999999999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0" width="22.28515625" style="1" customWidth="1"/>
    <col min="11" max="11" width="22.28515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209" t="s">
        <v>5</v>
      </c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4" t="s">
        <v>85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76</v>
      </c>
    </row>
    <row r="4" spans="1:46" s="1" customFormat="1" ht="24.9" customHeight="1">
      <c r="B4" s="17"/>
      <c r="D4" s="18" t="s">
        <v>110</v>
      </c>
      <c r="L4" s="17"/>
      <c r="M4" s="107" t="s">
        <v>9</v>
      </c>
      <c r="AT4" s="14" t="s">
        <v>3</v>
      </c>
    </row>
    <row r="5" spans="1:46" s="1" customFormat="1" ht="6.9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26.25" customHeight="1">
      <c r="B7" s="17"/>
      <c r="E7" s="247" t="str">
        <f>'Rekapitulácia stavby'!K6</f>
        <v>Zateplenie plniarne nealkoholických nápojov, Dunajská streda - časť búracie práce - aktualizácia jún 2023</v>
      </c>
      <c r="F7" s="248"/>
      <c r="G7" s="248"/>
      <c r="H7" s="248"/>
      <c r="L7" s="17"/>
    </row>
    <row r="8" spans="1:46" s="2" customFormat="1" ht="12" customHeight="1">
      <c r="A8" s="31"/>
      <c r="B8" s="32"/>
      <c r="C8" s="31"/>
      <c r="D8" s="24" t="s">
        <v>111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16.5" customHeight="1">
      <c r="A9" s="31"/>
      <c r="B9" s="32"/>
      <c r="C9" s="31"/>
      <c r="D9" s="31"/>
      <c r="E9" s="229" t="s">
        <v>112</v>
      </c>
      <c r="F9" s="249"/>
      <c r="G9" s="249"/>
      <c r="H9" s="24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4" t="s">
        <v>16</v>
      </c>
      <c r="E11" s="31"/>
      <c r="F11" s="22" t="s">
        <v>1</v>
      </c>
      <c r="G11" s="31"/>
      <c r="H11" s="31"/>
      <c r="I11" s="24" t="s">
        <v>17</v>
      </c>
      <c r="J11" s="22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4" t="s">
        <v>18</v>
      </c>
      <c r="E12" s="31"/>
      <c r="F12" s="22" t="s">
        <v>19</v>
      </c>
      <c r="G12" s="31"/>
      <c r="H12" s="31"/>
      <c r="I12" s="24" t="s">
        <v>20</v>
      </c>
      <c r="J12" s="57" t="str">
        <f>'Rekapitulácia stavby'!AN8</f>
        <v>8. 6. 2023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8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4" t="s">
        <v>22</v>
      </c>
      <c r="E14" s="31"/>
      <c r="F14" s="31"/>
      <c r="G14" s="31"/>
      <c r="H14" s="31"/>
      <c r="I14" s="24" t="s">
        <v>23</v>
      </c>
      <c r="J14" s="22" t="s">
        <v>1</v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2" t="s">
        <v>24</v>
      </c>
      <c r="F15" s="31"/>
      <c r="G15" s="31"/>
      <c r="H15" s="31"/>
      <c r="I15" s="24" t="s">
        <v>25</v>
      </c>
      <c r="J15" s="22" t="s">
        <v>1</v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4" t="s">
        <v>26</v>
      </c>
      <c r="E17" s="31"/>
      <c r="F17" s="31"/>
      <c r="G17" s="31"/>
      <c r="H17" s="31"/>
      <c r="I17" s="24" t="s">
        <v>23</v>
      </c>
      <c r="J17" s="25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51" t="str">
        <f>'Rekapitulácia stavby'!E14</f>
        <v>Vyplň údaj</v>
      </c>
      <c r="F18" s="234"/>
      <c r="G18" s="234"/>
      <c r="H18" s="234"/>
      <c r="I18" s="24" t="s">
        <v>25</v>
      </c>
      <c r="J18" s="25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4" t="s">
        <v>28</v>
      </c>
      <c r="E20" s="31"/>
      <c r="F20" s="31"/>
      <c r="G20" s="31"/>
      <c r="H20" s="31"/>
      <c r="I20" s="24" t="s">
        <v>23</v>
      </c>
      <c r="J20" s="22" t="s">
        <v>1</v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2" t="s">
        <v>29</v>
      </c>
      <c r="F21" s="31"/>
      <c r="G21" s="31"/>
      <c r="H21" s="31"/>
      <c r="I21" s="24" t="s">
        <v>25</v>
      </c>
      <c r="J21" s="22" t="s">
        <v>1</v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4" t="s">
        <v>31</v>
      </c>
      <c r="E23" s="31"/>
      <c r="F23" s="31"/>
      <c r="G23" s="31"/>
      <c r="H23" s="31"/>
      <c r="I23" s="24" t="s">
        <v>23</v>
      </c>
      <c r="J23" s="22" t="s">
        <v>1</v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2" t="s">
        <v>32</v>
      </c>
      <c r="F24" s="31"/>
      <c r="G24" s="31"/>
      <c r="H24" s="31"/>
      <c r="I24" s="24" t="s">
        <v>25</v>
      </c>
      <c r="J24" s="22" t="s">
        <v>1</v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4" t="s">
        <v>33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08"/>
      <c r="B27" s="109"/>
      <c r="C27" s="108"/>
      <c r="D27" s="108"/>
      <c r="E27" s="238" t="s">
        <v>1</v>
      </c>
      <c r="F27" s="238"/>
      <c r="G27" s="238"/>
      <c r="H27" s="23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" customHeight="1">
      <c r="A30" s="31"/>
      <c r="B30" s="32"/>
      <c r="C30" s="31"/>
      <c r="D30" s="22" t="s">
        <v>113</v>
      </c>
      <c r="E30" s="31"/>
      <c r="F30" s="31"/>
      <c r="G30" s="31"/>
      <c r="H30" s="31"/>
      <c r="I30" s="31"/>
      <c r="J30" s="30">
        <f>J96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" customHeight="1">
      <c r="A31" s="31"/>
      <c r="B31" s="32"/>
      <c r="C31" s="31"/>
      <c r="D31" s="29" t="s">
        <v>104</v>
      </c>
      <c r="E31" s="31"/>
      <c r="F31" s="31"/>
      <c r="G31" s="31"/>
      <c r="H31" s="31"/>
      <c r="I31" s="31"/>
      <c r="J31" s="30">
        <f>J101</f>
        <v>0</v>
      </c>
      <c r="K31" s="31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11" t="s">
        <v>36</v>
      </c>
      <c r="E32" s="31"/>
      <c r="F32" s="31"/>
      <c r="G32" s="31"/>
      <c r="H32" s="31"/>
      <c r="I32" s="31"/>
      <c r="J32" s="73">
        <f>ROUND(J30 + J31, 2)</f>
        <v>0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" customHeight="1">
      <c r="A33" s="31"/>
      <c r="B33" s="32"/>
      <c r="C33" s="31"/>
      <c r="D33" s="68"/>
      <c r="E33" s="68"/>
      <c r="F33" s="68"/>
      <c r="G33" s="68"/>
      <c r="H33" s="68"/>
      <c r="I33" s="68"/>
      <c r="J33" s="68"/>
      <c r="K33" s="68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" customHeight="1">
      <c r="A34" s="31"/>
      <c r="B34" s="32"/>
      <c r="C34" s="31"/>
      <c r="D34" s="31"/>
      <c r="E34" s="31"/>
      <c r="F34" s="35" t="s">
        <v>38</v>
      </c>
      <c r="G34" s="31"/>
      <c r="H34" s="31"/>
      <c r="I34" s="35" t="s">
        <v>37</v>
      </c>
      <c r="J34" s="35" t="s">
        <v>39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" customHeight="1">
      <c r="A35" s="31"/>
      <c r="B35" s="32"/>
      <c r="C35" s="31"/>
      <c r="D35" s="112" t="s">
        <v>40</v>
      </c>
      <c r="E35" s="37" t="s">
        <v>41</v>
      </c>
      <c r="F35" s="113">
        <f>ROUND((SUM(BE101:BE108) + SUM(BE128:BE139)),  2)</f>
        <v>0</v>
      </c>
      <c r="G35" s="114"/>
      <c r="H35" s="114"/>
      <c r="I35" s="115">
        <v>0.2</v>
      </c>
      <c r="J35" s="113">
        <f>ROUND(((SUM(BE101:BE108) + SUM(BE128:BE139))*I35),  2)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" customHeight="1">
      <c r="A36" s="31"/>
      <c r="B36" s="32"/>
      <c r="C36" s="31"/>
      <c r="D36" s="31"/>
      <c r="E36" s="37" t="s">
        <v>42</v>
      </c>
      <c r="F36" s="113">
        <f>ROUND((SUM(BF101:BF108) + SUM(BF128:BF139)),  2)</f>
        <v>0</v>
      </c>
      <c r="G36" s="114"/>
      <c r="H36" s="114"/>
      <c r="I36" s="115">
        <v>0.2</v>
      </c>
      <c r="J36" s="113">
        <f>ROUND(((SUM(BF101:BF108) + SUM(BF128:BF139))*I36),  2)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" hidden="1" customHeight="1">
      <c r="A37" s="31"/>
      <c r="B37" s="32"/>
      <c r="C37" s="31"/>
      <c r="D37" s="31"/>
      <c r="E37" s="24" t="s">
        <v>43</v>
      </c>
      <c r="F37" s="116">
        <f>ROUND((SUM(BG101:BG108) + SUM(BG128:BG139)),  2)</f>
        <v>0</v>
      </c>
      <c r="G37" s="31"/>
      <c r="H37" s="31"/>
      <c r="I37" s="117">
        <v>0.2</v>
      </c>
      <c r="J37" s="116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" hidden="1" customHeight="1">
      <c r="A38" s="31"/>
      <c r="B38" s="32"/>
      <c r="C38" s="31"/>
      <c r="D38" s="31"/>
      <c r="E38" s="24" t="s">
        <v>44</v>
      </c>
      <c r="F38" s="116">
        <f>ROUND((SUM(BH101:BH108) + SUM(BH128:BH139)),  2)</f>
        <v>0</v>
      </c>
      <c r="G38" s="31"/>
      <c r="H38" s="31"/>
      <c r="I38" s="117">
        <v>0.2</v>
      </c>
      <c r="J38" s="116">
        <f>0</f>
        <v>0</v>
      </c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" hidden="1" customHeight="1">
      <c r="A39" s="31"/>
      <c r="B39" s="32"/>
      <c r="C39" s="31"/>
      <c r="D39" s="31"/>
      <c r="E39" s="37" t="s">
        <v>45</v>
      </c>
      <c r="F39" s="113">
        <f>ROUND((SUM(BI101:BI108) + SUM(BI128:BI139)),  2)</f>
        <v>0</v>
      </c>
      <c r="G39" s="114"/>
      <c r="H39" s="114"/>
      <c r="I39" s="115">
        <v>0</v>
      </c>
      <c r="J39" s="113">
        <f>0</f>
        <v>0</v>
      </c>
      <c r="K39" s="3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18" t="s">
        <v>46</v>
      </c>
      <c r="E41" s="62"/>
      <c r="F41" s="62"/>
      <c r="G41" s="119" t="s">
        <v>47</v>
      </c>
      <c r="H41" s="120" t="s">
        <v>48</v>
      </c>
      <c r="I41" s="62"/>
      <c r="J41" s="121">
        <f>SUM(J32:J39)</f>
        <v>0</v>
      </c>
      <c r="K41" s="122"/>
      <c r="L41" s="44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4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4"/>
      <c r="D50" s="45" t="s">
        <v>49</v>
      </c>
      <c r="E50" s="46"/>
      <c r="F50" s="46"/>
      <c r="G50" s="45" t="s">
        <v>50</v>
      </c>
      <c r="H50" s="46"/>
      <c r="I50" s="46"/>
      <c r="J50" s="46"/>
      <c r="K50" s="46"/>
      <c r="L50" s="44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3.2">
      <c r="A61" s="31"/>
      <c r="B61" s="32"/>
      <c r="C61" s="31"/>
      <c r="D61" s="47" t="s">
        <v>51</v>
      </c>
      <c r="E61" s="34"/>
      <c r="F61" s="123" t="s">
        <v>52</v>
      </c>
      <c r="G61" s="47" t="s">
        <v>51</v>
      </c>
      <c r="H61" s="34"/>
      <c r="I61" s="34"/>
      <c r="J61" s="124" t="s">
        <v>52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3.2">
      <c r="A65" s="31"/>
      <c r="B65" s="32"/>
      <c r="C65" s="31"/>
      <c r="D65" s="45" t="s">
        <v>53</v>
      </c>
      <c r="E65" s="48"/>
      <c r="F65" s="48"/>
      <c r="G65" s="45" t="s">
        <v>54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3.2">
      <c r="A76" s="31"/>
      <c r="B76" s="32"/>
      <c r="C76" s="31"/>
      <c r="D76" s="47" t="s">
        <v>51</v>
      </c>
      <c r="E76" s="34"/>
      <c r="F76" s="123" t="s">
        <v>52</v>
      </c>
      <c r="G76" s="47" t="s">
        <v>51</v>
      </c>
      <c r="H76" s="34"/>
      <c r="I76" s="34"/>
      <c r="J76" s="124" t="s">
        <v>52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" customHeight="1">
      <c r="A82" s="31"/>
      <c r="B82" s="32"/>
      <c r="C82" s="18" t="s">
        <v>114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4" t="s">
        <v>14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26.25" customHeight="1">
      <c r="A85" s="31"/>
      <c r="B85" s="32"/>
      <c r="C85" s="31"/>
      <c r="D85" s="31"/>
      <c r="E85" s="247" t="str">
        <f>E7</f>
        <v>Zateplenie plniarne nealkoholických nápojov, Dunajská streda - časť búracie práce - aktualizácia jún 2023</v>
      </c>
      <c r="F85" s="248"/>
      <c r="G85" s="248"/>
      <c r="H85" s="248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4" t="s">
        <v>111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16.5" customHeight="1">
      <c r="A87" s="31"/>
      <c r="B87" s="32"/>
      <c r="C87" s="31"/>
      <c r="D87" s="31"/>
      <c r="E87" s="229" t="str">
        <f>E9</f>
        <v>01 - Zateplenie obvodového plášťa - búracie práce</v>
      </c>
      <c r="F87" s="249"/>
      <c r="G87" s="249"/>
      <c r="H87" s="24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4" t="s">
        <v>18</v>
      </c>
      <c r="D89" s="31"/>
      <c r="E89" s="31"/>
      <c r="F89" s="22" t="str">
        <f>F12</f>
        <v>Dunajská Streda</v>
      </c>
      <c r="G89" s="31"/>
      <c r="H89" s="31"/>
      <c r="I89" s="24" t="s">
        <v>20</v>
      </c>
      <c r="J89" s="57" t="str">
        <f>IF(J12="","",J12)</f>
        <v>8. 6. 2023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25.65" customHeight="1">
      <c r="A91" s="31"/>
      <c r="B91" s="32"/>
      <c r="C91" s="24" t="s">
        <v>22</v>
      </c>
      <c r="D91" s="31"/>
      <c r="E91" s="31"/>
      <c r="F91" s="22" t="str">
        <f>E15</f>
        <v>McCarter, a.s.</v>
      </c>
      <c r="G91" s="31"/>
      <c r="H91" s="31"/>
      <c r="I91" s="24" t="s">
        <v>28</v>
      </c>
      <c r="J91" s="27" t="str">
        <f>E21</f>
        <v>Ing.arch. Miroslav Marko M.Arch.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15" customHeight="1">
      <c r="A92" s="31"/>
      <c r="B92" s="32"/>
      <c r="C92" s="24" t="s">
        <v>26</v>
      </c>
      <c r="D92" s="31"/>
      <c r="E92" s="31"/>
      <c r="F92" s="22" t="str">
        <f>IF(E18="","",E18)</f>
        <v>Vyplň údaj</v>
      </c>
      <c r="G92" s="31"/>
      <c r="H92" s="31"/>
      <c r="I92" s="24" t="s">
        <v>31</v>
      </c>
      <c r="J92" s="27" t="str">
        <f>E24</f>
        <v>Rosoft,s.r.o.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25" t="s">
        <v>115</v>
      </c>
      <c r="D94" s="105"/>
      <c r="E94" s="105"/>
      <c r="F94" s="105"/>
      <c r="G94" s="105"/>
      <c r="H94" s="105"/>
      <c r="I94" s="105"/>
      <c r="J94" s="126" t="s">
        <v>116</v>
      </c>
      <c r="K94" s="105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8" customHeight="1">
      <c r="A96" s="31"/>
      <c r="B96" s="32"/>
      <c r="C96" s="127" t="s">
        <v>117</v>
      </c>
      <c r="D96" s="31"/>
      <c r="E96" s="31"/>
      <c r="F96" s="31"/>
      <c r="G96" s="31"/>
      <c r="H96" s="31"/>
      <c r="I96" s="31"/>
      <c r="J96" s="73">
        <f>J128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118</v>
      </c>
    </row>
    <row r="97" spans="1:65" s="9" customFormat="1" ht="24.9" customHeight="1">
      <c r="B97" s="128"/>
      <c r="D97" s="129" t="s">
        <v>119</v>
      </c>
      <c r="E97" s="130"/>
      <c r="F97" s="130"/>
      <c r="G97" s="130"/>
      <c r="H97" s="130"/>
      <c r="I97" s="130"/>
      <c r="J97" s="131">
        <f>J129</f>
        <v>0</v>
      </c>
      <c r="L97" s="128"/>
    </row>
    <row r="98" spans="1:65" s="10" customFormat="1" ht="19.95" customHeight="1">
      <c r="B98" s="132"/>
      <c r="D98" s="133" t="s">
        <v>120</v>
      </c>
      <c r="E98" s="134"/>
      <c r="F98" s="134"/>
      <c r="G98" s="134"/>
      <c r="H98" s="134"/>
      <c r="I98" s="134"/>
      <c r="J98" s="135">
        <f>J130</f>
        <v>0</v>
      </c>
      <c r="L98" s="132"/>
    </row>
    <row r="99" spans="1:65" s="2" customFormat="1" ht="21.75" customHeight="1">
      <c r="A99" s="31"/>
      <c r="B99" s="32"/>
      <c r="C99" s="31"/>
      <c r="D99" s="31"/>
      <c r="E99" s="31"/>
      <c r="F99" s="31"/>
      <c r="G99" s="31"/>
      <c r="H99" s="31"/>
      <c r="I99" s="31"/>
      <c r="J99" s="31"/>
      <c r="K99" s="31"/>
      <c r="L99" s="44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</row>
    <row r="100" spans="1:65" s="2" customFormat="1" ht="6.9" customHeight="1">
      <c r="A100" s="31"/>
      <c r="B100" s="32"/>
      <c r="C100" s="31"/>
      <c r="D100" s="31"/>
      <c r="E100" s="31"/>
      <c r="F100" s="31"/>
      <c r="G100" s="31"/>
      <c r="H100" s="31"/>
      <c r="I100" s="31"/>
      <c r="J100" s="31"/>
      <c r="K100" s="31"/>
      <c r="L100" s="44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65" s="2" customFormat="1" ht="29.25" customHeight="1">
      <c r="A101" s="31"/>
      <c r="B101" s="32"/>
      <c r="C101" s="127" t="s">
        <v>121</v>
      </c>
      <c r="D101" s="31"/>
      <c r="E101" s="31"/>
      <c r="F101" s="31"/>
      <c r="G101" s="31"/>
      <c r="H101" s="31"/>
      <c r="I101" s="31"/>
      <c r="J101" s="136">
        <f>ROUND(J102 + J103 + J104 + J105 + J106 + J107,2)</f>
        <v>0</v>
      </c>
      <c r="K101" s="31"/>
      <c r="L101" s="44"/>
      <c r="N101" s="137" t="s">
        <v>40</v>
      </c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65" s="2" customFormat="1" ht="18" customHeight="1">
      <c r="A102" s="31"/>
      <c r="B102" s="138"/>
      <c r="C102" s="139"/>
      <c r="D102" s="244" t="s">
        <v>122</v>
      </c>
      <c r="E102" s="246"/>
      <c r="F102" s="246"/>
      <c r="G102" s="139"/>
      <c r="H102" s="139"/>
      <c r="I102" s="139"/>
      <c r="J102" s="96">
        <v>0</v>
      </c>
      <c r="K102" s="139"/>
      <c r="L102" s="141"/>
      <c r="M102" s="142"/>
      <c r="N102" s="143" t="s">
        <v>42</v>
      </c>
      <c r="O102" s="142"/>
      <c r="P102" s="142"/>
      <c r="Q102" s="142"/>
      <c r="R102" s="142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142"/>
      <c r="AV102" s="142"/>
      <c r="AW102" s="142"/>
      <c r="AX102" s="142"/>
      <c r="AY102" s="144" t="s">
        <v>123</v>
      </c>
      <c r="AZ102" s="142"/>
      <c r="BA102" s="142"/>
      <c r="BB102" s="142"/>
      <c r="BC102" s="142"/>
      <c r="BD102" s="142"/>
      <c r="BE102" s="145">
        <f t="shared" ref="BE102:BE107" si="0">IF(N102="základná",J102,0)</f>
        <v>0</v>
      </c>
      <c r="BF102" s="145">
        <f t="shared" ref="BF102:BF107" si="1">IF(N102="znížená",J102,0)</f>
        <v>0</v>
      </c>
      <c r="BG102" s="145">
        <f t="shared" ref="BG102:BG107" si="2">IF(N102="zákl. prenesená",J102,0)</f>
        <v>0</v>
      </c>
      <c r="BH102" s="145">
        <f t="shared" ref="BH102:BH107" si="3">IF(N102="zníž. prenesená",J102,0)</f>
        <v>0</v>
      </c>
      <c r="BI102" s="145">
        <f t="shared" ref="BI102:BI107" si="4">IF(N102="nulová",J102,0)</f>
        <v>0</v>
      </c>
      <c r="BJ102" s="144" t="s">
        <v>124</v>
      </c>
      <c r="BK102" s="142"/>
      <c r="BL102" s="142"/>
      <c r="BM102" s="142"/>
    </row>
    <row r="103" spans="1:65" s="2" customFormat="1" ht="18" customHeight="1">
      <c r="A103" s="31"/>
      <c r="B103" s="138"/>
      <c r="C103" s="139"/>
      <c r="D103" s="244" t="s">
        <v>125</v>
      </c>
      <c r="E103" s="246"/>
      <c r="F103" s="246"/>
      <c r="G103" s="139"/>
      <c r="H103" s="139"/>
      <c r="I103" s="139"/>
      <c r="J103" s="96">
        <v>0</v>
      </c>
      <c r="K103" s="139"/>
      <c r="L103" s="141"/>
      <c r="M103" s="142"/>
      <c r="N103" s="143" t="s">
        <v>42</v>
      </c>
      <c r="O103" s="142"/>
      <c r="P103" s="142"/>
      <c r="Q103" s="142"/>
      <c r="R103" s="142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142"/>
      <c r="AV103" s="142"/>
      <c r="AW103" s="142"/>
      <c r="AX103" s="142"/>
      <c r="AY103" s="144" t="s">
        <v>123</v>
      </c>
      <c r="AZ103" s="142"/>
      <c r="BA103" s="142"/>
      <c r="BB103" s="142"/>
      <c r="BC103" s="142"/>
      <c r="BD103" s="142"/>
      <c r="BE103" s="145">
        <f t="shared" si="0"/>
        <v>0</v>
      </c>
      <c r="BF103" s="145">
        <f t="shared" si="1"/>
        <v>0</v>
      </c>
      <c r="BG103" s="145">
        <f t="shared" si="2"/>
        <v>0</v>
      </c>
      <c r="BH103" s="145">
        <f t="shared" si="3"/>
        <v>0</v>
      </c>
      <c r="BI103" s="145">
        <f t="shared" si="4"/>
        <v>0</v>
      </c>
      <c r="BJ103" s="144" t="s">
        <v>124</v>
      </c>
      <c r="BK103" s="142"/>
      <c r="BL103" s="142"/>
      <c r="BM103" s="142"/>
    </row>
    <row r="104" spans="1:65" s="2" customFormat="1" ht="18" customHeight="1">
      <c r="A104" s="31"/>
      <c r="B104" s="138"/>
      <c r="C104" s="139"/>
      <c r="D104" s="244" t="s">
        <v>126</v>
      </c>
      <c r="E104" s="246"/>
      <c r="F104" s="246"/>
      <c r="G104" s="139"/>
      <c r="H104" s="139"/>
      <c r="I104" s="139"/>
      <c r="J104" s="96">
        <v>0</v>
      </c>
      <c r="K104" s="139"/>
      <c r="L104" s="141"/>
      <c r="M104" s="142"/>
      <c r="N104" s="143" t="s">
        <v>42</v>
      </c>
      <c r="O104" s="142"/>
      <c r="P104" s="142"/>
      <c r="Q104" s="142"/>
      <c r="R104" s="142"/>
      <c r="S104" s="139"/>
      <c r="T104" s="139"/>
      <c r="U104" s="139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42"/>
      <c r="AG104" s="142"/>
      <c r="AH104" s="142"/>
      <c r="AI104" s="142"/>
      <c r="AJ104" s="142"/>
      <c r="AK104" s="142"/>
      <c r="AL104" s="142"/>
      <c r="AM104" s="142"/>
      <c r="AN104" s="142"/>
      <c r="AO104" s="142"/>
      <c r="AP104" s="142"/>
      <c r="AQ104" s="142"/>
      <c r="AR104" s="142"/>
      <c r="AS104" s="142"/>
      <c r="AT104" s="142"/>
      <c r="AU104" s="142"/>
      <c r="AV104" s="142"/>
      <c r="AW104" s="142"/>
      <c r="AX104" s="142"/>
      <c r="AY104" s="144" t="s">
        <v>123</v>
      </c>
      <c r="AZ104" s="142"/>
      <c r="BA104" s="142"/>
      <c r="BB104" s="142"/>
      <c r="BC104" s="142"/>
      <c r="BD104" s="142"/>
      <c r="BE104" s="145">
        <f t="shared" si="0"/>
        <v>0</v>
      </c>
      <c r="BF104" s="145">
        <f t="shared" si="1"/>
        <v>0</v>
      </c>
      <c r="BG104" s="145">
        <f t="shared" si="2"/>
        <v>0</v>
      </c>
      <c r="BH104" s="145">
        <f t="shared" si="3"/>
        <v>0</v>
      </c>
      <c r="BI104" s="145">
        <f t="shared" si="4"/>
        <v>0</v>
      </c>
      <c r="BJ104" s="144" t="s">
        <v>124</v>
      </c>
      <c r="BK104" s="142"/>
      <c r="BL104" s="142"/>
      <c r="BM104" s="142"/>
    </row>
    <row r="105" spans="1:65" s="2" customFormat="1" ht="18" customHeight="1">
      <c r="A105" s="31"/>
      <c r="B105" s="138"/>
      <c r="C105" s="139"/>
      <c r="D105" s="244" t="s">
        <v>127</v>
      </c>
      <c r="E105" s="246"/>
      <c r="F105" s="246"/>
      <c r="G105" s="139"/>
      <c r="H105" s="139"/>
      <c r="I105" s="139"/>
      <c r="J105" s="96">
        <v>0</v>
      </c>
      <c r="K105" s="139"/>
      <c r="L105" s="141"/>
      <c r="M105" s="142"/>
      <c r="N105" s="143" t="s">
        <v>42</v>
      </c>
      <c r="O105" s="142"/>
      <c r="P105" s="142"/>
      <c r="Q105" s="142"/>
      <c r="R105" s="142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142"/>
      <c r="AV105" s="142"/>
      <c r="AW105" s="142"/>
      <c r="AX105" s="142"/>
      <c r="AY105" s="144" t="s">
        <v>123</v>
      </c>
      <c r="AZ105" s="142"/>
      <c r="BA105" s="142"/>
      <c r="BB105" s="142"/>
      <c r="BC105" s="142"/>
      <c r="BD105" s="142"/>
      <c r="BE105" s="145">
        <f t="shared" si="0"/>
        <v>0</v>
      </c>
      <c r="BF105" s="145">
        <f t="shared" si="1"/>
        <v>0</v>
      </c>
      <c r="BG105" s="145">
        <f t="shared" si="2"/>
        <v>0</v>
      </c>
      <c r="BH105" s="145">
        <f t="shared" si="3"/>
        <v>0</v>
      </c>
      <c r="BI105" s="145">
        <f t="shared" si="4"/>
        <v>0</v>
      </c>
      <c r="BJ105" s="144" t="s">
        <v>124</v>
      </c>
      <c r="BK105" s="142"/>
      <c r="BL105" s="142"/>
      <c r="BM105" s="142"/>
    </row>
    <row r="106" spans="1:65" s="2" customFormat="1" ht="18" customHeight="1">
      <c r="A106" s="31"/>
      <c r="B106" s="138"/>
      <c r="C106" s="139"/>
      <c r="D106" s="244" t="s">
        <v>128</v>
      </c>
      <c r="E106" s="246"/>
      <c r="F106" s="246"/>
      <c r="G106" s="139"/>
      <c r="H106" s="139"/>
      <c r="I106" s="139"/>
      <c r="J106" s="96">
        <v>0</v>
      </c>
      <c r="K106" s="139"/>
      <c r="L106" s="141"/>
      <c r="M106" s="142"/>
      <c r="N106" s="143" t="s">
        <v>42</v>
      </c>
      <c r="O106" s="142"/>
      <c r="P106" s="142"/>
      <c r="Q106" s="142"/>
      <c r="R106" s="142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4" t="s">
        <v>123</v>
      </c>
      <c r="AZ106" s="142"/>
      <c r="BA106" s="142"/>
      <c r="BB106" s="142"/>
      <c r="BC106" s="142"/>
      <c r="BD106" s="142"/>
      <c r="BE106" s="145">
        <f t="shared" si="0"/>
        <v>0</v>
      </c>
      <c r="BF106" s="145">
        <f t="shared" si="1"/>
        <v>0</v>
      </c>
      <c r="BG106" s="145">
        <f t="shared" si="2"/>
        <v>0</v>
      </c>
      <c r="BH106" s="145">
        <f t="shared" si="3"/>
        <v>0</v>
      </c>
      <c r="BI106" s="145">
        <f t="shared" si="4"/>
        <v>0</v>
      </c>
      <c r="BJ106" s="144" t="s">
        <v>124</v>
      </c>
      <c r="BK106" s="142"/>
      <c r="BL106" s="142"/>
      <c r="BM106" s="142"/>
    </row>
    <row r="107" spans="1:65" s="2" customFormat="1" ht="18" customHeight="1">
      <c r="A107" s="31"/>
      <c r="B107" s="138"/>
      <c r="C107" s="139"/>
      <c r="D107" s="140" t="s">
        <v>129</v>
      </c>
      <c r="E107" s="139"/>
      <c r="F107" s="139"/>
      <c r="G107" s="139"/>
      <c r="H107" s="139"/>
      <c r="I107" s="139"/>
      <c r="J107" s="96">
        <f>ROUND(J30*T107,2)</f>
        <v>0</v>
      </c>
      <c r="K107" s="139"/>
      <c r="L107" s="141"/>
      <c r="M107" s="142"/>
      <c r="N107" s="143" t="s">
        <v>42</v>
      </c>
      <c r="O107" s="142"/>
      <c r="P107" s="142"/>
      <c r="Q107" s="142"/>
      <c r="R107" s="142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4" t="s">
        <v>130</v>
      </c>
      <c r="AZ107" s="142"/>
      <c r="BA107" s="142"/>
      <c r="BB107" s="142"/>
      <c r="BC107" s="142"/>
      <c r="BD107" s="142"/>
      <c r="BE107" s="145">
        <f t="shared" si="0"/>
        <v>0</v>
      </c>
      <c r="BF107" s="145">
        <f t="shared" si="1"/>
        <v>0</v>
      </c>
      <c r="BG107" s="145">
        <f t="shared" si="2"/>
        <v>0</v>
      </c>
      <c r="BH107" s="145">
        <f t="shared" si="3"/>
        <v>0</v>
      </c>
      <c r="BI107" s="145">
        <f t="shared" si="4"/>
        <v>0</v>
      </c>
      <c r="BJ107" s="144" t="s">
        <v>124</v>
      </c>
      <c r="BK107" s="142"/>
      <c r="BL107" s="142"/>
      <c r="BM107" s="142"/>
    </row>
    <row r="108" spans="1:65" s="2" customFormat="1">
      <c r="A108" s="31"/>
      <c r="B108" s="32"/>
      <c r="C108" s="31"/>
      <c r="D108" s="31"/>
      <c r="E108" s="31"/>
      <c r="F108" s="31"/>
      <c r="G108" s="31"/>
      <c r="H108" s="31"/>
      <c r="I108" s="31"/>
      <c r="J108" s="31"/>
      <c r="K108" s="31"/>
      <c r="L108" s="44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65" s="2" customFormat="1" ht="29.25" customHeight="1">
      <c r="A109" s="31"/>
      <c r="B109" s="32"/>
      <c r="C109" s="104" t="s">
        <v>109</v>
      </c>
      <c r="D109" s="105"/>
      <c r="E109" s="105"/>
      <c r="F109" s="105"/>
      <c r="G109" s="105"/>
      <c r="H109" s="105"/>
      <c r="I109" s="105"/>
      <c r="J109" s="106">
        <f>ROUND(J96+J101,2)</f>
        <v>0</v>
      </c>
      <c r="K109" s="105"/>
      <c r="L109" s="44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65" s="2" customFormat="1" ht="6.9" customHeight="1">
      <c r="A110" s="31"/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44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4" spans="1:63" s="2" customFormat="1" ht="6.9" customHeight="1">
      <c r="A114" s="31"/>
      <c r="B114" s="51"/>
      <c r="C114" s="52"/>
      <c r="D114" s="52"/>
      <c r="E114" s="52"/>
      <c r="F114" s="52"/>
      <c r="G114" s="52"/>
      <c r="H114" s="52"/>
      <c r="I114" s="52"/>
      <c r="J114" s="52"/>
      <c r="K114" s="52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3" s="2" customFormat="1" ht="24.9" customHeight="1">
      <c r="A115" s="31"/>
      <c r="B115" s="32"/>
      <c r="C115" s="18" t="s">
        <v>131</v>
      </c>
      <c r="D115" s="31"/>
      <c r="E115" s="31"/>
      <c r="F115" s="31"/>
      <c r="G115" s="31"/>
      <c r="H115" s="31"/>
      <c r="I115" s="31"/>
      <c r="J115" s="31"/>
      <c r="K115" s="31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3" s="2" customFormat="1" ht="6.9" customHeight="1">
      <c r="A116" s="31"/>
      <c r="B116" s="32"/>
      <c r="C116" s="31"/>
      <c r="D116" s="31"/>
      <c r="E116" s="31"/>
      <c r="F116" s="31"/>
      <c r="G116" s="31"/>
      <c r="H116" s="31"/>
      <c r="I116" s="31"/>
      <c r="J116" s="31"/>
      <c r="K116" s="31"/>
      <c r="L116" s="44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3" s="2" customFormat="1" ht="12" customHeight="1">
      <c r="A117" s="31"/>
      <c r="B117" s="32"/>
      <c r="C117" s="24" t="s">
        <v>14</v>
      </c>
      <c r="D117" s="31"/>
      <c r="E117" s="31"/>
      <c r="F117" s="31"/>
      <c r="G117" s="31"/>
      <c r="H117" s="31"/>
      <c r="I117" s="31"/>
      <c r="J117" s="31"/>
      <c r="K117" s="31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3" s="2" customFormat="1" ht="26.25" customHeight="1">
      <c r="A118" s="31"/>
      <c r="B118" s="32"/>
      <c r="C118" s="31"/>
      <c r="D118" s="31"/>
      <c r="E118" s="247" t="str">
        <f>E7</f>
        <v>Zateplenie plniarne nealkoholických nápojov, Dunajská streda - časť búracie práce - aktualizácia jún 2023</v>
      </c>
      <c r="F118" s="248"/>
      <c r="G118" s="248"/>
      <c r="H118" s="248"/>
      <c r="I118" s="31"/>
      <c r="J118" s="31"/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3" s="2" customFormat="1" ht="12" customHeight="1">
      <c r="A119" s="31"/>
      <c r="B119" s="32"/>
      <c r="C119" s="24" t="s">
        <v>111</v>
      </c>
      <c r="D119" s="31"/>
      <c r="E119" s="31"/>
      <c r="F119" s="31"/>
      <c r="G119" s="31"/>
      <c r="H119" s="31"/>
      <c r="I119" s="31"/>
      <c r="J119" s="31"/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3" s="2" customFormat="1" ht="16.5" customHeight="1">
      <c r="A120" s="31"/>
      <c r="B120" s="32"/>
      <c r="C120" s="31"/>
      <c r="D120" s="31"/>
      <c r="E120" s="229" t="str">
        <f>E9</f>
        <v>01 - Zateplenie obvodového plášťa - búracie práce</v>
      </c>
      <c r="F120" s="249"/>
      <c r="G120" s="249"/>
      <c r="H120" s="249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3" s="2" customFormat="1" ht="6.9" customHeight="1">
      <c r="A121" s="31"/>
      <c r="B121" s="32"/>
      <c r="C121" s="31"/>
      <c r="D121" s="31"/>
      <c r="E121" s="31"/>
      <c r="F121" s="31"/>
      <c r="G121" s="31"/>
      <c r="H121" s="31"/>
      <c r="I121" s="31"/>
      <c r="J121" s="31"/>
      <c r="K121" s="31"/>
      <c r="L121" s="44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63" s="2" customFormat="1" ht="12" customHeight="1">
      <c r="A122" s="31"/>
      <c r="B122" s="32"/>
      <c r="C122" s="24" t="s">
        <v>18</v>
      </c>
      <c r="D122" s="31"/>
      <c r="E122" s="31"/>
      <c r="F122" s="22" t="str">
        <f>F12</f>
        <v>Dunajská Streda</v>
      </c>
      <c r="G122" s="31"/>
      <c r="H122" s="31"/>
      <c r="I122" s="24" t="s">
        <v>20</v>
      </c>
      <c r="J122" s="57" t="str">
        <f>IF(J12="","",J12)</f>
        <v>8. 6. 2023</v>
      </c>
      <c r="K122" s="31"/>
      <c r="L122" s="44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63" s="2" customFormat="1" ht="6.9" customHeight="1">
      <c r="A123" s="31"/>
      <c r="B123" s="32"/>
      <c r="C123" s="31"/>
      <c r="D123" s="31"/>
      <c r="E123" s="31"/>
      <c r="F123" s="31"/>
      <c r="G123" s="31"/>
      <c r="H123" s="31"/>
      <c r="I123" s="31"/>
      <c r="J123" s="31"/>
      <c r="K123" s="31"/>
      <c r="L123" s="44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63" s="2" customFormat="1" ht="25.65" customHeight="1">
      <c r="A124" s="31"/>
      <c r="B124" s="32"/>
      <c r="C124" s="24" t="s">
        <v>22</v>
      </c>
      <c r="D124" s="31"/>
      <c r="E124" s="31"/>
      <c r="F124" s="22" t="str">
        <f>E15</f>
        <v>McCarter, a.s.</v>
      </c>
      <c r="G124" s="31"/>
      <c r="H124" s="31"/>
      <c r="I124" s="24" t="s">
        <v>28</v>
      </c>
      <c r="J124" s="27" t="str">
        <f>E21</f>
        <v>Ing.arch. Miroslav Marko M.Arch.</v>
      </c>
      <c r="K124" s="31"/>
      <c r="L124" s="44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</row>
    <row r="125" spans="1:63" s="2" customFormat="1" ht="15.15" customHeight="1">
      <c r="A125" s="31"/>
      <c r="B125" s="32"/>
      <c r="C125" s="24" t="s">
        <v>26</v>
      </c>
      <c r="D125" s="31"/>
      <c r="E125" s="31"/>
      <c r="F125" s="22" t="str">
        <f>IF(E18="","",E18)</f>
        <v>Vyplň údaj</v>
      </c>
      <c r="G125" s="31"/>
      <c r="H125" s="31"/>
      <c r="I125" s="24" t="s">
        <v>31</v>
      </c>
      <c r="J125" s="27" t="str">
        <f>E24</f>
        <v>Rosoft,s.r.o.</v>
      </c>
      <c r="K125" s="31"/>
      <c r="L125" s="44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</row>
    <row r="126" spans="1:63" s="2" customFormat="1" ht="10.35" customHeight="1">
      <c r="A126" s="31"/>
      <c r="B126" s="32"/>
      <c r="C126" s="31"/>
      <c r="D126" s="31"/>
      <c r="E126" s="31"/>
      <c r="F126" s="31"/>
      <c r="G126" s="31"/>
      <c r="H126" s="31"/>
      <c r="I126" s="31"/>
      <c r="J126" s="31"/>
      <c r="K126" s="31"/>
      <c r="L126" s="44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</row>
    <row r="127" spans="1:63" s="11" customFormat="1" ht="29.25" customHeight="1">
      <c r="A127" s="146"/>
      <c r="B127" s="147"/>
      <c r="C127" s="148" t="s">
        <v>132</v>
      </c>
      <c r="D127" s="149" t="s">
        <v>61</v>
      </c>
      <c r="E127" s="149" t="s">
        <v>57</v>
      </c>
      <c r="F127" s="149" t="s">
        <v>58</v>
      </c>
      <c r="G127" s="149" t="s">
        <v>133</v>
      </c>
      <c r="H127" s="149" t="s">
        <v>134</v>
      </c>
      <c r="I127" s="149" t="s">
        <v>135</v>
      </c>
      <c r="J127" s="150" t="s">
        <v>116</v>
      </c>
      <c r="K127" s="151" t="s">
        <v>136</v>
      </c>
      <c r="L127" s="152"/>
      <c r="M127" s="64" t="s">
        <v>1</v>
      </c>
      <c r="N127" s="65" t="s">
        <v>40</v>
      </c>
      <c r="O127" s="65" t="s">
        <v>137</v>
      </c>
      <c r="P127" s="65" t="s">
        <v>138</v>
      </c>
      <c r="Q127" s="65" t="s">
        <v>139</v>
      </c>
      <c r="R127" s="65" t="s">
        <v>140</v>
      </c>
      <c r="S127" s="65" t="s">
        <v>141</v>
      </c>
      <c r="T127" s="66" t="s">
        <v>142</v>
      </c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</row>
    <row r="128" spans="1:63" s="2" customFormat="1" ht="22.8" customHeight="1">
      <c r="A128" s="31"/>
      <c r="B128" s="32"/>
      <c r="C128" s="71" t="s">
        <v>113</v>
      </c>
      <c r="D128" s="31"/>
      <c r="E128" s="31"/>
      <c r="F128" s="31"/>
      <c r="G128" s="31"/>
      <c r="H128" s="31"/>
      <c r="I128" s="31"/>
      <c r="J128" s="153">
        <f>BK128</f>
        <v>0</v>
      </c>
      <c r="K128" s="31"/>
      <c r="L128" s="32"/>
      <c r="M128" s="67"/>
      <c r="N128" s="58"/>
      <c r="O128" s="68"/>
      <c r="P128" s="154">
        <f>P129</f>
        <v>0</v>
      </c>
      <c r="Q128" s="68"/>
      <c r="R128" s="154">
        <f>R129</f>
        <v>0</v>
      </c>
      <c r="S128" s="68"/>
      <c r="T128" s="155">
        <f>T129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T128" s="14" t="s">
        <v>75</v>
      </c>
      <c r="AU128" s="14" t="s">
        <v>118</v>
      </c>
      <c r="BK128" s="156">
        <f>BK129</f>
        <v>0</v>
      </c>
    </row>
    <row r="129" spans="1:65" s="12" customFormat="1" ht="25.95" customHeight="1">
      <c r="B129" s="157"/>
      <c r="D129" s="158" t="s">
        <v>75</v>
      </c>
      <c r="E129" s="159" t="s">
        <v>143</v>
      </c>
      <c r="F129" s="159" t="s">
        <v>144</v>
      </c>
      <c r="I129" s="160"/>
      <c r="J129" s="161">
        <f>BK129</f>
        <v>0</v>
      </c>
      <c r="L129" s="157"/>
      <c r="M129" s="162"/>
      <c r="N129" s="163"/>
      <c r="O129" s="163"/>
      <c r="P129" s="164">
        <f>P130</f>
        <v>0</v>
      </c>
      <c r="Q129" s="163"/>
      <c r="R129" s="164">
        <f>R130</f>
        <v>0</v>
      </c>
      <c r="S129" s="163"/>
      <c r="T129" s="165">
        <f>T130</f>
        <v>0</v>
      </c>
      <c r="AR129" s="158" t="s">
        <v>84</v>
      </c>
      <c r="AT129" s="166" t="s">
        <v>75</v>
      </c>
      <c r="AU129" s="166" t="s">
        <v>76</v>
      </c>
      <c r="AY129" s="158" t="s">
        <v>145</v>
      </c>
      <c r="BK129" s="167">
        <f>BK130</f>
        <v>0</v>
      </c>
    </row>
    <row r="130" spans="1:65" s="12" customFormat="1" ht="22.8" customHeight="1">
      <c r="B130" s="157"/>
      <c r="D130" s="158" t="s">
        <v>75</v>
      </c>
      <c r="E130" s="168" t="s">
        <v>146</v>
      </c>
      <c r="F130" s="168" t="s">
        <v>147</v>
      </c>
      <c r="I130" s="160"/>
      <c r="J130" s="169">
        <f>BK130</f>
        <v>0</v>
      </c>
      <c r="L130" s="157"/>
      <c r="M130" s="162"/>
      <c r="N130" s="163"/>
      <c r="O130" s="163"/>
      <c r="P130" s="164">
        <f>SUM(P131:P139)</f>
        <v>0</v>
      </c>
      <c r="Q130" s="163"/>
      <c r="R130" s="164">
        <f>SUM(R131:R139)</f>
        <v>0</v>
      </c>
      <c r="S130" s="163"/>
      <c r="T130" s="165">
        <f>SUM(T131:T139)</f>
        <v>0</v>
      </c>
      <c r="AR130" s="158" t="s">
        <v>84</v>
      </c>
      <c r="AT130" s="166" t="s">
        <v>75</v>
      </c>
      <c r="AU130" s="166" t="s">
        <v>84</v>
      </c>
      <c r="AY130" s="158" t="s">
        <v>145</v>
      </c>
      <c r="BK130" s="167">
        <f>SUM(BK131:BK139)</f>
        <v>0</v>
      </c>
    </row>
    <row r="131" spans="1:65" s="2" customFormat="1" ht="21.75" customHeight="1">
      <c r="A131" s="31"/>
      <c r="B131" s="138"/>
      <c r="C131" s="170" t="s">
        <v>84</v>
      </c>
      <c r="D131" s="170" t="s">
        <v>148</v>
      </c>
      <c r="E131" s="171" t="s">
        <v>149</v>
      </c>
      <c r="F131" s="172" t="s">
        <v>150</v>
      </c>
      <c r="G131" s="173" t="s">
        <v>151</v>
      </c>
      <c r="H131" s="174">
        <v>1.92</v>
      </c>
      <c r="I131" s="175"/>
      <c r="J131" s="176">
        <f t="shared" ref="J131:J139" si="5">ROUND(I131*H131,2)</f>
        <v>0</v>
      </c>
      <c r="K131" s="177"/>
      <c r="L131" s="32"/>
      <c r="M131" s="178" t="s">
        <v>1</v>
      </c>
      <c r="N131" s="179" t="s">
        <v>42</v>
      </c>
      <c r="O131" s="60"/>
      <c r="P131" s="180">
        <f t="shared" ref="P131:P139" si="6">O131*H131</f>
        <v>0</v>
      </c>
      <c r="Q131" s="180">
        <v>0</v>
      </c>
      <c r="R131" s="180">
        <f t="shared" ref="R131:R139" si="7">Q131*H131</f>
        <v>0</v>
      </c>
      <c r="S131" s="180">
        <v>0</v>
      </c>
      <c r="T131" s="181">
        <f t="shared" ref="T131:T139" si="8"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82" t="s">
        <v>152</v>
      </c>
      <c r="AT131" s="182" t="s">
        <v>148</v>
      </c>
      <c r="AU131" s="182" t="s">
        <v>124</v>
      </c>
      <c r="AY131" s="14" t="s">
        <v>145</v>
      </c>
      <c r="BE131" s="100">
        <f t="shared" ref="BE131:BE139" si="9">IF(N131="základná",J131,0)</f>
        <v>0</v>
      </c>
      <c r="BF131" s="100">
        <f t="shared" ref="BF131:BF139" si="10">IF(N131="znížená",J131,0)</f>
        <v>0</v>
      </c>
      <c r="BG131" s="100">
        <f t="shared" ref="BG131:BG139" si="11">IF(N131="zákl. prenesená",J131,0)</f>
        <v>0</v>
      </c>
      <c r="BH131" s="100">
        <f t="shared" ref="BH131:BH139" si="12">IF(N131="zníž. prenesená",J131,0)</f>
        <v>0</v>
      </c>
      <c r="BI131" s="100">
        <f t="shared" ref="BI131:BI139" si="13">IF(N131="nulová",J131,0)</f>
        <v>0</v>
      </c>
      <c r="BJ131" s="14" t="s">
        <v>124</v>
      </c>
      <c r="BK131" s="100">
        <f t="shared" ref="BK131:BK139" si="14">ROUND(I131*H131,2)</f>
        <v>0</v>
      </c>
      <c r="BL131" s="14" t="s">
        <v>152</v>
      </c>
      <c r="BM131" s="182" t="s">
        <v>153</v>
      </c>
    </row>
    <row r="132" spans="1:65" s="2" customFormat="1" ht="24.15" customHeight="1">
      <c r="A132" s="31"/>
      <c r="B132" s="138"/>
      <c r="C132" s="170" t="s">
        <v>124</v>
      </c>
      <c r="D132" s="170" t="s">
        <v>148</v>
      </c>
      <c r="E132" s="171" t="s">
        <v>154</v>
      </c>
      <c r="F132" s="172" t="s">
        <v>155</v>
      </c>
      <c r="G132" s="173" t="s">
        <v>156</v>
      </c>
      <c r="H132" s="174">
        <v>2</v>
      </c>
      <c r="I132" s="175"/>
      <c r="J132" s="176">
        <f t="shared" si="5"/>
        <v>0</v>
      </c>
      <c r="K132" s="177"/>
      <c r="L132" s="32"/>
      <c r="M132" s="178" t="s">
        <v>1</v>
      </c>
      <c r="N132" s="179" t="s">
        <v>42</v>
      </c>
      <c r="O132" s="60"/>
      <c r="P132" s="180">
        <f t="shared" si="6"/>
        <v>0</v>
      </c>
      <c r="Q132" s="180">
        <v>0</v>
      </c>
      <c r="R132" s="180">
        <f t="shared" si="7"/>
        <v>0</v>
      </c>
      <c r="S132" s="180">
        <v>0</v>
      </c>
      <c r="T132" s="181">
        <f t="shared" si="8"/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82" t="s">
        <v>152</v>
      </c>
      <c r="AT132" s="182" t="s">
        <v>148</v>
      </c>
      <c r="AU132" s="182" t="s">
        <v>124</v>
      </c>
      <c r="AY132" s="14" t="s">
        <v>145</v>
      </c>
      <c r="BE132" s="100">
        <f t="shared" si="9"/>
        <v>0</v>
      </c>
      <c r="BF132" s="100">
        <f t="shared" si="10"/>
        <v>0</v>
      </c>
      <c r="BG132" s="100">
        <f t="shared" si="11"/>
        <v>0</v>
      </c>
      <c r="BH132" s="100">
        <f t="shared" si="12"/>
        <v>0</v>
      </c>
      <c r="BI132" s="100">
        <f t="shared" si="13"/>
        <v>0</v>
      </c>
      <c r="BJ132" s="14" t="s">
        <v>124</v>
      </c>
      <c r="BK132" s="100">
        <f t="shared" si="14"/>
        <v>0</v>
      </c>
      <c r="BL132" s="14" t="s">
        <v>152</v>
      </c>
      <c r="BM132" s="182" t="s">
        <v>157</v>
      </c>
    </row>
    <row r="133" spans="1:65" s="2" customFormat="1" ht="24.15" customHeight="1">
      <c r="A133" s="31"/>
      <c r="B133" s="138"/>
      <c r="C133" s="170" t="s">
        <v>158</v>
      </c>
      <c r="D133" s="170" t="s">
        <v>148</v>
      </c>
      <c r="E133" s="171" t="s">
        <v>159</v>
      </c>
      <c r="F133" s="172" t="s">
        <v>160</v>
      </c>
      <c r="G133" s="173" t="s">
        <v>161</v>
      </c>
      <c r="H133" s="174">
        <v>12.1</v>
      </c>
      <c r="I133" s="175"/>
      <c r="J133" s="176">
        <f t="shared" si="5"/>
        <v>0</v>
      </c>
      <c r="K133" s="177"/>
      <c r="L133" s="32"/>
      <c r="M133" s="178" t="s">
        <v>1</v>
      </c>
      <c r="N133" s="179" t="s">
        <v>42</v>
      </c>
      <c r="O133" s="60"/>
      <c r="P133" s="180">
        <f t="shared" si="6"/>
        <v>0</v>
      </c>
      <c r="Q133" s="180">
        <v>0</v>
      </c>
      <c r="R133" s="180">
        <f t="shared" si="7"/>
        <v>0</v>
      </c>
      <c r="S133" s="180">
        <v>0</v>
      </c>
      <c r="T133" s="181">
        <f t="shared" si="8"/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82" t="s">
        <v>152</v>
      </c>
      <c r="AT133" s="182" t="s">
        <v>148</v>
      </c>
      <c r="AU133" s="182" t="s">
        <v>124</v>
      </c>
      <c r="AY133" s="14" t="s">
        <v>145</v>
      </c>
      <c r="BE133" s="100">
        <f t="shared" si="9"/>
        <v>0</v>
      </c>
      <c r="BF133" s="100">
        <f t="shared" si="10"/>
        <v>0</v>
      </c>
      <c r="BG133" s="100">
        <f t="shared" si="11"/>
        <v>0</v>
      </c>
      <c r="BH133" s="100">
        <f t="shared" si="12"/>
        <v>0</v>
      </c>
      <c r="BI133" s="100">
        <f t="shared" si="13"/>
        <v>0</v>
      </c>
      <c r="BJ133" s="14" t="s">
        <v>124</v>
      </c>
      <c r="BK133" s="100">
        <f t="shared" si="14"/>
        <v>0</v>
      </c>
      <c r="BL133" s="14" t="s">
        <v>152</v>
      </c>
      <c r="BM133" s="182" t="s">
        <v>162</v>
      </c>
    </row>
    <row r="134" spans="1:65" s="2" customFormat="1" ht="24.15" customHeight="1">
      <c r="A134" s="31"/>
      <c r="B134" s="138"/>
      <c r="C134" s="170" t="s">
        <v>152</v>
      </c>
      <c r="D134" s="170" t="s">
        <v>148</v>
      </c>
      <c r="E134" s="171" t="s">
        <v>163</v>
      </c>
      <c r="F134" s="172" t="s">
        <v>164</v>
      </c>
      <c r="G134" s="173" t="s">
        <v>165</v>
      </c>
      <c r="H134" s="174">
        <v>3.9580000000000002</v>
      </c>
      <c r="I134" s="175"/>
      <c r="J134" s="176">
        <f t="shared" si="5"/>
        <v>0</v>
      </c>
      <c r="K134" s="177"/>
      <c r="L134" s="32"/>
      <c r="M134" s="178" t="s">
        <v>1</v>
      </c>
      <c r="N134" s="179" t="s">
        <v>42</v>
      </c>
      <c r="O134" s="60"/>
      <c r="P134" s="180">
        <f t="shared" si="6"/>
        <v>0</v>
      </c>
      <c r="Q134" s="180">
        <v>0</v>
      </c>
      <c r="R134" s="180">
        <f t="shared" si="7"/>
        <v>0</v>
      </c>
      <c r="S134" s="180">
        <v>0</v>
      </c>
      <c r="T134" s="181">
        <f t="shared" si="8"/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82" t="s">
        <v>152</v>
      </c>
      <c r="AT134" s="182" t="s">
        <v>148</v>
      </c>
      <c r="AU134" s="182" t="s">
        <v>124</v>
      </c>
      <c r="AY134" s="14" t="s">
        <v>145</v>
      </c>
      <c r="BE134" s="100">
        <f t="shared" si="9"/>
        <v>0</v>
      </c>
      <c r="BF134" s="100">
        <f t="shared" si="10"/>
        <v>0</v>
      </c>
      <c r="BG134" s="100">
        <f t="shared" si="11"/>
        <v>0</v>
      </c>
      <c r="BH134" s="100">
        <f t="shared" si="12"/>
        <v>0</v>
      </c>
      <c r="BI134" s="100">
        <f t="shared" si="13"/>
        <v>0</v>
      </c>
      <c r="BJ134" s="14" t="s">
        <v>124</v>
      </c>
      <c r="BK134" s="100">
        <f t="shared" si="14"/>
        <v>0</v>
      </c>
      <c r="BL134" s="14" t="s">
        <v>152</v>
      </c>
      <c r="BM134" s="182" t="s">
        <v>166</v>
      </c>
    </row>
    <row r="135" spans="1:65" s="2" customFormat="1" ht="21.75" customHeight="1">
      <c r="A135" s="31"/>
      <c r="B135" s="138"/>
      <c r="C135" s="170" t="s">
        <v>167</v>
      </c>
      <c r="D135" s="170" t="s">
        <v>148</v>
      </c>
      <c r="E135" s="171" t="s">
        <v>168</v>
      </c>
      <c r="F135" s="172" t="s">
        <v>169</v>
      </c>
      <c r="G135" s="173" t="s">
        <v>165</v>
      </c>
      <c r="H135" s="174">
        <v>3.9580000000000002</v>
      </c>
      <c r="I135" s="175"/>
      <c r="J135" s="176">
        <f t="shared" si="5"/>
        <v>0</v>
      </c>
      <c r="K135" s="177"/>
      <c r="L135" s="32"/>
      <c r="M135" s="178" t="s">
        <v>1</v>
      </c>
      <c r="N135" s="179" t="s">
        <v>42</v>
      </c>
      <c r="O135" s="60"/>
      <c r="P135" s="180">
        <f t="shared" si="6"/>
        <v>0</v>
      </c>
      <c r="Q135" s="180">
        <v>0</v>
      </c>
      <c r="R135" s="180">
        <f t="shared" si="7"/>
        <v>0</v>
      </c>
      <c r="S135" s="180">
        <v>0</v>
      </c>
      <c r="T135" s="181">
        <f t="shared" si="8"/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82" t="s">
        <v>152</v>
      </c>
      <c r="AT135" s="182" t="s">
        <v>148</v>
      </c>
      <c r="AU135" s="182" t="s">
        <v>124</v>
      </c>
      <c r="AY135" s="14" t="s">
        <v>145</v>
      </c>
      <c r="BE135" s="100">
        <f t="shared" si="9"/>
        <v>0</v>
      </c>
      <c r="BF135" s="100">
        <f t="shared" si="10"/>
        <v>0</v>
      </c>
      <c r="BG135" s="100">
        <f t="shared" si="11"/>
        <v>0</v>
      </c>
      <c r="BH135" s="100">
        <f t="shared" si="12"/>
        <v>0</v>
      </c>
      <c r="BI135" s="100">
        <f t="shared" si="13"/>
        <v>0</v>
      </c>
      <c r="BJ135" s="14" t="s">
        <v>124</v>
      </c>
      <c r="BK135" s="100">
        <f t="shared" si="14"/>
        <v>0</v>
      </c>
      <c r="BL135" s="14" t="s">
        <v>152</v>
      </c>
      <c r="BM135" s="182" t="s">
        <v>170</v>
      </c>
    </row>
    <row r="136" spans="1:65" s="2" customFormat="1" ht="24.15" customHeight="1">
      <c r="A136" s="31"/>
      <c r="B136" s="138"/>
      <c r="C136" s="170" t="s">
        <v>171</v>
      </c>
      <c r="D136" s="170" t="s">
        <v>148</v>
      </c>
      <c r="E136" s="171" t="s">
        <v>172</v>
      </c>
      <c r="F136" s="172" t="s">
        <v>173</v>
      </c>
      <c r="G136" s="173" t="s">
        <v>165</v>
      </c>
      <c r="H136" s="174">
        <v>55.411999999999999</v>
      </c>
      <c r="I136" s="175"/>
      <c r="J136" s="176">
        <f t="shared" si="5"/>
        <v>0</v>
      </c>
      <c r="K136" s="177"/>
      <c r="L136" s="32"/>
      <c r="M136" s="178" t="s">
        <v>1</v>
      </c>
      <c r="N136" s="179" t="s">
        <v>42</v>
      </c>
      <c r="O136" s="60"/>
      <c r="P136" s="180">
        <f t="shared" si="6"/>
        <v>0</v>
      </c>
      <c r="Q136" s="180">
        <v>0</v>
      </c>
      <c r="R136" s="180">
        <f t="shared" si="7"/>
        <v>0</v>
      </c>
      <c r="S136" s="180">
        <v>0</v>
      </c>
      <c r="T136" s="181">
        <f t="shared" si="8"/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82" t="s">
        <v>152</v>
      </c>
      <c r="AT136" s="182" t="s">
        <v>148</v>
      </c>
      <c r="AU136" s="182" t="s">
        <v>124</v>
      </c>
      <c r="AY136" s="14" t="s">
        <v>145</v>
      </c>
      <c r="BE136" s="100">
        <f t="shared" si="9"/>
        <v>0</v>
      </c>
      <c r="BF136" s="100">
        <f t="shared" si="10"/>
        <v>0</v>
      </c>
      <c r="BG136" s="100">
        <f t="shared" si="11"/>
        <v>0</v>
      </c>
      <c r="BH136" s="100">
        <f t="shared" si="12"/>
        <v>0</v>
      </c>
      <c r="BI136" s="100">
        <f t="shared" si="13"/>
        <v>0</v>
      </c>
      <c r="BJ136" s="14" t="s">
        <v>124</v>
      </c>
      <c r="BK136" s="100">
        <f t="shared" si="14"/>
        <v>0</v>
      </c>
      <c r="BL136" s="14" t="s">
        <v>152</v>
      </c>
      <c r="BM136" s="182" t="s">
        <v>174</v>
      </c>
    </row>
    <row r="137" spans="1:65" s="2" customFormat="1" ht="24.15" customHeight="1">
      <c r="A137" s="31"/>
      <c r="B137" s="138"/>
      <c r="C137" s="170" t="s">
        <v>175</v>
      </c>
      <c r="D137" s="170" t="s">
        <v>148</v>
      </c>
      <c r="E137" s="171" t="s">
        <v>176</v>
      </c>
      <c r="F137" s="172" t="s">
        <v>177</v>
      </c>
      <c r="G137" s="173" t="s">
        <v>165</v>
      </c>
      <c r="H137" s="174">
        <v>3.9580000000000002</v>
      </c>
      <c r="I137" s="175"/>
      <c r="J137" s="176">
        <f t="shared" si="5"/>
        <v>0</v>
      </c>
      <c r="K137" s="177"/>
      <c r="L137" s="32"/>
      <c r="M137" s="178" t="s">
        <v>1</v>
      </c>
      <c r="N137" s="179" t="s">
        <v>42</v>
      </c>
      <c r="O137" s="60"/>
      <c r="P137" s="180">
        <f t="shared" si="6"/>
        <v>0</v>
      </c>
      <c r="Q137" s="180">
        <v>0</v>
      </c>
      <c r="R137" s="180">
        <f t="shared" si="7"/>
        <v>0</v>
      </c>
      <c r="S137" s="180">
        <v>0</v>
      </c>
      <c r="T137" s="181">
        <f t="shared" si="8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82" t="s">
        <v>152</v>
      </c>
      <c r="AT137" s="182" t="s">
        <v>148</v>
      </c>
      <c r="AU137" s="182" t="s">
        <v>124</v>
      </c>
      <c r="AY137" s="14" t="s">
        <v>145</v>
      </c>
      <c r="BE137" s="100">
        <f t="shared" si="9"/>
        <v>0</v>
      </c>
      <c r="BF137" s="100">
        <f t="shared" si="10"/>
        <v>0</v>
      </c>
      <c r="BG137" s="100">
        <f t="shared" si="11"/>
        <v>0</v>
      </c>
      <c r="BH137" s="100">
        <f t="shared" si="12"/>
        <v>0</v>
      </c>
      <c r="BI137" s="100">
        <f t="shared" si="13"/>
        <v>0</v>
      </c>
      <c r="BJ137" s="14" t="s">
        <v>124</v>
      </c>
      <c r="BK137" s="100">
        <f t="shared" si="14"/>
        <v>0</v>
      </c>
      <c r="BL137" s="14" t="s">
        <v>152</v>
      </c>
      <c r="BM137" s="182" t="s">
        <v>178</v>
      </c>
    </row>
    <row r="138" spans="1:65" s="2" customFormat="1" ht="24.15" customHeight="1">
      <c r="A138" s="31"/>
      <c r="B138" s="138"/>
      <c r="C138" s="170" t="s">
        <v>179</v>
      </c>
      <c r="D138" s="170" t="s">
        <v>148</v>
      </c>
      <c r="E138" s="171" t="s">
        <v>180</v>
      </c>
      <c r="F138" s="172" t="s">
        <v>181</v>
      </c>
      <c r="G138" s="173" t="s">
        <v>165</v>
      </c>
      <c r="H138" s="174">
        <v>15.832000000000001</v>
      </c>
      <c r="I138" s="175"/>
      <c r="J138" s="176">
        <f t="shared" si="5"/>
        <v>0</v>
      </c>
      <c r="K138" s="177"/>
      <c r="L138" s="32"/>
      <c r="M138" s="178" t="s">
        <v>1</v>
      </c>
      <c r="N138" s="179" t="s">
        <v>42</v>
      </c>
      <c r="O138" s="60"/>
      <c r="P138" s="180">
        <f t="shared" si="6"/>
        <v>0</v>
      </c>
      <c r="Q138" s="180">
        <v>0</v>
      </c>
      <c r="R138" s="180">
        <f t="shared" si="7"/>
        <v>0</v>
      </c>
      <c r="S138" s="180">
        <v>0</v>
      </c>
      <c r="T138" s="181">
        <f t="shared" si="8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82" t="s">
        <v>152</v>
      </c>
      <c r="AT138" s="182" t="s">
        <v>148</v>
      </c>
      <c r="AU138" s="182" t="s">
        <v>124</v>
      </c>
      <c r="AY138" s="14" t="s">
        <v>145</v>
      </c>
      <c r="BE138" s="100">
        <f t="shared" si="9"/>
        <v>0</v>
      </c>
      <c r="BF138" s="100">
        <f t="shared" si="10"/>
        <v>0</v>
      </c>
      <c r="BG138" s="100">
        <f t="shared" si="11"/>
        <v>0</v>
      </c>
      <c r="BH138" s="100">
        <f t="shared" si="12"/>
        <v>0</v>
      </c>
      <c r="BI138" s="100">
        <f t="shared" si="13"/>
        <v>0</v>
      </c>
      <c r="BJ138" s="14" t="s">
        <v>124</v>
      </c>
      <c r="BK138" s="100">
        <f t="shared" si="14"/>
        <v>0</v>
      </c>
      <c r="BL138" s="14" t="s">
        <v>152</v>
      </c>
      <c r="BM138" s="182" t="s">
        <v>182</v>
      </c>
    </row>
    <row r="139" spans="1:65" s="2" customFormat="1" ht="24.15" customHeight="1">
      <c r="A139" s="31"/>
      <c r="B139" s="138"/>
      <c r="C139" s="170" t="s">
        <v>146</v>
      </c>
      <c r="D139" s="170" t="s">
        <v>148</v>
      </c>
      <c r="E139" s="171" t="s">
        <v>183</v>
      </c>
      <c r="F139" s="172" t="s">
        <v>184</v>
      </c>
      <c r="G139" s="173" t="s">
        <v>165</v>
      </c>
      <c r="H139" s="174">
        <v>3.9580000000000002</v>
      </c>
      <c r="I139" s="175"/>
      <c r="J139" s="176">
        <f t="shared" si="5"/>
        <v>0</v>
      </c>
      <c r="K139" s="177"/>
      <c r="L139" s="32"/>
      <c r="M139" s="183" t="s">
        <v>1</v>
      </c>
      <c r="N139" s="184" t="s">
        <v>42</v>
      </c>
      <c r="O139" s="185"/>
      <c r="P139" s="186">
        <f t="shared" si="6"/>
        <v>0</v>
      </c>
      <c r="Q139" s="186">
        <v>0</v>
      </c>
      <c r="R139" s="186">
        <f t="shared" si="7"/>
        <v>0</v>
      </c>
      <c r="S139" s="186">
        <v>0</v>
      </c>
      <c r="T139" s="187">
        <f t="shared" si="8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82" t="s">
        <v>152</v>
      </c>
      <c r="AT139" s="182" t="s">
        <v>148</v>
      </c>
      <c r="AU139" s="182" t="s">
        <v>124</v>
      </c>
      <c r="AY139" s="14" t="s">
        <v>145</v>
      </c>
      <c r="BE139" s="100">
        <f t="shared" si="9"/>
        <v>0</v>
      </c>
      <c r="BF139" s="100">
        <f t="shared" si="10"/>
        <v>0</v>
      </c>
      <c r="BG139" s="100">
        <f t="shared" si="11"/>
        <v>0</v>
      </c>
      <c r="BH139" s="100">
        <f t="shared" si="12"/>
        <v>0</v>
      </c>
      <c r="BI139" s="100">
        <f t="shared" si="13"/>
        <v>0</v>
      </c>
      <c r="BJ139" s="14" t="s">
        <v>124</v>
      </c>
      <c r="BK139" s="100">
        <f t="shared" si="14"/>
        <v>0</v>
      </c>
      <c r="BL139" s="14" t="s">
        <v>152</v>
      </c>
      <c r="BM139" s="182" t="s">
        <v>185</v>
      </c>
    </row>
    <row r="140" spans="1:65" s="2" customFormat="1" ht="6.9" customHeight="1">
      <c r="A140" s="31"/>
      <c r="B140" s="49"/>
      <c r="C140" s="50"/>
      <c r="D140" s="50"/>
      <c r="E140" s="50"/>
      <c r="F140" s="50"/>
      <c r="G140" s="50"/>
      <c r="H140" s="50"/>
      <c r="I140" s="50"/>
      <c r="J140" s="50"/>
      <c r="K140" s="50"/>
      <c r="L140" s="32"/>
      <c r="M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</row>
    <row r="141" spans="1:65" ht="11.4">
      <c r="B141" s="189"/>
      <c r="C141" s="189" t="s">
        <v>371</v>
      </c>
      <c r="D141" s="190"/>
      <c r="E141" s="191"/>
      <c r="F141" s="192"/>
      <c r="G141" s="193"/>
      <c r="H141" s="194"/>
      <c r="I141" s="195"/>
      <c r="J141" s="196"/>
    </row>
    <row r="142" spans="1:65" ht="132.6" customHeight="1">
      <c r="B142" s="197"/>
      <c r="C142" s="250" t="s">
        <v>372</v>
      </c>
      <c r="D142" s="250"/>
      <c r="E142" s="250"/>
      <c r="F142" s="250"/>
      <c r="G142" s="250"/>
      <c r="H142" s="250"/>
      <c r="I142" s="250"/>
      <c r="J142" s="250"/>
    </row>
  </sheetData>
  <autoFilter ref="C127:K139"/>
  <mergeCells count="15">
    <mergeCell ref="D106:F106"/>
    <mergeCell ref="E118:H118"/>
    <mergeCell ref="E120:H120"/>
    <mergeCell ref="L2:V2"/>
    <mergeCell ref="C142:J142"/>
    <mergeCell ref="E87:H87"/>
    <mergeCell ref="D102:F102"/>
    <mergeCell ref="D103:F103"/>
    <mergeCell ref="D104:F104"/>
    <mergeCell ref="D105:F105"/>
    <mergeCell ref="E7:H7"/>
    <mergeCell ref="E9:H9"/>
    <mergeCell ref="E18:H18"/>
    <mergeCell ref="E27:H27"/>
    <mergeCell ref="E85:H85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1"/>
  <sheetViews>
    <sheetView showGridLines="0" topLeftCell="A155" workbookViewId="0">
      <selection activeCell="C161" sqref="C161:J161"/>
    </sheetView>
  </sheetViews>
  <sheetFormatPr defaultRowHeight="10.199999999999999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0" width="22.28515625" style="1" customWidth="1"/>
    <col min="11" max="11" width="22.28515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209" t="s">
        <v>5</v>
      </c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4" t="s">
        <v>88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76</v>
      </c>
    </row>
    <row r="4" spans="1:46" s="1" customFormat="1" ht="24.9" customHeight="1">
      <c r="B4" s="17"/>
      <c r="D4" s="18" t="s">
        <v>110</v>
      </c>
      <c r="L4" s="17"/>
      <c r="M4" s="107" t="s">
        <v>9</v>
      </c>
      <c r="AT4" s="14" t="s">
        <v>3</v>
      </c>
    </row>
    <row r="5" spans="1:46" s="1" customFormat="1" ht="6.9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26.25" customHeight="1">
      <c r="B7" s="17"/>
      <c r="E7" s="247" t="str">
        <f>'Rekapitulácia stavby'!K6</f>
        <v>Zateplenie plniarne nealkoholických nápojov, Dunajská streda - časť búracie práce - aktualizácia jún 2023</v>
      </c>
      <c r="F7" s="248"/>
      <c r="G7" s="248"/>
      <c r="H7" s="248"/>
      <c r="L7" s="17"/>
    </row>
    <row r="8" spans="1:46" s="2" customFormat="1" ht="12" customHeight="1">
      <c r="A8" s="31"/>
      <c r="B8" s="32"/>
      <c r="C8" s="31"/>
      <c r="D8" s="24" t="s">
        <v>111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16.5" customHeight="1">
      <c r="A9" s="31"/>
      <c r="B9" s="32"/>
      <c r="C9" s="31"/>
      <c r="D9" s="31"/>
      <c r="E9" s="229" t="s">
        <v>186</v>
      </c>
      <c r="F9" s="249"/>
      <c r="G9" s="249"/>
      <c r="H9" s="24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4" t="s">
        <v>16</v>
      </c>
      <c r="E11" s="31"/>
      <c r="F11" s="22" t="s">
        <v>1</v>
      </c>
      <c r="G11" s="31"/>
      <c r="H11" s="31"/>
      <c r="I11" s="24" t="s">
        <v>17</v>
      </c>
      <c r="J11" s="22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4" t="s">
        <v>18</v>
      </c>
      <c r="E12" s="31"/>
      <c r="F12" s="22" t="s">
        <v>19</v>
      </c>
      <c r="G12" s="31"/>
      <c r="H12" s="31"/>
      <c r="I12" s="24" t="s">
        <v>20</v>
      </c>
      <c r="J12" s="57" t="str">
        <f>'Rekapitulácia stavby'!AN8</f>
        <v>8. 6. 2023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8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4" t="s">
        <v>22</v>
      </c>
      <c r="E14" s="31"/>
      <c r="F14" s="31"/>
      <c r="G14" s="31"/>
      <c r="H14" s="31"/>
      <c r="I14" s="24" t="s">
        <v>23</v>
      </c>
      <c r="J14" s="22" t="s">
        <v>1</v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2" t="s">
        <v>24</v>
      </c>
      <c r="F15" s="31"/>
      <c r="G15" s="31"/>
      <c r="H15" s="31"/>
      <c r="I15" s="24" t="s">
        <v>25</v>
      </c>
      <c r="J15" s="22" t="s">
        <v>1</v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4" t="s">
        <v>26</v>
      </c>
      <c r="E17" s="31"/>
      <c r="F17" s="31"/>
      <c r="G17" s="31"/>
      <c r="H17" s="31"/>
      <c r="I17" s="24" t="s">
        <v>23</v>
      </c>
      <c r="J17" s="25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51" t="str">
        <f>'Rekapitulácia stavby'!E14</f>
        <v>Vyplň údaj</v>
      </c>
      <c r="F18" s="234"/>
      <c r="G18" s="234"/>
      <c r="H18" s="234"/>
      <c r="I18" s="24" t="s">
        <v>25</v>
      </c>
      <c r="J18" s="25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4" t="s">
        <v>28</v>
      </c>
      <c r="E20" s="31"/>
      <c r="F20" s="31"/>
      <c r="G20" s="31"/>
      <c r="H20" s="31"/>
      <c r="I20" s="24" t="s">
        <v>23</v>
      </c>
      <c r="J20" s="22" t="s">
        <v>1</v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2" t="s">
        <v>29</v>
      </c>
      <c r="F21" s="31"/>
      <c r="G21" s="31"/>
      <c r="H21" s="31"/>
      <c r="I21" s="24" t="s">
        <v>25</v>
      </c>
      <c r="J21" s="22" t="s">
        <v>1</v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4" t="s">
        <v>31</v>
      </c>
      <c r="E23" s="31"/>
      <c r="F23" s="31"/>
      <c r="G23" s="31"/>
      <c r="H23" s="31"/>
      <c r="I23" s="24" t="s">
        <v>23</v>
      </c>
      <c r="J23" s="22" t="s">
        <v>1</v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2" t="s">
        <v>32</v>
      </c>
      <c r="F24" s="31"/>
      <c r="G24" s="31"/>
      <c r="H24" s="31"/>
      <c r="I24" s="24" t="s">
        <v>25</v>
      </c>
      <c r="J24" s="22" t="s">
        <v>1</v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4" t="s">
        <v>33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08"/>
      <c r="B27" s="109"/>
      <c r="C27" s="108"/>
      <c r="D27" s="108"/>
      <c r="E27" s="238" t="s">
        <v>1</v>
      </c>
      <c r="F27" s="238"/>
      <c r="G27" s="238"/>
      <c r="H27" s="23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" customHeight="1">
      <c r="A30" s="31"/>
      <c r="B30" s="32"/>
      <c r="C30" s="31"/>
      <c r="D30" s="22" t="s">
        <v>113</v>
      </c>
      <c r="E30" s="31"/>
      <c r="F30" s="31"/>
      <c r="G30" s="31"/>
      <c r="H30" s="31"/>
      <c r="I30" s="31"/>
      <c r="J30" s="30">
        <f>J96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" customHeight="1">
      <c r="A31" s="31"/>
      <c r="B31" s="32"/>
      <c r="C31" s="31"/>
      <c r="D31" s="29" t="s">
        <v>104</v>
      </c>
      <c r="E31" s="31"/>
      <c r="F31" s="31"/>
      <c r="G31" s="31"/>
      <c r="H31" s="31"/>
      <c r="I31" s="31"/>
      <c r="J31" s="30">
        <f>J106</f>
        <v>0</v>
      </c>
      <c r="K31" s="31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11" t="s">
        <v>36</v>
      </c>
      <c r="E32" s="31"/>
      <c r="F32" s="31"/>
      <c r="G32" s="31"/>
      <c r="H32" s="31"/>
      <c r="I32" s="31"/>
      <c r="J32" s="73">
        <f>ROUND(J30 + J31, 2)</f>
        <v>0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" customHeight="1">
      <c r="A33" s="31"/>
      <c r="B33" s="32"/>
      <c r="C33" s="31"/>
      <c r="D33" s="68"/>
      <c r="E33" s="68"/>
      <c r="F33" s="68"/>
      <c r="G33" s="68"/>
      <c r="H33" s="68"/>
      <c r="I33" s="68"/>
      <c r="J33" s="68"/>
      <c r="K33" s="68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" customHeight="1">
      <c r="A34" s="31"/>
      <c r="B34" s="32"/>
      <c r="C34" s="31"/>
      <c r="D34" s="31"/>
      <c r="E34" s="31"/>
      <c r="F34" s="35" t="s">
        <v>38</v>
      </c>
      <c r="G34" s="31"/>
      <c r="H34" s="31"/>
      <c r="I34" s="35" t="s">
        <v>37</v>
      </c>
      <c r="J34" s="35" t="s">
        <v>39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" customHeight="1">
      <c r="A35" s="31"/>
      <c r="B35" s="32"/>
      <c r="C35" s="31"/>
      <c r="D35" s="112" t="s">
        <v>40</v>
      </c>
      <c r="E35" s="37" t="s">
        <v>41</v>
      </c>
      <c r="F35" s="113">
        <f>ROUND((SUM(BE106:BE113) + SUM(BE133:BE158)),  2)</f>
        <v>0</v>
      </c>
      <c r="G35" s="114"/>
      <c r="H35" s="114"/>
      <c r="I35" s="115">
        <v>0.2</v>
      </c>
      <c r="J35" s="113">
        <f>ROUND(((SUM(BE106:BE113) + SUM(BE133:BE158))*I35),  2)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" customHeight="1">
      <c r="A36" s="31"/>
      <c r="B36" s="32"/>
      <c r="C36" s="31"/>
      <c r="D36" s="31"/>
      <c r="E36" s="37" t="s">
        <v>42</v>
      </c>
      <c r="F36" s="113">
        <f>ROUND((SUM(BF106:BF113) + SUM(BF133:BF158)),  2)</f>
        <v>0</v>
      </c>
      <c r="G36" s="114"/>
      <c r="H36" s="114"/>
      <c r="I36" s="115">
        <v>0.2</v>
      </c>
      <c r="J36" s="113">
        <f>ROUND(((SUM(BF106:BF113) + SUM(BF133:BF158))*I36),  2)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" hidden="1" customHeight="1">
      <c r="A37" s="31"/>
      <c r="B37" s="32"/>
      <c r="C37" s="31"/>
      <c r="D37" s="31"/>
      <c r="E37" s="24" t="s">
        <v>43</v>
      </c>
      <c r="F37" s="116">
        <f>ROUND((SUM(BG106:BG113) + SUM(BG133:BG158)),  2)</f>
        <v>0</v>
      </c>
      <c r="G37" s="31"/>
      <c r="H37" s="31"/>
      <c r="I37" s="117">
        <v>0.2</v>
      </c>
      <c r="J37" s="116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" hidden="1" customHeight="1">
      <c r="A38" s="31"/>
      <c r="B38" s="32"/>
      <c r="C38" s="31"/>
      <c r="D38" s="31"/>
      <c r="E38" s="24" t="s">
        <v>44</v>
      </c>
      <c r="F38" s="116">
        <f>ROUND((SUM(BH106:BH113) + SUM(BH133:BH158)),  2)</f>
        <v>0</v>
      </c>
      <c r="G38" s="31"/>
      <c r="H38" s="31"/>
      <c r="I38" s="117">
        <v>0.2</v>
      </c>
      <c r="J38" s="116">
        <f>0</f>
        <v>0</v>
      </c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" hidden="1" customHeight="1">
      <c r="A39" s="31"/>
      <c r="B39" s="32"/>
      <c r="C39" s="31"/>
      <c r="D39" s="31"/>
      <c r="E39" s="37" t="s">
        <v>45</v>
      </c>
      <c r="F39" s="113">
        <f>ROUND((SUM(BI106:BI113) + SUM(BI133:BI158)),  2)</f>
        <v>0</v>
      </c>
      <c r="G39" s="114"/>
      <c r="H39" s="114"/>
      <c r="I39" s="115">
        <v>0</v>
      </c>
      <c r="J39" s="113">
        <f>0</f>
        <v>0</v>
      </c>
      <c r="K39" s="3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18" t="s">
        <v>46</v>
      </c>
      <c r="E41" s="62"/>
      <c r="F41" s="62"/>
      <c r="G41" s="119" t="s">
        <v>47</v>
      </c>
      <c r="H41" s="120" t="s">
        <v>48</v>
      </c>
      <c r="I41" s="62"/>
      <c r="J41" s="121">
        <f>SUM(J32:J39)</f>
        <v>0</v>
      </c>
      <c r="K41" s="122"/>
      <c r="L41" s="44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4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4"/>
      <c r="D50" s="45" t="s">
        <v>49</v>
      </c>
      <c r="E50" s="46"/>
      <c r="F50" s="46"/>
      <c r="G50" s="45" t="s">
        <v>50</v>
      </c>
      <c r="H50" s="46"/>
      <c r="I50" s="46"/>
      <c r="J50" s="46"/>
      <c r="K50" s="46"/>
      <c r="L50" s="44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3.2">
      <c r="A61" s="31"/>
      <c r="B61" s="32"/>
      <c r="C61" s="31"/>
      <c r="D61" s="47" t="s">
        <v>51</v>
      </c>
      <c r="E61" s="34"/>
      <c r="F61" s="123" t="s">
        <v>52</v>
      </c>
      <c r="G61" s="47" t="s">
        <v>51</v>
      </c>
      <c r="H61" s="34"/>
      <c r="I61" s="34"/>
      <c r="J61" s="124" t="s">
        <v>52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3.2">
      <c r="A65" s="31"/>
      <c r="B65" s="32"/>
      <c r="C65" s="31"/>
      <c r="D65" s="45" t="s">
        <v>53</v>
      </c>
      <c r="E65" s="48"/>
      <c r="F65" s="48"/>
      <c r="G65" s="45" t="s">
        <v>54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3.2">
      <c r="A76" s="31"/>
      <c r="B76" s="32"/>
      <c r="C76" s="31"/>
      <c r="D76" s="47" t="s">
        <v>51</v>
      </c>
      <c r="E76" s="34"/>
      <c r="F76" s="123" t="s">
        <v>52</v>
      </c>
      <c r="G76" s="47" t="s">
        <v>51</v>
      </c>
      <c r="H76" s="34"/>
      <c r="I76" s="34"/>
      <c r="J76" s="124" t="s">
        <v>52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" customHeight="1">
      <c r="A82" s="31"/>
      <c r="B82" s="32"/>
      <c r="C82" s="18" t="s">
        <v>114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4" t="s">
        <v>14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26.25" customHeight="1">
      <c r="A85" s="31"/>
      <c r="B85" s="32"/>
      <c r="C85" s="31"/>
      <c r="D85" s="31"/>
      <c r="E85" s="247" t="str">
        <f>E7</f>
        <v>Zateplenie plniarne nealkoholických nápojov, Dunajská streda - časť búracie práce - aktualizácia jún 2023</v>
      </c>
      <c r="F85" s="248"/>
      <c r="G85" s="248"/>
      <c r="H85" s="248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4" t="s">
        <v>111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16.5" customHeight="1">
      <c r="A87" s="31"/>
      <c r="B87" s="32"/>
      <c r="C87" s="31"/>
      <c r="D87" s="31"/>
      <c r="E87" s="229" t="str">
        <f>E9</f>
        <v>02 - Zateplenie strechy - búracie práce</v>
      </c>
      <c r="F87" s="249"/>
      <c r="G87" s="249"/>
      <c r="H87" s="24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4" t="s">
        <v>18</v>
      </c>
      <c r="D89" s="31"/>
      <c r="E89" s="31"/>
      <c r="F89" s="22" t="str">
        <f>F12</f>
        <v>Dunajská Streda</v>
      </c>
      <c r="G89" s="31"/>
      <c r="H89" s="31"/>
      <c r="I89" s="24" t="s">
        <v>20</v>
      </c>
      <c r="J89" s="57" t="str">
        <f>IF(J12="","",J12)</f>
        <v>8. 6. 2023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25.65" customHeight="1">
      <c r="A91" s="31"/>
      <c r="B91" s="32"/>
      <c r="C91" s="24" t="s">
        <v>22</v>
      </c>
      <c r="D91" s="31"/>
      <c r="E91" s="31"/>
      <c r="F91" s="22" t="str">
        <f>E15</f>
        <v>McCarter, a.s.</v>
      </c>
      <c r="G91" s="31"/>
      <c r="H91" s="31"/>
      <c r="I91" s="24" t="s">
        <v>28</v>
      </c>
      <c r="J91" s="27" t="str">
        <f>E21</f>
        <v>Ing.arch. Miroslav Marko M.Arch.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15" customHeight="1">
      <c r="A92" s="31"/>
      <c r="B92" s="32"/>
      <c r="C92" s="24" t="s">
        <v>26</v>
      </c>
      <c r="D92" s="31"/>
      <c r="E92" s="31"/>
      <c r="F92" s="22" t="str">
        <f>IF(E18="","",E18)</f>
        <v>Vyplň údaj</v>
      </c>
      <c r="G92" s="31"/>
      <c r="H92" s="31"/>
      <c r="I92" s="24" t="s">
        <v>31</v>
      </c>
      <c r="J92" s="27" t="str">
        <f>E24</f>
        <v>Rosoft,s.r.o.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25" t="s">
        <v>115</v>
      </c>
      <c r="D94" s="105"/>
      <c r="E94" s="105"/>
      <c r="F94" s="105"/>
      <c r="G94" s="105"/>
      <c r="H94" s="105"/>
      <c r="I94" s="105"/>
      <c r="J94" s="126" t="s">
        <v>116</v>
      </c>
      <c r="K94" s="105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8" customHeight="1">
      <c r="A96" s="31"/>
      <c r="B96" s="32"/>
      <c r="C96" s="127" t="s">
        <v>117</v>
      </c>
      <c r="D96" s="31"/>
      <c r="E96" s="31"/>
      <c r="F96" s="31"/>
      <c r="G96" s="31"/>
      <c r="H96" s="31"/>
      <c r="I96" s="31"/>
      <c r="J96" s="73">
        <f>J133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118</v>
      </c>
    </row>
    <row r="97" spans="1:65" s="9" customFormat="1" ht="24.9" customHeight="1">
      <c r="B97" s="128"/>
      <c r="D97" s="129" t="s">
        <v>119</v>
      </c>
      <c r="E97" s="130"/>
      <c r="F97" s="130"/>
      <c r="G97" s="130"/>
      <c r="H97" s="130"/>
      <c r="I97" s="130"/>
      <c r="J97" s="131">
        <f>J134</f>
        <v>0</v>
      </c>
      <c r="L97" s="128"/>
    </row>
    <row r="98" spans="1:65" s="10" customFormat="1" ht="19.95" customHeight="1">
      <c r="B98" s="132"/>
      <c r="D98" s="133" t="s">
        <v>120</v>
      </c>
      <c r="E98" s="134"/>
      <c r="F98" s="134"/>
      <c r="G98" s="134"/>
      <c r="H98" s="134"/>
      <c r="I98" s="134"/>
      <c r="J98" s="135">
        <f>J135</f>
        <v>0</v>
      </c>
      <c r="L98" s="132"/>
    </row>
    <row r="99" spans="1:65" s="9" customFormat="1" ht="24.9" customHeight="1">
      <c r="B99" s="128"/>
      <c r="D99" s="129" t="s">
        <v>187</v>
      </c>
      <c r="E99" s="130"/>
      <c r="F99" s="130"/>
      <c r="G99" s="130"/>
      <c r="H99" s="130"/>
      <c r="I99" s="130"/>
      <c r="J99" s="131">
        <f>J146</f>
        <v>0</v>
      </c>
      <c r="L99" s="128"/>
    </row>
    <row r="100" spans="1:65" s="10" customFormat="1" ht="19.95" customHeight="1">
      <c r="B100" s="132"/>
      <c r="D100" s="133" t="s">
        <v>188</v>
      </c>
      <c r="E100" s="134"/>
      <c r="F100" s="134"/>
      <c r="G100" s="134"/>
      <c r="H100" s="134"/>
      <c r="I100" s="134"/>
      <c r="J100" s="135">
        <f>J147</f>
        <v>0</v>
      </c>
      <c r="L100" s="132"/>
    </row>
    <row r="101" spans="1:65" s="10" customFormat="1" ht="19.95" customHeight="1">
      <c r="B101" s="132"/>
      <c r="D101" s="133" t="s">
        <v>189</v>
      </c>
      <c r="E101" s="134"/>
      <c r="F101" s="134"/>
      <c r="G101" s="134"/>
      <c r="H101" s="134"/>
      <c r="I101" s="134"/>
      <c r="J101" s="135">
        <f>J150</f>
        <v>0</v>
      </c>
      <c r="L101" s="132"/>
    </row>
    <row r="102" spans="1:65" s="10" customFormat="1" ht="19.95" customHeight="1">
      <c r="B102" s="132"/>
      <c r="D102" s="133" t="s">
        <v>190</v>
      </c>
      <c r="E102" s="134"/>
      <c r="F102" s="134"/>
      <c r="G102" s="134"/>
      <c r="H102" s="134"/>
      <c r="I102" s="134"/>
      <c r="J102" s="135">
        <f>J153</f>
        <v>0</v>
      </c>
      <c r="L102" s="132"/>
    </row>
    <row r="103" spans="1:65" s="10" customFormat="1" ht="19.95" customHeight="1">
      <c r="B103" s="132"/>
      <c r="D103" s="133" t="s">
        <v>191</v>
      </c>
      <c r="E103" s="134"/>
      <c r="F103" s="134"/>
      <c r="G103" s="134"/>
      <c r="H103" s="134"/>
      <c r="I103" s="134"/>
      <c r="J103" s="135">
        <f>J156</f>
        <v>0</v>
      </c>
      <c r="L103" s="132"/>
    </row>
    <row r="104" spans="1:65" s="2" customFormat="1" ht="21.75" customHeight="1">
      <c r="A104" s="31"/>
      <c r="B104" s="32"/>
      <c r="C104" s="31"/>
      <c r="D104" s="31"/>
      <c r="E104" s="31"/>
      <c r="F104" s="31"/>
      <c r="G104" s="31"/>
      <c r="H104" s="31"/>
      <c r="I104" s="31"/>
      <c r="J104" s="31"/>
      <c r="K104" s="31"/>
      <c r="L104" s="44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65" s="2" customFormat="1" ht="6.9" customHeight="1">
      <c r="A105" s="31"/>
      <c r="B105" s="32"/>
      <c r="C105" s="31"/>
      <c r="D105" s="31"/>
      <c r="E105" s="31"/>
      <c r="F105" s="31"/>
      <c r="G105" s="31"/>
      <c r="H105" s="31"/>
      <c r="I105" s="31"/>
      <c r="J105" s="31"/>
      <c r="K105" s="31"/>
      <c r="L105" s="44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65" s="2" customFormat="1" ht="29.25" customHeight="1">
      <c r="A106" s="31"/>
      <c r="B106" s="32"/>
      <c r="C106" s="127" t="s">
        <v>121</v>
      </c>
      <c r="D106" s="31"/>
      <c r="E106" s="31"/>
      <c r="F106" s="31"/>
      <c r="G106" s="31"/>
      <c r="H106" s="31"/>
      <c r="I106" s="31"/>
      <c r="J106" s="136">
        <f>ROUND(J107 + J108 + J109 + J110 + J111 + J112,2)</f>
        <v>0</v>
      </c>
      <c r="K106" s="31"/>
      <c r="L106" s="44"/>
      <c r="N106" s="137" t="s">
        <v>40</v>
      </c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65" s="2" customFormat="1" ht="18" customHeight="1">
      <c r="A107" s="31"/>
      <c r="B107" s="138"/>
      <c r="C107" s="139"/>
      <c r="D107" s="244" t="s">
        <v>122</v>
      </c>
      <c r="E107" s="246"/>
      <c r="F107" s="246"/>
      <c r="G107" s="139"/>
      <c r="H107" s="139"/>
      <c r="I107" s="139"/>
      <c r="J107" s="96">
        <v>0</v>
      </c>
      <c r="K107" s="139"/>
      <c r="L107" s="141"/>
      <c r="M107" s="142"/>
      <c r="N107" s="143" t="s">
        <v>42</v>
      </c>
      <c r="O107" s="142"/>
      <c r="P107" s="142"/>
      <c r="Q107" s="142"/>
      <c r="R107" s="142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4" t="s">
        <v>123</v>
      </c>
      <c r="AZ107" s="142"/>
      <c r="BA107" s="142"/>
      <c r="BB107" s="142"/>
      <c r="BC107" s="142"/>
      <c r="BD107" s="142"/>
      <c r="BE107" s="145">
        <f t="shared" ref="BE107:BE112" si="0">IF(N107="základná",J107,0)</f>
        <v>0</v>
      </c>
      <c r="BF107" s="145">
        <f t="shared" ref="BF107:BF112" si="1">IF(N107="znížená",J107,0)</f>
        <v>0</v>
      </c>
      <c r="BG107" s="145">
        <f t="shared" ref="BG107:BG112" si="2">IF(N107="zákl. prenesená",J107,0)</f>
        <v>0</v>
      </c>
      <c r="BH107" s="145">
        <f t="shared" ref="BH107:BH112" si="3">IF(N107="zníž. prenesená",J107,0)</f>
        <v>0</v>
      </c>
      <c r="BI107" s="145">
        <f t="shared" ref="BI107:BI112" si="4">IF(N107="nulová",J107,0)</f>
        <v>0</v>
      </c>
      <c r="BJ107" s="144" t="s">
        <v>124</v>
      </c>
      <c r="BK107" s="142"/>
      <c r="BL107" s="142"/>
      <c r="BM107" s="142"/>
    </row>
    <row r="108" spans="1:65" s="2" customFormat="1" ht="18" customHeight="1">
      <c r="A108" s="31"/>
      <c r="B108" s="138"/>
      <c r="C108" s="139"/>
      <c r="D108" s="244" t="s">
        <v>125</v>
      </c>
      <c r="E108" s="246"/>
      <c r="F108" s="246"/>
      <c r="G108" s="139"/>
      <c r="H108" s="139"/>
      <c r="I108" s="139"/>
      <c r="J108" s="96">
        <v>0</v>
      </c>
      <c r="K108" s="139"/>
      <c r="L108" s="141"/>
      <c r="M108" s="142"/>
      <c r="N108" s="143" t="s">
        <v>42</v>
      </c>
      <c r="O108" s="142"/>
      <c r="P108" s="142"/>
      <c r="Q108" s="142"/>
      <c r="R108" s="142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  <c r="AT108" s="142"/>
      <c r="AU108" s="142"/>
      <c r="AV108" s="142"/>
      <c r="AW108" s="142"/>
      <c r="AX108" s="142"/>
      <c r="AY108" s="144" t="s">
        <v>123</v>
      </c>
      <c r="AZ108" s="142"/>
      <c r="BA108" s="142"/>
      <c r="BB108" s="142"/>
      <c r="BC108" s="142"/>
      <c r="BD108" s="142"/>
      <c r="BE108" s="145">
        <f t="shared" si="0"/>
        <v>0</v>
      </c>
      <c r="BF108" s="145">
        <f t="shared" si="1"/>
        <v>0</v>
      </c>
      <c r="BG108" s="145">
        <f t="shared" si="2"/>
        <v>0</v>
      </c>
      <c r="BH108" s="145">
        <f t="shared" si="3"/>
        <v>0</v>
      </c>
      <c r="BI108" s="145">
        <f t="shared" si="4"/>
        <v>0</v>
      </c>
      <c r="BJ108" s="144" t="s">
        <v>124</v>
      </c>
      <c r="BK108" s="142"/>
      <c r="BL108" s="142"/>
      <c r="BM108" s="142"/>
    </row>
    <row r="109" spans="1:65" s="2" customFormat="1" ht="18" customHeight="1">
      <c r="A109" s="31"/>
      <c r="B109" s="138"/>
      <c r="C109" s="139"/>
      <c r="D109" s="244" t="s">
        <v>126</v>
      </c>
      <c r="E109" s="246"/>
      <c r="F109" s="246"/>
      <c r="G109" s="139"/>
      <c r="H109" s="139"/>
      <c r="I109" s="139"/>
      <c r="J109" s="96">
        <v>0</v>
      </c>
      <c r="K109" s="139"/>
      <c r="L109" s="141"/>
      <c r="M109" s="142"/>
      <c r="N109" s="143" t="s">
        <v>42</v>
      </c>
      <c r="O109" s="142"/>
      <c r="P109" s="142"/>
      <c r="Q109" s="142"/>
      <c r="R109" s="142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2"/>
      <c r="AU109" s="142"/>
      <c r="AV109" s="142"/>
      <c r="AW109" s="142"/>
      <c r="AX109" s="142"/>
      <c r="AY109" s="144" t="s">
        <v>123</v>
      </c>
      <c r="AZ109" s="142"/>
      <c r="BA109" s="142"/>
      <c r="BB109" s="142"/>
      <c r="BC109" s="142"/>
      <c r="BD109" s="142"/>
      <c r="BE109" s="145">
        <f t="shared" si="0"/>
        <v>0</v>
      </c>
      <c r="BF109" s="145">
        <f t="shared" si="1"/>
        <v>0</v>
      </c>
      <c r="BG109" s="145">
        <f t="shared" si="2"/>
        <v>0</v>
      </c>
      <c r="BH109" s="145">
        <f t="shared" si="3"/>
        <v>0</v>
      </c>
      <c r="BI109" s="145">
        <f t="shared" si="4"/>
        <v>0</v>
      </c>
      <c r="BJ109" s="144" t="s">
        <v>124</v>
      </c>
      <c r="BK109" s="142"/>
      <c r="BL109" s="142"/>
      <c r="BM109" s="142"/>
    </row>
    <row r="110" spans="1:65" s="2" customFormat="1" ht="18" customHeight="1">
      <c r="A110" s="31"/>
      <c r="B110" s="138"/>
      <c r="C110" s="139"/>
      <c r="D110" s="244" t="s">
        <v>127</v>
      </c>
      <c r="E110" s="246"/>
      <c r="F110" s="246"/>
      <c r="G110" s="139"/>
      <c r="H110" s="139"/>
      <c r="I110" s="139"/>
      <c r="J110" s="96">
        <v>0</v>
      </c>
      <c r="K110" s="139"/>
      <c r="L110" s="141"/>
      <c r="M110" s="142"/>
      <c r="N110" s="143" t="s">
        <v>42</v>
      </c>
      <c r="O110" s="142"/>
      <c r="P110" s="142"/>
      <c r="Q110" s="142"/>
      <c r="R110" s="142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2"/>
      <c r="AU110" s="142"/>
      <c r="AV110" s="142"/>
      <c r="AW110" s="142"/>
      <c r="AX110" s="142"/>
      <c r="AY110" s="144" t="s">
        <v>123</v>
      </c>
      <c r="AZ110" s="142"/>
      <c r="BA110" s="142"/>
      <c r="BB110" s="142"/>
      <c r="BC110" s="142"/>
      <c r="BD110" s="142"/>
      <c r="BE110" s="145">
        <f t="shared" si="0"/>
        <v>0</v>
      </c>
      <c r="BF110" s="145">
        <f t="shared" si="1"/>
        <v>0</v>
      </c>
      <c r="BG110" s="145">
        <f t="shared" si="2"/>
        <v>0</v>
      </c>
      <c r="BH110" s="145">
        <f t="shared" si="3"/>
        <v>0</v>
      </c>
      <c r="BI110" s="145">
        <f t="shared" si="4"/>
        <v>0</v>
      </c>
      <c r="BJ110" s="144" t="s">
        <v>124</v>
      </c>
      <c r="BK110" s="142"/>
      <c r="BL110" s="142"/>
      <c r="BM110" s="142"/>
    </row>
    <row r="111" spans="1:65" s="2" customFormat="1" ht="18" customHeight="1">
      <c r="A111" s="31"/>
      <c r="B111" s="138"/>
      <c r="C111" s="139"/>
      <c r="D111" s="244" t="s">
        <v>128</v>
      </c>
      <c r="E111" s="246"/>
      <c r="F111" s="246"/>
      <c r="G111" s="139"/>
      <c r="H111" s="139"/>
      <c r="I111" s="139"/>
      <c r="J111" s="96">
        <v>0</v>
      </c>
      <c r="K111" s="139"/>
      <c r="L111" s="141"/>
      <c r="M111" s="142"/>
      <c r="N111" s="143" t="s">
        <v>42</v>
      </c>
      <c r="O111" s="142"/>
      <c r="P111" s="142"/>
      <c r="Q111" s="142"/>
      <c r="R111" s="142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  <c r="AT111" s="142"/>
      <c r="AU111" s="142"/>
      <c r="AV111" s="142"/>
      <c r="AW111" s="142"/>
      <c r="AX111" s="142"/>
      <c r="AY111" s="144" t="s">
        <v>123</v>
      </c>
      <c r="AZ111" s="142"/>
      <c r="BA111" s="142"/>
      <c r="BB111" s="142"/>
      <c r="BC111" s="142"/>
      <c r="BD111" s="142"/>
      <c r="BE111" s="145">
        <f t="shared" si="0"/>
        <v>0</v>
      </c>
      <c r="BF111" s="145">
        <f t="shared" si="1"/>
        <v>0</v>
      </c>
      <c r="BG111" s="145">
        <f t="shared" si="2"/>
        <v>0</v>
      </c>
      <c r="BH111" s="145">
        <f t="shared" si="3"/>
        <v>0</v>
      </c>
      <c r="BI111" s="145">
        <f t="shared" si="4"/>
        <v>0</v>
      </c>
      <c r="BJ111" s="144" t="s">
        <v>124</v>
      </c>
      <c r="BK111" s="142"/>
      <c r="BL111" s="142"/>
      <c r="BM111" s="142"/>
    </row>
    <row r="112" spans="1:65" s="2" customFormat="1" ht="18" customHeight="1">
      <c r="A112" s="31"/>
      <c r="B112" s="138"/>
      <c r="C112" s="139"/>
      <c r="D112" s="140" t="s">
        <v>129</v>
      </c>
      <c r="E112" s="139"/>
      <c r="F112" s="139"/>
      <c r="G112" s="139"/>
      <c r="H112" s="139"/>
      <c r="I112" s="139"/>
      <c r="J112" s="96">
        <f>ROUND(J30*T112,2)</f>
        <v>0</v>
      </c>
      <c r="K112" s="139"/>
      <c r="L112" s="141"/>
      <c r="M112" s="142"/>
      <c r="N112" s="143" t="s">
        <v>42</v>
      </c>
      <c r="O112" s="142"/>
      <c r="P112" s="142"/>
      <c r="Q112" s="142"/>
      <c r="R112" s="142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  <c r="AT112" s="142"/>
      <c r="AU112" s="142"/>
      <c r="AV112" s="142"/>
      <c r="AW112" s="142"/>
      <c r="AX112" s="142"/>
      <c r="AY112" s="144" t="s">
        <v>130</v>
      </c>
      <c r="AZ112" s="142"/>
      <c r="BA112" s="142"/>
      <c r="BB112" s="142"/>
      <c r="BC112" s="142"/>
      <c r="BD112" s="142"/>
      <c r="BE112" s="145">
        <f t="shared" si="0"/>
        <v>0</v>
      </c>
      <c r="BF112" s="145">
        <f t="shared" si="1"/>
        <v>0</v>
      </c>
      <c r="BG112" s="145">
        <f t="shared" si="2"/>
        <v>0</v>
      </c>
      <c r="BH112" s="145">
        <f t="shared" si="3"/>
        <v>0</v>
      </c>
      <c r="BI112" s="145">
        <f t="shared" si="4"/>
        <v>0</v>
      </c>
      <c r="BJ112" s="144" t="s">
        <v>124</v>
      </c>
      <c r="BK112" s="142"/>
      <c r="BL112" s="142"/>
      <c r="BM112" s="142"/>
    </row>
    <row r="113" spans="1:31" s="2" customFormat="1">
      <c r="A113" s="31"/>
      <c r="B113" s="32"/>
      <c r="C113" s="31"/>
      <c r="D113" s="31"/>
      <c r="E113" s="31"/>
      <c r="F113" s="31"/>
      <c r="G113" s="31"/>
      <c r="H113" s="31"/>
      <c r="I113" s="31"/>
      <c r="J113" s="31"/>
      <c r="K113" s="31"/>
      <c r="L113" s="44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31" s="2" customFormat="1" ht="29.25" customHeight="1">
      <c r="A114" s="31"/>
      <c r="B114" s="32"/>
      <c r="C114" s="104" t="s">
        <v>109</v>
      </c>
      <c r="D114" s="105"/>
      <c r="E114" s="105"/>
      <c r="F114" s="105"/>
      <c r="G114" s="105"/>
      <c r="H114" s="105"/>
      <c r="I114" s="105"/>
      <c r="J114" s="106">
        <f>ROUND(J96+J106,2)</f>
        <v>0</v>
      </c>
      <c r="K114" s="105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31" s="2" customFormat="1" ht="6.9" customHeight="1">
      <c r="A115" s="31"/>
      <c r="B115" s="49"/>
      <c r="C115" s="50"/>
      <c r="D115" s="50"/>
      <c r="E115" s="50"/>
      <c r="F115" s="50"/>
      <c r="G115" s="50"/>
      <c r="H115" s="50"/>
      <c r="I115" s="50"/>
      <c r="J115" s="50"/>
      <c r="K115" s="50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9" spans="1:31" s="2" customFormat="1" ht="6.9" customHeight="1">
      <c r="A119" s="31"/>
      <c r="B119" s="51"/>
      <c r="C119" s="52"/>
      <c r="D119" s="52"/>
      <c r="E119" s="52"/>
      <c r="F119" s="52"/>
      <c r="G119" s="52"/>
      <c r="H119" s="52"/>
      <c r="I119" s="52"/>
      <c r="J119" s="52"/>
      <c r="K119" s="52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31" s="2" customFormat="1" ht="24.9" customHeight="1">
      <c r="A120" s="31"/>
      <c r="B120" s="32"/>
      <c r="C120" s="18" t="s">
        <v>131</v>
      </c>
      <c r="D120" s="31"/>
      <c r="E120" s="31"/>
      <c r="F120" s="31"/>
      <c r="G120" s="31"/>
      <c r="H120" s="31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31" s="2" customFormat="1" ht="6.9" customHeight="1">
      <c r="A121" s="31"/>
      <c r="B121" s="32"/>
      <c r="C121" s="31"/>
      <c r="D121" s="31"/>
      <c r="E121" s="31"/>
      <c r="F121" s="31"/>
      <c r="G121" s="31"/>
      <c r="H121" s="31"/>
      <c r="I121" s="31"/>
      <c r="J121" s="31"/>
      <c r="K121" s="31"/>
      <c r="L121" s="44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31" s="2" customFormat="1" ht="12" customHeight="1">
      <c r="A122" s="31"/>
      <c r="B122" s="32"/>
      <c r="C122" s="24" t="s">
        <v>14</v>
      </c>
      <c r="D122" s="31"/>
      <c r="E122" s="31"/>
      <c r="F122" s="31"/>
      <c r="G122" s="31"/>
      <c r="H122" s="31"/>
      <c r="I122" s="31"/>
      <c r="J122" s="31"/>
      <c r="K122" s="31"/>
      <c r="L122" s="44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31" s="2" customFormat="1" ht="26.25" customHeight="1">
      <c r="A123" s="31"/>
      <c r="B123" s="32"/>
      <c r="C123" s="31"/>
      <c r="D123" s="31"/>
      <c r="E123" s="247" t="str">
        <f>E7</f>
        <v>Zateplenie plniarne nealkoholických nápojov, Dunajská streda - časť búracie práce - aktualizácia jún 2023</v>
      </c>
      <c r="F123" s="248"/>
      <c r="G123" s="248"/>
      <c r="H123" s="248"/>
      <c r="I123" s="31"/>
      <c r="J123" s="31"/>
      <c r="K123" s="31"/>
      <c r="L123" s="44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31" s="2" customFormat="1" ht="12" customHeight="1">
      <c r="A124" s="31"/>
      <c r="B124" s="32"/>
      <c r="C124" s="24" t="s">
        <v>111</v>
      </c>
      <c r="D124" s="31"/>
      <c r="E124" s="31"/>
      <c r="F124" s="31"/>
      <c r="G124" s="31"/>
      <c r="H124" s="31"/>
      <c r="I124" s="31"/>
      <c r="J124" s="31"/>
      <c r="K124" s="31"/>
      <c r="L124" s="44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</row>
    <row r="125" spans="1:31" s="2" customFormat="1" ht="16.5" customHeight="1">
      <c r="A125" s="31"/>
      <c r="B125" s="32"/>
      <c r="C125" s="31"/>
      <c r="D125" s="31"/>
      <c r="E125" s="229" t="str">
        <f>E9</f>
        <v>02 - Zateplenie strechy - búracie práce</v>
      </c>
      <c r="F125" s="249"/>
      <c r="G125" s="249"/>
      <c r="H125" s="249"/>
      <c r="I125" s="31"/>
      <c r="J125" s="31"/>
      <c r="K125" s="31"/>
      <c r="L125" s="44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</row>
    <row r="126" spans="1:31" s="2" customFormat="1" ht="6.9" customHeight="1">
      <c r="A126" s="31"/>
      <c r="B126" s="32"/>
      <c r="C126" s="31"/>
      <c r="D126" s="31"/>
      <c r="E126" s="31"/>
      <c r="F126" s="31"/>
      <c r="G126" s="31"/>
      <c r="H126" s="31"/>
      <c r="I126" s="31"/>
      <c r="J126" s="31"/>
      <c r="K126" s="31"/>
      <c r="L126" s="44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</row>
    <row r="127" spans="1:31" s="2" customFormat="1" ht="12" customHeight="1">
      <c r="A127" s="31"/>
      <c r="B127" s="32"/>
      <c r="C127" s="24" t="s">
        <v>18</v>
      </c>
      <c r="D127" s="31"/>
      <c r="E127" s="31"/>
      <c r="F127" s="22" t="str">
        <f>F12</f>
        <v>Dunajská Streda</v>
      </c>
      <c r="G127" s="31"/>
      <c r="H127" s="31"/>
      <c r="I127" s="24" t="s">
        <v>20</v>
      </c>
      <c r="J127" s="57" t="str">
        <f>IF(J12="","",J12)</f>
        <v>8. 6. 2023</v>
      </c>
      <c r="K127" s="31"/>
      <c r="L127" s="44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</row>
    <row r="128" spans="1:31" s="2" customFormat="1" ht="6.9" customHeight="1">
      <c r="A128" s="31"/>
      <c r="B128" s="32"/>
      <c r="C128" s="31"/>
      <c r="D128" s="31"/>
      <c r="E128" s="31"/>
      <c r="F128" s="31"/>
      <c r="G128" s="31"/>
      <c r="H128" s="31"/>
      <c r="I128" s="31"/>
      <c r="J128" s="31"/>
      <c r="K128" s="31"/>
      <c r="L128" s="44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  <row r="129" spans="1:65" s="2" customFormat="1" ht="25.65" customHeight="1">
      <c r="A129" s="31"/>
      <c r="B129" s="32"/>
      <c r="C129" s="24" t="s">
        <v>22</v>
      </c>
      <c r="D129" s="31"/>
      <c r="E129" s="31"/>
      <c r="F129" s="22" t="str">
        <f>E15</f>
        <v>McCarter, a.s.</v>
      </c>
      <c r="G129" s="31"/>
      <c r="H129" s="31"/>
      <c r="I129" s="24" t="s">
        <v>28</v>
      </c>
      <c r="J129" s="27" t="str">
        <f>E21</f>
        <v>Ing.arch. Miroslav Marko M.Arch.</v>
      </c>
      <c r="K129" s="31"/>
      <c r="L129" s="44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</row>
    <row r="130" spans="1:65" s="2" customFormat="1" ht="15.15" customHeight="1">
      <c r="A130" s="31"/>
      <c r="B130" s="32"/>
      <c r="C130" s="24" t="s">
        <v>26</v>
      </c>
      <c r="D130" s="31"/>
      <c r="E130" s="31"/>
      <c r="F130" s="22" t="str">
        <f>IF(E18="","",E18)</f>
        <v>Vyplň údaj</v>
      </c>
      <c r="G130" s="31"/>
      <c r="H130" s="31"/>
      <c r="I130" s="24" t="s">
        <v>31</v>
      </c>
      <c r="J130" s="27" t="str">
        <f>E24</f>
        <v>Rosoft,s.r.o.</v>
      </c>
      <c r="K130" s="31"/>
      <c r="L130" s="44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</row>
    <row r="131" spans="1:65" s="2" customFormat="1" ht="10.35" customHeight="1">
      <c r="A131" s="31"/>
      <c r="B131" s="32"/>
      <c r="C131" s="31"/>
      <c r="D131" s="31"/>
      <c r="E131" s="31"/>
      <c r="F131" s="31"/>
      <c r="G131" s="31"/>
      <c r="H131" s="31"/>
      <c r="I131" s="31"/>
      <c r="J131" s="31"/>
      <c r="K131" s="31"/>
      <c r="L131" s="44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</row>
    <row r="132" spans="1:65" s="11" customFormat="1" ht="29.25" customHeight="1">
      <c r="A132" s="146"/>
      <c r="B132" s="147"/>
      <c r="C132" s="148" t="s">
        <v>132</v>
      </c>
      <c r="D132" s="149" t="s">
        <v>61</v>
      </c>
      <c r="E132" s="149" t="s">
        <v>57</v>
      </c>
      <c r="F132" s="149" t="s">
        <v>58</v>
      </c>
      <c r="G132" s="149" t="s">
        <v>133</v>
      </c>
      <c r="H132" s="149" t="s">
        <v>134</v>
      </c>
      <c r="I132" s="149" t="s">
        <v>135</v>
      </c>
      <c r="J132" s="150" t="s">
        <v>116</v>
      </c>
      <c r="K132" s="151" t="s">
        <v>136</v>
      </c>
      <c r="L132" s="152"/>
      <c r="M132" s="64" t="s">
        <v>1</v>
      </c>
      <c r="N132" s="65" t="s">
        <v>40</v>
      </c>
      <c r="O132" s="65" t="s">
        <v>137</v>
      </c>
      <c r="P132" s="65" t="s">
        <v>138</v>
      </c>
      <c r="Q132" s="65" t="s">
        <v>139</v>
      </c>
      <c r="R132" s="65" t="s">
        <v>140</v>
      </c>
      <c r="S132" s="65" t="s">
        <v>141</v>
      </c>
      <c r="T132" s="66" t="s">
        <v>142</v>
      </c>
      <c r="U132" s="146"/>
      <c r="V132" s="146"/>
      <c r="W132" s="146"/>
      <c r="X132" s="146"/>
      <c r="Y132" s="146"/>
      <c r="Z132" s="146"/>
      <c r="AA132" s="146"/>
      <c r="AB132" s="146"/>
      <c r="AC132" s="146"/>
      <c r="AD132" s="146"/>
      <c r="AE132" s="146"/>
    </row>
    <row r="133" spans="1:65" s="2" customFormat="1" ht="22.8" customHeight="1">
      <c r="A133" s="31"/>
      <c r="B133" s="32"/>
      <c r="C133" s="71" t="s">
        <v>113</v>
      </c>
      <c r="D133" s="31"/>
      <c r="E133" s="31"/>
      <c r="F133" s="31"/>
      <c r="G133" s="31"/>
      <c r="H133" s="31"/>
      <c r="I133" s="31"/>
      <c r="J133" s="153">
        <f>BK133</f>
        <v>0</v>
      </c>
      <c r="K133" s="31"/>
      <c r="L133" s="32"/>
      <c r="M133" s="67"/>
      <c r="N133" s="58"/>
      <c r="O133" s="68"/>
      <c r="P133" s="154">
        <f>P134+P146</f>
        <v>0</v>
      </c>
      <c r="Q133" s="68"/>
      <c r="R133" s="154">
        <f>R134+R146</f>
        <v>0</v>
      </c>
      <c r="S133" s="68"/>
      <c r="T133" s="155">
        <f>T134+T146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T133" s="14" t="s">
        <v>75</v>
      </c>
      <c r="AU133" s="14" t="s">
        <v>118</v>
      </c>
      <c r="BK133" s="156">
        <f>BK134+BK146</f>
        <v>0</v>
      </c>
    </row>
    <row r="134" spans="1:65" s="12" customFormat="1" ht="25.95" customHeight="1">
      <c r="B134" s="157"/>
      <c r="D134" s="158" t="s">
        <v>75</v>
      </c>
      <c r="E134" s="159" t="s">
        <v>143</v>
      </c>
      <c r="F134" s="159" t="s">
        <v>144</v>
      </c>
      <c r="I134" s="160"/>
      <c r="J134" s="161">
        <f>BK134</f>
        <v>0</v>
      </c>
      <c r="L134" s="157"/>
      <c r="M134" s="162"/>
      <c r="N134" s="163"/>
      <c r="O134" s="163"/>
      <c r="P134" s="164">
        <f>P135</f>
        <v>0</v>
      </c>
      <c r="Q134" s="163"/>
      <c r="R134" s="164">
        <f>R135</f>
        <v>0</v>
      </c>
      <c r="S134" s="163"/>
      <c r="T134" s="165">
        <f>T135</f>
        <v>0</v>
      </c>
      <c r="AR134" s="158" t="s">
        <v>84</v>
      </c>
      <c r="AT134" s="166" t="s">
        <v>75</v>
      </c>
      <c r="AU134" s="166" t="s">
        <v>76</v>
      </c>
      <c r="AY134" s="158" t="s">
        <v>145</v>
      </c>
      <c r="BK134" s="167">
        <f>BK135</f>
        <v>0</v>
      </c>
    </row>
    <row r="135" spans="1:65" s="12" customFormat="1" ht="22.8" customHeight="1">
      <c r="B135" s="157"/>
      <c r="D135" s="158" t="s">
        <v>75</v>
      </c>
      <c r="E135" s="168" t="s">
        <v>146</v>
      </c>
      <c r="F135" s="168" t="s">
        <v>147</v>
      </c>
      <c r="I135" s="160"/>
      <c r="J135" s="169">
        <f>BK135</f>
        <v>0</v>
      </c>
      <c r="L135" s="157"/>
      <c r="M135" s="162"/>
      <c r="N135" s="163"/>
      <c r="O135" s="163"/>
      <c r="P135" s="164">
        <f>SUM(P136:P145)</f>
        <v>0</v>
      </c>
      <c r="Q135" s="163"/>
      <c r="R135" s="164">
        <f>SUM(R136:R145)</f>
        <v>0</v>
      </c>
      <c r="S135" s="163"/>
      <c r="T135" s="165">
        <f>SUM(T136:T145)</f>
        <v>0</v>
      </c>
      <c r="AR135" s="158" t="s">
        <v>84</v>
      </c>
      <c r="AT135" s="166" t="s">
        <v>75</v>
      </c>
      <c r="AU135" s="166" t="s">
        <v>84</v>
      </c>
      <c r="AY135" s="158" t="s">
        <v>145</v>
      </c>
      <c r="BK135" s="167">
        <f>SUM(BK136:BK145)</f>
        <v>0</v>
      </c>
    </row>
    <row r="136" spans="1:65" s="2" customFormat="1" ht="24.15" customHeight="1">
      <c r="A136" s="31"/>
      <c r="B136" s="138"/>
      <c r="C136" s="170" t="s">
        <v>84</v>
      </c>
      <c r="D136" s="170" t="s">
        <v>148</v>
      </c>
      <c r="E136" s="171" t="s">
        <v>192</v>
      </c>
      <c r="F136" s="172" t="s">
        <v>193</v>
      </c>
      <c r="G136" s="173" t="s">
        <v>156</v>
      </c>
      <c r="H136" s="174">
        <v>27.074999999999999</v>
      </c>
      <c r="I136" s="175"/>
      <c r="J136" s="176">
        <f t="shared" ref="J136:J145" si="5">ROUND(I136*H136,2)</f>
        <v>0</v>
      </c>
      <c r="K136" s="177"/>
      <c r="L136" s="32"/>
      <c r="M136" s="178" t="s">
        <v>1</v>
      </c>
      <c r="N136" s="179" t="s">
        <v>42</v>
      </c>
      <c r="O136" s="60"/>
      <c r="P136" s="180">
        <f t="shared" ref="P136:P145" si="6">O136*H136</f>
        <v>0</v>
      </c>
      <c r="Q136" s="180">
        <v>0</v>
      </c>
      <c r="R136" s="180">
        <f t="shared" ref="R136:R145" si="7">Q136*H136</f>
        <v>0</v>
      </c>
      <c r="S136" s="180">
        <v>0</v>
      </c>
      <c r="T136" s="181">
        <f t="shared" ref="T136:T145" si="8"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82" t="s">
        <v>152</v>
      </c>
      <c r="AT136" s="182" t="s">
        <v>148</v>
      </c>
      <c r="AU136" s="182" t="s">
        <v>124</v>
      </c>
      <c r="AY136" s="14" t="s">
        <v>145</v>
      </c>
      <c r="BE136" s="100">
        <f t="shared" ref="BE136:BE145" si="9">IF(N136="základná",J136,0)</f>
        <v>0</v>
      </c>
      <c r="BF136" s="100">
        <f t="shared" ref="BF136:BF145" si="10">IF(N136="znížená",J136,0)</f>
        <v>0</v>
      </c>
      <c r="BG136" s="100">
        <f t="shared" ref="BG136:BG145" si="11">IF(N136="zákl. prenesená",J136,0)</f>
        <v>0</v>
      </c>
      <c r="BH136" s="100">
        <f t="shared" ref="BH136:BH145" si="12">IF(N136="zníž. prenesená",J136,0)</f>
        <v>0</v>
      </c>
      <c r="BI136" s="100">
        <f t="shared" ref="BI136:BI145" si="13">IF(N136="nulová",J136,0)</f>
        <v>0</v>
      </c>
      <c r="BJ136" s="14" t="s">
        <v>124</v>
      </c>
      <c r="BK136" s="100">
        <f t="shared" ref="BK136:BK145" si="14">ROUND(I136*H136,2)</f>
        <v>0</v>
      </c>
      <c r="BL136" s="14" t="s">
        <v>152</v>
      </c>
      <c r="BM136" s="182" t="s">
        <v>194</v>
      </c>
    </row>
    <row r="137" spans="1:65" s="2" customFormat="1" ht="24.15" customHeight="1">
      <c r="A137" s="31"/>
      <c r="B137" s="138"/>
      <c r="C137" s="170" t="s">
        <v>124</v>
      </c>
      <c r="D137" s="170" t="s">
        <v>148</v>
      </c>
      <c r="E137" s="171" t="s">
        <v>195</v>
      </c>
      <c r="F137" s="172" t="s">
        <v>196</v>
      </c>
      <c r="G137" s="173" t="s">
        <v>156</v>
      </c>
      <c r="H137" s="174">
        <v>29.12</v>
      </c>
      <c r="I137" s="175"/>
      <c r="J137" s="176">
        <f t="shared" si="5"/>
        <v>0</v>
      </c>
      <c r="K137" s="177"/>
      <c r="L137" s="32"/>
      <c r="M137" s="178" t="s">
        <v>1</v>
      </c>
      <c r="N137" s="179" t="s">
        <v>42</v>
      </c>
      <c r="O137" s="60"/>
      <c r="P137" s="180">
        <f t="shared" si="6"/>
        <v>0</v>
      </c>
      <c r="Q137" s="180">
        <v>0</v>
      </c>
      <c r="R137" s="180">
        <f t="shared" si="7"/>
        <v>0</v>
      </c>
      <c r="S137" s="180">
        <v>0</v>
      </c>
      <c r="T137" s="181">
        <f t="shared" si="8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82" t="s">
        <v>152</v>
      </c>
      <c r="AT137" s="182" t="s">
        <v>148</v>
      </c>
      <c r="AU137" s="182" t="s">
        <v>124</v>
      </c>
      <c r="AY137" s="14" t="s">
        <v>145</v>
      </c>
      <c r="BE137" s="100">
        <f t="shared" si="9"/>
        <v>0</v>
      </c>
      <c r="BF137" s="100">
        <f t="shared" si="10"/>
        <v>0</v>
      </c>
      <c r="BG137" s="100">
        <f t="shared" si="11"/>
        <v>0</v>
      </c>
      <c r="BH137" s="100">
        <f t="shared" si="12"/>
        <v>0</v>
      </c>
      <c r="BI137" s="100">
        <f t="shared" si="13"/>
        <v>0</v>
      </c>
      <c r="BJ137" s="14" t="s">
        <v>124</v>
      </c>
      <c r="BK137" s="100">
        <f t="shared" si="14"/>
        <v>0</v>
      </c>
      <c r="BL137" s="14" t="s">
        <v>152</v>
      </c>
      <c r="BM137" s="182" t="s">
        <v>197</v>
      </c>
    </row>
    <row r="138" spans="1:65" s="2" customFormat="1" ht="24.15" customHeight="1">
      <c r="A138" s="31"/>
      <c r="B138" s="138"/>
      <c r="C138" s="170" t="s">
        <v>158</v>
      </c>
      <c r="D138" s="170" t="s">
        <v>148</v>
      </c>
      <c r="E138" s="171" t="s">
        <v>163</v>
      </c>
      <c r="F138" s="172" t="s">
        <v>164</v>
      </c>
      <c r="G138" s="173" t="s">
        <v>165</v>
      </c>
      <c r="H138" s="174">
        <v>229.709</v>
      </c>
      <c r="I138" s="175"/>
      <c r="J138" s="176">
        <f t="shared" si="5"/>
        <v>0</v>
      </c>
      <c r="K138" s="177"/>
      <c r="L138" s="32"/>
      <c r="M138" s="178" t="s">
        <v>1</v>
      </c>
      <c r="N138" s="179" t="s">
        <v>42</v>
      </c>
      <c r="O138" s="60"/>
      <c r="P138" s="180">
        <f t="shared" si="6"/>
        <v>0</v>
      </c>
      <c r="Q138" s="180">
        <v>0</v>
      </c>
      <c r="R138" s="180">
        <f t="shared" si="7"/>
        <v>0</v>
      </c>
      <c r="S138" s="180">
        <v>0</v>
      </c>
      <c r="T138" s="181">
        <f t="shared" si="8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82" t="s">
        <v>152</v>
      </c>
      <c r="AT138" s="182" t="s">
        <v>148</v>
      </c>
      <c r="AU138" s="182" t="s">
        <v>124</v>
      </c>
      <c r="AY138" s="14" t="s">
        <v>145</v>
      </c>
      <c r="BE138" s="100">
        <f t="shared" si="9"/>
        <v>0</v>
      </c>
      <c r="BF138" s="100">
        <f t="shared" si="10"/>
        <v>0</v>
      </c>
      <c r="BG138" s="100">
        <f t="shared" si="11"/>
        <v>0</v>
      </c>
      <c r="BH138" s="100">
        <f t="shared" si="12"/>
        <v>0</v>
      </c>
      <c r="BI138" s="100">
        <f t="shared" si="13"/>
        <v>0</v>
      </c>
      <c r="BJ138" s="14" t="s">
        <v>124</v>
      </c>
      <c r="BK138" s="100">
        <f t="shared" si="14"/>
        <v>0</v>
      </c>
      <c r="BL138" s="14" t="s">
        <v>152</v>
      </c>
      <c r="BM138" s="182" t="s">
        <v>198</v>
      </c>
    </row>
    <row r="139" spans="1:65" s="2" customFormat="1" ht="21.75" customHeight="1">
      <c r="A139" s="31"/>
      <c r="B139" s="138"/>
      <c r="C139" s="170" t="s">
        <v>152</v>
      </c>
      <c r="D139" s="170" t="s">
        <v>148</v>
      </c>
      <c r="E139" s="171" t="s">
        <v>168</v>
      </c>
      <c r="F139" s="172" t="s">
        <v>169</v>
      </c>
      <c r="G139" s="173" t="s">
        <v>165</v>
      </c>
      <c r="H139" s="174">
        <v>229.709</v>
      </c>
      <c r="I139" s="175"/>
      <c r="J139" s="176">
        <f t="shared" si="5"/>
        <v>0</v>
      </c>
      <c r="K139" s="177"/>
      <c r="L139" s="32"/>
      <c r="M139" s="178" t="s">
        <v>1</v>
      </c>
      <c r="N139" s="179" t="s">
        <v>42</v>
      </c>
      <c r="O139" s="60"/>
      <c r="P139" s="180">
        <f t="shared" si="6"/>
        <v>0</v>
      </c>
      <c r="Q139" s="180">
        <v>0</v>
      </c>
      <c r="R139" s="180">
        <f t="shared" si="7"/>
        <v>0</v>
      </c>
      <c r="S139" s="180">
        <v>0</v>
      </c>
      <c r="T139" s="181">
        <f t="shared" si="8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82" t="s">
        <v>152</v>
      </c>
      <c r="AT139" s="182" t="s">
        <v>148</v>
      </c>
      <c r="AU139" s="182" t="s">
        <v>124</v>
      </c>
      <c r="AY139" s="14" t="s">
        <v>145</v>
      </c>
      <c r="BE139" s="100">
        <f t="shared" si="9"/>
        <v>0</v>
      </c>
      <c r="BF139" s="100">
        <f t="shared" si="10"/>
        <v>0</v>
      </c>
      <c r="BG139" s="100">
        <f t="shared" si="11"/>
        <v>0</v>
      </c>
      <c r="BH139" s="100">
        <f t="shared" si="12"/>
        <v>0</v>
      </c>
      <c r="BI139" s="100">
        <f t="shared" si="13"/>
        <v>0</v>
      </c>
      <c r="BJ139" s="14" t="s">
        <v>124</v>
      </c>
      <c r="BK139" s="100">
        <f t="shared" si="14"/>
        <v>0</v>
      </c>
      <c r="BL139" s="14" t="s">
        <v>152</v>
      </c>
      <c r="BM139" s="182" t="s">
        <v>7</v>
      </c>
    </row>
    <row r="140" spans="1:65" s="2" customFormat="1" ht="24.15" customHeight="1">
      <c r="A140" s="31"/>
      <c r="B140" s="138"/>
      <c r="C140" s="170" t="s">
        <v>167</v>
      </c>
      <c r="D140" s="170" t="s">
        <v>148</v>
      </c>
      <c r="E140" s="171" t="s">
        <v>172</v>
      </c>
      <c r="F140" s="172" t="s">
        <v>173</v>
      </c>
      <c r="G140" s="173" t="s">
        <v>165</v>
      </c>
      <c r="H140" s="174">
        <v>3215.9259999999999</v>
      </c>
      <c r="I140" s="175"/>
      <c r="J140" s="176">
        <f t="shared" si="5"/>
        <v>0</v>
      </c>
      <c r="K140" s="177"/>
      <c r="L140" s="32"/>
      <c r="M140" s="178" t="s">
        <v>1</v>
      </c>
      <c r="N140" s="179" t="s">
        <v>42</v>
      </c>
      <c r="O140" s="60"/>
      <c r="P140" s="180">
        <f t="shared" si="6"/>
        <v>0</v>
      </c>
      <c r="Q140" s="180">
        <v>0</v>
      </c>
      <c r="R140" s="180">
        <f t="shared" si="7"/>
        <v>0</v>
      </c>
      <c r="S140" s="180">
        <v>0</v>
      </c>
      <c r="T140" s="181">
        <f t="shared" si="8"/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82" t="s">
        <v>152</v>
      </c>
      <c r="AT140" s="182" t="s">
        <v>148</v>
      </c>
      <c r="AU140" s="182" t="s">
        <v>124</v>
      </c>
      <c r="AY140" s="14" t="s">
        <v>145</v>
      </c>
      <c r="BE140" s="100">
        <f t="shared" si="9"/>
        <v>0</v>
      </c>
      <c r="BF140" s="100">
        <f t="shared" si="10"/>
        <v>0</v>
      </c>
      <c r="BG140" s="100">
        <f t="shared" si="11"/>
        <v>0</v>
      </c>
      <c r="BH140" s="100">
        <f t="shared" si="12"/>
        <v>0</v>
      </c>
      <c r="BI140" s="100">
        <f t="shared" si="13"/>
        <v>0</v>
      </c>
      <c r="BJ140" s="14" t="s">
        <v>124</v>
      </c>
      <c r="BK140" s="100">
        <f t="shared" si="14"/>
        <v>0</v>
      </c>
      <c r="BL140" s="14" t="s">
        <v>152</v>
      </c>
      <c r="BM140" s="182" t="s">
        <v>199</v>
      </c>
    </row>
    <row r="141" spans="1:65" s="2" customFormat="1" ht="24.15" customHeight="1">
      <c r="A141" s="31"/>
      <c r="B141" s="138"/>
      <c r="C141" s="170" t="s">
        <v>171</v>
      </c>
      <c r="D141" s="170" t="s">
        <v>148</v>
      </c>
      <c r="E141" s="171" t="s">
        <v>176</v>
      </c>
      <c r="F141" s="172" t="s">
        <v>177</v>
      </c>
      <c r="G141" s="173" t="s">
        <v>165</v>
      </c>
      <c r="H141" s="174">
        <v>229.709</v>
      </c>
      <c r="I141" s="175"/>
      <c r="J141" s="176">
        <f t="shared" si="5"/>
        <v>0</v>
      </c>
      <c r="K141" s="177"/>
      <c r="L141" s="32"/>
      <c r="M141" s="178" t="s">
        <v>1</v>
      </c>
      <c r="N141" s="179" t="s">
        <v>42</v>
      </c>
      <c r="O141" s="60"/>
      <c r="P141" s="180">
        <f t="shared" si="6"/>
        <v>0</v>
      </c>
      <c r="Q141" s="180">
        <v>0</v>
      </c>
      <c r="R141" s="180">
        <f t="shared" si="7"/>
        <v>0</v>
      </c>
      <c r="S141" s="180">
        <v>0</v>
      </c>
      <c r="T141" s="181">
        <f t="shared" si="8"/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82" t="s">
        <v>152</v>
      </c>
      <c r="AT141" s="182" t="s">
        <v>148</v>
      </c>
      <c r="AU141" s="182" t="s">
        <v>124</v>
      </c>
      <c r="AY141" s="14" t="s">
        <v>145</v>
      </c>
      <c r="BE141" s="100">
        <f t="shared" si="9"/>
        <v>0</v>
      </c>
      <c r="BF141" s="100">
        <f t="shared" si="10"/>
        <v>0</v>
      </c>
      <c r="BG141" s="100">
        <f t="shared" si="11"/>
        <v>0</v>
      </c>
      <c r="BH141" s="100">
        <f t="shared" si="12"/>
        <v>0</v>
      </c>
      <c r="BI141" s="100">
        <f t="shared" si="13"/>
        <v>0</v>
      </c>
      <c r="BJ141" s="14" t="s">
        <v>124</v>
      </c>
      <c r="BK141" s="100">
        <f t="shared" si="14"/>
        <v>0</v>
      </c>
      <c r="BL141" s="14" t="s">
        <v>152</v>
      </c>
      <c r="BM141" s="182" t="s">
        <v>200</v>
      </c>
    </row>
    <row r="142" spans="1:65" s="2" customFormat="1" ht="24.15" customHeight="1">
      <c r="A142" s="31"/>
      <c r="B142" s="138"/>
      <c r="C142" s="170" t="s">
        <v>175</v>
      </c>
      <c r="D142" s="170" t="s">
        <v>148</v>
      </c>
      <c r="E142" s="171" t="s">
        <v>180</v>
      </c>
      <c r="F142" s="172" t="s">
        <v>181</v>
      </c>
      <c r="G142" s="173" t="s">
        <v>165</v>
      </c>
      <c r="H142" s="174">
        <v>918.83600000000001</v>
      </c>
      <c r="I142" s="175"/>
      <c r="J142" s="176">
        <f t="shared" si="5"/>
        <v>0</v>
      </c>
      <c r="K142" s="177"/>
      <c r="L142" s="32"/>
      <c r="M142" s="178" t="s">
        <v>1</v>
      </c>
      <c r="N142" s="179" t="s">
        <v>42</v>
      </c>
      <c r="O142" s="60"/>
      <c r="P142" s="180">
        <f t="shared" si="6"/>
        <v>0</v>
      </c>
      <c r="Q142" s="180">
        <v>0</v>
      </c>
      <c r="R142" s="180">
        <f t="shared" si="7"/>
        <v>0</v>
      </c>
      <c r="S142" s="180">
        <v>0</v>
      </c>
      <c r="T142" s="181">
        <f t="shared" si="8"/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82" t="s">
        <v>152</v>
      </c>
      <c r="AT142" s="182" t="s">
        <v>148</v>
      </c>
      <c r="AU142" s="182" t="s">
        <v>124</v>
      </c>
      <c r="AY142" s="14" t="s">
        <v>145</v>
      </c>
      <c r="BE142" s="100">
        <f t="shared" si="9"/>
        <v>0</v>
      </c>
      <c r="BF142" s="100">
        <f t="shared" si="10"/>
        <v>0</v>
      </c>
      <c r="BG142" s="100">
        <f t="shared" si="11"/>
        <v>0</v>
      </c>
      <c r="BH142" s="100">
        <f t="shared" si="12"/>
        <v>0</v>
      </c>
      <c r="BI142" s="100">
        <f t="shared" si="13"/>
        <v>0</v>
      </c>
      <c r="BJ142" s="14" t="s">
        <v>124</v>
      </c>
      <c r="BK142" s="100">
        <f t="shared" si="14"/>
        <v>0</v>
      </c>
      <c r="BL142" s="14" t="s">
        <v>152</v>
      </c>
      <c r="BM142" s="182" t="s">
        <v>201</v>
      </c>
    </row>
    <row r="143" spans="1:65" s="2" customFormat="1" ht="24.15" customHeight="1">
      <c r="A143" s="31"/>
      <c r="B143" s="138"/>
      <c r="C143" s="170" t="s">
        <v>179</v>
      </c>
      <c r="D143" s="170" t="s">
        <v>148</v>
      </c>
      <c r="E143" s="171" t="s">
        <v>183</v>
      </c>
      <c r="F143" s="172" t="s">
        <v>184</v>
      </c>
      <c r="G143" s="173" t="s">
        <v>165</v>
      </c>
      <c r="H143" s="174">
        <v>40.728999999999999</v>
      </c>
      <c r="I143" s="175"/>
      <c r="J143" s="176">
        <f t="shared" si="5"/>
        <v>0</v>
      </c>
      <c r="K143" s="177"/>
      <c r="L143" s="32"/>
      <c r="M143" s="178" t="s">
        <v>1</v>
      </c>
      <c r="N143" s="179" t="s">
        <v>42</v>
      </c>
      <c r="O143" s="60"/>
      <c r="P143" s="180">
        <f t="shared" si="6"/>
        <v>0</v>
      </c>
      <c r="Q143" s="180">
        <v>0</v>
      </c>
      <c r="R143" s="180">
        <f t="shared" si="7"/>
        <v>0</v>
      </c>
      <c r="S143" s="180">
        <v>0</v>
      </c>
      <c r="T143" s="181">
        <f t="shared" si="8"/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82" t="s">
        <v>152</v>
      </c>
      <c r="AT143" s="182" t="s">
        <v>148</v>
      </c>
      <c r="AU143" s="182" t="s">
        <v>124</v>
      </c>
      <c r="AY143" s="14" t="s">
        <v>145</v>
      </c>
      <c r="BE143" s="100">
        <f t="shared" si="9"/>
        <v>0</v>
      </c>
      <c r="BF143" s="100">
        <f t="shared" si="10"/>
        <v>0</v>
      </c>
      <c r="BG143" s="100">
        <f t="shared" si="11"/>
        <v>0</v>
      </c>
      <c r="BH143" s="100">
        <f t="shared" si="12"/>
        <v>0</v>
      </c>
      <c r="BI143" s="100">
        <f t="shared" si="13"/>
        <v>0</v>
      </c>
      <c r="BJ143" s="14" t="s">
        <v>124</v>
      </c>
      <c r="BK143" s="100">
        <f t="shared" si="14"/>
        <v>0</v>
      </c>
      <c r="BL143" s="14" t="s">
        <v>152</v>
      </c>
      <c r="BM143" s="182" t="s">
        <v>202</v>
      </c>
    </row>
    <row r="144" spans="1:65" s="2" customFormat="1" ht="33" customHeight="1">
      <c r="A144" s="31"/>
      <c r="B144" s="138"/>
      <c r="C144" s="170" t="s">
        <v>146</v>
      </c>
      <c r="D144" s="170" t="s">
        <v>148</v>
      </c>
      <c r="E144" s="171" t="s">
        <v>203</v>
      </c>
      <c r="F144" s="172" t="s">
        <v>204</v>
      </c>
      <c r="G144" s="173" t="s">
        <v>165</v>
      </c>
      <c r="H144" s="174">
        <v>149.42400000000001</v>
      </c>
      <c r="I144" s="175"/>
      <c r="J144" s="176">
        <f t="shared" si="5"/>
        <v>0</v>
      </c>
      <c r="K144" s="177"/>
      <c r="L144" s="32"/>
      <c r="M144" s="178" t="s">
        <v>1</v>
      </c>
      <c r="N144" s="179" t="s">
        <v>42</v>
      </c>
      <c r="O144" s="60"/>
      <c r="P144" s="180">
        <f t="shared" si="6"/>
        <v>0</v>
      </c>
      <c r="Q144" s="180">
        <v>0</v>
      </c>
      <c r="R144" s="180">
        <f t="shared" si="7"/>
        <v>0</v>
      </c>
      <c r="S144" s="180">
        <v>0</v>
      </c>
      <c r="T144" s="181">
        <f t="shared" si="8"/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82" t="s">
        <v>152</v>
      </c>
      <c r="AT144" s="182" t="s">
        <v>148</v>
      </c>
      <c r="AU144" s="182" t="s">
        <v>124</v>
      </c>
      <c r="AY144" s="14" t="s">
        <v>145</v>
      </c>
      <c r="BE144" s="100">
        <f t="shared" si="9"/>
        <v>0</v>
      </c>
      <c r="BF144" s="100">
        <f t="shared" si="10"/>
        <v>0</v>
      </c>
      <c r="BG144" s="100">
        <f t="shared" si="11"/>
        <v>0</v>
      </c>
      <c r="BH144" s="100">
        <f t="shared" si="12"/>
        <v>0</v>
      </c>
      <c r="BI144" s="100">
        <f t="shared" si="13"/>
        <v>0</v>
      </c>
      <c r="BJ144" s="14" t="s">
        <v>124</v>
      </c>
      <c r="BK144" s="100">
        <f t="shared" si="14"/>
        <v>0</v>
      </c>
      <c r="BL144" s="14" t="s">
        <v>152</v>
      </c>
      <c r="BM144" s="182" t="s">
        <v>205</v>
      </c>
    </row>
    <row r="145" spans="1:65" s="2" customFormat="1" ht="24.15" customHeight="1">
      <c r="A145" s="31"/>
      <c r="B145" s="138"/>
      <c r="C145" s="170" t="s">
        <v>206</v>
      </c>
      <c r="D145" s="170" t="s">
        <v>148</v>
      </c>
      <c r="E145" s="171" t="s">
        <v>207</v>
      </c>
      <c r="F145" s="172" t="s">
        <v>208</v>
      </c>
      <c r="G145" s="173" t="s">
        <v>165</v>
      </c>
      <c r="H145" s="174">
        <v>39.555999999999997</v>
      </c>
      <c r="I145" s="175"/>
      <c r="J145" s="176">
        <f t="shared" si="5"/>
        <v>0</v>
      </c>
      <c r="K145" s="177"/>
      <c r="L145" s="32"/>
      <c r="M145" s="178" t="s">
        <v>1</v>
      </c>
      <c r="N145" s="179" t="s">
        <v>42</v>
      </c>
      <c r="O145" s="60"/>
      <c r="P145" s="180">
        <f t="shared" si="6"/>
        <v>0</v>
      </c>
      <c r="Q145" s="180">
        <v>0</v>
      </c>
      <c r="R145" s="180">
        <f t="shared" si="7"/>
        <v>0</v>
      </c>
      <c r="S145" s="180">
        <v>0</v>
      </c>
      <c r="T145" s="181">
        <f t="shared" si="8"/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182" t="s">
        <v>152</v>
      </c>
      <c r="AT145" s="182" t="s">
        <v>148</v>
      </c>
      <c r="AU145" s="182" t="s">
        <v>124</v>
      </c>
      <c r="AY145" s="14" t="s">
        <v>145</v>
      </c>
      <c r="BE145" s="100">
        <f t="shared" si="9"/>
        <v>0</v>
      </c>
      <c r="BF145" s="100">
        <f t="shared" si="10"/>
        <v>0</v>
      </c>
      <c r="BG145" s="100">
        <f t="shared" si="11"/>
        <v>0</v>
      </c>
      <c r="BH145" s="100">
        <f t="shared" si="12"/>
        <v>0</v>
      </c>
      <c r="BI145" s="100">
        <f t="shared" si="13"/>
        <v>0</v>
      </c>
      <c r="BJ145" s="14" t="s">
        <v>124</v>
      </c>
      <c r="BK145" s="100">
        <f t="shared" si="14"/>
        <v>0</v>
      </c>
      <c r="BL145" s="14" t="s">
        <v>152</v>
      </c>
      <c r="BM145" s="182" t="s">
        <v>209</v>
      </c>
    </row>
    <row r="146" spans="1:65" s="12" customFormat="1" ht="25.95" customHeight="1">
      <c r="B146" s="157"/>
      <c r="D146" s="158" t="s">
        <v>75</v>
      </c>
      <c r="E146" s="159" t="s">
        <v>210</v>
      </c>
      <c r="F146" s="159" t="s">
        <v>211</v>
      </c>
      <c r="I146" s="160"/>
      <c r="J146" s="161">
        <f>BK146</f>
        <v>0</v>
      </c>
      <c r="L146" s="157"/>
      <c r="M146" s="162"/>
      <c r="N146" s="163"/>
      <c r="O146" s="163"/>
      <c r="P146" s="164">
        <f>P147+P150+P153+P156</f>
        <v>0</v>
      </c>
      <c r="Q146" s="163"/>
      <c r="R146" s="164">
        <f>R147+R150+R153+R156</f>
        <v>0</v>
      </c>
      <c r="S146" s="163"/>
      <c r="T146" s="165">
        <f>T147+T150+T153+T156</f>
        <v>0</v>
      </c>
      <c r="AR146" s="158" t="s">
        <v>124</v>
      </c>
      <c r="AT146" s="166" t="s">
        <v>75</v>
      </c>
      <c r="AU146" s="166" t="s">
        <v>76</v>
      </c>
      <c r="AY146" s="158" t="s">
        <v>145</v>
      </c>
      <c r="BK146" s="167">
        <f>BK147+BK150+BK153+BK156</f>
        <v>0</v>
      </c>
    </row>
    <row r="147" spans="1:65" s="12" customFormat="1" ht="22.8" customHeight="1">
      <c r="B147" s="157"/>
      <c r="D147" s="158" t="s">
        <v>75</v>
      </c>
      <c r="E147" s="168" t="s">
        <v>212</v>
      </c>
      <c r="F147" s="168" t="s">
        <v>213</v>
      </c>
      <c r="I147" s="160"/>
      <c r="J147" s="169">
        <f>BK147</f>
        <v>0</v>
      </c>
      <c r="L147" s="157"/>
      <c r="M147" s="162"/>
      <c r="N147" s="163"/>
      <c r="O147" s="163"/>
      <c r="P147" s="164">
        <f>SUM(P148:P149)</f>
        <v>0</v>
      </c>
      <c r="Q147" s="163"/>
      <c r="R147" s="164">
        <f>SUM(R148:R149)</f>
        <v>0</v>
      </c>
      <c r="S147" s="163"/>
      <c r="T147" s="165">
        <f>SUM(T148:T149)</f>
        <v>0</v>
      </c>
      <c r="AR147" s="158" t="s">
        <v>124</v>
      </c>
      <c r="AT147" s="166" t="s">
        <v>75</v>
      </c>
      <c r="AU147" s="166" t="s">
        <v>84</v>
      </c>
      <c r="AY147" s="158" t="s">
        <v>145</v>
      </c>
      <c r="BK147" s="167">
        <f>SUM(BK148:BK149)</f>
        <v>0</v>
      </c>
    </row>
    <row r="148" spans="1:65" s="2" customFormat="1" ht="55.5" customHeight="1">
      <c r="A148" s="31"/>
      <c r="B148" s="138"/>
      <c r="C148" s="170" t="s">
        <v>214</v>
      </c>
      <c r="D148" s="170" t="s">
        <v>148</v>
      </c>
      <c r="E148" s="171" t="s">
        <v>215</v>
      </c>
      <c r="F148" s="172" t="s">
        <v>216</v>
      </c>
      <c r="G148" s="173" t="s">
        <v>156</v>
      </c>
      <c r="H148" s="174">
        <v>6823</v>
      </c>
      <c r="I148" s="175"/>
      <c r="J148" s="176">
        <f>ROUND(I148*H148,2)</f>
        <v>0</v>
      </c>
      <c r="K148" s="177"/>
      <c r="L148" s="32"/>
      <c r="M148" s="178" t="s">
        <v>1</v>
      </c>
      <c r="N148" s="179" t="s">
        <v>42</v>
      </c>
      <c r="O148" s="60"/>
      <c r="P148" s="180">
        <f>O148*H148</f>
        <v>0</v>
      </c>
      <c r="Q148" s="180">
        <v>0</v>
      </c>
      <c r="R148" s="180">
        <f>Q148*H148</f>
        <v>0</v>
      </c>
      <c r="S148" s="180">
        <v>0</v>
      </c>
      <c r="T148" s="181">
        <f>S148*H148</f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82" t="s">
        <v>197</v>
      </c>
      <c r="AT148" s="182" t="s">
        <v>148</v>
      </c>
      <c r="AU148" s="182" t="s">
        <v>124</v>
      </c>
      <c r="AY148" s="14" t="s">
        <v>145</v>
      </c>
      <c r="BE148" s="100">
        <f>IF(N148="základná",J148,0)</f>
        <v>0</v>
      </c>
      <c r="BF148" s="100">
        <f>IF(N148="znížená",J148,0)</f>
        <v>0</v>
      </c>
      <c r="BG148" s="100">
        <f>IF(N148="zákl. prenesená",J148,0)</f>
        <v>0</v>
      </c>
      <c r="BH148" s="100">
        <f>IF(N148="zníž. prenesená",J148,0)</f>
        <v>0</v>
      </c>
      <c r="BI148" s="100">
        <f>IF(N148="nulová",J148,0)</f>
        <v>0</v>
      </c>
      <c r="BJ148" s="14" t="s">
        <v>124</v>
      </c>
      <c r="BK148" s="100">
        <f>ROUND(I148*H148,2)</f>
        <v>0</v>
      </c>
      <c r="BL148" s="14" t="s">
        <v>197</v>
      </c>
      <c r="BM148" s="182" t="s">
        <v>217</v>
      </c>
    </row>
    <row r="149" spans="1:65" s="2" customFormat="1" ht="24.15" customHeight="1">
      <c r="A149" s="31"/>
      <c r="B149" s="138"/>
      <c r="C149" s="170" t="s">
        <v>218</v>
      </c>
      <c r="D149" s="170" t="s">
        <v>148</v>
      </c>
      <c r="E149" s="171" t="s">
        <v>219</v>
      </c>
      <c r="F149" s="172" t="s">
        <v>220</v>
      </c>
      <c r="G149" s="173" t="s">
        <v>221</v>
      </c>
      <c r="H149" s="188"/>
      <c r="I149" s="175"/>
      <c r="J149" s="176">
        <f>ROUND(I149*H149,2)</f>
        <v>0</v>
      </c>
      <c r="K149" s="177"/>
      <c r="L149" s="32"/>
      <c r="M149" s="178" t="s">
        <v>1</v>
      </c>
      <c r="N149" s="179" t="s">
        <v>42</v>
      </c>
      <c r="O149" s="60"/>
      <c r="P149" s="180">
        <f>O149*H149</f>
        <v>0</v>
      </c>
      <c r="Q149" s="180">
        <v>0</v>
      </c>
      <c r="R149" s="180">
        <f>Q149*H149</f>
        <v>0</v>
      </c>
      <c r="S149" s="180">
        <v>0</v>
      </c>
      <c r="T149" s="181">
        <f>S149*H149</f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82" t="s">
        <v>197</v>
      </c>
      <c r="AT149" s="182" t="s">
        <v>148</v>
      </c>
      <c r="AU149" s="182" t="s">
        <v>124</v>
      </c>
      <c r="AY149" s="14" t="s">
        <v>145</v>
      </c>
      <c r="BE149" s="100">
        <f>IF(N149="základná",J149,0)</f>
        <v>0</v>
      </c>
      <c r="BF149" s="100">
        <f>IF(N149="znížená",J149,0)</f>
        <v>0</v>
      </c>
      <c r="BG149" s="100">
        <f>IF(N149="zákl. prenesená",J149,0)</f>
        <v>0</v>
      </c>
      <c r="BH149" s="100">
        <f>IF(N149="zníž. prenesená",J149,0)</f>
        <v>0</v>
      </c>
      <c r="BI149" s="100">
        <f>IF(N149="nulová",J149,0)</f>
        <v>0</v>
      </c>
      <c r="BJ149" s="14" t="s">
        <v>124</v>
      </c>
      <c r="BK149" s="100">
        <f>ROUND(I149*H149,2)</f>
        <v>0</v>
      </c>
      <c r="BL149" s="14" t="s">
        <v>197</v>
      </c>
      <c r="BM149" s="182" t="s">
        <v>185</v>
      </c>
    </row>
    <row r="150" spans="1:65" s="12" customFormat="1" ht="22.8" customHeight="1">
      <c r="B150" s="157"/>
      <c r="D150" s="158" t="s">
        <v>75</v>
      </c>
      <c r="E150" s="168" t="s">
        <v>222</v>
      </c>
      <c r="F150" s="168" t="s">
        <v>223</v>
      </c>
      <c r="I150" s="160"/>
      <c r="J150" s="169">
        <f>BK150</f>
        <v>0</v>
      </c>
      <c r="L150" s="157"/>
      <c r="M150" s="162"/>
      <c r="N150" s="163"/>
      <c r="O150" s="163"/>
      <c r="P150" s="164">
        <f>SUM(P151:P152)</f>
        <v>0</v>
      </c>
      <c r="Q150" s="163"/>
      <c r="R150" s="164">
        <f>SUM(R151:R152)</f>
        <v>0</v>
      </c>
      <c r="S150" s="163"/>
      <c r="T150" s="165">
        <f>SUM(T151:T152)</f>
        <v>0</v>
      </c>
      <c r="AR150" s="158" t="s">
        <v>124</v>
      </c>
      <c r="AT150" s="166" t="s">
        <v>75</v>
      </c>
      <c r="AU150" s="166" t="s">
        <v>84</v>
      </c>
      <c r="AY150" s="158" t="s">
        <v>145</v>
      </c>
      <c r="BK150" s="167">
        <f>SUM(BK151:BK152)</f>
        <v>0</v>
      </c>
    </row>
    <row r="151" spans="1:65" s="2" customFormat="1" ht="37.799999999999997" customHeight="1">
      <c r="A151" s="31"/>
      <c r="B151" s="138"/>
      <c r="C151" s="170" t="s">
        <v>224</v>
      </c>
      <c r="D151" s="170" t="s">
        <v>148</v>
      </c>
      <c r="E151" s="171" t="s">
        <v>225</v>
      </c>
      <c r="F151" s="172" t="s">
        <v>226</v>
      </c>
      <c r="G151" s="173" t="s">
        <v>156</v>
      </c>
      <c r="H151" s="174">
        <v>6820</v>
      </c>
      <c r="I151" s="175"/>
      <c r="J151" s="176">
        <f>ROUND(I151*H151,2)</f>
        <v>0</v>
      </c>
      <c r="K151" s="177"/>
      <c r="L151" s="32"/>
      <c r="M151" s="178" t="s">
        <v>1</v>
      </c>
      <c r="N151" s="179" t="s">
        <v>42</v>
      </c>
      <c r="O151" s="60"/>
      <c r="P151" s="180">
        <f>O151*H151</f>
        <v>0</v>
      </c>
      <c r="Q151" s="180">
        <v>0</v>
      </c>
      <c r="R151" s="180">
        <f>Q151*H151</f>
        <v>0</v>
      </c>
      <c r="S151" s="180">
        <v>0</v>
      </c>
      <c r="T151" s="181">
        <f>S151*H151</f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82" t="s">
        <v>197</v>
      </c>
      <c r="AT151" s="182" t="s">
        <v>148</v>
      </c>
      <c r="AU151" s="182" t="s">
        <v>124</v>
      </c>
      <c r="AY151" s="14" t="s">
        <v>145</v>
      </c>
      <c r="BE151" s="100">
        <f>IF(N151="základná",J151,0)</f>
        <v>0</v>
      </c>
      <c r="BF151" s="100">
        <f>IF(N151="znížená",J151,0)</f>
        <v>0</v>
      </c>
      <c r="BG151" s="100">
        <f>IF(N151="zákl. prenesená",J151,0)</f>
        <v>0</v>
      </c>
      <c r="BH151" s="100">
        <f>IF(N151="zníž. prenesená",J151,0)</f>
        <v>0</v>
      </c>
      <c r="BI151" s="100">
        <f>IF(N151="nulová",J151,0)</f>
        <v>0</v>
      </c>
      <c r="BJ151" s="14" t="s">
        <v>124</v>
      </c>
      <c r="BK151" s="100">
        <f>ROUND(I151*H151,2)</f>
        <v>0</v>
      </c>
      <c r="BL151" s="14" t="s">
        <v>197</v>
      </c>
      <c r="BM151" s="182" t="s">
        <v>227</v>
      </c>
    </row>
    <row r="152" spans="1:65" s="2" customFormat="1" ht="24.15" customHeight="1">
      <c r="A152" s="31"/>
      <c r="B152" s="138"/>
      <c r="C152" s="170" t="s">
        <v>194</v>
      </c>
      <c r="D152" s="170" t="s">
        <v>148</v>
      </c>
      <c r="E152" s="171" t="s">
        <v>228</v>
      </c>
      <c r="F152" s="172" t="s">
        <v>229</v>
      </c>
      <c r="G152" s="173" t="s">
        <v>221</v>
      </c>
      <c r="H152" s="188"/>
      <c r="I152" s="175"/>
      <c r="J152" s="176">
        <f>ROUND(I152*H152,2)</f>
        <v>0</v>
      </c>
      <c r="K152" s="177"/>
      <c r="L152" s="32"/>
      <c r="M152" s="178" t="s">
        <v>1</v>
      </c>
      <c r="N152" s="179" t="s">
        <v>42</v>
      </c>
      <c r="O152" s="60"/>
      <c r="P152" s="180">
        <f>O152*H152</f>
        <v>0</v>
      </c>
      <c r="Q152" s="180">
        <v>0</v>
      </c>
      <c r="R152" s="180">
        <f>Q152*H152</f>
        <v>0</v>
      </c>
      <c r="S152" s="180">
        <v>0</v>
      </c>
      <c r="T152" s="181">
        <f>S152*H152</f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182" t="s">
        <v>197</v>
      </c>
      <c r="AT152" s="182" t="s">
        <v>148</v>
      </c>
      <c r="AU152" s="182" t="s">
        <v>124</v>
      </c>
      <c r="AY152" s="14" t="s">
        <v>145</v>
      </c>
      <c r="BE152" s="100">
        <f>IF(N152="základná",J152,0)</f>
        <v>0</v>
      </c>
      <c r="BF152" s="100">
        <f>IF(N152="znížená",J152,0)</f>
        <v>0</v>
      </c>
      <c r="BG152" s="100">
        <f>IF(N152="zákl. prenesená",J152,0)</f>
        <v>0</v>
      </c>
      <c r="BH152" s="100">
        <f>IF(N152="zníž. prenesená",J152,0)</f>
        <v>0</v>
      </c>
      <c r="BI152" s="100">
        <f>IF(N152="nulová",J152,0)</f>
        <v>0</v>
      </c>
      <c r="BJ152" s="14" t="s">
        <v>124</v>
      </c>
      <c r="BK152" s="100">
        <f>ROUND(I152*H152,2)</f>
        <v>0</v>
      </c>
      <c r="BL152" s="14" t="s">
        <v>197</v>
      </c>
      <c r="BM152" s="182" t="s">
        <v>230</v>
      </c>
    </row>
    <row r="153" spans="1:65" s="12" customFormat="1" ht="22.8" customHeight="1">
      <c r="B153" s="157"/>
      <c r="D153" s="158" t="s">
        <v>75</v>
      </c>
      <c r="E153" s="168" t="s">
        <v>231</v>
      </c>
      <c r="F153" s="168" t="s">
        <v>232</v>
      </c>
      <c r="I153" s="160"/>
      <c r="J153" s="169">
        <f>BK153</f>
        <v>0</v>
      </c>
      <c r="L153" s="157"/>
      <c r="M153" s="162"/>
      <c r="N153" s="163"/>
      <c r="O153" s="163"/>
      <c r="P153" s="164">
        <f>SUM(P154:P155)</f>
        <v>0</v>
      </c>
      <c r="Q153" s="163"/>
      <c r="R153" s="164">
        <f>SUM(R154:R155)</f>
        <v>0</v>
      </c>
      <c r="S153" s="163"/>
      <c r="T153" s="165">
        <f>SUM(T154:T155)</f>
        <v>0</v>
      </c>
      <c r="AR153" s="158" t="s">
        <v>124</v>
      </c>
      <c r="AT153" s="166" t="s">
        <v>75</v>
      </c>
      <c r="AU153" s="166" t="s">
        <v>84</v>
      </c>
      <c r="AY153" s="158" t="s">
        <v>145</v>
      </c>
      <c r="BK153" s="167">
        <f>SUM(BK154:BK155)</f>
        <v>0</v>
      </c>
    </row>
    <row r="154" spans="1:65" s="2" customFormat="1" ht="16.5" customHeight="1">
      <c r="A154" s="31"/>
      <c r="B154" s="138"/>
      <c r="C154" s="170" t="s">
        <v>233</v>
      </c>
      <c r="D154" s="170" t="s">
        <v>148</v>
      </c>
      <c r="E154" s="171" t="s">
        <v>234</v>
      </c>
      <c r="F154" s="172" t="s">
        <v>235</v>
      </c>
      <c r="G154" s="173" t="s">
        <v>236</v>
      </c>
      <c r="H154" s="174">
        <v>12</v>
      </c>
      <c r="I154" s="175"/>
      <c r="J154" s="176">
        <f>ROUND(I154*H154,2)</f>
        <v>0</v>
      </c>
      <c r="K154" s="177"/>
      <c r="L154" s="32"/>
      <c r="M154" s="178" t="s">
        <v>1</v>
      </c>
      <c r="N154" s="179" t="s">
        <v>42</v>
      </c>
      <c r="O154" s="60"/>
      <c r="P154" s="180">
        <f>O154*H154</f>
        <v>0</v>
      </c>
      <c r="Q154" s="180">
        <v>0</v>
      </c>
      <c r="R154" s="180">
        <f>Q154*H154</f>
        <v>0</v>
      </c>
      <c r="S154" s="180">
        <v>0</v>
      </c>
      <c r="T154" s="181">
        <f>S154*H154</f>
        <v>0</v>
      </c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R154" s="182" t="s">
        <v>197</v>
      </c>
      <c r="AT154" s="182" t="s">
        <v>148</v>
      </c>
      <c r="AU154" s="182" t="s">
        <v>124</v>
      </c>
      <c r="AY154" s="14" t="s">
        <v>145</v>
      </c>
      <c r="BE154" s="100">
        <f>IF(N154="základná",J154,0)</f>
        <v>0</v>
      </c>
      <c r="BF154" s="100">
        <f>IF(N154="znížená",J154,0)</f>
        <v>0</v>
      </c>
      <c r="BG154" s="100">
        <f>IF(N154="zákl. prenesená",J154,0)</f>
        <v>0</v>
      </c>
      <c r="BH154" s="100">
        <f>IF(N154="zníž. prenesená",J154,0)</f>
        <v>0</v>
      </c>
      <c r="BI154" s="100">
        <f>IF(N154="nulová",J154,0)</f>
        <v>0</v>
      </c>
      <c r="BJ154" s="14" t="s">
        <v>124</v>
      </c>
      <c r="BK154" s="100">
        <f>ROUND(I154*H154,2)</f>
        <v>0</v>
      </c>
      <c r="BL154" s="14" t="s">
        <v>197</v>
      </c>
      <c r="BM154" s="182" t="s">
        <v>237</v>
      </c>
    </row>
    <row r="155" spans="1:65" s="2" customFormat="1" ht="24.15" customHeight="1">
      <c r="A155" s="31"/>
      <c r="B155" s="138"/>
      <c r="C155" s="170" t="s">
        <v>197</v>
      </c>
      <c r="D155" s="170" t="s">
        <v>148</v>
      </c>
      <c r="E155" s="171" t="s">
        <v>238</v>
      </c>
      <c r="F155" s="172" t="s">
        <v>239</v>
      </c>
      <c r="G155" s="173" t="s">
        <v>221</v>
      </c>
      <c r="H155" s="188"/>
      <c r="I155" s="175"/>
      <c r="J155" s="176">
        <f>ROUND(I155*H155,2)</f>
        <v>0</v>
      </c>
      <c r="K155" s="177"/>
      <c r="L155" s="32"/>
      <c r="M155" s="178" t="s">
        <v>1</v>
      </c>
      <c r="N155" s="179" t="s">
        <v>42</v>
      </c>
      <c r="O155" s="60"/>
      <c r="P155" s="180">
        <f>O155*H155</f>
        <v>0</v>
      </c>
      <c r="Q155" s="180">
        <v>0</v>
      </c>
      <c r="R155" s="180">
        <f>Q155*H155</f>
        <v>0</v>
      </c>
      <c r="S155" s="180">
        <v>0</v>
      </c>
      <c r="T155" s="181">
        <f>S155*H155</f>
        <v>0</v>
      </c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R155" s="182" t="s">
        <v>197</v>
      </c>
      <c r="AT155" s="182" t="s">
        <v>148</v>
      </c>
      <c r="AU155" s="182" t="s">
        <v>124</v>
      </c>
      <c r="AY155" s="14" t="s">
        <v>145</v>
      </c>
      <c r="BE155" s="100">
        <f>IF(N155="základná",J155,0)</f>
        <v>0</v>
      </c>
      <c r="BF155" s="100">
        <f>IF(N155="znížená",J155,0)</f>
        <v>0</v>
      </c>
      <c r="BG155" s="100">
        <f>IF(N155="zákl. prenesená",J155,0)</f>
        <v>0</v>
      </c>
      <c r="BH155" s="100">
        <f>IF(N155="zníž. prenesená",J155,0)</f>
        <v>0</v>
      </c>
      <c r="BI155" s="100">
        <f>IF(N155="nulová",J155,0)</f>
        <v>0</v>
      </c>
      <c r="BJ155" s="14" t="s">
        <v>124</v>
      </c>
      <c r="BK155" s="100">
        <f>ROUND(I155*H155,2)</f>
        <v>0</v>
      </c>
      <c r="BL155" s="14" t="s">
        <v>197</v>
      </c>
      <c r="BM155" s="182" t="s">
        <v>240</v>
      </c>
    </row>
    <row r="156" spans="1:65" s="12" customFormat="1" ht="22.8" customHeight="1">
      <c r="B156" s="157"/>
      <c r="D156" s="158" t="s">
        <v>75</v>
      </c>
      <c r="E156" s="168" t="s">
        <v>241</v>
      </c>
      <c r="F156" s="168" t="s">
        <v>242</v>
      </c>
      <c r="I156" s="160"/>
      <c r="J156" s="169">
        <f>BK156</f>
        <v>0</v>
      </c>
      <c r="L156" s="157"/>
      <c r="M156" s="162"/>
      <c r="N156" s="163"/>
      <c r="O156" s="163"/>
      <c r="P156" s="164">
        <f>SUM(P157:P158)</f>
        <v>0</v>
      </c>
      <c r="Q156" s="163"/>
      <c r="R156" s="164">
        <f>SUM(R157:R158)</f>
        <v>0</v>
      </c>
      <c r="S156" s="163"/>
      <c r="T156" s="165">
        <f>SUM(T157:T158)</f>
        <v>0</v>
      </c>
      <c r="AR156" s="158" t="s">
        <v>124</v>
      </c>
      <c r="AT156" s="166" t="s">
        <v>75</v>
      </c>
      <c r="AU156" s="166" t="s">
        <v>84</v>
      </c>
      <c r="AY156" s="158" t="s">
        <v>145</v>
      </c>
      <c r="BK156" s="167">
        <f>SUM(BK157:BK158)</f>
        <v>0</v>
      </c>
    </row>
    <row r="157" spans="1:65" s="2" customFormat="1" ht="33" customHeight="1">
      <c r="A157" s="31"/>
      <c r="B157" s="138"/>
      <c r="C157" s="170" t="s">
        <v>243</v>
      </c>
      <c r="D157" s="170" t="s">
        <v>148</v>
      </c>
      <c r="E157" s="171" t="s">
        <v>244</v>
      </c>
      <c r="F157" s="172" t="s">
        <v>245</v>
      </c>
      <c r="G157" s="173" t="s">
        <v>156</v>
      </c>
      <c r="H157" s="174">
        <v>122.6</v>
      </c>
      <c r="I157" s="175"/>
      <c r="J157" s="176">
        <f>ROUND(I157*H157,2)</f>
        <v>0</v>
      </c>
      <c r="K157" s="177"/>
      <c r="L157" s="32"/>
      <c r="M157" s="178" t="s">
        <v>1</v>
      </c>
      <c r="N157" s="179" t="s">
        <v>42</v>
      </c>
      <c r="O157" s="60"/>
      <c r="P157" s="180">
        <f>O157*H157</f>
        <v>0</v>
      </c>
      <c r="Q157" s="180">
        <v>0</v>
      </c>
      <c r="R157" s="180">
        <f>Q157*H157</f>
        <v>0</v>
      </c>
      <c r="S157" s="180">
        <v>0</v>
      </c>
      <c r="T157" s="181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82" t="s">
        <v>197</v>
      </c>
      <c r="AT157" s="182" t="s">
        <v>148</v>
      </c>
      <c r="AU157" s="182" t="s">
        <v>124</v>
      </c>
      <c r="AY157" s="14" t="s">
        <v>145</v>
      </c>
      <c r="BE157" s="100">
        <f>IF(N157="základná",J157,0)</f>
        <v>0</v>
      </c>
      <c r="BF157" s="100">
        <f>IF(N157="znížená",J157,0)</f>
        <v>0</v>
      </c>
      <c r="BG157" s="100">
        <f>IF(N157="zákl. prenesená",J157,0)</f>
        <v>0</v>
      </c>
      <c r="BH157" s="100">
        <f>IF(N157="zníž. prenesená",J157,0)</f>
        <v>0</v>
      </c>
      <c r="BI157" s="100">
        <f>IF(N157="nulová",J157,0)</f>
        <v>0</v>
      </c>
      <c r="BJ157" s="14" t="s">
        <v>124</v>
      </c>
      <c r="BK157" s="100">
        <f>ROUND(I157*H157,2)</f>
        <v>0</v>
      </c>
      <c r="BL157" s="14" t="s">
        <v>197</v>
      </c>
      <c r="BM157" s="182" t="s">
        <v>246</v>
      </c>
    </row>
    <row r="158" spans="1:65" s="2" customFormat="1" ht="24.15" customHeight="1">
      <c r="A158" s="31"/>
      <c r="B158" s="138"/>
      <c r="C158" s="170" t="s">
        <v>198</v>
      </c>
      <c r="D158" s="170" t="s">
        <v>148</v>
      </c>
      <c r="E158" s="171" t="s">
        <v>247</v>
      </c>
      <c r="F158" s="172" t="s">
        <v>248</v>
      </c>
      <c r="G158" s="173" t="s">
        <v>221</v>
      </c>
      <c r="H158" s="188"/>
      <c r="I158" s="175"/>
      <c r="J158" s="176">
        <f>ROUND(I158*H158,2)</f>
        <v>0</v>
      </c>
      <c r="K158" s="177"/>
      <c r="L158" s="32"/>
      <c r="M158" s="183" t="s">
        <v>1</v>
      </c>
      <c r="N158" s="184" t="s">
        <v>42</v>
      </c>
      <c r="O158" s="185"/>
      <c r="P158" s="186">
        <f>O158*H158</f>
        <v>0</v>
      </c>
      <c r="Q158" s="186">
        <v>0</v>
      </c>
      <c r="R158" s="186">
        <f>Q158*H158</f>
        <v>0</v>
      </c>
      <c r="S158" s="186">
        <v>0</v>
      </c>
      <c r="T158" s="187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82" t="s">
        <v>197</v>
      </c>
      <c r="AT158" s="182" t="s">
        <v>148</v>
      </c>
      <c r="AU158" s="182" t="s">
        <v>124</v>
      </c>
      <c r="AY158" s="14" t="s">
        <v>145</v>
      </c>
      <c r="BE158" s="100">
        <f>IF(N158="základná",J158,0)</f>
        <v>0</v>
      </c>
      <c r="BF158" s="100">
        <f>IF(N158="znížená",J158,0)</f>
        <v>0</v>
      </c>
      <c r="BG158" s="100">
        <f>IF(N158="zákl. prenesená",J158,0)</f>
        <v>0</v>
      </c>
      <c r="BH158" s="100">
        <f>IF(N158="zníž. prenesená",J158,0)</f>
        <v>0</v>
      </c>
      <c r="BI158" s="100">
        <f>IF(N158="nulová",J158,0)</f>
        <v>0</v>
      </c>
      <c r="BJ158" s="14" t="s">
        <v>124</v>
      </c>
      <c r="BK158" s="100">
        <f>ROUND(I158*H158,2)</f>
        <v>0</v>
      </c>
      <c r="BL158" s="14" t="s">
        <v>197</v>
      </c>
      <c r="BM158" s="182" t="s">
        <v>249</v>
      </c>
    </row>
    <row r="159" spans="1:65" s="2" customFormat="1" ht="6.9" customHeight="1">
      <c r="A159" s="31"/>
      <c r="B159" s="49"/>
      <c r="C159" s="50"/>
      <c r="D159" s="50"/>
      <c r="E159" s="50"/>
      <c r="F159" s="50"/>
      <c r="G159" s="50"/>
      <c r="H159" s="50"/>
      <c r="I159" s="50"/>
      <c r="J159" s="50"/>
      <c r="K159" s="50"/>
      <c r="L159" s="32"/>
      <c r="M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</row>
    <row r="160" spans="1:65" ht="11.4">
      <c r="C160" s="189" t="s">
        <v>371</v>
      </c>
      <c r="D160" s="190"/>
      <c r="E160" s="191"/>
      <c r="F160" s="192"/>
      <c r="G160" s="193"/>
      <c r="H160" s="194"/>
      <c r="I160" s="195"/>
      <c r="J160" s="196"/>
    </row>
    <row r="161" spans="3:10" ht="130.19999999999999" customHeight="1">
      <c r="C161" s="250" t="s">
        <v>372</v>
      </c>
      <c r="D161" s="250"/>
      <c r="E161" s="250"/>
      <c r="F161" s="250"/>
      <c r="G161" s="250"/>
      <c r="H161" s="250"/>
      <c r="I161" s="250"/>
      <c r="J161" s="250"/>
    </row>
  </sheetData>
  <autoFilter ref="C132:K158"/>
  <mergeCells count="15">
    <mergeCell ref="D111:F111"/>
    <mergeCell ref="E123:H123"/>
    <mergeCell ref="E125:H125"/>
    <mergeCell ref="L2:V2"/>
    <mergeCell ref="C161:J161"/>
    <mergeCell ref="E87:H87"/>
    <mergeCell ref="D107:F107"/>
    <mergeCell ref="D108:F108"/>
    <mergeCell ref="D109:F109"/>
    <mergeCell ref="D110:F110"/>
    <mergeCell ref="E7:H7"/>
    <mergeCell ref="E9:H9"/>
    <mergeCell ref="E18:H18"/>
    <mergeCell ref="E27:H27"/>
    <mergeCell ref="E85:H85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6"/>
  <sheetViews>
    <sheetView showGridLines="0" topLeftCell="A118" workbookViewId="0">
      <selection activeCell="C166" sqref="C166:J166"/>
    </sheetView>
  </sheetViews>
  <sheetFormatPr defaultRowHeight="10.199999999999999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0" width="22.28515625" style="1" customWidth="1"/>
    <col min="11" max="11" width="22.28515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209" t="s">
        <v>5</v>
      </c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4" t="s">
        <v>91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76</v>
      </c>
    </row>
    <row r="4" spans="1:46" s="1" customFormat="1" ht="24.9" customHeight="1">
      <c r="B4" s="17"/>
      <c r="D4" s="18" t="s">
        <v>110</v>
      </c>
      <c r="L4" s="17"/>
      <c r="M4" s="107" t="s">
        <v>9</v>
      </c>
      <c r="AT4" s="14" t="s">
        <v>3</v>
      </c>
    </row>
    <row r="5" spans="1:46" s="1" customFormat="1" ht="6.9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26.25" customHeight="1">
      <c r="B7" s="17"/>
      <c r="E7" s="247" t="str">
        <f>'Rekapitulácia stavby'!K6</f>
        <v>Zateplenie plniarne nealkoholických nápojov, Dunajská streda - časť búracie práce - aktualizácia jún 2023</v>
      </c>
      <c r="F7" s="248"/>
      <c r="G7" s="248"/>
      <c r="H7" s="248"/>
      <c r="L7" s="17"/>
    </row>
    <row r="8" spans="1:46" s="2" customFormat="1" ht="12" customHeight="1">
      <c r="A8" s="31"/>
      <c r="B8" s="32"/>
      <c r="C8" s="31"/>
      <c r="D8" s="24" t="s">
        <v>111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16.5" customHeight="1">
      <c r="A9" s="31"/>
      <c r="B9" s="32"/>
      <c r="C9" s="31"/>
      <c r="D9" s="31"/>
      <c r="E9" s="229" t="s">
        <v>250</v>
      </c>
      <c r="F9" s="249"/>
      <c r="G9" s="249"/>
      <c r="H9" s="24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4" t="s">
        <v>16</v>
      </c>
      <c r="E11" s="31"/>
      <c r="F11" s="22" t="s">
        <v>1</v>
      </c>
      <c r="G11" s="31"/>
      <c r="H11" s="31"/>
      <c r="I11" s="24" t="s">
        <v>17</v>
      </c>
      <c r="J11" s="22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4" t="s">
        <v>18</v>
      </c>
      <c r="E12" s="31"/>
      <c r="F12" s="22" t="s">
        <v>19</v>
      </c>
      <c r="G12" s="31"/>
      <c r="H12" s="31"/>
      <c r="I12" s="24" t="s">
        <v>20</v>
      </c>
      <c r="J12" s="57" t="str">
        <f>'Rekapitulácia stavby'!AN8</f>
        <v>8. 6. 2023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8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4" t="s">
        <v>22</v>
      </c>
      <c r="E14" s="31"/>
      <c r="F14" s="31"/>
      <c r="G14" s="31"/>
      <c r="H14" s="31"/>
      <c r="I14" s="24" t="s">
        <v>23</v>
      </c>
      <c r="J14" s="22" t="s">
        <v>1</v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2" t="s">
        <v>24</v>
      </c>
      <c r="F15" s="31"/>
      <c r="G15" s="31"/>
      <c r="H15" s="31"/>
      <c r="I15" s="24" t="s">
        <v>25</v>
      </c>
      <c r="J15" s="22" t="s">
        <v>1</v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4" t="s">
        <v>26</v>
      </c>
      <c r="E17" s="31"/>
      <c r="F17" s="31"/>
      <c r="G17" s="31"/>
      <c r="H17" s="31"/>
      <c r="I17" s="24" t="s">
        <v>23</v>
      </c>
      <c r="J17" s="25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51" t="str">
        <f>'Rekapitulácia stavby'!E14</f>
        <v>Vyplň údaj</v>
      </c>
      <c r="F18" s="234"/>
      <c r="G18" s="234"/>
      <c r="H18" s="234"/>
      <c r="I18" s="24" t="s">
        <v>25</v>
      </c>
      <c r="J18" s="25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4" t="s">
        <v>28</v>
      </c>
      <c r="E20" s="31"/>
      <c r="F20" s="31"/>
      <c r="G20" s="31"/>
      <c r="H20" s="31"/>
      <c r="I20" s="24" t="s">
        <v>23</v>
      </c>
      <c r="J20" s="22" t="s">
        <v>1</v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2" t="s">
        <v>29</v>
      </c>
      <c r="F21" s="31"/>
      <c r="G21" s="31"/>
      <c r="H21" s="31"/>
      <c r="I21" s="24" t="s">
        <v>25</v>
      </c>
      <c r="J21" s="22" t="s">
        <v>1</v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4" t="s">
        <v>31</v>
      </c>
      <c r="E23" s="31"/>
      <c r="F23" s="31"/>
      <c r="G23" s="31"/>
      <c r="H23" s="31"/>
      <c r="I23" s="24" t="s">
        <v>23</v>
      </c>
      <c r="J23" s="22" t="s">
        <v>1</v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2" t="s">
        <v>32</v>
      </c>
      <c r="F24" s="31"/>
      <c r="G24" s="31"/>
      <c r="H24" s="31"/>
      <c r="I24" s="24" t="s">
        <v>25</v>
      </c>
      <c r="J24" s="22" t="s">
        <v>1</v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4" t="s">
        <v>33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08"/>
      <c r="B27" s="109"/>
      <c r="C27" s="108"/>
      <c r="D27" s="108"/>
      <c r="E27" s="238" t="s">
        <v>1</v>
      </c>
      <c r="F27" s="238"/>
      <c r="G27" s="238"/>
      <c r="H27" s="23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" customHeight="1">
      <c r="A30" s="31"/>
      <c r="B30" s="32"/>
      <c r="C30" s="31"/>
      <c r="D30" s="22" t="s">
        <v>113</v>
      </c>
      <c r="E30" s="31"/>
      <c r="F30" s="31"/>
      <c r="G30" s="31"/>
      <c r="H30" s="31"/>
      <c r="I30" s="31"/>
      <c r="J30" s="30">
        <f>J96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" customHeight="1">
      <c r="A31" s="31"/>
      <c r="B31" s="32"/>
      <c r="C31" s="31"/>
      <c r="D31" s="29" t="s">
        <v>104</v>
      </c>
      <c r="E31" s="31"/>
      <c r="F31" s="31"/>
      <c r="G31" s="31"/>
      <c r="H31" s="31"/>
      <c r="I31" s="31"/>
      <c r="J31" s="30">
        <f>J104</f>
        <v>0</v>
      </c>
      <c r="K31" s="31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11" t="s">
        <v>36</v>
      </c>
      <c r="E32" s="31"/>
      <c r="F32" s="31"/>
      <c r="G32" s="31"/>
      <c r="H32" s="31"/>
      <c r="I32" s="31"/>
      <c r="J32" s="73">
        <f>ROUND(J30 + J31, 2)</f>
        <v>0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" customHeight="1">
      <c r="A33" s="31"/>
      <c r="B33" s="32"/>
      <c r="C33" s="31"/>
      <c r="D33" s="68"/>
      <c r="E33" s="68"/>
      <c r="F33" s="68"/>
      <c r="G33" s="68"/>
      <c r="H33" s="68"/>
      <c r="I33" s="68"/>
      <c r="J33" s="68"/>
      <c r="K33" s="68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" customHeight="1">
      <c r="A34" s="31"/>
      <c r="B34" s="32"/>
      <c r="C34" s="31"/>
      <c r="D34" s="31"/>
      <c r="E34" s="31"/>
      <c r="F34" s="35" t="s">
        <v>38</v>
      </c>
      <c r="G34" s="31"/>
      <c r="H34" s="31"/>
      <c r="I34" s="35" t="s">
        <v>37</v>
      </c>
      <c r="J34" s="35" t="s">
        <v>39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" customHeight="1">
      <c r="A35" s="31"/>
      <c r="B35" s="32"/>
      <c r="C35" s="31"/>
      <c r="D35" s="112" t="s">
        <v>40</v>
      </c>
      <c r="E35" s="37" t="s">
        <v>41</v>
      </c>
      <c r="F35" s="113">
        <f>ROUND((SUM(BE104:BE111) + SUM(BE131:BE163)),  2)</f>
        <v>0</v>
      </c>
      <c r="G35" s="114"/>
      <c r="H35" s="114"/>
      <c r="I35" s="115">
        <v>0.2</v>
      </c>
      <c r="J35" s="113">
        <f>ROUND(((SUM(BE104:BE111) + SUM(BE131:BE163))*I35),  2)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" customHeight="1">
      <c r="A36" s="31"/>
      <c r="B36" s="32"/>
      <c r="C36" s="31"/>
      <c r="D36" s="31"/>
      <c r="E36" s="37" t="s">
        <v>42</v>
      </c>
      <c r="F36" s="113">
        <f>ROUND((SUM(BF104:BF111) + SUM(BF131:BF163)),  2)</f>
        <v>0</v>
      </c>
      <c r="G36" s="114"/>
      <c r="H36" s="114"/>
      <c r="I36" s="115">
        <v>0.2</v>
      </c>
      <c r="J36" s="113">
        <f>ROUND(((SUM(BF104:BF111) + SUM(BF131:BF163))*I36),  2)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" hidden="1" customHeight="1">
      <c r="A37" s="31"/>
      <c r="B37" s="32"/>
      <c r="C37" s="31"/>
      <c r="D37" s="31"/>
      <c r="E37" s="24" t="s">
        <v>43</v>
      </c>
      <c r="F37" s="116">
        <f>ROUND((SUM(BG104:BG111) + SUM(BG131:BG163)),  2)</f>
        <v>0</v>
      </c>
      <c r="G37" s="31"/>
      <c r="H37" s="31"/>
      <c r="I37" s="117">
        <v>0.2</v>
      </c>
      <c r="J37" s="116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" hidden="1" customHeight="1">
      <c r="A38" s="31"/>
      <c r="B38" s="32"/>
      <c r="C38" s="31"/>
      <c r="D38" s="31"/>
      <c r="E38" s="24" t="s">
        <v>44</v>
      </c>
      <c r="F38" s="116">
        <f>ROUND((SUM(BH104:BH111) + SUM(BH131:BH163)),  2)</f>
        <v>0</v>
      </c>
      <c r="G38" s="31"/>
      <c r="H38" s="31"/>
      <c r="I38" s="117">
        <v>0.2</v>
      </c>
      <c r="J38" s="116">
        <f>0</f>
        <v>0</v>
      </c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" hidden="1" customHeight="1">
      <c r="A39" s="31"/>
      <c r="B39" s="32"/>
      <c r="C39" s="31"/>
      <c r="D39" s="31"/>
      <c r="E39" s="37" t="s">
        <v>45</v>
      </c>
      <c r="F39" s="113">
        <f>ROUND((SUM(BI104:BI111) + SUM(BI131:BI163)),  2)</f>
        <v>0</v>
      </c>
      <c r="G39" s="114"/>
      <c r="H39" s="114"/>
      <c r="I39" s="115">
        <v>0</v>
      </c>
      <c r="J39" s="113">
        <f>0</f>
        <v>0</v>
      </c>
      <c r="K39" s="3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18" t="s">
        <v>46</v>
      </c>
      <c r="E41" s="62"/>
      <c r="F41" s="62"/>
      <c r="G41" s="119" t="s">
        <v>47</v>
      </c>
      <c r="H41" s="120" t="s">
        <v>48</v>
      </c>
      <c r="I41" s="62"/>
      <c r="J41" s="121">
        <f>SUM(J32:J39)</f>
        <v>0</v>
      </c>
      <c r="K41" s="122"/>
      <c r="L41" s="44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4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4"/>
      <c r="D50" s="45" t="s">
        <v>49</v>
      </c>
      <c r="E50" s="46"/>
      <c r="F50" s="46"/>
      <c r="G50" s="45" t="s">
        <v>50</v>
      </c>
      <c r="H50" s="46"/>
      <c r="I50" s="46"/>
      <c r="J50" s="46"/>
      <c r="K50" s="46"/>
      <c r="L50" s="44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3.2">
      <c r="A61" s="31"/>
      <c r="B61" s="32"/>
      <c r="C61" s="31"/>
      <c r="D61" s="47" t="s">
        <v>51</v>
      </c>
      <c r="E61" s="34"/>
      <c r="F61" s="123" t="s">
        <v>52</v>
      </c>
      <c r="G61" s="47" t="s">
        <v>51</v>
      </c>
      <c r="H61" s="34"/>
      <c r="I61" s="34"/>
      <c r="J61" s="124" t="s">
        <v>52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3.2">
      <c r="A65" s="31"/>
      <c r="B65" s="32"/>
      <c r="C65" s="31"/>
      <c r="D65" s="45" t="s">
        <v>53</v>
      </c>
      <c r="E65" s="48"/>
      <c r="F65" s="48"/>
      <c r="G65" s="45" t="s">
        <v>54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3.2">
      <c r="A76" s="31"/>
      <c r="B76" s="32"/>
      <c r="C76" s="31"/>
      <c r="D76" s="47" t="s">
        <v>51</v>
      </c>
      <c r="E76" s="34"/>
      <c r="F76" s="123" t="s">
        <v>52</v>
      </c>
      <c r="G76" s="47" t="s">
        <v>51</v>
      </c>
      <c r="H76" s="34"/>
      <c r="I76" s="34"/>
      <c r="J76" s="124" t="s">
        <v>52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" customHeight="1">
      <c r="A82" s="31"/>
      <c r="B82" s="32"/>
      <c r="C82" s="18" t="s">
        <v>114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4" t="s">
        <v>14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26.25" customHeight="1">
      <c r="A85" s="31"/>
      <c r="B85" s="32"/>
      <c r="C85" s="31"/>
      <c r="D85" s="31"/>
      <c r="E85" s="247" t="str">
        <f>E7</f>
        <v>Zateplenie plniarne nealkoholických nápojov, Dunajská streda - časť búracie práce - aktualizácia jún 2023</v>
      </c>
      <c r="F85" s="248"/>
      <c r="G85" s="248"/>
      <c r="H85" s="248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4" t="s">
        <v>111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16.5" customHeight="1">
      <c r="A87" s="31"/>
      <c r="B87" s="32"/>
      <c r="C87" s="31"/>
      <c r="D87" s="31"/>
      <c r="E87" s="229" t="str">
        <f>E9</f>
        <v>03 - Výmena vonkajších výplní otvorov - búracie práce</v>
      </c>
      <c r="F87" s="249"/>
      <c r="G87" s="249"/>
      <c r="H87" s="24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4" t="s">
        <v>18</v>
      </c>
      <c r="D89" s="31"/>
      <c r="E89" s="31"/>
      <c r="F89" s="22" t="str">
        <f>F12</f>
        <v>Dunajská Streda</v>
      </c>
      <c r="G89" s="31"/>
      <c r="H89" s="31"/>
      <c r="I89" s="24" t="s">
        <v>20</v>
      </c>
      <c r="J89" s="57" t="str">
        <f>IF(J12="","",J12)</f>
        <v>8. 6. 2023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25.65" customHeight="1">
      <c r="A91" s="31"/>
      <c r="B91" s="32"/>
      <c r="C91" s="24" t="s">
        <v>22</v>
      </c>
      <c r="D91" s="31"/>
      <c r="E91" s="31"/>
      <c r="F91" s="22" t="str">
        <f>E15</f>
        <v>McCarter, a.s.</v>
      </c>
      <c r="G91" s="31"/>
      <c r="H91" s="31"/>
      <c r="I91" s="24" t="s">
        <v>28</v>
      </c>
      <c r="J91" s="27" t="str">
        <f>E21</f>
        <v>Ing.arch. Miroslav Marko M.Arch.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15" customHeight="1">
      <c r="A92" s="31"/>
      <c r="B92" s="32"/>
      <c r="C92" s="24" t="s">
        <v>26</v>
      </c>
      <c r="D92" s="31"/>
      <c r="E92" s="31"/>
      <c r="F92" s="22" t="str">
        <f>IF(E18="","",E18)</f>
        <v>Vyplň údaj</v>
      </c>
      <c r="G92" s="31"/>
      <c r="H92" s="31"/>
      <c r="I92" s="24" t="s">
        <v>31</v>
      </c>
      <c r="J92" s="27" t="str">
        <f>E24</f>
        <v>Rosoft,s.r.o.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25" t="s">
        <v>115</v>
      </c>
      <c r="D94" s="105"/>
      <c r="E94" s="105"/>
      <c r="F94" s="105"/>
      <c r="G94" s="105"/>
      <c r="H94" s="105"/>
      <c r="I94" s="105"/>
      <c r="J94" s="126" t="s">
        <v>116</v>
      </c>
      <c r="K94" s="105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8" customHeight="1">
      <c r="A96" s="31"/>
      <c r="B96" s="32"/>
      <c r="C96" s="127" t="s">
        <v>117</v>
      </c>
      <c r="D96" s="31"/>
      <c r="E96" s="31"/>
      <c r="F96" s="31"/>
      <c r="G96" s="31"/>
      <c r="H96" s="31"/>
      <c r="I96" s="31"/>
      <c r="J96" s="73">
        <f>J131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118</v>
      </c>
    </row>
    <row r="97" spans="1:65" s="9" customFormat="1" ht="24.9" customHeight="1">
      <c r="B97" s="128"/>
      <c r="D97" s="129" t="s">
        <v>119</v>
      </c>
      <c r="E97" s="130"/>
      <c r="F97" s="130"/>
      <c r="G97" s="130"/>
      <c r="H97" s="130"/>
      <c r="I97" s="130"/>
      <c r="J97" s="131">
        <f>J132</f>
        <v>0</v>
      </c>
      <c r="L97" s="128"/>
    </row>
    <row r="98" spans="1:65" s="10" customFormat="1" ht="19.95" customHeight="1">
      <c r="B98" s="132"/>
      <c r="D98" s="133" t="s">
        <v>120</v>
      </c>
      <c r="E98" s="134"/>
      <c r="F98" s="134"/>
      <c r="G98" s="134"/>
      <c r="H98" s="134"/>
      <c r="I98" s="134"/>
      <c r="J98" s="135">
        <f>J133</f>
        <v>0</v>
      </c>
      <c r="L98" s="132"/>
    </row>
    <row r="99" spans="1:65" s="9" customFormat="1" ht="24.9" customHeight="1">
      <c r="B99" s="128"/>
      <c r="D99" s="129" t="s">
        <v>187</v>
      </c>
      <c r="E99" s="130"/>
      <c r="F99" s="130"/>
      <c r="G99" s="130"/>
      <c r="H99" s="130"/>
      <c r="I99" s="130"/>
      <c r="J99" s="131">
        <f>J154</f>
        <v>0</v>
      </c>
      <c r="L99" s="128"/>
    </row>
    <row r="100" spans="1:65" s="10" customFormat="1" ht="19.95" customHeight="1">
      <c r="B100" s="132"/>
      <c r="D100" s="133" t="s">
        <v>251</v>
      </c>
      <c r="E100" s="134"/>
      <c r="F100" s="134"/>
      <c r="G100" s="134"/>
      <c r="H100" s="134"/>
      <c r="I100" s="134"/>
      <c r="J100" s="135">
        <f>J155</f>
        <v>0</v>
      </c>
      <c r="L100" s="132"/>
    </row>
    <row r="101" spans="1:65" s="10" customFormat="1" ht="19.95" customHeight="1">
      <c r="B101" s="132"/>
      <c r="D101" s="133" t="s">
        <v>191</v>
      </c>
      <c r="E101" s="134"/>
      <c r="F101" s="134"/>
      <c r="G101" s="134"/>
      <c r="H101" s="134"/>
      <c r="I101" s="134"/>
      <c r="J101" s="135">
        <f>J158</f>
        <v>0</v>
      </c>
      <c r="L101" s="132"/>
    </row>
    <row r="102" spans="1:65" s="2" customFormat="1" ht="21.75" customHeight="1">
      <c r="A102" s="31"/>
      <c r="B102" s="32"/>
      <c r="C102" s="31"/>
      <c r="D102" s="31"/>
      <c r="E102" s="31"/>
      <c r="F102" s="31"/>
      <c r="G102" s="31"/>
      <c r="H102" s="31"/>
      <c r="I102" s="31"/>
      <c r="J102" s="31"/>
      <c r="K102" s="31"/>
      <c r="L102" s="44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3" spans="1:65" s="2" customFormat="1" ht="6.9" customHeight="1">
      <c r="A103" s="31"/>
      <c r="B103" s="32"/>
      <c r="C103" s="31"/>
      <c r="D103" s="31"/>
      <c r="E103" s="31"/>
      <c r="F103" s="31"/>
      <c r="G103" s="31"/>
      <c r="H103" s="31"/>
      <c r="I103" s="31"/>
      <c r="J103" s="31"/>
      <c r="K103" s="31"/>
      <c r="L103" s="44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65" s="2" customFormat="1" ht="29.25" customHeight="1">
      <c r="A104" s="31"/>
      <c r="B104" s="32"/>
      <c r="C104" s="127" t="s">
        <v>121</v>
      </c>
      <c r="D104" s="31"/>
      <c r="E104" s="31"/>
      <c r="F104" s="31"/>
      <c r="G104" s="31"/>
      <c r="H104" s="31"/>
      <c r="I104" s="31"/>
      <c r="J104" s="136">
        <f>ROUND(J105 + J106 + J107 + J108 + J109 + J110,2)</f>
        <v>0</v>
      </c>
      <c r="K104" s="31"/>
      <c r="L104" s="44"/>
      <c r="N104" s="137" t="s">
        <v>40</v>
      </c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65" s="2" customFormat="1" ht="18" customHeight="1">
      <c r="A105" s="31"/>
      <c r="B105" s="138"/>
      <c r="C105" s="139"/>
      <c r="D105" s="244" t="s">
        <v>122</v>
      </c>
      <c r="E105" s="246"/>
      <c r="F105" s="246"/>
      <c r="G105" s="139"/>
      <c r="H105" s="139"/>
      <c r="I105" s="139"/>
      <c r="J105" s="96">
        <v>0</v>
      </c>
      <c r="K105" s="139"/>
      <c r="L105" s="141"/>
      <c r="M105" s="142"/>
      <c r="N105" s="143" t="s">
        <v>42</v>
      </c>
      <c r="O105" s="142"/>
      <c r="P105" s="142"/>
      <c r="Q105" s="142"/>
      <c r="R105" s="142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142"/>
      <c r="AV105" s="142"/>
      <c r="AW105" s="142"/>
      <c r="AX105" s="142"/>
      <c r="AY105" s="144" t="s">
        <v>123</v>
      </c>
      <c r="AZ105" s="142"/>
      <c r="BA105" s="142"/>
      <c r="BB105" s="142"/>
      <c r="BC105" s="142"/>
      <c r="BD105" s="142"/>
      <c r="BE105" s="145">
        <f t="shared" ref="BE105:BE110" si="0">IF(N105="základná",J105,0)</f>
        <v>0</v>
      </c>
      <c r="BF105" s="145">
        <f t="shared" ref="BF105:BF110" si="1">IF(N105="znížená",J105,0)</f>
        <v>0</v>
      </c>
      <c r="BG105" s="145">
        <f t="shared" ref="BG105:BG110" si="2">IF(N105="zákl. prenesená",J105,0)</f>
        <v>0</v>
      </c>
      <c r="BH105" s="145">
        <f t="shared" ref="BH105:BH110" si="3">IF(N105="zníž. prenesená",J105,0)</f>
        <v>0</v>
      </c>
      <c r="BI105" s="145">
        <f t="shared" ref="BI105:BI110" si="4">IF(N105="nulová",J105,0)</f>
        <v>0</v>
      </c>
      <c r="BJ105" s="144" t="s">
        <v>124</v>
      </c>
      <c r="BK105" s="142"/>
      <c r="BL105" s="142"/>
      <c r="BM105" s="142"/>
    </row>
    <row r="106" spans="1:65" s="2" customFormat="1" ht="18" customHeight="1">
      <c r="A106" s="31"/>
      <c r="B106" s="138"/>
      <c r="C106" s="139"/>
      <c r="D106" s="244" t="s">
        <v>125</v>
      </c>
      <c r="E106" s="246"/>
      <c r="F106" s="246"/>
      <c r="G106" s="139"/>
      <c r="H106" s="139"/>
      <c r="I106" s="139"/>
      <c r="J106" s="96">
        <v>0</v>
      </c>
      <c r="K106" s="139"/>
      <c r="L106" s="141"/>
      <c r="M106" s="142"/>
      <c r="N106" s="143" t="s">
        <v>42</v>
      </c>
      <c r="O106" s="142"/>
      <c r="P106" s="142"/>
      <c r="Q106" s="142"/>
      <c r="R106" s="142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4" t="s">
        <v>123</v>
      </c>
      <c r="AZ106" s="142"/>
      <c r="BA106" s="142"/>
      <c r="BB106" s="142"/>
      <c r="BC106" s="142"/>
      <c r="BD106" s="142"/>
      <c r="BE106" s="145">
        <f t="shared" si="0"/>
        <v>0</v>
      </c>
      <c r="BF106" s="145">
        <f t="shared" si="1"/>
        <v>0</v>
      </c>
      <c r="BG106" s="145">
        <f t="shared" si="2"/>
        <v>0</v>
      </c>
      <c r="BH106" s="145">
        <f t="shared" si="3"/>
        <v>0</v>
      </c>
      <c r="BI106" s="145">
        <f t="shared" si="4"/>
        <v>0</v>
      </c>
      <c r="BJ106" s="144" t="s">
        <v>124</v>
      </c>
      <c r="BK106" s="142"/>
      <c r="BL106" s="142"/>
      <c r="BM106" s="142"/>
    </row>
    <row r="107" spans="1:65" s="2" customFormat="1" ht="18" customHeight="1">
      <c r="A107" s="31"/>
      <c r="B107" s="138"/>
      <c r="C107" s="139"/>
      <c r="D107" s="244" t="s">
        <v>126</v>
      </c>
      <c r="E107" s="246"/>
      <c r="F107" s="246"/>
      <c r="G107" s="139"/>
      <c r="H107" s="139"/>
      <c r="I107" s="139"/>
      <c r="J107" s="96">
        <v>0</v>
      </c>
      <c r="K107" s="139"/>
      <c r="L107" s="141"/>
      <c r="M107" s="142"/>
      <c r="N107" s="143" t="s">
        <v>42</v>
      </c>
      <c r="O107" s="142"/>
      <c r="P107" s="142"/>
      <c r="Q107" s="142"/>
      <c r="R107" s="142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4" t="s">
        <v>123</v>
      </c>
      <c r="AZ107" s="142"/>
      <c r="BA107" s="142"/>
      <c r="BB107" s="142"/>
      <c r="BC107" s="142"/>
      <c r="BD107" s="142"/>
      <c r="BE107" s="145">
        <f t="shared" si="0"/>
        <v>0</v>
      </c>
      <c r="BF107" s="145">
        <f t="shared" si="1"/>
        <v>0</v>
      </c>
      <c r="BG107" s="145">
        <f t="shared" si="2"/>
        <v>0</v>
      </c>
      <c r="BH107" s="145">
        <f t="shared" si="3"/>
        <v>0</v>
      </c>
      <c r="BI107" s="145">
        <f t="shared" si="4"/>
        <v>0</v>
      </c>
      <c r="BJ107" s="144" t="s">
        <v>124</v>
      </c>
      <c r="BK107" s="142"/>
      <c r="BL107" s="142"/>
      <c r="BM107" s="142"/>
    </row>
    <row r="108" spans="1:65" s="2" customFormat="1" ht="18" customHeight="1">
      <c r="A108" s="31"/>
      <c r="B108" s="138"/>
      <c r="C108" s="139"/>
      <c r="D108" s="244" t="s">
        <v>127</v>
      </c>
      <c r="E108" s="246"/>
      <c r="F108" s="246"/>
      <c r="G108" s="139"/>
      <c r="H108" s="139"/>
      <c r="I108" s="139"/>
      <c r="J108" s="96">
        <v>0</v>
      </c>
      <c r="K108" s="139"/>
      <c r="L108" s="141"/>
      <c r="M108" s="142"/>
      <c r="N108" s="143" t="s">
        <v>42</v>
      </c>
      <c r="O108" s="142"/>
      <c r="P108" s="142"/>
      <c r="Q108" s="142"/>
      <c r="R108" s="142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  <c r="AT108" s="142"/>
      <c r="AU108" s="142"/>
      <c r="AV108" s="142"/>
      <c r="AW108" s="142"/>
      <c r="AX108" s="142"/>
      <c r="AY108" s="144" t="s">
        <v>123</v>
      </c>
      <c r="AZ108" s="142"/>
      <c r="BA108" s="142"/>
      <c r="BB108" s="142"/>
      <c r="BC108" s="142"/>
      <c r="BD108" s="142"/>
      <c r="BE108" s="145">
        <f t="shared" si="0"/>
        <v>0</v>
      </c>
      <c r="BF108" s="145">
        <f t="shared" si="1"/>
        <v>0</v>
      </c>
      <c r="BG108" s="145">
        <f t="shared" si="2"/>
        <v>0</v>
      </c>
      <c r="BH108" s="145">
        <f t="shared" si="3"/>
        <v>0</v>
      </c>
      <c r="BI108" s="145">
        <f t="shared" si="4"/>
        <v>0</v>
      </c>
      <c r="BJ108" s="144" t="s">
        <v>124</v>
      </c>
      <c r="BK108" s="142"/>
      <c r="BL108" s="142"/>
      <c r="BM108" s="142"/>
    </row>
    <row r="109" spans="1:65" s="2" customFormat="1" ht="18" customHeight="1">
      <c r="A109" s="31"/>
      <c r="B109" s="138"/>
      <c r="C109" s="139"/>
      <c r="D109" s="244" t="s">
        <v>128</v>
      </c>
      <c r="E109" s="246"/>
      <c r="F109" s="246"/>
      <c r="G109" s="139"/>
      <c r="H109" s="139"/>
      <c r="I109" s="139"/>
      <c r="J109" s="96">
        <v>0</v>
      </c>
      <c r="K109" s="139"/>
      <c r="L109" s="141"/>
      <c r="M109" s="142"/>
      <c r="N109" s="143" t="s">
        <v>42</v>
      </c>
      <c r="O109" s="142"/>
      <c r="P109" s="142"/>
      <c r="Q109" s="142"/>
      <c r="R109" s="142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2"/>
      <c r="AU109" s="142"/>
      <c r="AV109" s="142"/>
      <c r="AW109" s="142"/>
      <c r="AX109" s="142"/>
      <c r="AY109" s="144" t="s">
        <v>123</v>
      </c>
      <c r="AZ109" s="142"/>
      <c r="BA109" s="142"/>
      <c r="BB109" s="142"/>
      <c r="BC109" s="142"/>
      <c r="BD109" s="142"/>
      <c r="BE109" s="145">
        <f t="shared" si="0"/>
        <v>0</v>
      </c>
      <c r="BF109" s="145">
        <f t="shared" si="1"/>
        <v>0</v>
      </c>
      <c r="BG109" s="145">
        <f t="shared" si="2"/>
        <v>0</v>
      </c>
      <c r="BH109" s="145">
        <f t="shared" si="3"/>
        <v>0</v>
      </c>
      <c r="BI109" s="145">
        <f t="shared" si="4"/>
        <v>0</v>
      </c>
      <c r="BJ109" s="144" t="s">
        <v>124</v>
      </c>
      <c r="BK109" s="142"/>
      <c r="BL109" s="142"/>
      <c r="BM109" s="142"/>
    </row>
    <row r="110" spans="1:65" s="2" customFormat="1" ht="18" customHeight="1">
      <c r="A110" s="31"/>
      <c r="B110" s="138"/>
      <c r="C110" s="139"/>
      <c r="D110" s="140" t="s">
        <v>129</v>
      </c>
      <c r="E110" s="139"/>
      <c r="F110" s="139"/>
      <c r="G110" s="139"/>
      <c r="H110" s="139"/>
      <c r="I110" s="139"/>
      <c r="J110" s="96">
        <f>ROUND(J30*T110,2)</f>
        <v>0</v>
      </c>
      <c r="K110" s="139"/>
      <c r="L110" s="141"/>
      <c r="M110" s="142"/>
      <c r="N110" s="143" t="s">
        <v>42</v>
      </c>
      <c r="O110" s="142"/>
      <c r="P110" s="142"/>
      <c r="Q110" s="142"/>
      <c r="R110" s="142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2"/>
      <c r="AU110" s="142"/>
      <c r="AV110" s="142"/>
      <c r="AW110" s="142"/>
      <c r="AX110" s="142"/>
      <c r="AY110" s="144" t="s">
        <v>130</v>
      </c>
      <c r="AZ110" s="142"/>
      <c r="BA110" s="142"/>
      <c r="BB110" s="142"/>
      <c r="BC110" s="142"/>
      <c r="BD110" s="142"/>
      <c r="BE110" s="145">
        <f t="shared" si="0"/>
        <v>0</v>
      </c>
      <c r="BF110" s="145">
        <f t="shared" si="1"/>
        <v>0</v>
      </c>
      <c r="BG110" s="145">
        <f t="shared" si="2"/>
        <v>0</v>
      </c>
      <c r="BH110" s="145">
        <f t="shared" si="3"/>
        <v>0</v>
      </c>
      <c r="BI110" s="145">
        <f t="shared" si="4"/>
        <v>0</v>
      </c>
      <c r="BJ110" s="144" t="s">
        <v>124</v>
      </c>
      <c r="BK110" s="142"/>
      <c r="BL110" s="142"/>
      <c r="BM110" s="142"/>
    </row>
    <row r="111" spans="1:65" s="2" customFormat="1">
      <c r="A111" s="31"/>
      <c r="B111" s="32"/>
      <c r="C111" s="31"/>
      <c r="D111" s="31"/>
      <c r="E111" s="31"/>
      <c r="F111" s="31"/>
      <c r="G111" s="31"/>
      <c r="H111" s="31"/>
      <c r="I111" s="31"/>
      <c r="J111" s="31"/>
      <c r="K111" s="31"/>
      <c r="L111" s="44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65" s="2" customFormat="1" ht="29.25" customHeight="1">
      <c r="A112" s="31"/>
      <c r="B112" s="32"/>
      <c r="C112" s="104" t="s">
        <v>109</v>
      </c>
      <c r="D112" s="105"/>
      <c r="E112" s="105"/>
      <c r="F112" s="105"/>
      <c r="G112" s="105"/>
      <c r="H112" s="105"/>
      <c r="I112" s="105"/>
      <c r="J112" s="106">
        <f>ROUND(J96+J104,2)</f>
        <v>0</v>
      </c>
      <c r="K112" s="105"/>
      <c r="L112" s="44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31" s="2" customFormat="1" ht="6.9" customHeight="1">
      <c r="A113" s="31"/>
      <c r="B113" s="49"/>
      <c r="C113" s="50"/>
      <c r="D113" s="50"/>
      <c r="E113" s="50"/>
      <c r="F113" s="50"/>
      <c r="G113" s="50"/>
      <c r="H113" s="50"/>
      <c r="I113" s="50"/>
      <c r="J113" s="50"/>
      <c r="K113" s="50"/>
      <c r="L113" s="44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7" spans="1:31" s="2" customFormat="1" ht="6.9" customHeight="1">
      <c r="A117" s="31"/>
      <c r="B117" s="51"/>
      <c r="C117" s="52"/>
      <c r="D117" s="52"/>
      <c r="E117" s="52"/>
      <c r="F117" s="52"/>
      <c r="G117" s="52"/>
      <c r="H117" s="52"/>
      <c r="I117" s="52"/>
      <c r="J117" s="52"/>
      <c r="K117" s="52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31" s="2" customFormat="1" ht="24.9" customHeight="1">
      <c r="A118" s="31"/>
      <c r="B118" s="32"/>
      <c r="C118" s="18" t="s">
        <v>131</v>
      </c>
      <c r="D118" s="31"/>
      <c r="E118" s="31"/>
      <c r="F118" s="31"/>
      <c r="G118" s="31"/>
      <c r="H118" s="31"/>
      <c r="I118" s="31"/>
      <c r="J118" s="31"/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31" s="2" customFormat="1" ht="6.9" customHeight="1">
      <c r="A119" s="31"/>
      <c r="B119" s="32"/>
      <c r="C119" s="31"/>
      <c r="D119" s="31"/>
      <c r="E119" s="31"/>
      <c r="F119" s="31"/>
      <c r="G119" s="31"/>
      <c r="H119" s="31"/>
      <c r="I119" s="31"/>
      <c r="J119" s="31"/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31" s="2" customFormat="1" ht="12" customHeight="1">
      <c r="A120" s="31"/>
      <c r="B120" s="32"/>
      <c r="C120" s="24" t="s">
        <v>14</v>
      </c>
      <c r="D120" s="31"/>
      <c r="E120" s="31"/>
      <c r="F120" s="31"/>
      <c r="G120" s="31"/>
      <c r="H120" s="31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31" s="2" customFormat="1" ht="26.25" customHeight="1">
      <c r="A121" s="31"/>
      <c r="B121" s="32"/>
      <c r="C121" s="31"/>
      <c r="D121" s="31"/>
      <c r="E121" s="247" t="str">
        <f>E7</f>
        <v>Zateplenie plniarne nealkoholických nápojov, Dunajská streda - časť búracie práce - aktualizácia jún 2023</v>
      </c>
      <c r="F121" s="248"/>
      <c r="G121" s="248"/>
      <c r="H121" s="248"/>
      <c r="I121" s="31"/>
      <c r="J121" s="31"/>
      <c r="K121" s="31"/>
      <c r="L121" s="44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31" s="2" customFormat="1" ht="12" customHeight="1">
      <c r="A122" s="31"/>
      <c r="B122" s="32"/>
      <c r="C122" s="24" t="s">
        <v>111</v>
      </c>
      <c r="D122" s="31"/>
      <c r="E122" s="31"/>
      <c r="F122" s="31"/>
      <c r="G122" s="31"/>
      <c r="H122" s="31"/>
      <c r="I122" s="31"/>
      <c r="J122" s="31"/>
      <c r="K122" s="31"/>
      <c r="L122" s="44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31" s="2" customFormat="1" ht="16.5" customHeight="1">
      <c r="A123" s="31"/>
      <c r="B123" s="32"/>
      <c r="C123" s="31"/>
      <c r="D123" s="31"/>
      <c r="E123" s="229" t="str">
        <f>E9</f>
        <v>03 - Výmena vonkajších výplní otvorov - búracie práce</v>
      </c>
      <c r="F123" s="249"/>
      <c r="G123" s="249"/>
      <c r="H123" s="249"/>
      <c r="I123" s="31"/>
      <c r="J123" s="31"/>
      <c r="K123" s="31"/>
      <c r="L123" s="44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31" s="2" customFormat="1" ht="6.9" customHeight="1">
      <c r="A124" s="31"/>
      <c r="B124" s="32"/>
      <c r="C124" s="31"/>
      <c r="D124" s="31"/>
      <c r="E124" s="31"/>
      <c r="F124" s="31"/>
      <c r="G124" s="31"/>
      <c r="H124" s="31"/>
      <c r="I124" s="31"/>
      <c r="J124" s="31"/>
      <c r="K124" s="31"/>
      <c r="L124" s="44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</row>
    <row r="125" spans="1:31" s="2" customFormat="1" ht="12" customHeight="1">
      <c r="A125" s="31"/>
      <c r="B125" s="32"/>
      <c r="C125" s="24" t="s">
        <v>18</v>
      </c>
      <c r="D125" s="31"/>
      <c r="E125" s="31"/>
      <c r="F125" s="22" t="str">
        <f>F12</f>
        <v>Dunajská Streda</v>
      </c>
      <c r="G125" s="31"/>
      <c r="H125" s="31"/>
      <c r="I125" s="24" t="s">
        <v>20</v>
      </c>
      <c r="J125" s="57" t="str">
        <f>IF(J12="","",J12)</f>
        <v>8. 6. 2023</v>
      </c>
      <c r="K125" s="31"/>
      <c r="L125" s="44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</row>
    <row r="126" spans="1:31" s="2" customFormat="1" ht="6.9" customHeight="1">
      <c r="A126" s="31"/>
      <c r="B126" s="32"/>
      <c r="C126" s="31"/>
      <c r="D126" s="31"/>
      <c r="E126" s="31"/>
      <c r="F126" s="31"/>
      <c r="G126" s="31"/>
      <c r="H126" s="31"/>
      <c r="I126" s="31"/>
      <c r="J126" s="31"/>
      <c r="K126" s="31"/>
      <c r="L126" s="44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</row>
    <row r="127" spans="1:31" s="2" customFormat="1" ht="25.65" customHeight="1">
      <c r="A127" s="31"/>
      <c r="B127" s="32"/>
      <c r="C127" s="24" t="s">
        <v>22</v>
      </c>
      <c r="D127" s="31"/>
      <c r="E127" s="31"/>
      <c r="F127" s="22" t="str">
        <f>E15</f>
        <v>McCarter, a.s.</v>
      </c>
      <c r="G127" s="31"/>
      <c r="H127" s="31"/>
      <c r="I127" s="24" t="s">
        <v>28</v>
      </c>
      <c r="J127" s="27" t="str">
        <f>E21</f>
        <v>Ing.arch. Miroslav Marko M.Arch.</v>
      </c>
      <c r="K127" s="31"/>
      <c r="L127" s="44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</row>
    <row r="128" spans="1:31" s="2" customFormat="1" ht="15.15" customHeight="1">
      <c r="A128" s="31"/>
      <c r="B128" s="32"/>
      <c r="C128" s="24" t="s">
        <v>26</v>
      </c>
      <c r="D128" s="31"/>
      <c r="E128" s="31"/>
      <c r="F128" s="22" t="str">
        <f>IF(E18="","",E18)</f>
        <v>Vyplň údaj</v>
      </c>
      <c r="G128" s="31"/>
      <c r="H128" s="31"/>
      <c r="I128" s="24" t="s">
        <v>31</v>
      </c>
      <c r="J128" s="27" t="str">
        <f>E24</f>
        <v>Rosoft,s.r.o.</v>
      </c>
      <c r="K128" s="31"/>
      <c r="L128" s="44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  <row r="129" spans="1:65" s="2" customFormat="1" ht="10.35" customHeight="1">
      <c r="A129" s="31"/>
      <c r="B129" s="32"/>
      <c r="C129" s="31"/>
      <c r="D129" s="31"/>
      <c r="E129" s="31"/>
      <c r="F129" s="31"/>
      <c r="G129" s="31"/>
      <c r="H129" s="31"/>
      <c r="I129" s="31"/>
      <c r="J129" s="31"/>
      <c r="K129" s="31"/>
      <c r="L129" s="44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</row>
    <row r="130" spans="1:65" s="11" customFormat="1" ht="29.25" customHeight="1">
      <c r="A130" s="146"/>
      <c r="B130" s="147"/>
      <c r="C130" s="148" t="s">
        <v>132</v>
      </c>
      <c r="D130" s="149" t="s">
        <v>61</v>
      </c>
      <c r="E130" s="149" t="s">
        <v>57</v>
      </c>
      <c r="F130" s="149" t="s">
        <v>58</v>
      </c>
      <c r="G130" s="149" t="s">
        <v>133</v>
      </c>
      <c r="H130" s="149" t="s">
        <v>134</v>
      </c>
      <c r="I130" s="149" t="s">
        <v>135</v>
      </c>
      <c r="J130" s="150" t="s">
        <v>116</v>
      </c>
      <c r="K130" s="151" t="s">
        <v>136</v>
      </c>
      <c r="L130" s="152"/>
      <c r="M130" s="64" t="s">
        <v>1</v>
      </c>
      <c r="N130" s="65" t="s">
        <v>40</v>
      </c>
      <c r="O130" s="65" t="s">
        <v>137</v>
      </c>
      <c r="P130" s="65" t="s">
        <v>138</v>
      </c>
      <c r="Q130" s="65" t="s">
        <v>139</v>
      </c>
      <c r="R130" s="65" t="s">
        <v>140</v>
      </c>
      <c r="S130" s="65" t="s">
        <v>141</v>
      </c>
      <c r="T130" s="66" t="s">
        <v>142</v>
      </c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</row>
    <row r="131" spans="1:65" s="2" customFormat="1" ht="22.8" customHeight="1">
      <c r="A131" s="31"/>
      <c r="B131" s="32"/>
      <c r="C131" s="71" t="s">
        <v>113</v>
      </c>
      <c r="D131" s="31"/>
      <c r="E131" s="31"/>
      <c r="F131" s="31"/>
      <c r="G131" s="31"/>
      <c r="H131" s="31"/>
      <c r="I131" s="31"/>
      <c r="J131" s="153">
        <f>BK131</f>
        <v>0</v>
      </c>
      <c r="K131" s="31"/>
      <c r="L131" s="32"/>
      <c r="M131" s="67"/>
      <c r="N131" s="58"/>
      <c r="O131" s="68"/>
      <c r="P131" s="154">
        <f>P132+P154</f>
        <v>0</v>
      </c>
      <c r="Q131" s="68"/>
      <c r="R131" s="154">
        <f>R132+R154</f>
        <v>0</v>
      </c>
      <c r="S131" s="68"/>
      <c r="T131" s="155">
        <f>T132+T154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T131" s="14" t="s">
        <v>75</v>
      </c>
      <c r="AU131" s="14" t="s">
        <v>118</v>
      </c>
      <c r="BK131" s="156">
        <f>BK132+BK154</f>
        <v>0</v>
      </c>
    </row>
    <row r="132" spans="1:65" s="12" customFormat="1" ht="25.95" customHeight="1">
      <c r="B132" s="157"/>
      <c r="D132" s="158" t="s">
        <v>75</v>
      </c>
      <c r="E132" s="159" t="s">
        <v>143</v>
      </c>
      <c r="F132" s="159" t="s">
        <v>144</v>
      </c>
      <c r="I132" s="160"/>
      <c r="J132" s="161">
        <f>BK132</f>
        <v>0</v>
      </c>
      <c r="L132" s="157"/>
      <c r="M132" s="162"/>
      <c r="N132" s="163"/>
      <c r="O132" s="163"/>
      <c r="P132" s="164">
        <f>P133</f>
        <v>0</v>
      </c>
      <c r="Q132" s="163"/>
      <c r="R132" s="164">
        <f>R133</f>
        <v>0</v>
      </c>
      <c r="S132" s="163"/>
      <c r="T132" s="165">
        <f>T133</f>
        <v>0</v>
      </c>
      <c r="AR132" s="158" t="s">
        <v>84</v>
      </c>
      <c r="AT132" s="166" t="s">
        <v>75</v>
      </c>
      <c r="AU132" s="166" t="s">
        <v>76</v>
      </c>
      <c r="AY132" s="158" t="s">
        <v>145</v>
      </c>
      <c r="BK132" s="167">
        <f>BK133</f>
        <v>0</v>
      </c>
    </row>
    <row r="133" spans="1:65" s="12" customFormat="1" ht="22.8" customHeight="1">
      <c r="B133" s="157"/>
      <c r="D133" s="158" t="s">
        <v>75</v>
      </c>
      <c r="E133" s="168" t="s">
        <v>146</v>
      </c>
      <c r="F133" s="168" t="s">
        <v>147</v>
      </c>
      <c r="I133" s="160"/>
      <c r="J133" s="169">
        <f>BK133</f>
        <v>0</v>
      </c>
      <c r="L133" s="157"/>
      <c r="M133" s="162"/>
      <c r="N133" s="163"/>
      <c r="O133" s="163"/>
      <c r="P133" s="164">
        <f>SUM(P134:P153)</f>
        <v>0</v>
      </c>
      <c r="Q133" s="163"/>
      <c r="R133" s="164">
        <f>SUM(R134:R153)</f>
        <v>0</v>
      </c>
      <c r="S133" s="163"/>
      <c r="T133" s="165">
        <f>SUM(T134:T153)</f>
        <v>0</v>
      </c>
      <c r="AR133" s="158" t="s">
        <v>84</v>
      </c>
      <c r="AT133" s="166" t="s">
        <v>75</v>
      </c>
      <c r="AU133" s="166" t="s">
        <v>84</v>
      </c>
      <c r="AY133" s="158" t="s">
        <v>145</v>
      </c>
      <c r="BK133" s="167">
        <f>SUM(BK134:BK153)</f>
        <v>0</v>
      </c>
    </row>
    <row r="134" spans="1:65" s="2" customFormat="1" ht="24.15" customHeight="1">
      <c r="A134" s="31"/>
      <c r="B134" s="138"/>
      <c r="C134" s="170" t="s">
        <v>84</v>
      </c>
      <c r="D134" s="170" t="s">
        <v>148</v>
      </c>
      <c r="E134" s="171" t="s">
        <v>252</v>
      </c>
      <c r="F134" s="172" t="s">
        <v>253</v>
      </c>
      <c r="G134" s="173" t="s">
        <v>156</v>
      </c>
      <c r="H134" s="174">
        <v>96.984999999999999</v>
      </c>
      <c r="I134" s="175"/>
      <c r="J134" s="176">
        <f t="shared" ref="J134:J153" si="5">ROUND(I134*H134,2)</f>
        <v>0</v>
      </c>
      <c r="K134" s="177"/>
      <c r="L134" s="32"/>
      <c r="M134" s="178" t="s">
        <v>1</v>
      </c>
      <c r="N134" s="179" t="s">
        <v>42</v>
      </c>
      <c r="O134" s="60"/>
      <c r="P134" s="180">
        <f t="shared" ref="P134:P153" si="6">O134*H134</f>
        <v>0</v>
      </c>
      <c r="Q134" s="180">
        <v>0</v>
      </c>
      <c r="R134" s="180">
        <f t="shared" ref="R134:R153" si="7">Q134*H134</f>
        <v>0</v>
      </c>
      <c r="S134" s="180">
        <v>0</v>
      </c>
      <c r="T134" s="181">
        <f t="shared" ref="T134:T153" si="8">S134*H134</f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82" t="s">
        <v>152</v>
      </c>
      <c r="AT134" s="182" t="s">
        <v>148</v>
      </c>
      <c r="AU134" s="182" t="s">
        <v>124</v>
      </c>
      <c r="AY134" s="14" t="s">
        <v>145</v>
      </c>
      <c r="BE134" s="100">
        <f t="shared" ref="BE134:BE153" si="9">IF(N134="základná",J134,0)</f>
        <v>0</v>
      </c>
      <c r="BF134" s="100">
        <f t="shared" ref="BF134:BF153" si="10">IF(N134="znížená",J134,0)</f>
        <v>0</v>
      </c>
      <c r="BG134" s="100">
        <f t="shared" ref="BG134:BG153" si="11">IF(N134="zákl. prenesená",J134,0)</f>
        <v>0</v>
      </c>
      <c r="BH134" s="100">
        <f t="shared" ref="BH134:BH153" si="12">IF(N134="zníž. prenesená",J134,0)</f>
        <v>0</v>
      </c>
      <c r="BI134" s="100">
        <f t="shared" ref="BI134:BI153" si="13">IF(N134="nulová",J134,0)</f>
        <v>0</v>
      </c>
      <c r="BJ134" s="14" t="s">
        <v>124</v>
      </c>
      <c r="BK134" s="100">
        <f t="shared" ref="BK134:BK153" si="14">ROUND(I134*H134,2)</f>
        <v>0</v>
      </c>
      <c r="BL134" s="14" t="s">
        <v>152</v>
      </c>
      <c r="BM134" s="182" t="s">
        <v>7</v>
      </c>
    </row>
    <row r="135" spans="1:65" s="2" customFormat="1" ht="24.15" customHeight="1">
      <c r="A135" s="31"/>
      <c r="B135" s="138"/>
      <c r="C135" s="170" t="s">
        <v>124</v>
      </c>
      <c r="D135" s="170" t="s">
        <v>148</v>
      </c>
      <c r="E135" s="171" t="s">
        <v>254</v>
      </c>
      <c r="F135" s="172" t="s">
        <v>255</v>
      </c>
      <c r="G135" s="173" t="s">
        <v>236</v>
      </c>
      <c r="H135" s="174">
        <v>7</v>
      </c>
      <c r="I135" s="175"/>
      <c r="J135" s="176">
        <f t="shared" si="5"/>
        <v>0</v>
      </c>
      <c r="K135" s="177"/>
      <c r="L135" s="32"/>
      <c r="M135" s="178" t="s">
        <v>1</v>
      </c>
      <c r="N135" s="179" t="s">
        <v>42</v>
      </c>
      <c r="O135" s="60"/>
      <c r="P135" s="180">
        <f t="shared" si="6"/>
        <v>0</v>
      </c>
      <c r="Q135" s="180">
        <v>0</v>
      </c>
      <c r="R135" s="180">
        <f t="shared" si="7"/>
        <v>0</v>
      </c>
      <c r="S135" s="180">
        <v>0</v>
      </c>
      <c r="T135" s="181">
        <f t="shared" si="8"/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82" t="s">
        <v>152</v>
      </c>
      <c r="AT135" s="182" t="s">
        <v>148</v>
      </c>
      <c r="AU135" s="182" t="s">
        <v>124</v>
      </c>
      <c r="AY135" s="14" t="s">
        <v>145</v>
      </c>
      <c r="BE135" s="100">
        <f t="shared" si="9"/>
        <v>0</v>
      </c>
      <c r="BF135" s="100">
        <f t="shared" si="10"/>
        <v>0</v>
      </c>
      <c r="BG135" s="100">
        <f t="shared" si="11"/>
        <v>0</v>
      </c>
      <c r="BH135" s="100">
        <f t="shared" si="12"/>
        <v>0</v>
      </c>
      <c r="BI135" s="100">
        <f t="shared" si="13"/>
        <v>0</v>
      </c>
      <c r="BJ135" s="14" t="s">
        <v>124</v>
      </c>
      <c r="BK135" s="100">
        <f t="shared" si="14"/>
        <v>0</v>
      </c>
      <c r="BL135" s="14" t="s">
        <v>152</v>
      </c>
      <c r="BM135" s="182" t="s">
        <v>199</v>
      </c>
    </row>
    <row r="136" spans="1:65" s="2" customFormat="1" ht="24.15" customHeight="1">
      <c r="A136" s="31"/>
      <c r="B136" s="138"/>
      <c r="C136" s="170" t="s">
        <v>158</v>
      </c>
      <c r="D136" s="170" t="s">
        <v>148</v>
      </c>
      <c r="E136" s="171" t="s">
        <v>256</v>
      </c>
      <c r="F136" s="172" t="s">
        <v>257</v>
      </c>
      <c r="G136" s="173" t="s">
        <v>236</v>
      </c>
      <c r="H136" s="174">
        <v>62</v>
      </c>
      <c r="I136" s="175"/>
      <c r="J136" s="176">
        <f t="shared" si="5"/>
        <v>0</v>
      </c>
      <c r="K136" s="177"/>
      <c r="L136" s="32"/>
      <c r="M136" s="178" t="s">
        <v>1</v>
      </c>
      <c r="N136" s="179" t="s">
        <v>42</v>
      </c>
      <c r="O136" s="60"/>
      <c r="P136" s="180">
        <f t="shared" si="6"/>
        <v>0</v>
      </c>
      <c r="Q136" s="180">
        <v>0</v>
      </c>
      <c r="R136" s="180">
        <f t="shared" si="7"/>
        <v>0</v>
      </c>
      <c r="S136" s="180">
        <v>0</v>
      </c>
      <c r="T136" s="181">
        <f t="shared" si="8"/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82" t="s">
        <v>152</v>
      </c>
      <c r="AT136" s="182" t="s">
        <v>148</v>
      </c>
      <c r="AU136" s="182" t="s">
        <v>124</v>
      </c>
      <c r="AY136" s="14" t="s">
        <v>145</v>
      </c>
      <c r="BE136" s="100">
        <f t="shared" si="9"/>
        <v>0</v>
      </c>
      <c r="BF136" s="100">
        <f t="shared" si="10"/>
        <v>0</v>
      </c>
      <c r="BG136" s="100">
        <f t="shared" si="11"/>
        <v>0</v>
      </c>
      <c r="BH136" s="100">
        <f t="shared" si="12"/>
        <v>0</v>
      </c>
      <c r="BI136" s="100">
        <f t="shared" si="13"/>
        <v>0</v>
      </c>
      <c r="BJ136" s="14" t="s">
        <v>124</v>
      </c>
      <c r="BK136" s="100">
        <f t="shared" si="14"/>
        <v>0</v>
      </c>
      <c r="BL136" s="14" t="s">
        <v>152</v>
      </c>
      <c r="BM136" s="182" t="s">
        <v>200</v>
      </c>
    </row>
    <row r="137" spans="1:65" s="2" customFormat="1" ht="24.15" customHeight="1">
      <c r="A137" s="31"/>
      <c r="B137" s="138"/>
      <c r="C137" s="170" t="s">
        <v>152</v>
      </c>
      <c r="D137" s="170" t="s">
        <v>148</v>
      </c>
      <c r="E137" s="171" t="s">
        <v>258</v>
      </c>
      <c r="F137" s="172" t="s">
        <v>259</v>
      </c>
      <c r="G137" s="173" t="s">
        <v>236</v>
      </c>
      <c r="H137" s="174">
        <v>1</v>
      </c>
      <c r="I137" s="175"/>
      <c r="J137" s="176">
        <f t="shared" si="5"/>
        <v>0</v>
      </c>
      <c r="K137" s="177"/>
      <c r="L137" s="32"/>
      <c r="M137" s="178" t="s">
        <v>1</v>
      </c>
      <c r="N137" s="179" t="s">
        <v>42</v>
      </c>
      <c r="O137" s="60"/>
      <c r="P137" s="180">
        <f t="shared" si="6"/>
        <v>0</v>
      </c>
      <c r="Q137" s="180">
        <v>0</v>
      </c>
      <c r="R137" s="180">
        <f t="shared" si="7"/>
        <v>0</v>
      </c>
      <c r="S137" s="180">
        <v>0</v>
      </c>
      <c r="T137" s="181">
        <f t="shared" si="8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82" t="s">
        <v>152</v>
      </c>
      <c r="AT137" s="182" t="s">
        <v>148</v>
      </c>
      <c r="AU137" s="182" t="s">
        <v>124</v>
      </c>
      <c r="AY137" s="14" t="s">
        <v>145</v>
      </c>
      <c r="BE137" s="100">
        <f t="shared" si="9"/>
        <v>0</v>
      </c>
      <c r="BF137" s="100">
        <f t="shared" si="10"/>
        <v>0</v>
      </c>
      <c r="BG137" s="100">
        <f t="shared" si="11"/>
        <v>0</v>
      </c>
      <c r="BH137" s="100">
        <f t="shared" si="12"/>
        <v>0</v>
      </c>
      <c r="BI137" s="100">
        <f t="shared" si="13"/>
        <v>0</v>
      </c>
      <c r="BJ137" s="14" t="s">
        <v>124</v>
      </c>
      <c r="BK137" s="100">
        <f t="shared" si="14"/>
        <v>0</v>
      </c>
      <c r="BL137" s="14" t="s">
        <v>152</v>
      </c>
      <c r="BM137" s="182" t="s">
        <v>201</v>
      </c>
    </row>
    <row r="138" spans="1:65" s="2" customFormat="1" ht="24.15" customHeight="1">
      <c r="A138" s="31"/>
      <c r="B138" s="138"/>
      <c r="C138" s="170" t="s">
        <v>167</v>
      </c>
      <c r="D138" s="170" t="s">
        <v>148</v>
      </c>
      <c r="E138" s="171" t="s">
        <v>260</v>
      </c>
      <c r="F138" s="172" t="s">
        <v>261</v>
      </c>
      <c r="G138" s="173" t="s">
        <v>156</v>
      </c>
      <c r="H138" s="174">
        <v>307.47000000000003</v>
      </c>
      <c r="I138" s="175"/>
      <c r="J138" s="176">
        <f t="shared" si="5"/>
        <v>0</v>
      </c>
      <c r="K138" s="177"/>
      <c r="L138" s="32"/>
      <c r="M138" s="178" t="s">
        <v>1</v>
      </c>
      <c r="N138" s="179" t="s">
        <v>42</v>
      </c>
      <c r="O138" s="60"/>
      <c r="P138" s="180">
        <f t="shared" si="6"/>
        <v>0</v>
      </c>
      <c r="Q138" s="180">
        <v>0</v>
      </c>
      <c r="R138" s="180">
        <f t="shared" si="7"/>
        <v>0</v>
      </c>
      <c r="S138" s="180">
        <v>0</v>
      </c>
      <c r="T138" s="181">
        <f t="shared" si="8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82" t="s">
        <v>152</v>
      </c>
      <c r="AT138" s="182" t="s">
        <v>148</v>
      </c>
      <c r="AU138" s="182" t="s">
        <v>124</v>
      </c>
      <c r="AY138" s="14" t="s">
        <v>145</v>
      </c>
      <c r="BE138" s="100">
        <f t="shared" si="9"/>
        <v>0</v>
      </c>
      <c r="BF138" s="100">
        <f t="shared" si="10"/>
        <v>0</v>
      </c>
      <c r="BG138" s="100">
        <f t="shared" si="11"/>
        <v>0</v>
      </c>
      <c r="BH138" s="100">
        <f t="shared" si="12"/>
        <v>0</v>
      </c>
      <c r="BI138" s="100">
        <f t="shared" si="13"/>
        <v>0</v>
      </c>
      <c r="BJ138" s="14" t="s">
        <v>124</v>
      </c>
      <c r="BK138" s="100">
        <f t="shared" si="14"/>
        <v>0</v>
      </c>
      <c r="BL138" s="14" t="s">
        <v>152</v>
      </c>
      <c r="BM138" s="182" t="s">
        <v>202</v>
      </c>
    </row>
    <row r="139" spans="1:65" s="2" customFormat="1" ht="24.15" customHeight="1">
      <c r="A139" s="31"/>
      <c r="B139" s="138"/>
      <c r="C139" s="170" t="s">
        <v>171</v>
      </c>
      <c r="D139" s="170" t="s">
        <v>148</v>
      </c>
      <c r="E139" s="171" t="s">
        <v>262</v>
      </c>
      <c r="F139" s="172" t="s">
        <v>263</v>
      </c>
      <c r="G139" s="173" t="s">
        <v>236</v>
      </c>
      <c r="H139" s="174">
        <v>18</v>
      </c>
      <c r="I139" s="175"/>
      <c r="J139" s="176">
        <f t="shared" si="5"/>
        <v>0</v>
      </c>
      <c r="K139" s="177"/>
      <c r="L139" s="32"/>
      <c r="M139" s="178" t="s">
        <v>1</v>
      </c>
      <c r="N139" s="179" t="s">
        <v>42</v>
      </c>
      <c r="O139" s="60"/>
      <c r="P139" s="180">
        <f t="shared" si="6"/>
        <v>0</v>
      </c>
      <c r="Q139" s="180">
        <v>0</v>
      </c>
      <c r="R139" s="180">
        <f t="shared" si="7"/>
        <v>0</v>
      </c>
      <c r="S139" s="180">
        <v>0</v>
      </c>
      <c r="T139" s="181">
        <f t="shared" si="8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82" t="s">
        <v>152</v>
      </c>
      <c r="AT139" s="182" t="s">
        <v>148</v>
      </c>
      <c r="AU139" s="182" t="s">
        <v>124</v>
      </c>
      <c r="AY139" s="14" t="s">
        <v>145</v>
      </c>
      <c r="BE139" s="100">
        <f t="shared" si="9"/>
        <v>0</v>
      </c>
      <c r="BF139" s="100">
        <f t="shared" si="10"/>
        <v>0</v>
      </c>
      <c r="BG139" s="100">
        <f t="shared" si="11"/>
        <v>0</v>
      </c>
      <c r="BH139" s="100">
        <f t="shared" si="12"/>
        <v>0</v>
      </c>
      <c r="BI139" s="100">
        <f t="shared" si="13"/>
        <v>0</v>
      </c>
      <c r="BJ139" s="14" t="s">
        <v>124</v>
      </c>
      <c r="BK139" s="100">
        <f t="shared" si="14"/>
        <v>0</v>
      </c>
      <c r="BL139" s="14" t="s">
        <v>152</v>
      </c>
      <c r="BM139" s="182" t="s">
        <v>205</v>
      </c>
    </row>
    <row r="140" spans="1:65" s="2" customFormat="1" ht="24.15" customHeight="1">
      <c r="A140" s="31"/>
      <c r="B140" s="138"/>
      <c r="C140" s="170" t="s">
        <v>175</v>
      </c>
      <c r="D140" s="170" t="s">
        <v>148</v>
      </c>
      <c r="E140" s="171" t="s">
        <v>264</v>
      </c>
      <c r="F140" s="172" t="s">
        <v>265</v>
      </c>
      <c r="G140" s="173" t="s">
        <v>236</v>
      </c>
      <c r="H140" s="174">
        <v>3</v>
      </c>
      <c r="I140" s="175"/>
      <c r="J140" s="176">
        <f t="shared" si="5"/>
        <v>0</v>
      </c>
      <c r="K140" s="177"/>
      <c r="L140" s="32"/>
      <c r="M140" s="178" t="s">
        <v>1</v>
      </c>
      <c r="N140" s="179" t="s">
        <v>42</v>
      </c>
      <c r="O140" s="60"/>
      <c r="P140" s="180">
        <f t="shared" si="6"/>
        <v>0</v>
      </c>
      <c r="Q140" s="180">
        <v>0</v>
      </c>
      <c r="R140" s="180">
        <f t="shared" si="7"/>
        <v>0</v>
      </c>
      <c r="S140" s="180">
        <v>0</v>
      </c>
      <c r="T140" s="181">
        <f t="shared" si="8"/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82" t="s">
        <v>152</v>
      </c>
      <c r="AT140" s="182" t="s">
        <v>148</v>
      </c>
      <c r="AU140" s="182" t="s">
        <v>124</v>
      </c>
      <c r="AY140" s="14" t="s">
        <v>145</v>
      </c>
      <c r="BE140" s="100">
        <f t="shared" si="9"/>
        <v>0</v>
      </c>
      <c r="BF140" s="100">
        <f t="shared" si="10"/>
        <v>0</v>
      </c>
      <c r="BG140" s="100">
        <f t="shared" si="11"/>
        <v>0</v>
      </c>
      <c r="BH140" s="100">
        <f t="shared" si="12"/>
        <v>0</v>
      </c>
      <c r="BI140" s="100">
        <f t="shared" si="13"/>
        <v>0</v>
      </c>
      <c r="BJ140" s="14" t="s">
        <v>124</v>
      </c>
      <c r="BK140" s="100">
        <f t="shared" si="14"/>
        <v>0</v>
      </c>
      <c r="BL140" s="14" t="s">
        <v>152</v>
      </c>
      <c r="BM140" s="182" t="s">
        <v>209</v>
      </c>
    </row>
    <row r="141" spans="1:65" s="2" customFormat="1" ht="24.15" customHeight="1">
      <c r="A141" s="31"/>
      <c r="B141" s="138"/>
      <c r="C141" s="170" t="s">
        <v>179</v>
      </c>
      <c r="D141" s="170" t="s">
        <v>148</v>
      </c>
      <c r="E141" s="171" t="s">
        <v>266</v>
      </c>
      <c r="F141" s="172" t="s">
        <v>267</v>
      </c>
      <c r="G141" s="173" t="s">
        <v>236</v>
      </c>
      <c r="H141" s="174">
        <v>12</v>
      </c>
      <c r="I141" s="175"/>
      <c r="J141" s="176">
        <f t="shared" si="5"/>
        <v>0</v>
      </c>
      <c r="K141" s="177"/>
      <c r="L141" s="32"/>
      <c r="M141" s="178" t="s">
        <v>1</v>
      </c>
      <c r="N141" s="179" t="s">
        <v>42</v>
      </c>
      <c r="O141" s="60"/>
      <c r="P141" s="180">
        <f t="shared" si="6"/>
        <v>0</v>
      </c>
      <c r="Q141" s="180">
        <v>0</v>
      </c>
      <c r="R141" s="180">
        <f t="shared" si="7"/>
        <v>0</v>
      </c>
      <c r="S141" s="180">
        <v>0</v>
      </c>
      <c r="T141" s="181">
        <f t="shared" si="8"/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82" t="s">
        <v>152</v>
      </c>
      <c r="AT141" s="182" t="s">
        <v>148</v>
      </c>
      <c r="AU141" s="182" t="s">
        <v>124</v>
      </c>
      <c r="AY141" s="14" t="s">
        <v>145</v>
      </c>
      <c r="BE141" s="100">
        <f t="shared" si="9"/>
        <v>0</v>
      </c>
      <c r="BF141" s="100">
        <f t="shared" si="10"/>
        <v>0</v>
      </c>
      <c r="BG141" s="100">
        <f t="shared" si="11"/>
        <v>0</v>
      </c>
      <c r="BH141" s="100">
        <f t="shared" si="12"/>
        <v>0</v>
      </c>
      <c r="BI141" s="100">
        <f t="shared" si="13"/>
        <v>0</v>
      </c>
      <c r="BJ141" s="14" t="s">
        <v>124</v>
      </c>
      <c r="BK141" s="100">
        <f t="shared" si="14"/>
        <v>0</v>
      </c>
      <c r="BL141" s="14" t="s">
        <v>152</v>
      </c>
      <c r="BM141" s="182" t="s">
        <v>268</v>
      </c>
    </row>
    <row r="142" spans="1:65" s="2" customFormat="1" ht="24.15" customHeight="1">
      <c r="A142" s="31"/>
      <c r="B142" s="138"/>
      <c r="C142" s="170" t="s">
        <v>146</v>
      </c>
      <c r="D142" s="170" t="s">
        <v>148</v>
      </c>
      <c r="E142" s="171" t="s">
        <v>269</v>
      </c>
      <c r="F142" s="172" t="s">
        <v>270</v>
      </c>
      <c r="G142" s="173" t="s">
        <v>236</v>
      </c>
      <c r="H142" s="174">
        <v>3</v>
      </c>
      <c r="I142" s="175"/>
      <c r="J142" s="176">
        <f t="shared" si="5"/>
        <v>0</v>
      </c>
      <c r="K142" s="177"/>
      <c r="L142" s="32"/>
      <c r="M142" s="178" t="s">
        <v>1</v>
      </c>
      <c r="N142" s="179" t="s">
        <v>42</v>
      </c>
      <c r="O142" s="60"/>
      <c r="P142" s="180">
        <f t="shared" si="6"/>
        <v>0</v>
      </c>
      <c r="Q142" s="180">
        <v>0</v>
      </c>
      <c r="R142" s="180">
        <f t="shared" si="7"/>
        <v>0</v>
      </c>
      <c r="S142" s="180">
        <v>0</v>
      </c>
      <c r="T142" s="181">
        <f t="shared" si="8"/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82" t="s">
        <v>152</v>
      </c>
      <c r="AT142" s="182" t="s">
        <v>148</v>
      </c>
      <c r="AU142" s="182" t="s">
        <v>124</v>
      </c>
      <c r="AY142" s="14" t="s">
        <v>145</v>
      </c>
      <c r="BE142" s="100">
        <f t="shared" si="9"/>
        <v>0</v>
      </c>
      <c r="BF142" s="100">
        <f t="shared" si="10"/>
        <v>0</v>
      </c>
      <c r="BG142" s="100">
        <f t="shared" si="11"/>
        <v>0</v>
      </c>
      <c r="BH142" s="100">
        <f t="shared" si="12"/>
        <v>0</v>
      </c>
      <c r="BI142" s="100">
        <f t="shared" si="13"/>
        <v>0</v>
      </c>
      <c r="BJ142" s="14" t="s">
        <v>124</v>
      </c>
      <c r="BK142" s="100">
        <f t="shared" si="14"/>
        <v>0</v>
      </c>
      <c r="BL142" s="14" t="s">
        <v>152</v>
      </c>
      <c r="BM142" s="182" t="s">
        <v>217</v>
      </c>
    </row>
    <row r="143" spans="1:65" s="2" customFormat="1" ht="24.15" customHeight="1">
      <c r="A143" s="31"/>
      <c r="B143" s="138"/>
      <c r="C143" s="170" t="s">
        <v>206</v>
      </c>
      <c r="D143" s="170" t="s">
        <v>148</v>
      </c>
      <c r="E143" s="171" t="s">
        <v>271</v>
      </c>
      <c r="F143" s="172" t="s">
        <v>272</v>
      </c>
      <c r="G143" s="173" t="s">
        <v>156</v>
      </c>
      <c r="H143" s="174">
        <v>24.75</v>
      </c>
      <c r="I143" s="175"/>
      <c r="J143" s="176">
        <f t="shared" si="5"/>
        <v>0</v>
      </c>
      <c r="K143" s="177"/>
      <c r="L143" s="32"/>
      <c r="M143" s="178" t="s">
        <v>1</v>
      </c>
      <c r="N143" s="179" t="s">
        <v>42</v>
      </c>
      <c r="O143" s="60"/>
      <c r="P143" s="180">
        <f t="shared" si="6"/>
        <v>0</v>
      </c>
      <c r="Q143" s="180">
        <v>0</v>
      </c>
      <c r="R143" s="180">
        <f t="shared" si="7"/>
        <v>0</v>
      </c>
      <c r="S143" s="180">
        <v>0</v>
      </c>
      <c r="T143" s="181">
        <f t="shared" si="8"/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82" t="s">
        <v>152</v>
      </c>
      <c r="AT143" s="182" t="s">
        <v>148</v>
      </c>
      <c r="AU143" s="182" t="s">
        <v>124</v>
      </c>
      <c r="AY143" s="14" t="s">
        <v>145</v>
      </c>
      <c r="BE143" s="100">
        <f t="shared" si="9"/>
        <v>0</v>
      </c>
      <c r="BF143" s="100">
        <f t="shared" si="10"/>
        <v>0</v>
      </c>
      <c r="BG143" s="100">
        <f t="shared" si="11"/>
        <v>0</v>
      </c>
      <c r="BH143" s="100">
        <f t="shared" si="12"/>
        <v>0</v>
      </c>
      <c r="BI143" s="100">
        <f t="shared" si="13"/>
        <v>0</v>
      </c>
      <c r="BJ143" s="14" t="s">
        <v>124</v>
      </c>
      <c r="BK143" s="100">
        <f t="shared" si="14"/>
        <v>0</v>
      </c>
      <c r="BL143" s="14" t="s">
        <v>152</v>
      </c>
      <c r="BM143" s="182" t="s">
        <v>153</v>
      </c>
    </row>
    <row r="144" spans="1:65" s="2" customFormat="1" ht="24.15" customHeight="1">
      <c r="A144" s="31"/>
      <c r="B144" s="138"/>
      <c r="C144" s="170" t="s">
        <v>214</v>
      </c>
      <c r="D144" s="170" t="s">
        <v>148</v>
      </c>
      <c r="E144" s="171" t="s">
        <v>273</v>
      </c>
      <c r="F144" s="172" t="s">
        <v>274</v>
      </c>
      <c r="G144" s="173" t="s">
        <v>156</v>
      </c>
      <c r="H144" s="174">
        <v>2</v>
      </c>
      <c r="I144" s="175"/>
      <c r="J144" s="176">
        <f t="shared" si="5"/>
        <v>0</v>
      </c>
      <c r="K144" s="177"/>
      <c r="L144" s="32"/>
      <c r="M144" s="178" t="s">
        <v>1</v>
      </c>
      <c r="N144" s="179" t="s">
        <v>42</v>
      </c>
      <c r="O144" s="60"/>
      <c r="P144" s="180">
        <f t="shared" si="6"/>
        <v>0</v>
      </c>
      <c r="Q144" s="180">
        <v>0</v>
      </c>
      <c r="R144" s="180">
        <f t="shared" si="7"/>
        <v>0</v>
      </c>
      <c r="S144" s="180">
        <v>0</v>
      </c>
      <c r="T144" s="181">
        <f t="shared" si="8"/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82" t="s">
        <v>152</v>
      </c>
      <c r="AT144" s="182" t="s">
        <v>148</v>
      </c>
      <c r="AU144" s="182" t="s">
        <v>124</v>
      </c>
      <c r="AY144" s="14" t="s">
        <v>145</v>
      </c>
      <c r="BE144" s="100">
        <f t="shared" si="9"/>
        <v>0</v>
      </c>
      <c r="BF144" s="100">
        <f t="shared" si="10"/>
        <v>0</v>
      </c>
      <c r="BG144" s="100">
        <f t="shared" si="11"/>
        <v>0</v>
      </c>
      <c r="BH144" s="100">
        <f t="shared" si="12"/>
        <v>0</v>
      </c>
      <c r="BI144" s="100">
        <f t="shared" si="13"/>
        <v>0</v>
      </c>
      <c r="BJ144" s="14" t="s">
        <v>124</v>
      </c>
      <c r="BK144" s="100">
        <f t="shared" si="14"/>
        <v>0</v>
      </c>
      <c r="BL144" s="14" t="s">
        <v>152</v>
      </c>
      <c r="BM144" s="182" t="s">
        <v>157</v>
      </c>
    </row>
    <row r="145" spans="1:65" s="2" customFormat="1" ht="24.15" customHeight="1">
      <c r="A145" s="31"/>
      <c r="B145" s="138"/>
      <c r="C145" s="170" t="s">
        <v>218</v>
      </c>
      <c r="D145" s="170" t="s">
        <v>148</v>
      </c>
      <c r="E145" s="171" t="s">
        <v>275</v>
      </c>
      <c r="F145" s="172" t="s">
        <v>276</v>
      </c>
      <c r="G145" s="173" t="s">
        <v>156</v>
      </c>
      <c r="H145" s="174">
        <v>34.4</v>
      </c>
      <c r="I145" s="175"/>
      <c r="J145" s="176">
        <f t="shared" si="5"/>
        <v>0</v>
      </c>
      <c r="K145" s="177"/>
      <c r="L145" s="32"/>
      <c r="M145" s="178" t="s">
        <v>1</v>
      </c>
      <c r="N145" s="179" t="s">
        <v>42</v>
      </c>
      <c r="O145" s="60"/>
      <c r="P145" s="180">
        <f t="shared" si="6"/>
        <v>0</v>
      </c>
      <c r="Q145" s="180">
        <v>0</v>
      </c>
      <c r="R145" s="180">
        <f t="shared" si="7"/>
        <v>0</v>
      </c>
      <c r="S145" s="180">
        <v>0</v>
      </c>
      <c r="T145" s="181">
        <f t="shared" si="8"/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182" t="s">
        <v>152</v>
      </c>
      <c r="AT145" s="182" t="s">
        <v>148</v>
      </c>
      <c r="AU145" s="182" t="s">
        <v>124</v>
      </c>
      <c r="AY145" s="14" t="s">
        <v>145</v>
      </c>
      <c r="BE145" s="100">
        <f t="shared" si="9"/>
        <v>0</v>
      </c>
      <c r="BF145" s="100">
        <f t="shared" si="10"/>
        <v>0</v>
      </c>
      <c r="BG145" s="100">
        <f t="shared" si="11"/>
        <v>0</v>
      </c>
      <c r="BH145" s="100">
        <f t="shared" si="12"/>
        <v>0</v>
      </c>
      <c r="BI145" s="100">
        <f t="shared" si="13"/>
        <v>0</v>
      </c>
      <c r="BJ145" s="14" t="s">
        <v>124</v>
      </c>
      <c r="BK145" s="100">
        <f t="shared" si="14"/>
        <v>0</v>
      </c>
      <c r="BL145" s="14" t="s">
        <v>152</v>
      </c>
      <c r="BM145" s="182" t="s">
        <v>162</v>
      </c>
    </row>
    <row r="146" spans="1:65" s="2" customFormat="1" ht="21.75" customHeight="1">
      <c r="A146" s="31"/>
      <c r="B146" s="138"/>
      <c r="C146" s="170" t="s">
        <v>224</v>
      </c>
      <c r="D146" s="170" t="s">
        <v>148</v>
      </c>
      <c r="E146" s="171" t="s">
        <v>277</v>
      </c>
      <c r="F146" s="172" t="s">
        <v>278</v>
      </c>
      <c r="G146" s="173" t="s">
        <v>156</v>
      </c>
      <c r="H146" s="174">
        <v>36.79</v>
      </c>
      <c r="I146" s="175"/>
      <c r="J146" s="176">
        <f t="shared" si="5"/>
        <v>0</v>
      </c>
      <c r="K146" s="177"/>
      <c r="L146" s="32"/>
      <c r="M146" s="178" t="s">
        <v>1</v>
      </c>
      <c r="N146" s="179" t="s">
        <v>42</v>
      </c>
      <c r="O146" s="60"/>
      <c r="P146" s="180">
        <f t="shared" si="6"/>
        <v>0</v>
      </c>
      <c r="Q146" s="180">
        <v>0</v>
      </c>
      <c r="R146" s="180">
        <f t="shared" si="7"/>
        <v>0</v>
      </c>
      <c r="S146" s="180">
        <v>0</v>
      </c>
      <c r="T146" s="181">
        <f t="shared" si="8"/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82" t="s">
        <v>152</v>
      </c>
      <c r="AT146" s="182" t="s">
        <v>148</v>
      </c>
      <c r="AU146" s="182" t="s">
        <v>124</v>
      </c>
      <c r="AY146" s="14" t="s">
        <v>145</v>
      </c>
      <c r="BE146" s="100">
        <f t="shared" si="9"/>
        <v>0</v>
      </c>
      <c r="BF146" s="100">
        <f t="shared" si="10"/>
        <v>0</v>
      </c>
      <c r="BG146" s="100">
        <f t="shared" si="11"/>
        <v>0</v>
      </c>
      <c r="BH146" s="100">
        <f t="shared" si="12"/>
        <v>0</v>
      </c>
      <c r="BI146" s="100">
        <f t="shared" si="13"/>
        <v>0</v>
      </c>
      <c r="BJ146" s="14" t="s">
        <v>124</v>
      </c>
      <c r="BK146" s="100">
        <f t="shared" si="14"/>
        <v>0</v>
      </c>
      <c r="BL146" s="14" t="s">
        <v>152</v>
      </c>
      <c r="BM146" s="182" t="s">
        <v>166</v>
      </c>
    </row>
    <row r="147" spans="1:65" s="2" customFormat="1" ht="24.15" customHeight="1">
      <c r="A147" s="31"/>
      <c r="B147" s="138"/>
      <c r="C147" s="170" t="s">
        <v>194</v>
      </c>
      <c r="D147" s="170" t="s">
        <v>148</v>
      </c>
      <c r="E147" s="171" t="s">
        <v>279</v>
      </c>
      <c r="F147" s="172" t="s">
        <v>280</v>
      </c>
      <c r="G147" s="173" t="s">
        <v>156</v>
      </c>
      <c r="H147" s="174">
        <v>25.155000000000001</v>
      </c>
      <c r="I147" s="175"/>
      <c r="J147" s="176">
        <f t="shared" si="5"/>
        <v>0</v>
      </c>
      <c r="K147" s="177"/>
      <c r="L147" s="32"/>
      <c r="M147" s="178" t="s">
        <v>1</v>
      </c>
      <c r="N147" s="179" t="s">
        <v>42</v>
      </c>
      <c r="O147" s="60"/>
      <c r="P147" s="180">
        <f t="shared" si="6"/>
        <v>0</v>
      </c>
      <c r="Q147" s="180">
        <v>0</v>
      </c>
      <c r="R147" s="180">
        <f t="shared" si="7"/>
        <v>0</v>
      </c>
      <c r="S147" s="180">
        <v>0</v>
      </c>
      <c r="T147" s="181">
        <f t="shared" si="8"/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82" t="s">
        <v>152</v>
      </c>
      <c r="AT147" s="182" t="s">
        <v>148</v>
      </c>
      <c r="AU147" s="182" t="s">
        <v>124</v>
      </c>
      <c r="AY147" s="14" t="s">
        <v>145</v>
      </c>
      <c r="BE147" s="100">
        <f t="shared" si="9"/>
        <v>0</v>
      </c>
      <c r="BF147" s="100">
        <f t="shared" si="10"/>
        <v>0</v>
      </c>
      <c r="BG147" s="100">
        <f t="shared" si="11"/>
        <v>0</v>
      </c>
      <c r="BH147" s="100">
        <f t="shared" si="12"/>
        <v>0</v>
      </c>
      <c r="BI147" s="100">
        <f t="shared" si="13"/>
        <v>0</v>
      </c>
      <c r="BJ147" s="14" t="s">
        <v>124</v>
      </c>
      <c r="BK147" s="100">
        <f t="shared" si="14"/>
        <v>0</v>
      </c>
      <c r="BL147" s="14" t="s">
        <v>152</v>
      </c>
      <c r="BM147" s="182" t="s">
        <v>170</v>
      </c>
    </row>
    <row r="148" spans="1:65" s="2" customFormat="1" ht="24.15" customHeight="1">
      <c r="A148" s="31"/>
      <c r="B148" s="138"/>
      <c r="C148" s="170" t="s">
        <v>233</v>
      </c>
      <c r="D148" s="170" t="s">
        <v>148</v>
      </c>
      <c r="E148" s="171" t="s">
        <v>163</v>
      </c>
      <c r="F148" s="172" t="s">
        <v>164</v>
      </c>
      <c r="G148" s="173" t="s">
        <v>165</v>
      </c>
      <c r="H148" s="174">
        <v>34.348999999999997</v>
      </c>
      <c r="I148" s="175"/>
      <c r="J148" s="176">
        <f t="shared" si="5"/>
        <v>0</v>
      </c>
      <c r="K148" s="177"/>
      <c r="L148" s="32"/>
      <c r="M148" s="178" t="s">
        <v>1</v>
      </c>
      <c r="N148" s="179" t="s">
        <v>42</v>
      </c>
      <c r="O148" s="60"/>
      <c r="P148" s="180">
        <f t="shared" si="6"/>
        <v>0</v>
      </c>
      <c r="Q148" s="180">
        <v>0</v>
      </c>
      <c r="R148" s="180">
        <f t="shared" si="7"/>
        <v>0</v>
      </c>
      <c r="S148" s="180">
        <v>0</v>
      </c>
      <c r="T148" s="181">
        <f t="shared" si="8"/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82" t="s">
        <v>152</v>
      </c>
      <c r="AT148" s="182" t="s">
        <v>148</v>
      </c>
      <c r="AU148" s="182" t="s">
        <v>124</v>
      </c>
      <c r="AY148" s="14" t="s">
        <v>145</v>
      </c>
      <c r="BE148" s="100">
        <f t="shared" si="9"/>
        <v>0</v>
      </c>
      <c r="BF148" s="100">
        <f t="shared" si="10"/>
        <v>0</v>
      </c>
      <c r="BG148" s="100">
        <f t="shared" si="11"/>
        <v>0</v>
      </c>
      <c r="BH148" s="100">
        <f t="shared" si="12"/>
        <v>0</v>
      </c>
      <c r="BI148" s="100">
        <f t="shared" si="13"/>
        <v>0</v>
      </c>
      <c r="BJ148" s="14" t="s">
        <v>124</v>
      </c>
      <c r="BK148" s="100">
        <f t="shared" si="14"/>
        <v>0</v>
      </c>
      <c r="BL148" s="14" t="s">
        <v>152</v>
      </c>
      <c r="BM148" s="182" t="s">
        <v>174</v>
      </c>
    </row>
    <row r="149" spans="1:65" s="2" customFormat="1" ht="21.75" customHeight="1">
      <c r="A149" s="31"/>
      <c r="B149" s="138"/>
      <c r="C149" s="170" t="s">
        <v>197</v>
      </c>
      <c r="D149" s="170" t="s">
        <v>148</v>
      </c>
      <c r="E149" s="171" t="s">
        <v>168</v>
      </c>
      <c r="F149" s="172" t="s">
        <v>169</v>
      </c>
      <c r="G149" s="173" t="s">
        <v>165</v>
      </c>
      <c r="H149" s="174">
        <v>34.348999999999997</v>
      </c>
      <c r="I149" s="175"/>
      <c r="J149" s="176">
        <f t="shared" si="5"/>
        <v>0</v>
      </c>
      <c r="K149" s="177"/>
      <c r="L149" s="32"/>
      <c r="M149" s="178" t="s">
        <v>1</v>
      </c>
      <c r="N149" s="179" t="s">
        <v>42</v>
      </c>
      <c r="O149" s="60"/>
      <c r="P149" s="180">
        <f t="shared" si="6"/>
        <v>0</v>
      </c>
      <c r="Q149" s="180">
        <v>0</v>
      </c>
      <c r="R149" s="180">
        <f t="shared" si="7"/>
        <v>0</v>
      </c>
      <c r="S149" s="180">
        <v>0</v>
      </c>
      <c r="T149" s="181">
        <f t="shared" si="8"/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82" t="s">
        <v>152</v>
      </c>
      <c r="AT149" s="182" t="s">
        <v>148</v>
      </c>
      <c r="AU149" s="182" t="s">
        <v>124</v>
      </c>
      <c r="AY149" s="14" t="s">
        <v>145</v>
      </c>
      <c r="BE149" s="100">
        <f t="shared" si="9"/>
        <v>0</v>
      </c>
      <c r="BF149" s="100">
        <f t="shared" si="10"/>
        <v>0</v>
      </c>
      <c r="BG149" s="100">
        <f t="shared" si="11"/>
        <v>0</v>
      </c>
      <c r="BH149" s="100">
        <f t="shared" si="12"/>
        <v>0</v>
      </c>
      <c r="BI149" s="100">
        <f t="shared" si="13"/>
        <v>0</v>
      </c>
      <c r="BJ149" s="14" t="s">
        <v>124</v>
      </c>
      <c r="BK149" s="100">
        <f t="shared" si="14"/>
        <v>0</v>
      </c>
      <c r="BL149" s="14" t="s">
        <v>152</v>
      </c>
      <c r="BM149" s="182" t="s">
        <v>178</v>
      </c>
    </row>
    <row r="150" spans="1:65" s="2" customFormat="1" ht="24.15" customHeight="1">
      <c r="A150" s="31"/>
      <c r="B150" s="138"/>
      <c r="C150" s="170" t="s">
        <v>243</v>
      </c>
      <c r="D150" s="170" t="s">
        <v>148</v>
      </c>
      <c r="E150" s="171" t="s">
        <v>172</v>
      </c>
      <c r="F150" s="172" t="s">
        <v>173</v>
      </c>
      <c r="G150" s="173" t="s">
        <v>165</v>
      </c>
      <c r="H150" s="174">
        <v>480.88600000000002</v>
      </c>
      <c r="I150" s="175"/>
      <c r="J150" s="176">
        <f t="shared" si="5"/>
        <v>0</v>
      </c>
      <c r="K150" s="177"/>
      <c r="L150" s="32"/>
      <c r="M150" s="178" t="s">
        <v>1</v>
      </c>
      <c r="N150" s="179" t="s">
        <v>42</v>
      </c>
      <c r="O150" s="60"/>
      <c r="P150" s="180">
        <f t="shared" si="6"/>
        <v>0</v>
      </c>
      <c r="Q150" s="180">
        <v>0</v>
      </c>
      <c r="R150" s="180">
        <f t="shared" si="7"/>
        <v>0</v>
      </c>
      <c r="S150" s="180">
        <v>0</v>
      </c>
      <c r="T150" s="181">
        <f t="shared" si="8"/>
        <v>0</v>
      </c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R150" s="182" t="s">
        <v>152</v>
      </c>
      <c r="AT150" s="182" t="s">
        <v>148</v>
      </c>
      <c r="AU150" s="182" t="s">
        <v>124</v>
      </c>
      <c r="AY150" s="14" t="s">
        <v>145</v>
      </c>
      <c r="BE150" s="100">
        <f t="shared" si="9"/>
        <v>0</v>
      </c>
      <c r="BF150" s="100">
        <f t="shared" si="10"/>
        <v>0</v>
      </c>
      <c r="BG150" s="100">
        <f t="shared" si="11"/>
        <v>0</v>
      </c>
      <c r="BH150" s="100">
        <f t="shared" si="12"/>
        <v>0</v>
      </c>
      <c r="BI150" s="100">
        <f t="shared" si="13"/>
        <v>0</v>
      </c>
      <c r="BJ150" s="14" t="s">
        <v>124</v>
      </c>
      <c r="BK150" s="100">
        <f t="shared" si="14"/>
        <v>0</v>
      </c>
      <c r="BL150" s="14" t="s">
        <v>152</v>
      </c>
      <c r="BM150" s="182" t="s">
        <v>182</v>
      </c>
    </row>
    <row r="151" spans="1:65" s="2" customFormat="1" ht="24.15" customHeight="1">
      <c r="A151" s="31"/>
      <c r="B151" s="138"/>
      <c r="C151" s="170" t="s">
        <v>198</v>
      </c>
      <c r="D151" s="170" t="s">
        <v>148</v>
      </c>
      <c r="E151" s="171" t="s">
        <v>176</v>
      </c>
      <c r="F151" s="172" t="s">
        <v>177</v>
      </c>
      <c r="G151" s="173" t="s">
        <v>165</v>
      </c>
      <c r="H151" s="174">
        <v>34.348999999999997</v>
      </c>
      <c r="I151" s="175"/>
      <c r="J151" s="176">
        <f t="shared" si="5"/>
        <v>0</v>
      </c>
      <c r="K151" s="177"/>
      <c r="L151" s="32"/>
      <c r="M151" s="178" t="s">
        <v>1</v>
      </c>
      <c r="N151" s="179" t="s">
        <v>42</v>
      </c>
      <c r="O151" s="60"/>
      <c r="P151" s="180">
        <f t="shared" si="6"/>
        <v>0</v>
      </c>
      <c r="Q151" s="180">
        <v>0</v>
      </c>
      <c r="R151" s="180">
        <f t="shared" si="7"/>
        <v>0</v>
      </c>
      <c r="S151" s="180">
        <v>0</v>
      </c>
      <c r="T151" s="181">
        <f t="shared" si="8"/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82" t="s">
        <v>152</v>
      </c>
      <c r="AT151" s="182" t="s">
        <v>148</v>
      </c>
      <c r="AU151" s="182" t="s">
        <v>124</v>
      </c>
      <c r="AY151" s="14" t="s">
        <v>145</v>
      </c>
      <c r="BE151" s="100">
        <f t="shared" si="9"/>
        <v>0</v>
      </c>
      <c r="BF151" s="100">
        <f t="shared" si="10"/>
        <v>0</v>
      </c>
      <c r="BG151" s="100">
        <f t="shared" si="11"/>
        <v>0</v>
      </c>
      <c r="BH151" s="100">
        <f t="shared" si="12"/>
        <v>0</v>
      </c>
      <c r="BI151" s="100">
        <f t="shared" si="13"/>
        <v>0</v>
      </c>
      <c r="BJ151" s="14" t="s">
        <v>124</v>
      </c>
      <c r="BK151" s="100">
        <f t="shared" si="14"/>
        <v>0</v>
      </c>
      <c r="BL151" s="14" t="s">
        <v>152</v>
      </c>
      <c r="BM151" s="182" t="s">
        <v>185</v>
      </c>
    </row>
    <row r="152" spans="1:65" s="2" customFormat="1" ht="24.15" customHeight="1">
      <c r="A152" s="31"/>
      <c r="B152" s="138"/>
      <c r="C152" s="170" t="s">
        <v>281</v>
      </c>
      <c r="D152" s="170" t="s">
        <v>148</v>
      </c>
      <c r="E152" s="171" t="s">
        <v>180</v>
      </c>
      <c r="F152" s="172" t="s">
        <v>181</v>
      </c>
      <c r="G152" s="173" t="s">
        <v>165</v>
      </c>
      <c r="H152" s="174">
        <v>824.37599999999998</v>
      </c>
      <c r="I152" s="175"/>
      <c r="J152" s="176">
        <f t="shared" si="5"/>
        <v>0</v>
      </c>
      <c r="K152" s="177"/>
      <c r="L152" s="32"/>
      <c r="M152" s="178" t="s">
        <v>1</v>
      </c>
      <c r="N152" s="179" t="s">
        <v>42</v>
      </c>
      <c r="O152" s="60"/>
      <c r="P152" s="180">
        <f t="shared" si="6"/>
        <v>0</v>
      </c>
      <c r="Q152" s="180">
        <v>0</v>
      </c>
      <c r="R152" s="180">
        <f t="shared" si="7"/>
        <v>0</v>
      </c>
      <c r="S152" s="180">
        <v>0</v>
      </c>
      <c r="T152" s="181">
        <f t="shared" si="8"/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182" t="s">
        <v>152</v>
      </c>
      <c r="AT152" s="182" t="s">
        <v>148</v>
      </c>
      <c r="AU152" s="182" t="s">
        <v>124</v>
      </c>
      <c r="AY152" s="14" t="s">
        <v>145</v>
      </c>
      <c r="BE152" s="100">
        <f t="shared" si="9"/>
        <v>0</v>
      </c>
      <c r="BF152" s="100">
        <f t="shared" si="10"/>
        <v>0</v>
      </c>
      <c r="BG152" s="100">
        <f t="shared" si="11"/>
        <v>0</v>
      </c>
      <c r="BH152" s="100">
        <f t="shared" si="12"/>
        <v>0</v>
      </c>
      <c r="BI152" s="100">
        <f t="shared" si="13"/>
        <v>0</v>
      </c>
      <c r="BJ152" s="14" t="s">
        <v>124</v>
      </c>
      <c r="BK152" s="100">
        <f t="shared" si="14"/>
        <v>0</v>
      </c>
      <c r="BL152" s="14" t="s">
        <v>152</v>
      </c>
      <c r="BM152" s="182" t="s">
        <v>227</v>
      </c>
    </row>
    <row r="153" spans="1:65" s="2" customFormat="1" ht="24.15" customHeight="1">
      <c r="A153" s="31"/>
      <c r="B153" s="138"/>
      <c r="C153" s="170" t="s">
        <v>7</v>
      </c>
      <c r="D153" s="170" t="s">
        <v>148</v>
      </c>
      <c r="E153" s="171" t="s">
        <v>183</v>
      </c>
      <c r="F153" s="172" t="s">
        <v>184</v>
      </c>
      <c r="G153" s="173" t="s">
        <v>165</v>
      </c>
      <c r="H153" s="174">
        <v>34.348999999999997</v>
      </c>
      <c r="I153" s="175"/>
      <c r="J153" s="176">
        <f t="shared" si="5"/>
        <v>0</v>
      </c>
      <c r="K153" s="177"/>
      <c r="L153" s="32"/>
      <c r="M153" s="178" t="s">
        <v>1</v>
      </c>
      <c r="N153" s="179" t="s">
        <v>42</v>
      </c>
      <c r="O153" s="60"/>
      <c r="P153" s="180">
        <f t="shared" si="6"/>
        <v>0</v>
      </c>
      <c r="Q153" s="180">
        <v>0</v>
      </c>
      <c r="R153" s="180">
        <f t="shared" si="7"/>
        <v>0</v>
      </c>
      <c r="S153" s="180">
        <v>0</v>
      </c>
      <c r="T153" s="181">
        <f t="shared" si="8"/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182" t="s">
        <v>152</v>
      </c>
      <c r="AT153" s="182" t="s">
        <v>148</v>
      </c>
      <c r="AU153" s="182" t="s">
        <v>124</v>
      </c>
      <c r="AY153" s="14" t="s">
        <v>145</v>
      </c>
      <c r="BE153" s="100">
        <f t="shared" si="9"/>
        <v>0</v>
      </c>
      <c r="BF153" s="100">
        <f t="shared" si="10"/>
        <v>0</v>
      </c>
      <c r="BG153" s="100">
        <f t="shared" si="11"/>
        <v>0</v>
      </c>
      <c r="BH153" s="100">
        <f t="shared" si="12"/>
        <v>0</v>
      </c>
      <c r="BI153" s="100">
        <f t="shared" si="13"/>
        <v>0</v>
      </c>
      <c r="BJ153" s="14" t="s">
        <v>124</v>
      </c>
      <c r="BK153" s="100">
        <f t="shared" si="14"/>
        <v>0</v>
      </c>
      <c r="BL153" s="14" t="s">
        <v>152</v>
      </c>
      <c r="BM153" s="182" t="s">
        <v>282</v>
      </c>
    </row>
    <row r="154" spans="1:65" s="12" customFormat="1" ht="25.95" customHeight="1">
      <c r="B154" s="157"/>
      <c r="D154" s="158" t="s">
        <v>75</v>
      </c>
      <c r="E154" s="159" t="s">
        <v>210</v>
      </c>
      <c r="F154" s="159" t="s">
        <v>211</v>
      </c>
      <c r="I154" s="160"/>
      <c r="J154" s="161">
        <f>BK154</f>
        <v>0</v>
      </c>
      <c r="L154" s="157"/>
      <c r="M154" s="162"/>
      <c r="N154" s="163"/>
      <c r="O154" s="163"/>
      <c r="P154" s="164">
        <f>P155+P158</f>
        <v>0</v>
      </c>
      <c r="Q154" s="163"/>
      <c r="R154" s="164">
        <f>R155+R158</f>
        <v>0</v>
      </c>
      <c r="S154" s="163"/>
      <c r="T154" s="165">
        <f>T155+T158</f>
        <v>0</v>
      </c>
      <c r="AR154" s="158" t="s">
        <v>124</v>
      </c>
      <c r="AT154" s="166" t="s">
        <v>75</v>
      </c>
      <c r="AU154" s="166" t="s">
        <v>76</v>
      </c>
      <c r="AY154" s="158" t="s">
        <v>145</v>
      </c>
      <c r="BK154" s="167">
        <f>BK155+BK158</f>
        <v>0</v>
      </c>
    </row>
    <row r="155" spans="1:65" s="12" customFormat="1" ht="22.8" customHeight="1">
      <c r="B155" s="157"/>
      <c r="D155" s="158" t="s">
        <v>75</v>
      </c>
      <c r="E155" s="168" t="s">
        <v>283</v>
      </c>
      <c r="F155" s="168" t="s">
        <v>284</v>
      </c>
      <c r="I155" s="160"/>
      <c r="J155" s="169">
        <f>BK155</f>
        <v>0</v>
      </c>
      <c r="L155" s="157"/>
      <c r="M155" s="162"/>
      <c r="N155" s="163"/>
      <c r="O155" s="163"/>
      <c r="P155" s="164">
        <f>SUM(P156:P157)</f>
        <v>0</v>
      </c>
      <c r="Q155" s="163"/>
      <c r="R155" s="164">
        <f>SUM(R156:R157)</f>
        <v>0</v>
      </c>
      <c r="S155" s="163"/>
      <c r="T155" s="165">
        <f>SUM(T156:T157)</f>
        <v>0</v>
      </c>
      <c r="AR155" s="158" t="s">
        <v>124</v>
      </c>
      <c r="AT155" s="166" t="s">
        <v>75</v>
      </c>
      <c r="AU155" s="166" t="s">
        <v>84</v>
      </c>
      <c r="AY155" s="158" t="s">
        <v>145</v>
      </c>
      <c r="BK155" s="167">
        <f>SUM(BK156:BK157)</f>
        <v>0</v>
      </c>
    </row>
    <row r="156" spans="1:65" s="2" customFormat="1" ht="24.15" customHeight="1">
      <c r="A156" s="31"/>
      <c r="B156" s="138"/>
      <c r="C156" s="170" t="s">
        <v>285</v>
      </c>
      <c r="D156" s="170" t="s">
        <v>148</v>
      </c>
      <c r="E156" s="171" t="s">
        <v>286</v>
      </c>
      <c r="F156" s="172" t="s">
        <v>287</v>
      </c>
      <c r="G156" s="173" t="s">
        <v>161</v>
      </c>
      <c r="H156" s="174">
        <v>514.29999999999995</v>
      </c>
      <c r="I156" s="175"/>
      <c r="J156" s="176">
        <f>ROUND(I156*H156,2)</f>
        <v>0</v>
      </c>
      <c r="K156" s="177"/>
      <c r="L156" s="32"/>
      <c r="M156" s="178" t="s">
        <v>1</v>
      </c>
      <c r="N156" s="179" t="s">
        <v>42</v>
      </c>
      <c r="O156" s="60"/>
      <c r="P156" s="180">
        <f>O156*H156</f>
        <v>0</v>
      </c>
      <c r="Q156" s="180">
        <v>0</v>
      </c>
      <c r="R156" s="180">
        <f>Q156*H156</f>
        <v>0</v>
      </c>
      <c r="S156" s="180">
        <v>0</v>
      </c>
      <c r="T156" s="181">
        <f>S156*H156</f>
        <v>0</v>
      </c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R156" s="182" t="s">
        <v>197</v>
      </c>
      <c r="AT156" s="182" t="s">
        <v>148</v>
      </c>
      <c r="AU156" s="182" t="s">
        <v>124</v>
      </c>
      <c r="AY156" s="14" t="s">
        <v>145</v>
      </c>
      <c r="BE156" s="100">
        <f>IF(N156="základná",J156,0)</f>
        <v>0</v>
      </c>
      <c r="BF156" s="100">
        <f>IF(N156="znížená",J156,0)</f>
        <v>0</v>
      </c>
      <c r="BG156" s="100">
        <f>IF(N156="zákl. prenesená",J156,0)</f>
        <v>0</v>
      </c>
      <c r="BH156" s="100">
        <f>IF(N156="zníž. prenesená",J156,0)</f>
        <v>0</v>
      </c>
      <c r="BI156" s="100">
        <f>IF(N156="nulová",J156,0)</f>
        <v>0</v>
      </c>
      <c r="BJ156" s="14" t="s">
        <v>124</v>
      </c>
      <c r="BK156" s="100">
        <f>ROUND(I156*H156,2)</f>
        <v>0</v>
      </c>
      <c r="BL156" s="14" t="s">
        <v>197</v>
      </c>
      <c r="BM156" s="182" t="s">
        <v>288</v>
      </c>
    </row>
    <row r="157" spans="1:65" s="2" customFormat="1" ht="24.15" customHeight="1">
      <c r="A157" s="31"/>
      <c r="B157" s="138"/>
      <c r="C157" s="170" t="s">
        <v>199</v>
      </c>
      <c r="D157" s="170" t="s">
        <v>148</v>
      </c>
      <c r="E157" s="171" t="s">
        <v>289</v>
      </c>
      <c r="F157" s="172" t="s">
        <v>290</v>
      </c>
      <c r="G157" s="173" t="s">
        <v>221</v>
      </c>
      <c r="H157" s="188"/>
      <c r="I157" s="175"/>
      <c r="J157" s="176">
        <f>ROUND(I157*H157,2)</f>
        <v>0</v>
      </c>
      <c r="K157" s="177"/>
      <c r="L157" s="32"/>
      <c r="M157" s="178" t="s">
        <v>1</v>
      </c>
      <c r="N157" s="179" t="s">
        <v>42</v>
      </c>
      <c r="O157" s="60"/>
      <c r="P157" s="180">
        <f>O157*H157</f>
        <v>0</v>
      </c>
      <c r="Q157" s="180">
        <v>0</v>
      </c>
      <c r="R157" s="180">
        <f>Q157*H157</f>
        <v>0</v>
      </c>
      <c r="S157" s="180">
        <v>0</v>
      </c>
      <c r="T157" s="181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82" t="s">
        <v>197</v>
      </c>
      <c r="AT157" s="182" t="s">
        <v>148</v>
      </c>
      <c r="AU157" s="182" t="s">
        <v>124</v>
      </c>
      <c r="AY157" s="14" t="s">
        <v>145</v>
      </c>
      <c r="BE157" s="100">
        <f>IF(N157="základná",J157,0)</f>
        <v>0</v>
      </c>
      <c r="BF157" s="100">
        <f>IF(N157="znížená",J157,0)</f>
        <v>0</v>
      </c>
      <c r="BG157" s="100">
        <f>IF(N157="zákl. prenesená",J157,0)</f>
        <v>0</v>
      </c>
      <c r="BH157" s="100">
        <f>IF(N157="zníž. prenesená",J157,0)</f>
        <v>0</v>
      </c>
      <c r="BI157" s="100">
        <f>IF(N157="nulová",J157,0)</f>
        <v>0</v>
      </c>
      <c r="BJ157" s="14" t="s">
        <v>124</v>
      </c>
      <c r="BK157" s="100">
        <f>ROUND(I157*H157,2)</f>
        <v>0</v>
      </c>
      <c r="BL157" s="14" t="s">
        <v>197</v>
      </c>
      <c r="BM157" s="182" t="s">
        <v>291</v>
      </c>
    </row>
    <row r="158" spans="1:65" s="12" customFormat="1" ht="22.8" customHeight="1">
      <c r="B158" s="157"/>
      <c r="D158" s="158" t="s">
        <v>75</v>
      </c>
      <c r="E158" s="168" t="s">
        <v>241</v>
      </c>
      <c r="F158" s="168" t="s">
        <v>242</v>
      </c>
      <c r="I158" s="160"/>
      <c r="J158" s="169">
        <f>BK158</f>
        <v>0</v>
      </c>
      <c r="L158" s="157"/>
      <c r="M158" s="162"/>
      <c r="N158" s="163"/>
      <c r="O158" s="163"/>
      <c r="P158" s="164">
        <f>SUM(P159:P163)</f>
        <v>0</v>
      </c>
      <c r="Q158" s="163"/>
      <c r="R158" s="164">
        <f>SUM(R159:R163)</f>
        <v>0</v>
      </c>
      <c r="S158" s="163"/>
      <c r="T158" s="165">
        <f>SUM(T159:T163)</f>
        <v>0</v>
      </c>
      <c r="AR158" s="158" t="s">
        <v>124</v>
      </c>
      <c r="AT158" s="166" t="s">
        <v>75</v>
      </c>
      <c r="AU158" s="166" t="s">
        <v>84</v>
      </c>
      <c r="AY158" s="158" t="s">
        <v>145</v>
      </c>
      <c r="BK158" s="167">
        <f>SUM(BK159:BK163)</f>
        <v>0</v>
      </c>
    </row>
    <row r="159" spans="1:65" s="2" customFormat="1" ht="24.15" customHeight="1">
      <c r="A159" s="31"/>
      <c r="B159" s="138"/>
      <c r="C159" s="170" t="s">
        <v>292</v>
      </c>
      <c r="D159" s="170" t="s">
        <v>148</v>
      </c>
      <c r="E159" s="171" t="s">
        <v>293</v>
      </c>
      <c r="F159" s="172" t="s">
        <v>294</v>
      </c>
      <c r="G159" s="173" t="s">
        <v>156</v>
      </c>
      <c r="H159" s="174">
        <v>22.4</v>
      </c>
      <c r="I159" s="175"/>
      <c r="J159" s="176">
        <f>ROUND(I159*H159,2)</f>
        <v>0</v>
      </c>
      <c r="K159" s="177"/>
      <c r="L159" s="32"/>
      <c r="M159" s="178" t="s">
        <v>1</v>
      </c>
      <c r="N159" s="179" t="s">
        <v>42</v>
      </c>
      <c r="O159" s="60"/>
      <c r="P159" s="180">
        <f>O159*H159</f>
        <v>0</v>
      </c>
      <c r="Q159" s="180">
        <v>0</v>
      </c>
      <c r="R159" s="180">
        <f>Q159*H159</f>
        <v>0</v>
      </c>
      <c r="S159" s="180">
        <v>0</v>
      </c>
      <c r="T159" s="181">
        <f>S159*H159</f>
        <v>0</v>
      </c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R159" s="182" t="s">
        <v>197</v>
      </c>
      <c r="AT159" s="182" t="s">
        <v>148</v>
      </c>
      <c r="AU159" s="182" t="s">
        <v>124</v>
      </c>
      <c r="AY159" s="14" t="s">
        <v>145</v>
      </c>
      <c r="BE159" s="100">
        <f>IF(N159="základná",J159,0)</f>
        <v>0</v>
      </c>
      <c r="BF159" s="100">
        <f>IF(N159="znížená",J159,0)</f>
        <v>0</v>
      </c>
      <c r="BG159" s="100">
        <f>IF(N159="zákl. prenesená",J159,0)</f>
        <v>0</v>
      </c>
      <c r="BH159" s="100">
        <f>IF(N159="zníž. prenesená",J159,0)</f>
        <v>0</v>
      </c>
      <c r="BI159" s="100">
        <f>IF(N159="nulová",J159,0)</f>
        <v>0</v>
      </c>
      <c r="BJ159" s="14" t="s">
        <v>124</v>
      </c>
      <c r="BK159" s="100">
        <f>ROUND(I159*H159,2)</f>
        <v>0</v>
      </c>
      <c r="BL159" s="14" t="s">
        <v>197</v>
      </c>
      <c r="BM159" s="182" t="s">
        <v>295</v>
      </c>
    </row>
    <row r="160" spans="1:65" s="2" customFormat="1" ht="33" customHeight="1">
      <c r="A160" s="31"/>
      <c r="B160" s="138"/>
      <c r="C160" s="170" t="s">
        <v>200</v>
      </c>
      <c r="D160" s="170" t="s">
        <v>148</v>
      </c>
      <c r="E160" s="171" t="s">
        <v>296</v>
      </c>
      <c r="F160" s="172" t="s">
        <v>297</v>
      </c>
      <c r="G160" s="173" t="s">
        <v>236</v>
      </c>
      <c r="H160" s="174">
        <v>1</v>
      </c>
      <c r="I160" s="175"/>
      <c r="J160" s="176">
        <f>ROUND(I160*H160,2)</f>
        <v>0</v>
      </c>
      <c r="K160" s="177"/>
      <c r="L160" s="32"/>
      <c r="M160" s="178" t="s">
        <v>1</v>
      </c>
      <c r="N160" s="179" t="s">
        <v>42</v>
      </c>
      <c r="O160" s="60"/>
      <c r="P160" s="180">
        <f>O160*H160</f>
        <v>0</v>
      </c>
      <c r="Q160" s="180">
        <v>0</v>
      </c>
      <c r="R160" s="180">
        <f>Q160*H160</f>
        <v>0</v>
      </c>
      <c r="S160" s="180">
        <v>0</v>
      </c>
      <c r="T160" s="181">
        <f>S160*H160</f>
        <v>0</v>
      </c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R160" s="182" t="s">
        <v>197</v>
      </c>
      <c r="AT160" s="182" t="s">
        <v>148</v>
      </c>
      <c r="AU160" s="182" t="s">
        <v>124</v>
      </c>
      <c r="AY160" s="14" t="s">
        <v>145</v>
      </c>
      <c r="BE160" s="100">
        <f>IF(N160="základná",J160,0)</f>
        <v>0</v>
      </c>
      <c r="BF160" s="100">
        <f>IF(N160="znížená",J160,0)</f>
        <v>0</v>
      </c>
      <c r="BG160" s="100">
        <f>IF(N160="zákl. prenesená",J160,0)</f>
        <v>0</v>
      </c>
      <c r="BH160" s="100">
        <f>IF(N160="zníž. prenesená",J160,0)</f>
        <v>0</v>
      </c>
      <c r="BI160" s="100">
        <f>IF(N160="nulová",J160,0)</f>
        <v>0</v>
      </c>
      <c r="BJ160" s="14" t="s">
        <v>124</v>
      </c>
      <c r="BK160" s="100">
        <f>ROUND(I160*H160,2)</f>
        <v>0</v>
      </c>
      <c r="BL160" s="14" t="s">
        <v>197</v>
      </c>
      <c r="BM160" s="182" t="s">
        <v>298</v>
      </c>
    </row>
    <row r="161" spans="1:65" s="2" customFormat="1" ht="33" customHeight="1">
      <c r="A161" s="31"/>
      <c r="B161" s="138"/>
      <c r="C161" s="170" t="s">
        <v>299</v>
      </c>
      <c r="D161" s="170" t="s">
        <v>148</v>
      </c>
      <c r="E161" s="171" t="s">
        <v>300</v>
      </c>
      <c r="F161" s="172" t="s">
        <v>301</v>
      </c>
      <c r="G161" s="173" t="s">
        <v>236</v>
      </c>
      <c r="H161" s="174">
        <v>3</v>
      </c>
      <c r="I161" s="175"/>
      <c r="J161" s="176">
        <f>ROUND(I161*H161,2)</f>
        <v>0</v>
      </c>
      <c r="K161" s="177"/>
      <c r="L161" s="32"/>
      <c r="M161" s="178" t="s">
        <v>1</v>
      </c>
      <c r="N161" s="179" t="s">
        <v>42</v>
      </c>
      <c r="O161" s="60"/>
      <c r="P161" s="180">
        <f>O161*H161</f>
        <v>0</v>
      </c>
      <c r="Q161" s="180">
        <v>0</v>
      </c>
      <c r="R161" s="180">
        <f>Q161*H161</f>
        <v>0</v>
      </c>
      <c r="S161" s="180">
        <v>0</v>
      </c>
      <c r="T161" s="181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82" t="s">
        <v>197</v>
      </c>
      <c r="AT161" s="182" t="s">
        <v>148</v>
      </c>
      <c r="AU161" s="182" t="s">
        <v>124</v>
      </c>
      <c r="AY161" s="14" t="s">
        <v>145</v>
      </c>
      <c r="BE161" s="100">
        <f>IF(N161="základná",J161,0)</f>
        <v>0</v>
      </c>
      <c r="BF161" s="100">
        <f>IF(N161="znížená",J161,0)</f>
        <v>0</v>
      </c>
      <c r="BG161" s="100">
        <f>IF(N161="zákl. prenesená",J161,0)</f>
        <v>0</v>
      </c>
      <c r="BH161" s="100">
        <f>IF(N161="zníž. prenesená",J161,0)</f>
        <v>0</v>
      </c>
      <c r="BI161" s="100">
        <f>IF(N161="nulová",J161,0)</f>
        <v>0</v>
      </c>
      <c r="BJ161" s="14" t="s">
        <v>124</v>
      </c>
      <c r="BK161" s="100">
        <f>ROUND(I161*H161,2)</f>
        <v>0</v>
      </c>
      <c r="BL161" s="14" t="s">
        <v>197</v>
      </c>
      <c r="BM161" s="182" t="s">
        <v>302</v>
      </c>
    </row>
    <row r="162" spans="1:65" s="2" customFormat="1" ht="33" customHeight="1">
      <c r="A162" s="31"/>
      <c r="B162" s="138"/>
      <c r="C162" s="170" t="s">
        <v>201</v>
      </c>
      <c r="D162" s="170" t="s">
        <v>148</v>
      </c>
      <c r="E162" s="171" t="s">
        <v>303</v>
      </c>
      <c r="F162" s="172" t="s">
        <v>304</v>
      </c>
      <c r="G162" s="173" t="s">
        <v>236</v>
      </c>
      <c r="H162" s="174">
        <v>4</v>
      </c>
      <c r="I162" s="175"/>
      <c r="J162" s="176">
        <f>ROUND(I162*H162,2)</f>
        <v>0</v>
      </c>
      <c r="K162" s="177"/>
      <c r="L162" s="32"/>
      <c r="M162" s="178" t="s">
        <v>1</v>
      </c>
      <c r="N162" s="179" t="s">
        <v>42</v>
      </c>
      <c r="O162" s="60"/>
      <c r="P162" s="180">
        <f>O162*H162</f>
        <v>0</v>
      </c>
      <c r="Q162" s="180">
        <v>0</v>
      </c>
      <c r="R162" s="180">
        <f>Q162*H162</f>
        <v>0</v>
      </c>
      <c r="S162" s="180">
        <v>0</v>
      </c>
      <c r="T162" s="181">
        <f>S162*H162</f>
        <v>0</v>
      </c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R162" s="182" t="s">
        <v>197</v>
      </c>
      <c r="AT162" s="182" t="s">
        <v>148</v>
      </c>
      <c r="AU162" s="182" t="s">
        <v>124</v>
      </c>
      <c r="AY162" s="14" t="s">
        <v>145</v>
      </c>
      <c r="BE162" s="100">
        <f>IF(N162="základná",J162,0)</f>
        <v>0</v>
      </c>
      <c r="BF162" s="100">
        <f>IF(N162="znížená",J162,0)</f>
        <v>0</v>
      </c>
      <c r="BG162" s="100">
        <f>IF(N162="zákl. prenesená",J162,0)</f>
        <v>0</v>
      </c>
      <c r="BH162" s="100">
        <f>IF(N162="zníž. prenesená",J162,0)</f>
        <v>0</v>
      </c>
      <c r="BI162" s="100">
        <f>IF(N162="nulová",J162,0)</f>
        <v>0</v>
      </c>
      <c r="BJ162" s="14" t="s">
        <v>124</v>
      </c>
      <c r="BK162" s="100">
        <f>ROUND(I162*H162,2)</f>
        <v>0</v>
      </c>
      <c r="BL162" s="14" t="s">
        <v>197</v>
      </c>
      <c r="BM162" s="182" t="s">
        <v>305</v>
      </c>
    </row>
    <row r="163" spans="1:65" s="2" customFormat="1" ht="24.15" customHeight="1">
      <c r="A163" s="31"/>
      <c r="B163" s="138"/>
      <c r="C163" s="170" t="s">
        <v>306</v>
      </c>
      <c r="D163" s="170" t="s">
        <v>148</v>
      </c>
      <c r="E163" s="171" t="s">
        <v>247</v>
      </c>
      <c r="F163" s="172" t="s">
        <v>248</v>
      </c>
      <c r="G163" s="173" t="s">
        <v>221</v>
      </c>
      <c r="H163" s="188"/>
      <c r="I163" s="175"/>
      <c r="J163" s="176">
        <f>ROUND(I163*H163,2)</f>
        <v>0</v>
      </c>
      <c r="K163" s="177"/>
      <c r="L163" s="32"/>
      <c r="M163" s="183" t="s">
        <v>1</v>
      </c>
      <c r="N163" s="184" t="s">
        <v>42</v>
      </c>
      <c r="O163" s="185"/>
      <c r="P163" s="186">
        <f>O163*H163</f>
        <v>0</v>
      </c>
      <c r="Q163" s="186">
        <v>0</v>
      </c>
      <c r="R163" s="186">
        <f>Q163*H163</f>
        <v>0</v>
      </c>
      <c r="S163" s="186">
        <v>0</v>
      </c>
      <c r="T163" s="187">
        <f>S163*H163</f>
        <v>0</v>
      </c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R163" s="182" t="s">
        <v>197</v>
      </c>
      <c r="AT163" s="182" t="s">
        <v>148</v>
      </c>
      <c r="AU163" s="182" t="s">
        <v>124</v>
      </c>
      <c r="AY163" s="14" t="s">
        <v>145</v>
      </c>
      <c r="BE163" s="100">
        <f>IF(N163="základná",J163,0)</f>
        <v>0</v>
      </c>
      <c r="BF163" s="100">
        <f>IF(N163="znížená",J163,0)</f>
        <v>0</v>
      </c>
      <c r="BG163" s="100">
        <f>IF(N163="zákl. prenesená",J163,0)</f>
        <v>0</v>
      </c>
      <c r="BH163" s="100">
        <f>IF(N163="zníž. prenesená",J163,0)</f>
        <v>0</v>
      </c>
      <c r="BI163" s="100">
        <f>IF(N163="nulová",J163,0)</f>
        <v>0</v>
      </c>
      <c r="BJ163" s="14" t="s">
        <v>124</v>
      </c>
      <c r="BK163" s="100">
        <f>ROUND(I163*H163,2)</f>
        <v>0</v>
      </c>
      <c r="BL163" s="14" t="s">
        <v>197</v>
      </c>
      <c r="BM163" s="182" t="s">
        <v>307</v>
      </c>
    </row>
    <row r="164" spans="1:65" s="2" customFormat="1" ht="6.9" customHeight="1">
      <c r="A164" s="31"/>
      <c r="B164" s="49"/>
      <c r="C164" s="50"/>
      <c r="D164" s="50"/>
      <c r="E164" s="50"/>
      <c r="F164" s="50"/>
      <c r="G164" s="50"/>
      <c r="H164" s="50"/>
      <c r="I164" s="50"/>
      <c r="J164" s="50"/>
      <c r="K164" s="50"/>
      <c r="L164" s="32"/>
      <c r="M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</row>
    <row r="165" spans="1:65" ht="11.4">
      <c r="C165" s="189" t="s">
        <v>371</v>
      </c>
      <c r="D165" s="190"/>
      <c r="E165" s="191"/>
      <c r="F165" s="192"/>
      <c r="G165" s="193"/>
      <c r="H165" s="194"/>
      <c r="I165" s="195"/>
      <c r="J165" s="196"/>
    </row>
    <row r="166" spans="1:65" ht="132" customHeight="1">
      <c r="C166" s="250" t="s">
        <v>372</v>
      </c>
      <c r="D166" s="250"/>
      <c r="E166" s="250"/>
      <c r="F166" s="250"/>
      <c r="G166" s="250"/>
      <c r="H166" s="250"/>
      <c r="I166" s="250"/>
      <c r="J166" s="250"/>
    </row>
  </sheetData>
  <autoFilter ref="C130:K163"/>
  <mergeCells count="15">
    <mergeCell ref="D109:F109"/>
    <mergeCell ref="E121:H121"/>
    <mergeCell ref="E123:H123"/>
    <mergeCell ref="L2:V2"/>
    <mergeCell ref="C166:J166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1"/>
  <sheetViews>
    <sheetView showGridLines="0" topLeftCell="A115" workbookViewId="0">
      <selection activeCell="C150" sqref="C150:J151"/>
    </sheetView>
  </sheetViews>
  <sheetFormatPr defaultRowHeight="10.199999999999999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0" width="22.28515625" style="1" customWidth="1"/>
    <col min="11" max="11" width="22.28515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209" t="s">
        <v>5</v>
      </c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4" t="s">
        <v>94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76</v>
      </c>
    </row>
    <row r="4" spans="1:46" s="1" customFormat="1" ht="24.9" customHeight="1">
      <c r="B4" s="17"/>
      <c r="D4" s="18" t="s">
        <v>110</v>
      </c>
      <c r="L4" s="17"/>
      <c r="M4" s="107" t="s">
        <v>9</v>
      </c>
      <c r="AT4" s="14" t="s">
        <v>3</v>
      </c>
    </row>
    <row r="5" spans="1:46" s="1" customFormat="1" ht="6.9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26.25" customHeight="1">
      <c r="B7" s="17"/>
      <c r="E7" s="247" t="str">
        <f>'Rekapitulácia stavby'!K6</f>
        <v>Zateplenie plniarne nealkoholických nápojov, Dunajská streda - časť búracie práce - aktualizácia jún 2023</v>
      </c>
      <c r="F7" s="248"/>
      <c r="G7" s="248"/>
      <c r="H7" s="248"/>
      <c r="L7" s="17"/>
    </row>
    <row r="8" spans="1:46" s="2" customFormat="1" ht="12" customHeight="1">
      <c r="A8" s="31"/>
      <c r="B8" s="32"/>
      <c r="C8" s="31"/>
      <c r="D8" s="24" t="s">
        <v>111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30" customHeight="1">
      <c r="A9" s="31"/>
      <c r="B9" s="32"/>
      <c r="C9" s="31"/>
      <c r="D9" s="31"/>
      <c r="E9" s="229" t="s">
        <v>308</v>
      </c>
      <c r="F9" s="249"/>
      <c r="G9" s="249"/>
      <c r="H9" s="24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4" t="s">
        <v>16</v>
      </c>
      <c r="E11" s="31"/>
      <c r="F11" s="22" t="s">
        <v>1</v>
      </c>
      <c r="G11" s="31"/>
      <c r="H11" s="31"/>
      <c r="I11" s="24" t="s">
        <v>17</v>
      </c>
      <c r="J11" s="22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4" t="s">
        <v>18</v>
      </c>
      <c r="E12" s="31"/>
      <c r="F12" s="22" t="s">
        <v>19</v>
      </c>
      <c r="G12" s="31"/>
      <c r="H12" s="31"/>
      <c r="I12" s="24" t="s">
        <v>20</v>
      </c>
      <c r="J12" s="57" t="str">
        <f>'Rekapitulácia stavby'!AN8</f>
        <v>8. 6. 2023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8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4" t="s">
        <v>22</v>
      </c>
      <c r="E14" s="31"/>
      <c r="F14" s="31"/>
      <c r="G14" s="31"/>
      <c r="H14" s="31"/>
      <c r="I14" s="24" t="s">
        <v>23</v>
      </c>
      <c r="J14" s="22" t="s">
        <v>1</v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2" t="s">
        <v>24</v>
      </c>
      <c r="F15" s="31"/>
      <c r="G15" s="31"/>
      <c r="H15" s="31"/>
      <c r="I15" s="24" t="s">
        <v>25</v>
      </c>
      <c r="J15" s="22" t="s">
        <v>1</v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4" t="s">
        <v>26</v>
      </c>
      <c r="E17" s="31"/>
      <c r="F17" s="31"/>
      <c r="G17" s="31"/>
      <c r="H17" s="31"/>
      <c r="I17" s="24" t="s">
        <v>23</v>
      </c>
      <c r="J17" s="25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51" t="str">
        <f>'Rekapitulácia stavby'!E14</f>
        <v>Vyplň údaj</v>
      </c>
      <c r="F18" s="234"/>
      <c r="G18" s="234"/>
      <c r="H18" s="234"/>
      <c r="I18" s="24" t="s">
        <v>25</v>
      </c>
      <c r="J18" s="25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4" t="s">
        <v>28</v>
      </c>
      <c r="E20" s="31"/>
      <c r="F20" s="31"/>
      <c r="G20" s="31"/>
      <c r="H20" s="31"/>
      <c r="I20" s="24" t="s">
        <v>23</v>
      </c>
      <c r="J20" s="22" t="s">
        <v>1</v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2" t="s">
        <v>29</v>
      </c>
      <c r="F21" s="31"/>
      <c r="G21" s="31"/>
      <c r="H21" s="31"/>
      <c r="I21" s="24" t="s">
        <v>25</v>
      </c>
      <c r="J21" s="22" t="s">
        <v>1</v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4" t="s">
        <v>31</v>
      </c>
      <c r="E23" s="31"/>
      <c r="F23" s="31"/>
      <c r="G23" s="31"/>
      <c r="H23" s="31"/>
      <c r="I23" s="24" t="s">
        <v>23</v>
      </c>
      <c r="J23" s="22" t="s">
        <v>1</v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2" t="s">
        <v>32</v>
      </c>
      <c r="F24" s="31"/>
      <c r="G24" s="31"/>
      <c r="H24" s="31"/>
      <c r="I24" s="24" t="s">
        <v>25</v>
      </c>
      <c r="J24" s="22" t="s">
        <v>1</v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4" t="s">
        <v>33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08"/>
      <c r="B27" s="109"/>
      <c r="C27" s="108"/>
      <c r="D27" s="108"/>
      <c r="E27" s="238" t="s">
        <v>1</v>
      </c>
      <c r="F27" s="238"/>
      <c r="G27" s="238"/>
      <c r="H27" s="23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" customHeight="1">
      <c r="A30" s="31"/>
      <c r="B30" s="32"/>
      <c r="C30" s="31"/>
      <c r="D30" s="22" t="s">
        <v>113</v>
      </c>
      <c r="E30" s="31"/>
      <c r="F30" s="31"/>
      <c r="G30" s="31"/>
      <c r="H30" s="31"/>
      <c r="I30" s="31"/>
      <c r="J30" s="30">
        <f>J96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" customHeight="1">
      <c r="A31" s="31"/>
      <c r="B31" s="32"/>
      <c r="C31" s="31"/>
      <c r="D31" s="29" t="s">
        <v>104</v>
      </c>
      <c r="E31" s="31"/>
      <c r="F31" s="31"/>
      <c r="G31" s="31"/>
      <c r="H31" s="31"/>
      <c r="I31" s="31"/>
      <c r="J31" s="30">
        <f>J101</f>
        <v>0</v>
      </c>
      <c r="K31" s="31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11" t="s">
        <v>36</v>
      </c>
      <c r="E32" s="31"/>
      <c r="F32" s="31"/>
      <c r="G32" s="31"/>
      <c r="H32" s="31"/>
      <c r="I32" s="31"/>
      <c r="J32" s="73">
        <f>ROUND(J30 + J31, 2)</f>
        <v>0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" customHeight="1">
      <c r="A33" s="31"/>
      <c r="B33" s="32"/>
      <c r="C33" s="31"/>
      <c r="D33" s="68"/>
      <c r="E33" s="68"/>
      <c r="F33" s="68"/>
      <c r="G33" s="68"/>
      <c r="H33" s="68"/>
      <c r="I33" s="68"/>
      <c r="J33" s="68"/>
      <c r="K33" s="68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" customHeight="1">
      <c r="A34" s="31"/>
      <c r="B34" s="32"/>
      <c r="C34" s="31"/>
      <c r="D34" s="31"/>
      <c r="E34" s="31"/>
      <c r="F34" s="35" t="s">
        <v>38</v>
      </c>
      <c r="G34" s="31"/>
      <c r="H34" s="31"/>
      <c r="I34" s="35" t="s">
        <v>37</v>
      </c>
      <c r="J34" s="35" t="s">
        <v>39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" customHeight="1">
      <c r="A35" s="31"/>
      <c r="B35" s="32"/>
      <c r="C35" s="31"/>
      <c r="D35" s="112" t="s">
        <v>40</v>
      </c>
      <c r="E35" s="37" t="s">
        <v>41</v>
      </c>
      <c r="F35" s="113">
        <f>ROUND((SUM(BE101:BE108) + SUM(BE128:BE148)),  2)</f>
        <v>0</v>
      </c>
      <c r="G35" s="114"/>
      <c r="H35" s="114"/>
      <c r="I35" s="115">
        <v>0.2</v>
      </c>
      <c r="J35" s="113">
        <f>ROUND(((SUM(BE101:BE108) + SUM(BE128:BE148))*I35),  2)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" customHeight="1">
      <c r="A36" s="31"/>
      <c r="B36" s="32"/>
      <c r="C36" s="31"/>
      <c r="D36" s="31"/>
      <c r="E36" s="37" t="s">
        <v>42</v>
      </c>
      <c r="F36" s="113">
        <f>ROUND((SUM(BF101:BF108) + SUM(BF128:BF148)),  2)</f>
        <v>0</v>
      </c>
      <c r="G36" s="114"/>
      <c r="H36" s="114"/>
      <c r="I36" s="115">
        <v>0.2</v>
      </c>
      <c r="J36" s="113">
        <f>ROUND(((SUM(BF101:BF108) + SUM(BF128:BF148))*I36),  2)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" hidden="1" customHeight="1">
      <c r="A37" s="31"/>
      <c r="B37" s="32"/>
      <c r="C37" s="31"/>
      <c r="D37" s="31"/>
      <c r="E37" s="24" t="s">
        <v>43</v>
      </c>
      <c r="F37" s="116">
        <f>ROUND((SUM(BG101:BG108) + SUM(BG128:BG148)),  2)</f>
        <v>0</v>
      </c>
      <c r="G37" s="31"/>
      <c r="H37" s="31"/>
      <c r="I37" s="117">
        <v>0.2</v>
      </c>
      <c r="J37" s="116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" hidden="1" customHeight="1">
      <c r="A38" s="31"/>
      <c r="B38" s="32"/>
      <c r="C38" s="31"/>
      <c r="D38" s="31"/>
      <c r="E38" s="24" t="s">
        <v>44</v>
      </c>
      <c r="F38" s="116">
        <f>ROUND((SUM(BH101:BH108) + SUM(BH128:BH148)),  2)</f>
        <v>0</v>
      </c>
      <c r="G38" s="31"/>
      <c r="H38" s="31"/>
      <c r="I38" s="117">
        <v>0.2</v>
      </c>
      <c r="J38" s="116">
        <f>0</f>
        <v>0</v>
      </c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" hidden="1" customHeight="1">
      <c r="A39" s="31"/>
      <c r="B39" s="32"/>
      <c r="C39" s="31"/>
      <c r="D39" s="31"/>
      <c r="E39" s="37" t="s">
        <v>45</v>
      </c>
      <c r="F39" s="113">
        <f>ROUND((SUM(BI101:BI108) + SUM(BI128:BI148)),  2)</f>
        <v>0</v>
      </c>
      <c r="G39" s="114"/>
      <c r="H39" s="114"/>
      <c r="I39" s="115">
        <v>0</v>
      </c>
      <c r="J39" s="113">
        <f>0</f>
        <v>0</v>
      </c>
      <c r="K39" s="3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18" t="s">
        <v>46</v>
      </c>
      <c r="E41" s="62"/>
      <c r="F41" s="62"/>
      <c r="G41" s="119" t="s">
        <v>47</v>
      </c>
      <c r="H41" s="120" t="s">
        <v>48</v>
      </c>
      <c r="I41" s="62"/>
      <c r="J41" s="121">
        <f>SUM(J32:J39)</f>
        <v>0</v>
      </c>
      <c r="K41" s="122"/>
      <c r="L41" s="44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4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4"/>
      <c r="D50" s="45" t="s">
        <v>49</v>
      </c>
      <c r="E50" s="46"/>
      <c r="F50" s="46"/>
      <c r="G50" s="45" t="s">
        <v>50</v>
      </c>
      <c r="H50" s="46"/>
      <c r="I50" s="46"/>
      <c r="J50" s="46"/>
      <c r="K50" s="46"/>
      <c r="L50" s="44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3.2">
      <c r="A61" s="31"/>
      <c r="B61" s="32"/>
      <c r="C61" s="31"/>
      <c r="D61" s="47" t="s">
        <v>51</v>
      </c>
      <c r="E61" s="34"/>
      <c r="F61" s="123" t="s">
        <v>52</v>
      </c>
      <c r="G61" s="47" t="s">
        <v>51</v>
      </c>
      <c r="H61" s="34"/>
      <c r="I61" s="34"/>
      <c r="J61" s="124" t="s">
        <v>52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3.2">
      <c r="A65" s="31"/>
      <c r="B65" s="32"/>
      <c r="C65" s="31"/>
      <c r="D65" s="45" t="s">
        <v>53</v>
      </c>
      <c r="E65" s="48"/>
      <c r="F65" s="48"/>
      <c r="G65" s="45" t="s">
        <v>54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3.2">
      <c r="A76" s="31"/>
      <c r="B76" s="32"/>
      <c r="C76" s="31"/>
      <c r="D76" s="47" t="s">
        <v>51</v>
      </c>
      <c r="E76" s="34"/>
      <c r="F76" s="123" t="s">
        <v>52</v>
      </c>
      <c r="G76" s="47" t="s">
        <v>51</v>
      </c>
      <c r="H76" s="34"/>
      <c r="I76" s="34"/>
      <c r="J76" s="124" t="s">
        <v>52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" customHeight="1">
      <c r="A82" s="31"/>
      <c r="B82" s="32"/>
      <c r="C82" s="18" t="s">
        <v>114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4" t="s">
        <v>14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26.25" customHeight="1">
      <c r="A85" s="31"/>
      <c r="B85" s="32"/>
      <c r="C85" s="31"/>
      <c r="D85" s="31"/>
      <c r="E85" s="247" t="str">
        <f>E7</f>
        <v>Zateplenie plniarne nealkoholických nápojov, Dunajská streda - časť búracie práce - aktualizácia jún 2023</v>
      </c>
      <c r="F85" s="248"/>
      <c r="G85" s="248"/>
      <c r="H85" s="248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4" t="s">
        <v>111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30" customHeight="1">
      <c r="A87" s="31"/>
      <c r="B87" s="32"/>
      <c r="C87" s="31"/>
      <c r="D87" s="31"/>
      <c r="E87" s="229" t="str">
        <f>E9</f>
        <v>4.1 - Odstránenie a likvidácia existujúceho bleskozvodu - búracie práce</v>
      </c>
      <c r="F87" s="249"/>
      <c r="G87" s="249"/>
      <c r="H87" s="24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4" t="s">
        <v>18</v>
      </c>
      <c r="D89" s="31"/>
      <c r="E89" s="31"/>
      <c r="F89" s="22" t="str">
        <f>F12</f>
        <v>Dunajská Streda</v>
      </c>
      <c r="G89" s="31"/>
      <c r="H89" s="31"/>
      <c r="I89" s="24" t="s">
        <v>20</v>
      </c>
      <c r="J89" s="57" t="str">
        <f>IF(J12="","",J12)</f>
        <v>8. 6. 2023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25.65" customHeight="1">
      <c r="A91" s="31"/>
      <c r="B91" s="32"/>
      <c r="C91" s="24" t="s">
        <v>22</v>
      </c>
      <c r="D91" s="31"/>
      <c r="E91" s="31"/>
      <c r="F91" s="22" t="str">
        <f>E15</f>
        <v>McCarter, a.s.</v>
      </c>
      <c r="G91" s="31"/>
      <c r="H91" s="31"/>
      <c r="I91" s="24" t="s">
        <v>28</v>
      </c>
      <c r="J91" s="27" t="str">
        <f>E21</f>
        <v>Ing.arch. Miroslav Marko M.Arch.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15" customHeight="1">
      <c r="A92" s="31"/>
      <c r="B92" s="32"/>
      <c r="C92" s="24" t="s">
        <v>26</v>
      </c>
      <c r="D92" s="31"/>
      <c r="E92" s="31"/>
      <c r="F92" s="22" t="str">
        <f>IF(E18="","",E18)</f>
        <v>Vyplň údaj</v>
      </c>
      <c r="G92" s="31"/>
      <c r="H92" s="31"/>
      <c r="I92" s="24" t="s">
        <v>31</v>
      </c>
      <c r="J92" s="27" t="str">
        <f>E24</f>
        <v>Rosoft,s.r.o.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25" t="s">
        <v>115</v>
      </c>
      <c r="D94" s="105"/>
      <c r="E94" s="105"/>
      <c r="F94" s="105"/>
      <c r="G94" s="105"/>
      <c r="H94" s="105"/>
      <c r="I94" s="105"/>
      <c r="J94" s="126" t="s">
        <v>116</v>
      </c>
      <c r="K94" s="105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8" customHeight="1">
      <c r="A96" s="31"/>
      <c r="B96" s="32"/>
      <c r="C96" s="127" t="s">
        <v>117</v>
      </c>
      <c r="D96" s="31"/>
      <c r="E96" s="31"/>
      <c r="F96" s="31"/>
      <c r="G96" s="31"/>
      <c r="H96" s="31"/>
      <c r="I96" s="31"/>
      <c r="J96" s="73">
        <f>J128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118</v>
      </c>
    </row>
    <row r="97" spans="1:65" s="9" customFormat="1" ht="24.9" customHeight="1">
      <c r="B97" s="128"/>
      <c r="D97" s="129" t="s">
        <v>309</v>
      </c>
      <c r="E97" s="130"/>
      <c r="F97" s="130"/>
      <c r="G97" s="130"/>
      <c r="H97" s="130"/>
      <c r="I97" s="130"/>
      <c r="J97" s="131">
        <f>J129</f>
        <v>0</v>
      </c>
      <c r="L97" s="128"/>
    </row>
    <row r="98" spans="1:65" s="10" customFormat="1" ht="19.95" customHeight="1">
      <c r="B98" s="132"/>
      <c r="D98" s="133" t="s">
        <v>310</v>
      </c>
      <c r="E98" s="134"/>
      <c r="F98" s="134"/>
      <c r="G98" s="134"/>
      <c r="H98" s="134"/>
      <c r="I98" s="134"/>
      <c r="J98" s="135">
        <f>J130</f>
        <v>0</v>
      </c>
      <c r="L98" s="132"/>
    </row>
    <row r="99" spans="1:65" s="2" customFormat="1" ht="21.75" customHeight="1">
      <c r="A99" s="31"/>
      <c r="B99" s="32"/>
      <c r="C99" s="31"/>
      <c r="D99" s="31"/>
      <c r="E99" s="31"/>
      <c r="F99" s="31"/>
      <c r="G99" s="31"/>
      <c r="H99" s="31"/>
      <c r="I99" s="31"/>
      <c r="J99" s="31"/>
      <c r="K99" s="31"/>
      <c r="L99" s="44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</row>
    <row r="100" spans="1:65" s="2" customFormat="1" ht="6.9" customHeight="1">
      <c r="A100" s="31"/>
      <c r="B100" s="32"/>
      <c r="C100" s="31"/>
      <c r="D100" s="31"/>
      <c r="E100" s="31"/>
      <c r="F100" s="31"/>
      <c r="G100" s="31"/>
      <c r="H100" s="31"/>
      <c r="I100" s="31"/>
      <c r="J100" s="31"/>
      <c r="K100" s="31"/>
      <c r="L100" s="44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65" s="2" customFormat="1" ht="29.25" customHeight="1">
      <c r="A101" s="31"/>
      <c r="B101" s="32"/>
      <c r="C101" s="127" t="s">
        <v>121</v>
      </c>
      <c r="D101" s="31"/>
      <c r="E101" s="31"/>
      <c r="F101" s="31"/>
      <c r="G101" s="31"/>
      <c r="H101" s="31"/>
      <c r="I101" s="31"/>
      <c r="J101" s="136">
        <f>ROUND(J102 + J103 + J104 + J105 + J106 + J107,2)</f>
        <v>0</v>
      </c>
      <c r="K101" s="31"/>
      <c r="L101" s="44"/>
      <c r="N101" s="137" t="s">
        <v>40</v>
      </c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65" s="2" customFormat="1" ht="18" customHeight="1">
      <c r="A102" s="31"/>
      <c r="B102" s="138"/>
      <c r="C102" s="139"/>
      <c r="D102" s="244" t="s">
        <v>122</v>
      </c>
      <c r="E102" s="246"/>
      <c r="F102" s="246"/>
      <c r="G102" s="139"/>
      <c r="H102" s="139"/>
      <c r="I102" s="139"/>
      <c r="J102" s="96">
        <v>0</v>
      </c>
      <c r="K102" s="139"/>
      <c r="L102" s="141"/>
      <c r="M102" s="142"/>
      <c r="N102" s="143" t="s">
        <v>42</v>
      </c>
      <c r="O102" s="142"/>
      <c r="P102" s="142"/>
      <c r="Q102" s="142"/>
      <c r="R102" s="142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142"/>
      <c r="AV102" s="142"/>
      <c r="AW102" s="142"/>
      <c r="AX102" s="142"/>
      <c r="AY102" s="144" t="s">
        <v>123</v>
      </c>
      <c r="AZ102" s="142"/>
      <c r="BA102" s="142"/>
      <c r="BB102" s="142"/>
      <c r="BC102" s="142"/>
      <c r="BD102" s="142"/>
      <c r="BE102" s="145">
        <f t="shared" ref="BE102:BE107" si="0">IF(N102="základná",J102,0)</f>
        <v>0</v>
      </c>
      <c r="BF102" s="145">
        <f t="shared" ref="BF102:BF107" si="1">IF(N102="znížená",J102,0)</f>
        <v>0</v>
      </c>
      <c r="BG102" s="145">
        <f t="shared" ref="BG102:BG107" si="2">IF(N102="zákl. prenesená",J102,0)</f>
        <v>0</v>
      </c>
      <c r="BH102" s="145">
        <f t="shared" ref="BH102:BH107" si="3">IF(N102="zníž. prenesená",J102,0)</f>
        <v>0</v>
      </c>
      <c r="BI102" s="145">
        <f t="shared" ref="BI102:BI107" si="4">IF(N102="nulová",J102,0)</f>
        <v>0</v>
      </c>
      <c r="BJ102" s="144" t="s">
        <v>124</v>
      </c>
      <c r="BK102" s="142"/>
      <c r="BL102" s="142"/>
      <c r="BM102" s="142"/>
    </row>
    <row r="103" spans="1:65" s="2" customFormat="1" ht="18" customHeight="1">
      <c r="A103" s="31"/>
      <c r="B103" s="138"/>
      <c r="C103" s="139"/>
      <c r="D103" s="244" t="s">
        <v>125</v>
      </c>
      <c r="E103" s="246"/>
      <c r="F103" s="246"/>
      <c r="G103" s="139"/>
      <c r="H103" s="139"/>
      <c r="I103" s="139"/>
      <c r="J103" s="96">
        <v>0</v>
      </c>
      <c r="K103" s="139"/>
      <c r="L103" s="141"/>
      <c r="M103" s="142"/>
      <c r="N103" s="143" t="s">
        <v>42</v>
      </c>
      <c r="O103" s="142"/>
      <c r="P103" s="142"/>
      <c r="Q103" s="142"/>
      <c r="R103" s="142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142"/>
      <c r="AV103" s="142"/>
      <c r="AW103" s="142"/>
      <c r="AX103" s="142"/>
      <c r="AY103" s="144" t="s">
        <v>123</v>
      </c>
      <c r="AZ103" s="142"/>
      <c r="BA103" s="142"/>
      <c r="BB103" s="142"/>
      <c r="BC103" s="142"/>
      <c r="BD103" s="142"/>
      <c r="BE103" s="145">
        <f t="shared" si="0"/>
        <v>0</v>
      </c>
      <c r="BF103" s="145">
        <f t="shared" si="1"/>
        <v>0</v>
      </c>
      <c r="BG103" s="145">
        <f t="shared" si="2"/>
        <v>0</v>
      </c>
      <c r="BH103" s="145">
        <f t="shared" si="3"/>
        <v>0</v>
      </c>
      <c r="BI103" s="145">
        <f t="shared" si="4"/>
        <v>0</v>
      </c>
      <c r="BJ103" s="144" t="s">
        <v>124</v>
      </c>
      <c r="BK103" s="142"/>
      <c r="BL103" s="142"/>
      <c r="BM103" s="142"/>
    </row>
    <row r="104" spans="1:65" s="2" customFormat="1" ht="18" customHeight="1">
      <c r="A104" s="31"/>
      <c r="B104" s="138"/>
      <c r="C104" s="139"/>
      <c r="D104" s="244" t="s">
        <v>126</v>
      </c>
      <c r="E104" s="246"/>
      <c r="F104" s="246"/>
      <c r="G104" s="139"/>
      <c r="H104" s="139"/>
      <c r="I104" s="139"/>
      <c r="J104" s="96">
        <v>0</v>
      </c>
      <c r="K104" s="139"/>
      <c r="L104" s="141"/>
      <c r="M104" s="142"/>
      <c r="N104" s="143" t="s">
        <v>42</v>
      </c>
      <c r="O104" s="142"/>
      <c r="P104" s="142"/>
      <c r="Q104" s="142"/>
      <c r="R104" s="142"/>
      <c r="S104" s="139"/>
      <c r="T104" s="139"/>
      <c r="U104" s="139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42"/>
      <c r="AG104" s="142"/>
      <c r="AH104" s="142"/>
      <c r="AI104" s="142"/>
      <c r="AJ104" s="142"/>
      <c r="AK104" s="142"/>
      <c r="AL104" s="142"/>
      <c r="AM104" s="142"/>
      <c r="AN104" s="142"/>
      <c r="AO104" s="142"/>
      <c r="AP104" s="142"/>
      <c r="AQ104" s="142"/>
      <c r="AR104" s="142"/>
      <c r="AS104" s="142"/>
      <c r="AT104" s="142"/>
      <c r="AU104" s="142"/>
      <c r="AV104" s="142"/>
      <c r="AW104" s="142"/>
      <c r="AX104" s="142"/>
      <c r="AY104" s="144" t="s">
        <v>123</v>
      </c>
      <c r="AZ104" s="142"/>
      <c r="BA104" s="142"/>
      <c r="BB104" s="142"/>
      <c r="BC104" s="142"/>
      <c r="BD104" s="142"/>
      <c r="BE104" s="145">
        <f t="shared" si="0"/>
        <v>0</v>
      </c>
      <c r="BF104" s="145">
        <f t="shared" si="1"/>
        <v>0</v>
      </c>
      <c r="BG104" s="145">
        <f t="shared" si="2"/>
        <v>0</v>
      </c>
      <c r="BH104" s="145">
        <f t="shared" si="3"/>
        <v>0</v>
      </c>
      <c r="BI104" s="145">
        <f t="shared" si="4"/>
        <v>0</v>
      </c>
      <c r="BJ104" s="144" t="s">
        <v>124</v>
      </c>
      <c r="BK104" s="142"/>
      <c r="BL104" s="142"/>
      <c r="BM104" s="142"/>
    </row>
    <row r="105" spans="1:65" s="2" customFormat="1" ht="18" customHeight="1">
      <c r="A105" s="31"/>
      <c r="B105" s="138"/>
      <c r="C105" s="139"/>
      <c r="D105" s="244" t="s">
        <v>127</v>
      </c>
      <c r="E105" s="246"/>
      <c r="F105" s="246"/>
      <c r="G105" s="139"/>
      <c r="H105" s="139"/>
      <c r="I105" s="139"/>
      <c r="J105" s="96">
        <v>0</v>
      </c>
      <c r="K105" s="139"/>
      <c r="L105" s="141"/>
      <c r="M105" s="142"/>
      <c r="N105" s="143" t="s">
        <v>42</v>
      </c>
      <c r="O105" s="142"/>
      <c r="P105" s="142"/>
      <c r="Q105" s="142"/>
      <c r="R105" s="142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142"/>
      <c r="AV105" s="142"/>
      <c r="AW105" s="142"/>
      <c r="AX105" s="142"/>
      <c r="AY105" s="144" t="s">
        <v>123</v>
      </c>
      <c r="AZ105" s="142"/>
      <c r="BA105" s="142"/>
      <c r="BB105" s="142"/>
      <c r="BC105" s="142"/>
      <c r="BD105" s="142"/>
      <c r="BE105" s="145">
        <f t="shared" si="0"/>
        <v>0</v>
      </c>
      <c r="BF105" s="145">
        <f t="shared" si="1"/>
        <v>0</v>
      </c>
      <c r="BG105" s="145">
        <f t="shared" si="2"/>
        <v>0</v>
      </c>
      <c r="BH105" s="145">
        <f t="shared" si="3"/>
        <v>0</v>
      </c>
      <c r="BI105" s="145">
        <f t="shared" si="4"/>
        <v>0</v>
      </c>
      <c r="BJ105" s="144" t="s">
        <v>124</v>
      </c>
      <c r="BK105" s="142"/>
      <c r="BL105" s="142"/>
      <c r="BM105" s="142"/>
    </row>
    <row r="106" spans="1:65" s="2" customFormat="1" ht="18" customHeight="1">
      <c r="A106" s="31"/>
      <c r="B106" s="138"/>
      <c r="C106" s="139"/>
      <c r="D106" s="244" t="s">
        <v>128</v>
      </c>
      <c r="E106" s="246"/>
      <c r="F106" s="246"/>
      <c r="G106" s="139"/>
      <c r="H106" s="139"/>
      <c r="I106" s="139"/>
      <c r="J106" s="96">
        <v>0</v>
      </c>
      <c r="K106" s="139"/>
      <c r="L106" s="141"/>
      <c r="M106" s="142"/>
      <c r="N106" s="143" t="s">
        <v>42</v>
      </c>
      <c r="O106" s="142"/>
      <c r="P106" s="142"/>
      <c r="Q106" s="142"/>
      <c r="R106" s="142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4" t="s">
        <v>123</v>
      </c>
      <c r="AZ106" s="142"/>
      <c r="BA106" s="142"/>
      <c r="BB106" s="142"/>
      <c r="BC106" s="142"/>
      <c r="BD106" s="142"/>
      <c r="BE106" s="145">
        <f t="shared" si="0"/>
        <v>0</v>
      </c>
      <c r="BF106" s="145">
        <f t="shared" si="1"/>
        <v>0</v>
      </c>
      <c r="BG106" s="145">
        <f t="shared" si="2"/>
        <v>0</v>
      </c>
      <c r="BH106" s="145">
        <f t="shared" si="3"/>
        <v>0</v>
      </c>
      <c r="BI106" s="145">
        <f t="shared" si="4"/>
        <v>0</v>
      </c>
      <c r="BJ106" s="144" t="s">
        <v>124</v>
      </c>
      <c r="BK106" s="142"/>
      <c r="BL106" s="142"/>
      <c r="BM106" s="142"/>
    </row>
    <row r="107" spans="1:65" s="2" customFormat="1" ht="18" customHeight="1">
      <c r="A107" s="31"/>
      <c r="B107" s="138"/>
      <c r="C107" s="139"/>
      <c r="D107" s="140" t="s">
        <v>129</v>
      </c>
      <c r="E107" s="139"/>
      <c r="F107" s="139"/>
      <c r="G107" s="139"/>
      <c r="H107" s="139"/>
      <c r="I107" s="139"/>
      <c r="J107" s="96">
        <f>ROUND(J30*T107,2)</f>
        <v>0</v>
      </c>
      <c r="K107" s="139"/>
      <c r="L107" s="141"/>
      <c r="M107" s="142"/>
      <c r="N107" s="143" t="s">
        <v>42</v>
      </c>
      <c r="O107" s="142"/>
      <c r="P107" s="142"/>
      <c r="Q107" s="142"/>
      <c r="R107" s="142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4" t="s">
        <v>130</v>
      </c>
      <c r="AZ107" s="142"/>
      <c r="BA107" s="142"/>
      <c r="BB107" s="142"/>
      <c r="BC107" s="142"/>
      <c r="BD107" s="142"/>
      <c r="BE107" s="145">
        <f t="shared" si="0"/>
        <v>0</v>
      </c>
      <c r="BF107" s="145">
        <f t="shared" si="1"/>
        <v>0</v>
      </c>
      <c r="BG107" s="145">
        <f t="shared" si="2"/>
        <v>0</v>
      </c>
      <c r="BH107" s="145">
        <f t="shared" si="3"/>
        <v>0</v>
      </c>
      <c r="BI107" s="145">
        <f t="shared" si="4"/>
        <v>0</v>
      </c>
      <c r="BJ107" s="144" t="s">
        <v>124</v>
      </c>
      <c r="BK107" s="142"/>
      <c r="BL107" s="142"/>
      <c r="BM107" s="142"/>
    </row>
    <row r="108" spans="1:65" s="2" customFormat="1">
      <c r="A108" s="31"/>
      <c r="B108" s="32"/>
      <c r="C108" s="31"/>
      <c r="D108" s="31"/>
      <c r="E108" s="31"/>
      <c r="F108" s="31"/>
      <c r="G108" s="31"/>
      <c r="H108" s="31"/>
      <c r="I108" s="31"/>
      <c r="J108" s="31"/>
      <c r="K108" s="31"/>
      <c r="L108" s="44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65" s="2" customFormat="1" ht="29.25" customHeight="1">
      <c r="A109" s="31"/>
      <c r="B109" s="32"/>
      <c r="C109" s="104" t="s">
        <v>109</v>
      </c>
      <c r="D109" s="105"/>
      <c r="E109" s="105"/>
      <c r="F109" s="105"/>
      <c r="G109" s="105"/>
      <c r="H109" s="105"/>
      <c r="I109" s="105"/>
      <c r="J109" s="106">
        <f>ROUND(J96+J101,2)</f>
        <v>0</v>
      </c>
      <c r="K109" s="105"/>
      <c r="L109" s="44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65" s="2" customFormat="1" ht="6.9" customHeight="1">
      <c r="A110" s="31"/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44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4" spans="1:63" s="2" customFormat="1" ht="6.9" customHeight="1">
      <c r="A114" s="31"/>
      <c r="B114" s="51"/>
      <c r="C114" s="52"/>
      <c r="D114" s="52"/>
      <c r="E114" s="52"/>
      <c r="F114" s="52"/>
      <c r="G114" s="52"/>
      <c r="H114" s="52"/>
      <c r="I114" s="52"/>
      <c r="J114" s="52"/>
      <c r="K114" s="52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3" s="2" customFormat="1" ht="24.9" customHeight="1">
      <c r="A115" s="31"/>
      <c r="B115" s="32"/>
      <c r="C115" s="18" t="s">
        <v>131</v>
      </c>
      <c r="D115" s="31"/>
      <c r="E115" s="31"/>
      <c r="F115" s="31"/>
      <c r="G115" s="31"/>
      <c r="H115" s="31"/>
      <c r="I115" s="31"/>
      <c r="J115" s="31"/>
      <c r="K115" s="31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3" s="2" customFormat="1" ht="6.9" customHeight="1">
      <c r="A116" s="31"/>
      <c r="B116" s="32"/>
      <c r="C116" s="31"/>
      <c r="D116" s="31"/>
      <c r="E116" s="31"/>
      <c r="F116" s="31"/>
      <c r="G116" s="31"/>
      <c r="H116" s="31"/>
      <c r="I116" s="31"/>
      <c r="J116" s="31"/>
      <c r="K116" s="31"/>
      <c r="L116" s="44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3" s="2" customFormat="1" ht="12" customHeight="1">
      <c r="A117" s="31"/>
      <c r="B117" s="32"/>
      <c r="C117" s="24" t="s">
        <v>14</v>
      </c>
      <c r="D117" s="31"/>
      <c r="E117" s="31"/>
      <c r="F117" s="31"/>
      <c r="G117" s="31"/>
      <c r="H117" s="31"/>
      <c r="I117" s="31"/>
      <c r="J117" s="31"/>
      <c r="K117" s="31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3" s="2" customFormat="1" ht="26.25" customHeight="1">
      <c r="A118" s="31"/>
      <c r="B118" s="32"/>
      <c r="C118" s="31"/>
      <c r="D118" s="31"/>
      <c r="E118" s="247" t="str">
        <f>E7</f>
        <v>Zateplenie plniarne nealkoholických nápojov, Dunajská streda - časť búracie práce - aktualizácia jún 2023</v>
      </c>
      <c r="F118" s="248"/>
      <c r="G118" s="248"/>
      <c r="H118" s="248"/>
      <c r="I118" s="31"/>
      <c r="J118" s="31"/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3" s="2" customFormat="1" ht="12" customHeight="1">
      <c r="A119" s="31"/>
      <c r="B119" s="32"/>
      <c r="C119" s="24" t="s">
        <v>111</v>
      </c>
      <c r="D119" s="31"/>
      <c r="E119" s="31"/>
      <c r="F119" s="31"/>
      <c r="G119" s="31"/>
      <c r="H119" s="31"/>
      <c r="I119" s="31"/>
      <c r="J119" s="31"/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3" s="2" customFormat="1" ht="30" customHeight="1">
      <c r="A120" s="31"/>
      <c r="B120" s="32"/>
      <c r="C120" s="31"/>
      <c r="D120" s="31"/>
      <c r="E120" s="229" t="str">
        <f>E9</f>
        <v>4.1 - Odstránenie a likvidácia existujúceho bleskozvodu - búracie práce</v>
      </c>
      <c r="F120" s="249"/>
      <c r="G120" s="249"/>
      <c r="H120" s="249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3" s="2" customFormat="1" ht="6.9" customHeight="1">
      <c r="A121" s="31"/>
      <c r="B121" s="32"/>
      <c r="C121" s="31"/>
      <c r="D121" s="31"/>
      <c r="E121" s="31"/>
      <c r="F121" s="31"/>
      <c r="G121" s="31"/>
      <c r="H121" s="31"/>
      <c r="I121" s="31"/>
      <c r="J121" s="31"/>
      <c r="K121" s="31"/>
      <c r="L121" s="44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63" s="2" customFormat="1" ht="12" customHeight="1">
      <c r="A122" s="31"/>
      <c r="B122" s="32"/>
      <c r="C122" s="24" t="s">
        <v>18</v>
      </c>
      <c r="D122" s="31"/>
      <c r="E122" s="31"/>
      <c r="F122" s="22" t="str">
        <f>F12</f>
        <v>Dunajská Streda</v>
      </c>
      <c r="G122" s="31"/>
      <c r="H122" s="31"/>
      <c r="I122" s="24" t="s">
        <v>20</v>
      </c>
      <c r="J122" s="57" t="str">
        <f>IF(J12="","",J12)</f>
        <v>8. 6. 2023</v>
      </c>
      <c r="K122" s="31"/>
      <c r="L122" s="44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63" s="2" customFormat="1" ht="6.9" customHeight="1">
      <c r="A123" s="31"/>
      <c r="B123" s="32"/>
      <c r="C123" s="31"/>
      <c r="D123" s="31"/>
      <c r="E123" s="31"/>
      <c r="F123" s="31"/>
      <c r="G123" s="31"/>
      <c r="H123" s="31"/>
      <c r="I123" s="31"/>
      <c r="J123" s="31"/>
      <c r="K123" s="31"/>
      <c r="L123" s="44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63" s="2" customFormat="1" ht="25.65" customHeight="1">
      <c r="A124" s="31"/>
      <c r="B124" s="32"/>
      <c r="C124" s="24" t="s">
        <v>22</v>
      </c>
      <c r="D124" s="31"/>
      <c r="E124" s="31"/>
      <c r="F124" s="22" t="str">
        <f>E15</f>
        <v>McCarter, a.s.</v>
      </c>
      <c r="G124" s="31"/>
      <c r="H124" s="31"/>
      <c r="I124" s="24" t="s">
        <v>28</v>
      </c>
      <c r="J124" s="27" t="str">
        <f>E21</f>
        <v>Ing.arch. Miroslav Marko M.Arch.</v>
      </c>
      <c r="K124" s="31"/>
      <c r="L124" s="44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</row>
    <row r="125" spans="1:63" s="2" customFormat="1" ht="15.15" customHeight="1">
      <c r="A125" s="31"/>
      <c r="B125" s="32"/>
      <c r="C125" s="24" t="s">
        <v>26</v>
      </c>
      <c r="D125" s="31"/>
      <c r="E125" s="31"/>
      <c r="F125" s="22" t="str">
        <f>IF(E18="","",E18)</f>
        <v>Vyplň údaj</v>
      </c>
      <c r="G125" s="31"/>
      <c r="H125" s="31"/>
      <c r="I125" s="24" t="s">
        <v>31</v>
      </c>
      <c r="J125" s="27" t="str">
        <f>E24</f>
        <v>Rosoft,s.r.o.</v>
      </c>
      <c r="K125" s="31"/>
      <c r="L125" s="44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</row>
    <row r="126" spans="1:63" s="2" customFormat="1" ht="10.35" customHeight="1">
      <c r="A126" s="31"/>
      <c r="B126" s="32"/>
      <c r="C126" s="31"/>
      <c r="D126" s="31"/>
      <c r="E126" s="31"/>
      <c r="F126" s="31"/>
      <c r="G126" s="31"/>
      <c r="H126" s="31"/>
      <c r="I126" s="31"/>
      <c r="J126" s="31"/>
      <c r="K126" s="31"/>
      <c r="L126" s="44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</row>
    <row r="127" spans="1:63" s="11" customFormat="1" ht="29.25" customHeight="1">
      <c r="A127" s="146"/>
      <c r="B127" s="147"/>
      <c r="C127" s="148" t="s">
        <v>132</v>
      </c>
      <c r="D127" s="149" t="s">
        <v>61</v>
      </c>
      <c r="E127" s="149" t="s">
        <v>57</v>
      </c>
      <c r="F127" s="149" t="s">
        <v>58</v>
      </c>
      <c r="G127" s="149" t="s">
        <v>133</v>
      </c>
      <c r="H127" s="149" t="s">
        <v>134</v>
      </c>
      <c r="I127" s="149" t="s">
        <v>135</v>
      </c>
      <c r="J127" s="150" t="s">
        <v>116</v>
      </c>
      <c r="K127" s="151" t="s">
        <v>136</v>
      </c>
      <c r="L127" s="152"/>
      <c r="M127" s="64" t="s">
        <v>1</v>
      </c>
      <c r="N127" s="65" t="s">
        <v>40</v>
      </c>
      <c r="O127" s="65" t="s">
        <v>137</v>
      </c>
      <c r="P127" s="65" t="s">
        <v>138</v>
      </c>
      <c r="Q127" s="65" t="s">
        <v>139</v>
      </c>
      <c r="R127" s="65" t="s">
        <v>140</v>
      </c>
      <c r="S127" s="65" t="s">
        <v>141</v>
      </c>
      <c r="T127" s="66" t="s">
        <v>142</v>
      </c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</row>
    <row r="128" spans="1:63" s="2" customFormat="1" ht="22.8" customHeight="1">
      <c r="A128" s="31"/>
      <c r="B128" s="32"/>
      <c r="C128" s="71" t="s">
        <v>113</v>
      </c>
      <c r="D128" s="31"/>
      <c r="E128" s="31"/>
      <c r="F128" s="31"/>
      <c r="G128" s="31"/>
      <c r="H128" s="31"/>
      <c r="I128" s="31"/>
      <c r="J128" s="153">
        <f>BK128</f>
        <v>0</v>
      </c>
      <c r="K128" s="31"/>
      <c r="L128" s="32"/>
      <c r="M128" s="67"/>
      <c r="N128" s="58"/>
      <c r="O128" s="68"/>
      <c r="P128" s="154">
        <f>P129</f>
        <v>0</v>
      </c>
      <c r="Q128" s="68"/>
      <c r="R128" s="154">
        <f>R129</f>
        <v>0</v>
      </c>
      <c r="S128" s="68"/>
      <c r="T128" s="155">
        <f>T129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T128" s="14" t="s">
        <v>75</v>
      </c>
      <c r="AU128" s="14" t="s">
        <v>118</v>
      </c>
      <c r="BK128" s="156">
        <f>BK129</f>
        <v>0</v>
      </c>
    </row>
    <row r="129" spans="1:65" s="12" customFormat="1" ht="25.95" customHeight="1">
      <c r="B129" s="157"/>
      <c r="D129" s="158" t="s">
        <v>75</v>
      </c>
      <c r="E129" s="159" t="s">
        <v>311</v>
      </c>
      <c r="F129" s="159" t="s">
        <v>312</v>
      </c>
      <c r="I129" s="160"/>
      <c r="J129" s="161">
        <f>BK129</f>
        <v>0</v>
      </c>
      <c r="L129" s="157"/>
      <c r="M129" s="162"/>
      <c r="N129" s="163"/>
      <c r="O129" s="163"/>
      <c r="P129" s="164">
        <f>P130</f>
        <v>0</v>
      </c>
      <c r="Q129" s="163"/>
      <c r="R129" s="164">
        <f>R130</f>
        <v>0</v>
      </c>
      <c r="S129" s="163"/>
      <c r="T129" s="165">
        <f>T130</f>
        <v>0</v>
      </c>
      <c r="AR129" s="158" t="s">
        <v>158</v>
      </c>
      <c r="AT129" s="166" t="s">
        <v>75</v>
      </c>
      <c r="AU129" s="166" t="s">
        <v>76</v>
      </c>
      <c r="AY129" s="158" t="s">
        <v>145</v>
      </c>
      <c r="BK129" s="167">
        <f>BK130</f>
        <v>0</v>
      </c>
    </row>
    <row r="130" spans="1:65" s="12" customFormat="1" ht="22.8" customHeight="1">
      <c r="B130" s="157"/>
      <c r="D130" s="158" t="s">
        <v>75</v>
      </c>
      <c r="E130" s="168" t="s">
        <v>313</v>
      </c>
      <c r="F130" s="168" t="s">
        <v>314</v>
      </c>
      <c r="I130" s="160"/>
      <c r="J130" s="169">
        <f>BK130</f>
        <v>0</v>
      </c>
      <c r="L130" s="157"/>
      <c r="M130" s="162"/>
      <c r="N130" s="163"/>
      <c r="O130" s="163"/>
      <c r="P130" s="164">
        <f>SUM(P131:P148)</f>
        <v>0</v>
      </c>
      <c r="Q130" s="163"/>
      <c r="R130" s="164">
        <f>SUM(R131:R148)</f>
        <v>0</v>
      </c>
      <c r="S130" s="163"/>
      <c r="T130" s="165">
        <f>SUM(T131:T148)</f>
        <v>0</v>
      </c>
      <c r="AR130" s="158" t="s">
        <v>158</v>
      </c>
      <c r="AT130" s="166" t="s">
        <v>75</v>
      </c>
      <c r="AU130" s="166" t="s">
        <v>84</v>
      </c>
      <c r="AY130" s="158" t="s">
        <v>145</v>
      </c>
      <c r="BK130" s="167">
        <f>SUM(BK131:BK148)</f>
        <v>0</v>
      </c>
    </row>
    <row r="131" spans="1:65" s="2" customFormat="1" ht="16.5" customHeight="1">
      <c r="A131" s="31"/>
      <c r="B131" s="138"/>
      <c r="C131" s="170" t="s">
        <v>84</v>
      </c>
      <c r="D131" s="170" t="s">
        <v>148</v>
      </c>
      <c r="E131" s="171" t="s">
        <v>315</v>
      </c>
      <c r="F131" s="172" t="s">
        <v>316</v>
      </c>
      <c r="G131" s="173" t="s">
        <v>161</v>
      </c>
      <c r="H131" s="174">
        <v>1325</v>
      </c>
      <c r="I131" s="175"/>
      <c r="J131" s="176">
        <f t="shared" ref="J131:J148" si="5">ROUND(I131*H131,2)</f>
        <v>0</v>
      </c>
      <c r="K131" s="177"/>
      <c r="L131" s="32"/>
      <c r="M131" s="178" t="s">
        <v>1</v>
      </c>
      <c r="N131" s="179" t="s">
        <v>42</v>
      </c>
      <c r="O131" s="60"/>
      <c r="P131" s="180">
        <f t="shared" ref="P131:P148" si="6">O131*H131</f>
        <v>0</v>
      </c>
      <c r="Q131" s="180">
        <v>0</v>
      </c>
      <c r="R131" s="180">
        <f t="shared" ref="R131:R148" si="7">Q131*H131</f>
        <v>0</v>
      </c>
      <c r="S131" s="180">
        <v>0</v>
      </c>
      <c r="T131" s="181">
        <f t="shared" ref="T131:T148" si="8"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82" t="s">
        <v>291</v>
      </c>
      <c r="AT131" s="182" t="s">
        <v>148</v>
      </c>
      <c r="AU131" s="182" t="s">
        <v>124</v>
      </c>
      <c r="AY131" s="14" t="s">
        <v>145</v>
      </c>
      <c r="BE131" s="100">
        <f t="shared" ref="BE131:BE148" si="9">IF(N131="základná",J131,0)</f>
        <v>0</v>
      </c>
      <c r="BF131" s="100">
        <f t="shared" ref="BF131:BF148" si="10">IF(N131="znížená",J131,0)</f>
        <v>0</v>
      </c>
      <c r="BG131" s="100">
        <f t="shared" ref="BG131:BG148" si="11">IF(N131="zákl. prenesená",J131,0)</f>
        <v>0</v>
      </c>
      <c r="BH131" s="100">
        <f t="shared" ref="BH131:BH148" si="12">IF(N131="zníž. prenesená",J131,0)</f>
        <v>0</v>
      </c>
      <c r="BI131" s="100">
        <f t="shared" ref="BI131:BI148" si="13">IF(N131="nulová",J131,0)</f>
        <v>0</v>
      </c>
      <c r="BJ131" s="14" t="s">
        <v>124</v>
      </c>
      <c r="BK131" s="100">
        <f t="shared" ref="BK131:BK148" si="14">ROUND(I131*H131,2)</f>
        <v>0</v>
      </c>
      <c r="BL131" s="14" t="s">
        <v>291</v>
      </c>
      <c r="BM131" s="182" t="s">
        <v>124</v>
      </c>
    </row>
    <row r="132" spans="1:65" s="2" customFormat="1" ht="16.5" customHeight="1">
      <c r="A132" s="31"/>
      <c r="B132" s="138"/>
      <c r="C132" s="170" t="s">
        <v>124</v>
      </c>
      <c r="D132" s="170" t="s">
        <v>148</v>
      </c>
      <c r="E132" s="171" t="s">
        <v>315</v>
      </c>
      <c r="F132" s="172" t="s">
        <v>316</v>
      </c>
      <c r="G132" s="173" t="s">
        <v>161</v>
      </c>
      <c r="H132" s="174">
        <v>90</v>
      </c>
      <c r="I132" s="175"/>
      <c r="J132" s="176">
        <f t="shared" si="5"/>
        <v>0</v>
      </c>
      <c r="K132" s="177"/>
      <c r="L132" s="32"/>
      <c r="M132" s="178" t="s">
        <v>1</v>
      </c>
      <c r="N132" s="179" t="s">
        <v>42</v>
      </c>
      <c r="O132" s="60"/>
      <c r="P132" s="180">
        <f t="shared" si="6"/>
        <v>0</v>
      </c>
      <c r="Q132" s="180">
        <v>0</v>
      </c>
      <c r="R132" s="180">
        <f t="shared" si="7"/>
        <v>0</v>
      </c>
      <c r="S132" s="180">
        <v>0</v>
      </c>
      <c r="T132" s="181">
        <f t="shared" si="8"/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82" t="s">
        <v>291</v>
      </c>
      <c r="AT132" s="182" t="s">
        <v>148</v>
      </c>
      <c r="AU132" s="182" t="s">
        <v>124</v>
      </c>
      <c r="AY132" s="14" t="s">
        <v>145</v>
      </c>
      <c r="BE132" s="100">
        <f t="shared" si="9"/>
        <v>0</v>
      </c>
      <c r="BF132" s="100">
        <f t="shared" si="10"/>
        <v>0</v>
      </c>
      <c r="BG132" s="100">
        <f t="shared" si="11"/>
        <v>0</v>
      </c>
      <c r="BH132" s="100">
        <f t="shared" si="12"/>
        <v>0</v>
      </c>
      <c r="BI132" s="100">
        <f t="shared" si="13"/>
        <v>0</v>
      </c>
      <c r="BJ132" s="14" t="s">
        <v>124</v>
      </c>
      <c r="BK132" s="100">
        <f t="shared" si="14"/>
        <v>0</v>
      </c>
      <c r="BL132" s="14" t="s">
        <v>291</v>
      </c>
      <c r="BM132" s="182" t="s">
        <v>152</v>
      </c>
    </row>
    <row r="133" spans="1:65" s="2" customFormat="1" ht="16.5" customHeight="1">
      <c r="A133" s="31"/>
      <c r="B133" s="138"/>
      <c r="C133" s="170" t="s">
        <v>158</v>
      </c>
      <c r="D133" s="170" t="s">
        <v>148</v>
      </c>
      <c r="E133" s="171" t="s">
        <v>317</v>
      </c>
      <c r="F133" s="172" t="s">
        <v>318</v>
      </c>
      <c r="G133" s="173" t="s">
        <v>161</v>
      </c>
      <c r="H133" s="174">
        <v>270</v>
      </c>
      <c r="I133" s="175"/>
      <c r="J133" s="176">
        <f t="shared" si="5"/>
        <v>0</v>
      </c>
      <c r="K133" s="177"/>
      <c r="L133" s="32"/>
      <c r="M133" s="178" t="s">
        <v>1</v>
      </c>
      <c r="N133" s="179" t="s">
        <v>42</v>
      </c>
      <c r="O133" s="60"/>
      <c r="P133" s="180">
        <f t="shared" si="6"/>
        <v>0</v>
      </c>
      <c r="Q133" s="180">
        <v>0</v>
      </c>
      <c r="R133" s="180">
        <f t="shared" si="7"/>
        <v>0</v>
      </c>
      <c r="S133" s="180">
        <v>0</v>
      </c>
      <c r="T133" s="181">
        <f t="shared" si="8"/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82" t="s">
        <v>291</v>
      </c>
      <c r="AT133" s="182" t="s">
        <v>148</v>
      </c>
      <c r="AU133" s="182" t="s">
        <v>124</v>
      </c>
      <c r="AY133" s="14" t="s">
        <v>145</v>
      </c>
      <c r="BE133" s="100">
        <f t="shared" si="9"/>
        <v>0</v>
      </c>
      <c r="BF133" s="100">
        <f t="shared" si="10"/>
        <v>0</v>
      </c>
      <c r="BG133" s="100">
        <f t="shared" si="11"/>
        <v>0</v>
      </c>
      <c r="BH133" s="100">
        <f t="shared" si="12"/>
        <v>0</v>
      </c>
      <c r="BI133" s="100">
        <f t="shared" si="13"/>
        <v>0</v>
      </c>
      <c r="BJ133" s="14" t="s">
        <v>124</v>
      </c>
      <c r="BK133" s="100">
        <f t="shared" si="14"/>
        <v>0</v>
      </c>
      <c r="BL133" s="14" t="s">
        <v>291</v>
      </c>
      <c r="BM133" s="182" t="s">
        <v>171</v>
      </c>
    </row>
    <row r="134" spans="1:65" s="2" customFormat="1" ht="16.5" customHeight="1">
      <c r="A134" s="31"/>
      <c r="B134" s="138"/>
      <c r="C134" s="170" t="s">
        <v>152</v>
      </c>
      <c r="D134" s="170" t="s">
        <v>148</v>
      </c>
      <c r="E134" s="171" t="s">
        <v>319</v>
      </c>
      <c r="F134" s="172" t="s">
        <v>320</v>
      </c>
      <c r="G134" s="173" t="s">
        <v>236</v>
      </c>
      <c r="H134" s="174">
        <v>800</v>
      </c>
      <c r="I134" s="175"/>
      <c r="J134" s="176">
        <f t="shared" si="5"/>
        <v>0</v>
      </c>
      <c r="K134" s="177"/>
      <c r="L134" s="32"/>
      <c r="M134" s="178" t="s">
        <v>1</v>
      </c>
      <c r="N134" s="179" t="s">
        <v>42</v>
      </c>
      <c r="O134" s="60"/>
      <c r="P134" s="180">
        <f t="shared" si="6"/>
        <v>0</v>
      </c>
      <c r="Q134" s="180">
        <v>0</v>
      </c>
      <c r="R134" s="180">
        <f t="shared" si="7"/>
        <v>0</v>
      </c>
      <c r="S134" s="180">
        <v>0</v>
      </c>
      <c r="T134" s="181">
        <f t="shared" si="8"/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82" t="s">
        <v>291</v>
      </c>
      <c r="AT134" s="182" t="s">
        <v>148</v>
      </c>
      <c r="AU134" s="182" t="s">
        <v>124</v>
      </c>
      <c r="AY134" s="14" t="s">
        <v>145</v>
      </c>
      <c r="BE134" s="100">
        <f t="shared" si="9"/>
        <v>0</v>
      </c>
      <c r="BF134" s="100">
        <f t="shared" si="10"/>
        <v>0</v>
      </c>
      <c r="BG134" s="100">
        <f t="shared" si="11"/>
        <v>0</v>
      </c>
      <c r="BH134" s="100">
        <f t="shared" si="12"/>
        <v>0</v>
      </c>
      <c r="BI134" s="100">
        <f t="shared" si="13"/>
        <v>0</v>
      </c>
      <c r="BJ134" s="14" t="s">
        <v>124</v>
      </c>
      <c r="BK134" s="100">
        <f t="shared" si="14"/>
        <v>0</v>
      </c>
      <c r="BL134" s="14" t="s">
        <v>291</v>
      </c>
      <c r="BM134" s="182" t="s">
        <v>179</v>
      </c>
    </row>
    <row r="135" spans="1:65" s="2" customFormat="1" ht="16.5" customHeight="1">
      <c r="A135" s="31"/>
      <c r="B135" s="138"/>
      <c r="C135" s="170" t="s">
        <v>167</v>
      </c>
      <c r="D135" s="170" t="s">
        <v>148</v>
      </c>
      <c r="E135" s="171" t="s">
        <v>321</v>
      </c>
      <c r="F135" s="172" t="s">
        <v>322</v>
      </c>
      <c r="G135" s="173" t="s">
        <v>236</v>
      </c>
      <c r="H135" s="174">
        <v>108</v>
      </c>
      <c r="I135" s="175"/>
      <c r="J135" s="176">
        <f t="shared" si="5"/>
        <v>0</v>
      </c>
      <c r="K135" s="177"/>
      <c r="L135" s="32"/>
      <c r="M135" s="178" t="s">
        <v>1</v>
      </c>
      <c r="N135" s="179" t="s">
        <v>42</v>
      </c>
      <c r="O135" s="60"/>
      <c r="P135" s="180">
        <f t="shared" si="6"/>
        <v>0</v>
      </c>
      <c r="Q135" s="180">
        <v>0</v>
      </c>
      <c r="R135" s="180">
        <f t="shared" si="7"/>
        <v>0</v>
      </c>
      <c r="S135" s="180">
        <v>0</v>
      </c>
      <c r="T135" s="181">
        <f t="shared" si="8"/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82" t="s">
        <v>291</v>
      </c>
      <c r="AT135" s="182" t="s">
        <v>148</v>
      </c>
      <c r="AU135" s="182" t="s">
        <v>124</v>
      </c>
      <c r="AY135" s="14" t="s">
        <v>145</v>
      </c>
      <c r="BE135" s="100">
        <f t="shared" si="9"/>
        <v>0</v>
      </c>
      <c r="BF135" s="100">
        <f t="shared" si="10"/>
        <v>0</v>
      </c>
      <c r="BG135" s="100">
        <f t="shared" si="11"/>
        <v>0</v>
      </c>
      <c r="BH135" s="100">
        <f t="shared" si="12"/>
        <v>0</v>
      </c>
      <c r="BI135" s="100">
        <f t="shared" si="13"/>
        <v>0</v>
      </c>
      <c r="BJ135" s="14" t="s">
        <v>124</v>
      </c>
      <c r="BK135" s="100">
        <f t="shared" si="14"/>
        <v>0</v>
      </c>
      <c r="BL135" s="14" t="s">
        <v>291</v>
      </c>
      <c r="BM135" s="182" t="s">
        <v>206</v>
      </c>
    </row>
    <row r="136" spans="1:65" s="2" customFormat="1" ht="16.5" customHeight="1">
      <c r="A136" s="31"/>
      <c r="B136" s="138"/>
      <c r="C136" s="170" t="s">
        <v>171</v>
      </c>
      <c r="D136" s="170" t="s">
        <v>148</v>
      </c>
      <c r="E136" s="171" t="s">
        <v>323</v>
      </c>
      <c r="F136" s="172" t="s">
        <v>324</v>
      </c>
      <c r="G136" s="173" t="s">
        <v>236</v>
      </c>
      <c r="H136" s="174">
        <v>54</v>
      </c>
      <c r="I136" s="175"/>
      <c r="J136" s="176">
        <f t="shared" si="5"/>
        <v>0</v>
      </c>
      <c r="K136" s="177"/>
      <c r="L136" s="32"/>
      <c r="M136" s="178" t="s">
        <v>1</v>
      </c>
      <c r="N136" s="179" t="s">
        <v>42</v>
      </c>
      <c r="O136" s="60"/>
      <c r="P136" s="180">
        <f t="shared" si="6"/>
        <v>0</v>
      </c>
      <c r="Q136" s="180">
        <v>0</v>
      </c>
      <c r="R136" s="180">
        <f t="shared" si="7"/>
        <v>0</v>
      </c>
      <c r="S136" s="180">
        <v>0</v>
      </c>
      <c r="T136" s="181">
        <f t="shared" si="8"/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82" t="s">
        <v>291</v>
      </c>
      <c r="AT136" s="182" t="s">
        <v>148</v>
      </c>
      <c r="AU136" s="182" t="s">
        <v>124</v>
      </c>
      <c r="AY136" s="14" t="s">
        <v>145</v>
      </c>
      <c r="BE136" s="100">
        <f t="shared" si="9"/>
        <v>0</v>
      </c>
      <c r="BF136" s="100">
        <f t="shared" si="10"/>
        <v>0</v>
      </c>
      <c r="BG136" s="100">
        <f t="shared" si="11"/>
        <v>0</v>
      </c>
      <c r="BH136" s="100">
        <f t="shared" si="12"/>
        <v>0</v>
      </c>
      <c r="BI136" s="100">
        <f t="shared" si="13"/>
        <v>0</v>
      </c>
      <c r="BJ136" s="14" t="s">
        <v>124</v>
      </c>
      <c r="BK136" s="100">
        <f t="shared" si="14"/>
        <v>0</v>
      </c>
      <c r="BL136" s="14" t="s">
        <v>291</v>
      </c>
      <c r="BM136" s="182" t="s">
        <v>218</v>
      </c>
    </row>
    <row r="137" spans="1:65" s="2" customFormat="1" ht="21.75" customHeight="1">
      <c r="A137" s="31"/>
      <c r="B137" s="138"/>
      <c r="C137" s="170" t="s">
        <v>175</v>
      </c>
      <c r="D137" s="170" t="s">
        <v>148</v>
      </c>
      <c r="E137" s="171" t="s">
        <v>325</v>
      </c>
      <c r="F137" s="172" t="s">
        <v>326</v>
      </c>
      <c r="G137" s="173" t="s">
        <v>236</v>
      </c>
      <c r="H137" s="174">
        <v>32</v>
      </c>
      <c r="I137" s="175"/>
      <c r="J137" s="176">
        <f t="shared" si="5"/>
        <v>0</v>
      </c>
      <c r="K137" s="177"/>
      <c r="L137" s="32"/>
      <c r="M137" s="178" t="s">
        <v>1</v>
      </c>
      <c r="N137" s="179" t="s">
        <v>42</v>
      </c>
      <c r="O137" s="60"/>
      <c r="P137" s="180">
        <f t="shared" si="6"/>
        <v>0</v>
      </c>
      <c r="Q137" s="180">
        <v>0</v>
      </c>
      <c r="R137" s="180">
        <f t="shared" si="7"/>
        <v>0</v>
      </c>
      <c r="S137" s="180">
        <v>0</v>
      </c>
      <c r="T137" s="181">
        <f t="shared" si="8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82" t="s">
        <v>291</v>
      </c>
      <c r="AT137" s="182" t="s">
        <v>148</v>
      </c>
      <c r="AU137" s="182" t="s">
        <v>124</v>
      </c>
      <c r="AY137" s="14" t="s">
        <v>145</v>
      </c>
      <c r="BE137" s="100">
        <f t="shared" si="9"/>
        <v>0</v>
      </c>
      <c r="BF137" s="100">
        <f t="shared" si="10"/>
        <v>0</v>
      </c>
      <c r="BG137" s="100">
        <f t="shared" si="11"/>
        <v>0</v>
      </c>
      <c r="BH137" s="100">
        <f t="shared" si="12"/>
        <v>0</v>
      </c>
      <c r="BI137" s="100">
        <f t="shared" si="13"/>
        <v>0</v>
      </c>
      <c r="BJ137" s="14" t="s">
        <v>124</v>
      </c>
      <c r="BK137" s="100">
        <f t="shared" si="14"/>
        <v>0</v>
      </c>
      <c r="BL137" s="14" t="s">
        <v>291</v>
      </c>
      <c r="BM137" s="182" t="s">
        <v>194</v>
      </c>
    </row>
    <row r="138" spans="1:65" s="2" customFormat="1" ht="16.5" customHeight="1">
      <c r="A138" s="31"/>
      <c r="B138" s="138"/>
      <c r="C138" s="170" t="s">
        <v>179</v>
      </c>
      <c r="D138" s="170" t="s">
        <v>148</v>
      </c>
      <c r="E138" s="171" t="s">
        <v>327</v>
      </c>
      <c r="F138" s="172" t="s">
        <v>328</v>
      </c>
      <c r="G138" s="173" t="s">
        <v>236</v>
      </c>
      <c r="H138" s="174">
        <v>270</v>
      </c>
      <c r="I138" s="175"/>
      <c r="J138" s="176">
        <f t="shared" si="5"/>
        <v>0</v>
      </c>
      <c r="K138" s="177"/>
      <c r="L138" s="32"/>
      <c r="M138" s="178" t="s">
        <v>1</v>
      </c>
      <c r="N138" s="179" t="s">
        <v>42</v>
      </c>
      <c r="O138" s="60"/>
      <c r="P138" s="180">
        <f t="shared" si="6"/>
        <v>0</v>
      </c>
      <c r="Q138" s="180">
        <v>0</v>
      </c>
      <c r="R138" s="180">
        <f t="shared" si="7"/>
        <v>0</v>
      </c>
      <c r="S138" s="180">
        <v>0</v>
      </c>
      <c r="T138" s="181">
        <f t="shared" si="8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82" t="s">
        <v>291</v>
      </c>
      <c r="AT138" s="182" t="s">
        <v>148</v>
      </c>
      <c r="AU138" s="182" t="s">
        <v>124</v>
      </c>
      <c r="AY138" s="14" t="s">
        <v>145</v>
      </c>
      <c r="BE138" s="100">
        <f t="shared" si="9"/>
        <v>0</v>
      </c>
      <c r="BF138" s="100">
        <f t="shared" si="10"/>
        <v>0</v>
      </c>
      <c r="BG138" s="100">
        <f t="shared" si="11"/>
        <v>0</v>
      </c>
      <c r="BH138" s="100">
        <f t="shared" si="12"/>
        <v>0</v>
      </c>
      <c r="BI138" s="100">
        <f t="shared" si="13"/>
        <v>0</v>
      </c>
      <c r="BJ138" s="14" t="s">
        <v>124</v>
      </c>
      <c r="BK138" s="100">
        <f t="shared" si="14"/>
        <v>0</v>
      </c>
      <c r="BL138" s="14" t="s">
        <v>291</v>
      </c>
      <c r="BM138" s="182" t="s">
        <v>197</v>
      </c>
    </row>
    <row r="139" spans="1:65" s="2" customFormat="1" ht="16.5" customHeight="1">
      <c r="A139" s="31"/>
      <c r="B139" s="138"/>
      <c r="C139" s="170" t="s">
        <v>146</v>
      </c>
      <c r="D139" s="170" t="s">
        <v>148</v>
      </c>
      <c r="E139" s="171" t="s">
        <v>329</v>
      </c>
      <c r="F139" s="172" t="s">
        <v>330</v>
      </c>
      <c r="G139" s="173" t="s">
        <v>236</v>
      </c>
      <c r="H139" s="174">
        <v>14</v>
      </c>
      <c r="I139" s="175"/>
      <c r="J139" s="176">
        <f t="shared" si="5"/>
        <v>0</v>
      </c>
      <c r="K139" s="177"/>
      <c r="L139" s="32"/>
      <c r="M139" s="178" t="s">
        <v>1</v>
      </c>
      <c r="N139" s="179" t="s">
        <v>42</v>
      </c>
      <c r="O139" s="60"/>
      <c r="P139" s="180">
        <f t="shared" si="6"/>
        <v>0</v>
      </c>
      <c r="Q139" s="180">
        <v>0</v>
      </c>
      <c r="R139" s="180">
        <f t="shared" si="7"/>
        <v>0</v>
      </c>
      <c r="S139" s="180">
        <v>0</v>
      </c>
      <c r="T139" s="181">
        <f t="shared" si="8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82" t="s">
        <v>291</v>
      </c>
      <c r="AT139" s="182" t="s">
        <v>148</v>
      </c>
      <c r="AU139" s="182" t="s">
        <v>124</v>
      </c>
      <c r="AY139" s="14" t="s">
        <v>145</v>
      </c>
      <c r="BE139" s="100">
        <f t="shared" si="9"/>
        <v>0</v>
      </c>
      <c r="BF139" s="100">
        <f t="shared" si="10"/>
        <v>0</v>
      </c>
      <c r="BG139" s="100">
        <f t="shared" si="11"/>
        <v>0</v>
      </c>
      <c r="BH139" s="100">
        <f t="shared" si="12"/>
        <v>0</v>
      </c>
      <c r="BI139" s="100">
        <f t="shared" si="13"/>
        <v>0</v>
      </c>
      <c r="BJ139" s="14" t="s">
        <v>124</v>
      </c>
      <c r="BK139" s="100">
        <f t="shared" si="14"/>
        <v>0</v>
      </c>
      <c r="BL139" s="14" t="s">
        <v>291</v>
      </c>
      <c r="BM139" s="182" t="s">
        <v>198</v>
      </c>
    </row>
    <row r="140" spans="1:65" s="2" customFormat="1" ht="16.5" customHeight="1">
      <c r="A140" s="31"/>
      <c r="B140" s="138"/>
      <c r="C140" s="170" t="s">
        <v>206</v>
      </c>
      <c r="D140" s="170" t="s">
        <v>148</v>
      </c>
      <c r="E140" s="171" t="s">
        <v>331</v>
      </c>
      <c r="F140" s="172" t="s">
        <v>332</v>
      </c>
      <c r="G140" s="173" t="s">
        <v>236</v>
      </c>
      <c r="H140" s="174">
        <v>18</v>
      </c>
      <c r="I140" s="175"/>
      <c r="J140" s="176">
        <f t="shared" si="5"/>
        <v>0</v>
      </c>
      <c r="K140" s="177"/>
      <c r="L140" s="32"/>
      <c r="M140" s="178" t="s">
        <v>1</v>
      </c>
      <c r="N140" s="179" t="s">
        <v>42</v>
      </c>
      <c r="O140" s="60"/>
      <c r="P140" s="180">
        <f t="shared" si="6"/>
        <v>0</v>
      </c>
      <c r="Q140" s="180">
        <v>0</v>
      </c>
      <c r="R140" s="180">
        <f t="shared" si="7"/>
        <v>0</v>
      </c>
      <c r="S140" s="180">
        <v>0</v>
      </c>
      <c r="T140" s="181">
        <f t="shared" si="8"/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82" t="s">
        <v>291</v>
      </c>
      <c r="AT140" s="182" t="s">
        <v>148</v>
      </c>
      <c r="AU140" s="182" t="s">
        <v>124</v>
      </c>
      <c r="AY140" s="14" t="s">
        <v>145</v>
      </c>
      <c r="BE140" s="100">
        <f t="shared" si="9"/>
        <v>0</v>
      </c>
      <c r="BF140" s="100">
        <f t="shared" si="10"/>
        <v>0</v>
      </c>
      <c r="BG140" s="100">
        <f t="shared" si="11"/>
        <v>0</v>
      </c>
      <c r="BH140" s="100">
        <f t="shared" si="12"/>
        <v>0</v>
      </c>
      <c r="BI140" s="100">
        <f t="shared" si="13"/>
        <v>0</v>
      </c>
      <c r="BJ140" s="14" t="s">
        <v>124</v>
      </c>
      <c r="BK140" s="100">
        <f t="shared" si="14"/>
        <v>0</v>
      </c>
      <c r="BL140" s="14" t="s">
        <v>291</v>
      </c>
      <c r="BM140" s="182" t="s">
        <v>7</v>
      </c>
    </row>
    <row r="141" spans="1:65" s="2" customFormat="1" ht="16.5" customHeight="1">
      <c r="A141" s="31"/>
      <c r="B141" s="138"/>
      <c r="C141" s="170" t="s">
        <v>214</v>
      </c>
      <c r="D141" s="170" t="s">
        <v>148</v>
      </c>
      <c r="E141" s="171" t="s">
        <v>333</v>
      </c>
      <c r="F141" s="172" t="s">
        <v>334</v>
      </c>
      <c r="G141" s="173" t="s">
        <v>236</v>
      </c>
      <c r="H141" s="174">
        <v>18</v>
      </c>
      <c r="I141" s="175"/>
      <c r="J141" s="176">
        <f t="shared" si="5"/>
        <v>0</v>
      </c>
      <c r="K141" s="177"/>
      <c r="L141" s="32"/>
      <c r="M141" s="178" t="s">
        <v>1</v>
      </c>
      <c r="N141" s="179" t="s">
        <v>42</v>
      </c>
      <c r="O141" s="60"/>
      <c r="P141" s="180">
        <f t="shared" si="6"/>
        <v>0</v>
      </c>
      <c r="Q141" s="180">
        <v>0</v>
      </c>
      <c r="R141" s="180">
        <f t="shared" si="7"/>
        <v>0</v>
      </c>
      <c r="S141" s="180">
        <v>0</v>
      </c>
      <c r="T141" s="181">
        <f t="shared" si="8"/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82" t="s">
        <v>291</v>
      </c>
      <c r="AT141" s="182" t="s">
        <v>148</v>
      </c>
      <c r="AU141" s="182" t="s">
        <v>124</v>
      </c>
      <c r="AY141" s="14" t="s">
        <v>145</v>
      </c>
      <c r="BE141" s="100">
        <f t="shared" si="9"/>
        <v>0</v>
      </c>
      <c r="BF141" s="100">
        <f t="shared" si="10"/>
        <v>0</v>
      </c>
      <c r="BG141" s="100">
        <f t="shared" si="11"/>
        <v>0</v>
      </c>
      <c r="BH141" s="100">
        <f t="shared" si="12"/>
        <v>0</v>
      </c>
      <c r="BI141" s="100">
        <f t="shared" si="13"/>
        <v>0</v>
      </c>
      <c r="BJ141" s="14" t="s">
        <v>124</v>
      </c>
      <c r="BK141" s="100">
        <f t="shared" si="14"/>
        <v>0</v>
      </c>
      <c r="BL141" s="14" t="s">
        <v>291</v>
      </c>
      <c r="BM141" s="182" t="s">
        <v>199</v>
      </c>
    </row>
    <row r="142" spans="1:65" s="2" customFormat="1" ht="16.5" customHeight="1">
      <c r="A142" s="31"/>
      <c r="B142" s="138"/>
      <c r="C142" s="170" t="s">
        <v>218</v>
      </c>
      <c r="D142" s="170" t="s">
        <v>148</v>
      </c>
      <c r="E142" s="171" t="s">
        <v>335</v>
      </c>
      <c r="F142" s="172" t="s">
        <v>336</v>
      </c>
      <c r="G142" s="173" t="s">
        <v>236</v>
      </c>
      <c r="H142" s="174">
        <v>6</v>
      </c>
      <c r="I142" s="175"/>
      <c r="J142" s="176">
        <f t="shared" si="5"/>
        <v>0</v>
      </c>
      <c r="K142" s="177"/>
      <c r="L142" s="32"/>
      <c r="M142" s="178" t="s">
        <v>1</v>
      </c>
      <c r="N142" s="179" t="s">
        <v>42</v>
      </c>
      <c r="O142" s="60"/>
      <c r="P142" s="180">
        <f t="shared" si="6"/>
        <v>0</v>
      </c>
      <c r="Q142" s="180">
        <v>0</v>
      </c>
      <c r="R142" s="180">
        <f t="shared" si="7"/>
        <v>0</v>
      </c>
      <c r="S142" s="180">
        <v>0</v>
      </c>
      <c r="T142" s="181">
        <f t="shared" si="8"/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82" t="s">
        <v>291</v>
      </c>
      <c r="AT142" s="182" t="s">
        <v>148</v>
      </c>
      <c r="AU142" s="182" t="s">
        <v>124</v>
      </c>
      <c r="AY142" s="14" t="s">
        <v>145</v>
      </c>
      <c r="BE142" s="100">
        <f t="shared" si="9"/>
        <v>0</v>
      </c>
      <c r="BF142" s="100">
        <f t="shared" si="10"/>
        <v>0</v>
      </c>
      <c r="BG142" s="100">
        <f t="shared" si="11"/>
        <v>0</v>
      </c>
      <c r="BH142" s="100">
        <f t="shared" si="12"/>
        <v>0</v>
      </c>
      <c r="BI142" s="100">
        <f t="shared" si="13"/>
        <v>0</v>
      </c>
      <c r="BJ142" s="14" t="s">
        <v>124</v>
      </c>
      <c r="BK142" s="100">
        <f t="shared" si="14"/>
        <v>0</v>
      </c>
      <c r="BL142" s="14" t="s">
        <v>291</v>
      </c>
      <c r="BM142" s="182" t="s">
        <v>200</v>
      </c>
    </row>
    <row r="143" spans="1:65" s="2" customFormat="1" ht="16.5" customHeight="1">
      <c r="A143" s="31"/>
      <c r="B143" s="138"/>
      <c r="C143" s="170" t="s">
        <v>224</v>
      </c>
      <c r="D143" s="170" t="s">
        <v>148</v>
      </c>
      <c r="E143" s="171" t="s">
        <v>337</v>
      </c>
      <c r="F143" s="172" t="s">
        <v>338</v>
      </c>
      <c r="G143" s="173" t="s">
        <v>236</v>
      </c>
      <c r="H143" s="174">
        <v>18</v>
      </c>
      <c r="I143" s="175"/>
      <c r="J143" s="176">
        <f t="shared" si="5"/>
        <v>0</v>
      </c>
      <c r="K143" s="177"/>
      <c r="L143" s="32"/>
      <c r="M143" s="178" t="s">
        <v>1</v>
      </c>
      <c r="N143" s="179" t="s">
        <v>42</v>
      </c>
      <c r="O143" s="60"/>
      <c r="P143" s="180">
        <f t="shared" si="6"/>
        <v>0</v>
      </c>
      <c r="Q143" s="180">
        <v>0</v>
      </c>
      <c r="R143" s="180">
        <f t="shared" si="7"/>
        <v>0</v>
      </c>
      <c r="S143" s="180">
        <v>0</v>
      </c>
      <c r="T143" s="181">
        <f t="shared" si="8"/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82" t="s">
        <v>291</v>
      </c>
      <c r="AT143" s="182" t="s">
        <v>148</v>
      </c>
      <c r="AU143" s="182" t="s">
        <v>124</v>
      </c>
      <c r="AY143" s="14" t="s">
        <v>145</v>
      </c>
      <c r="BE143" s="100">
        <f t="shared" si="9"/>
        <v>0</v>
      </c>
      <c r="BF143" s="100">
        <f t="shared" si="10"/>
        <v>0</v>
      </c>
      <c r="BG143" s="100">
        <f t="shared" si="11"/>
        <v>0</v>
      </c>
      <c r="BH143" s="100">
        <f t="shared" si="12"/>
        <v>0</v>
      </c>
      <c r="BI143" s="100">
        <f t="shared" si="13"/>
        <v>0</v>
      </c>
      <c r="BJ143" s="14" t="s">
        <v>124</v>
      </c>
      <c r="BK143" s="100">
        <f t="shared" si="14"/>
        <v>0</v>
      </c>
      <c r="BL143" s="14" t="s">
        <v>291</v>
      </c>
      <c r="BM143" s="182" t="s">
        <v>201</v>
      </c>
    </row>
    <row r="144" spans="1:65" s="2" customFormat="1" ht="16.5" customHeight="1">
      <c r="A144" s="31"/>
      <c r="B144" s="138"/>
      <c r="C144" s="170" t="s">
        <v>194</v>
      </c>
      <c r="D144" s="170" t="s">
        <v>148</v>
      </c>
      <c r="E144" s="171" t="s">
        <v>339</v>
      </c>
      <c r="F144" s="172" t="s">
        <v>340</v>
      </c>
      <c r="G144" s="173" t="s">
        <v>236</v>
      </c>
      <c r="H144" s="174">
        <v>18</v>
      </c>
      <c r="I144" s="175"/>
      <c r="J144" s="176">
        <f t="shared" si="5"/>
        <v>0</v>
      </c>
      <c r="K144" s="177"/>
      <c r="L144" s="32"/>
      <c r="M144" s="178" t="s">
        <v>1</v>
      </c>
      <c r="N144" s="179" t="s">
        <v>42</v>
      </c>
      <c r="O144" s="60"/>
      <c r="P144" s="180">
        <f t="shared" si="6"/>
        <v>0</v>
      </c>
      <c r="Q144" s="180">
        <v>0</v>
      </c>
      <c r="R144" s="180">
        <f t="shared" si="7"/>
        <v>0</v>
      </c>
      <c r="S144" s="180">
        <v>0</v>
      </c>
      <c r="T144" s="181">
        <f t="shared" si="8"/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82" t="s">
        <v>291</v>
      </c>
      <c r="AT144" s="182" t="s">
        <v>148</v>
      </c>
      <c r="AU144" s="182" t="s">
        <v>124</v>
      </c>
      <c r="AY144" s="14" t="s">
        <v>145</v>
      </c>
      <c r="BE144" s="100">
        <f t="shared" si="9"/>
        <v>0</v>
      </c>
      <c r="BF144" s="100">
        <f t="shared" si="10"/>
        <v>0</v>
      </c>
      <c r="BG144" s="100">
        <f t="shared" si="11"/>
        <v>0</v>
      </c>
      <c r="BH144" s="100">
        <f t="shared" si="12"/>
        <v>0</v>
      </c>
      <c r="BI144" s="100">
        <f t="shared" si="13"/>
        <v>0</v>
      </c>
      <c r="BJ144" s="14" t="s">
        <v>124</v>
      </c>
      <c r="BK144" s="100">
        <f t="shared" si="14"/>
        <v>0</v>
      </c>
      <c r="BL144" s="14" t="s">
        <v>291</v>
      </c>
      <c r="BM144" s="182" t="s">
        <v>202</v>
      </c>
    </row>
    <row r="145" spans="1:65" s="2" customFormat="1" ht="21.75" customHeight="1">
      <c r="A145" s="31"/>
      <c r="B145" s="138"/>
      <c r="C145" s="170" t="s">
        <v>233</v>
      </c>
      <c r="D145" s="170" t="s">
        <v>148</v>
      </c>
      <c r="E145" s="171" t="s">
        <v>341</v>
      </c>
      <c r="F145" s="172" t="s">
        <v>342</v>
      </c>
      <c r="G145" s="173" t="s">
        <v>236</v>
      </c>
      <c r="H145" s="174">
        <v>36</v>
      </c>
      <c r="I145" s="175"/>
      <c r="J145" s="176">
        <f t="shared" si="5"/>
        <v>0</v>
      </c>
      <c r="K145" s="177"/>
      <c r="L145" s="32"/>
      <c r="M145" s="178" t="s">
        <v>1</v>
      </c>
      <c r="N145" s="179" t="s">
        <v>42</v>
      </c>
      <c r="O145" s="60"/>
      <c r="P145" s="180">
        <f t="shared" si="6"/>
        <v>0</v>
      </c>
      <c r="Q145" s="180">
        <v>0</v>
      </c>
      <c r="R145" s="180">
        <f t="shared" si="7"/>
        <v>0</v>
      </c>
      <c r="S145" s="180">
        <v>0</v>
      </c>
      <c r="T145" s="181">
        <f t="shared" si="8"/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182" t="s">
        <v>291</v>
      </c>
      <c r="AT145" s="182" t="s">
        <v>148</v>
      </c>
      <c r="AU145" s="182" t="s">
        <v>124</v>
      </c>
      <c r="AY145" s="14" t="s">
        <v>145</v>
      </c>
      <c r="BE145" s="100">
        <f t="shared" si="9"/>
        <v>0</v>
      </c>
      <c r="BF145" s="100">
        <f t="shared" si="10"/>
        <v>0</v>
      </c>
      <c r="BG145" s="100">
        <f t="shared" si="11"/>
        <v>0</v>
      </c>
      <c r="BH145" s="100">
        <f t="shared" si="12"/>
        <v>0</v>
      </c>
      <c r="BI145" s="100">
        <f t="shared" si="13"/>
        <v>0</v>
      </c>
      <c r="BJ145" s="14" t="s">
        <v>124</v>
      </c>
      <c r="BK145" s="100">
        <f t="shared" si="14"/>
        <v>0</v>
      </c>
      <c r="BL145" s="14" t="s">
        <v>291</v>
      </c>
      <c r="BM145" s="182" t="s">
        <v>205</v>
      </c>
    </row>
    <row r="146" spans="1:65" s="2" customFormat="1" ht="16.5" customHeight="1">
      <c r="A146" s="31"/>
      <c r="B146" s="138"/>
      <c r="C146" s="170" t="s">
        <v>197</v>
      </c>
      <c r="D146" s="170" t="s">
        <v>148</v>
      </c>
      <c r="E146" s="171" t="s">
        <v>343</v>
      </c>
      <c r="F146" s="172" t="s">
        <v>344</v>
      </c>
      <c r="G146" s="173" t="s">
        <v>236</v>
      </c>
      <c r="H146" s="174">
        <v>54</v>
      </c>
      <c r="I146" s="175"/>
      <c r="J146" s="176">
        <f t="shared" si="5"/>
        <v>0</v>
      </c>
      <c r="K146" s="177"/>
      <c r="L146" s="32"/>
      <c r="M146" s="178" t="s">
        <v>1</v>
      </c>
      <c r="N146" s="179" t="s">
        <v>42</v>
      </c>
      <c r="O146" s="60"/>
      <c r="P146" s="180">
        <f t="shared" si="6"/>
        <v>0</v>
      </c>
      <c r="Q146" s="180">
        <v>0</v>
      </c>
      <c r="R146" s="180">
        <f t="shared" si="7"/>
        <v>0</v>
      </c>
      <c r="S146" s="180">
        <v>0</v>
      </c>
      <c r="T146" s="181">
        <f t="shared" si="8"/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82" t="s">
        <v>291</v>
      </c>
      <c r="AT146" s="182" t="s">
        <v>148</v>
      </c>
      <c r="AU146" s="182" t="s">
        <v>124</v>
      </c>
      <c r="AY146" s="14" t="s">
        <v>145</v>
      </c>
      <c r="BE146" s="100">
        <f t="shared" si="9"/>
        <v>0</v>
      </c>
      <c r="BF146" s="100">
        <f t="shared" si="10"/>
        <v>0</v>
      </c>
      <c r="BG146" s="100">
        <f t="shared" si="11"/>
        <v>0</v>
      </c>
      <c r="BH146" s="100">
        <f t="shared" si="12"/>
        <v>0</v>
      </c>
      <c r="BI146" s="100">
        <f t="shared" si="13"/>
        <v>0</v>
      </c>
      <c r="BJ146" s="14" t="s">
        <v>124</v>
      </c>
      <c r="BK146" s="100">
        <f t="shared" si="14"/>
        <v>0</v>
      </c>
      <c r="BL146" s="14" t="s">
        <v>291</v>
      </c>
      <c r="BM146" s="182" t="s">
        <v>209</v>
      </c>
    </row>
    <row r="147" spans="1:65" s="2" customFormat="1" ht="24.15" customHeight="1">
      <c r="A147" s="31"/>
      <c r="B147" s="138"/>
      <c r="C147" s="170" t="s">
        <v>243</v>
      </c>
      <c r="D147" s="170" t="s">
        <v>148</v>
      </c>
      <c r="E147" s="171" t="s">
        <v>345</v>
      </c>
      <c r="F147" s="172" t="s">
        <v>346</v>
      </c>
      <c r="G147" s="173" t="s">
        <v>236</v>
      </c>
      <c r="H147" s="174">
        <v>10</v>
      </c>
      <c r="I147" s="175"/>
      <c r="J147" s="176">
        <f t="shared" si="5"/>
        <v>0</v>
      </c>
      <c r="K147" s="177"/>
      <c r="L147" s="32"/>
      <c r="M147" s="178" t="s">
        <v>1</v>
      </c>
      <c r="N147" s="179" t="s">
        <v>42</v>
      </c>
      <c r="O147" s="60"/>
      <c r="P147" s="180">
        <f t="shared" si="6"/>
        <v>0</v>
      </c>
      <c r="Q147" s="180">
        <v>0</v>
      </c>
      <c r="R147" s="180">
        <f t="shared" si="7"/>
        <v>0</v>
      </c>
      <c r="S147" s="180">
        <v>0</v>
      </c>
      <c r="T147" s="181">
        <f t="shared" si="8"/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82" t="s">
        <v>291</v>
      </c>
      <c r="AT147" s="182" t="s">
        <v>148</v>
      </c>
      <c r="AU147" s="182" t="s">
        <v>124</v>
      </c>
      <c r="AY147" s="14" t="s">
        <v>145</v>
      </c>
      <c r="BE147" s="100">
        <f t="shared" si="9"/>
        <v>0</v>
      </c>
      <c r="BF147" s="100">
        <f t="shared" si="10"/>
        <v>0</v>
      </c>
      <c r="BG147" s="100">
        <f t="shared" si="11"/>
        <v>0</v>
      </c>
      <c r="BH147" s="100">
        <f t="shared" si="12"/>
        <v>0</v>
      </c>
      <c r="BI147" s="100">
        <f t="shared" si="13"/>
        <v>0</v>
      </c>
      <c r="BJ147" s="14" t="s">
        <v>124</v>
      </c>
      <c r="BK147" s="100">
        <f t="shared" si="14"/>
        <v>0</v>
      </c>
      <c r="BL147" s="14" t="s">
        <v>291</v>
      </c>
      <c r="BM147" s="182" t="s">
        <v>268</v>
      </c>
    </row>
    <row r="148" spans="1:65" s="2" customFormat="1" ht="16.5" customHeight="1">
      <c r="A148" s="31"/>
      <c r="B148" s="138"/>
      <c r="C148" s="170" t="s">
        <v>198</v>
      </c>
      <c r="D148" s="170" t="s">
        <v>148</v>
      </c>
      <c r="E148" s="171" t="s">
        <v>347</v>
      </c>
      <c r="F148" s="172" t="s">
        <v>348</v>
      </c>
      <c r="G148" s="173" t="s">
        <v>236</v>
      </c>
      <c r="H148" s="174">
        <v>18</v>
      </c>
      <c r="I148" s="175"/>
      <c r="J148" s="176">
        <f t="shared" si="5"/>
        <v>0</v>
      </c>
      <c r="K148" s="177"/>
      <c r="L148" s="32"/>
      <c r="M148" s="183" t="s">
        <v>1</v>
      </c>
      <c r="N148" s="184" t="s">
        <v>42</v>
      </c>
      <c r="O148" s="185"/>
      <c r="P148" s="186">
        <f t="shared" si="6"/>
        <v>0</v>
      </c>
      <c r="Q148" s="186">
        <v>0</v>
      </c>
      <c r="R148" s="186">
        <f t="shared" si="7"/>
        <v>0</v>
      </c>
      <c r="S148" s="186">
        <v>0</v>
      </c>
      <c r="T148" s="187">
        <f t="shared" si="8"/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82" t="s">
        <v>291</v>
      </c>
      <c r="AT148" s="182" t="s">
        <v>148</v>
      </c>
      <c r="AU148" s="182" t="s">
        <v>124</v>
      </c>
      <c r="AY148" s="14" t="s">
        <v>145</v>
      </c>
      <c r="BE148" s="100">
        <f t="shared" si="9"/>
        <v>0</v>
      </c>
      <c r="BF148" s="100">
        <f t="shared" si="10"/>
        <v>0</v>
      </c>
      <c r="BG148" s="100">
        <f t="shared" si="11"/>
        <v>0</v>
      </c>
      <c r="BH148" s="100">
        <f t="shared" si="12"/>
        <v>0</v>
      </c>
      <c r="BI148" s="100">
        <f t="shared" si="13"/>
        <v>0</v>
      </c>
      <c r="BJ148" s="14" t="s">
        <v>124</v>
      </c>
      <c r="BK148" s="100">
        <f t="shared" si="14"/>
        <v>0</v>
      </c>
      <c r="BL148" s="14" t="s">
        <v>291</v>
      </c>
      <c r="BM148" s="182" t="s">
        <v>217</v>
      </c>
    </row>
    <row r="149" spans="1:65" s="2" customFormat="1" ht="6.9" customHeight="1">
      <c r="A149" s="31"/>
      <c r="B149" s="49"/>
      <c r="C149" s="50"/>
      <c r="D149" s="50"/>
      <c r="E149" s="50"/>
      <c r="F149" s="50"/>
      <c r="G149" s="50"/>
      <c r="H149" s="50"/>
      <c r="I149" s="50"/>
      <c r="J149" s="50"/>
      <c r="K149" s="50"/>
      <c r="L149" s="32"/>
      <c r="M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</row>
    <row r="150" spans="1:65" ht="11.4">
      <c r="C150" s="189" t="s">
        <v>371</v>
      </c>
      <c r="D150" s="190"/>
      <c r="E150" s="191"/>
      <c r="F150" s="192"/>
      <c r="G150" s="193"/>
      <c r="H150" s="194"/>
      <c r="I150" s="195"/>
      <c r="J150" s="196"/>
    </row>
    <row r="151" spans="1:65" ht="131.4" customHeight="1">
      <c r="C151" s="250" t="s">
        <v>372</v>
      </c>
      <c r="D151" s="250"/>
      <c r="E151" s="250"/>
      <c r="F151" s="250"/>
      <c r="G151" s="250"/>
      <c r="H151" s="250"/>
      <c r="I151" s="250"/>
      <c r="J151" s="250"/>
    </row>
  </sheetData>
  <autoFilter ref="C127:K148"/>
  <mergeCells count="15">
    <mergeCell ref="D106:F106"/>
    <mergeCell ref="E118:H118"/>
    <mergeCell ref="E120:H120"/>
    <mergeCell ref="L2:V2"/>
    <mergeCell ref="C151:J151"/>
    <mergeCell ref="E87:H87"/>
    <mergeCell ref="D102:F102"/>
    <mergeCell ref="D103:F103"/>
    <mergeCell ref="D104:F104"/>
    <mergeCell ref="D105:F105"/>
    <mergeCell ref="E7:H7"/>
    <mergeCell ref="E9:H9"/>
    <mergeCell ref="E18:H18"/>
    <mergeCell ref="E27:H27"/>
    <mergeCell ref="E85:H85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4"/>
  <sheetViews>
    <sheetView showGridLines="0" topLeftCell="A115" workbookViewId="0">
      <selection activeCell="C134" sqref="C134:J134"/>
    </sheetView>
  </sheetViews>
  <sheetFormatPr defaultRowHeight="10.199999999999999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0" width="22.28515625" style="1" customWidth="1"/>
    <col min="11" max="11" width="22.28515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209" t="s">
        <v>5</v>
      </c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4" t="s">
        <v>97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76</v>
      </c>
    </row>
    <row r="4" spans="1:46" s="1" customFormat="1" ht="24.9" customHeight="1">
      <c r="B4" s="17"/>
      <c r="D4" s="18" t="s">
        <v>110</v>
      </c>
      <c r="L4" s="17"/>
      <c r="M4" s="107" t="s">
        <v>9</v>
      </c>
      <c r="AT4" s="14" t="s">
        <v>3</v>
      </c>
    </row>
    <row r="5" spans="1:46" s="1" customFormat="1" ht="6.9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26.25" customHeight="1">
      <c r="B7" s="17"/>
      <c r="E7" s="247" t="str">
        <f>'Rekapitulácia stavby'!K6</f>
        <v>Zateplenie plniarne nealkoholických nápojov, Dunajská streda - časť búracie práce - aktualizácia jún 2023</v>
      </c>
      <c r="F7" s="248"/>
      <c r="G7" s="248"/>
      <c r="H7" s="248"/>
      <c r="L7" s="17"/>
    </row>
    <row r="8" spans="1:46" s="2" customFormat="1" ht="12" customHeight="1">
      <c r="A8" s="31"/>
      <c r="B8" s="32"/>
      <c r="C8" s="31"/>
      <c r="D8" s="24" t="s">
        <v>111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30" customHeight="1">
      <c r="A9" s="31"/>
      <c r="B9" s="32"/>
      <c r="C9" s="31"/>
      <c r="D9" s="31"/>
      <c r="E9" s="229" t="s">
        <v>349</v>
      </c>
      <c r="F9" s="249"/>
      <c r="G9" s="249"/>
      <c r="H9" s="24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4" t="s">
        <v>16</v>
      </c>
      <c r="E11" s="31"/>
      <c r="F11" s="22" t="s">
        <v>1</v>
      </c>
      <c r="G11" s="31"/>
      <c r="H11" s="31"/>
      <c r="I11" s="24" t="s">
        <v>17</v>
      </c>
      <c r="J11" s="22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4" t="s">
        <v>18</v>
      </c>
      <c r="E12" s="31"/>
      <c r="F12" s="22" t="s">
        <v>19</v>
      </c>
      <c r="G12" s="31"/>
      <c r="H12" s="31"/>
      <c r="I12" s="24" t="s">
        <v>20</v>
      </c>
      <c r="J12" s="57" t="str">
        <f>'Rekapitulácia stavby'!AN8</f>
        <v>8. 6. 2023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8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4" t="s">
        <v>22</v>
      </c>
      <c r="E14" s="31"/>
      <c r="F14" s="31"/>
      <c r="G14" s="31"/>
      <c r="H14" s="31"/>
      <c r="I14" s="24" t="s">
        <v>23</v>
      </c>
      <c r="J14" s="22" t="s">
        <v>1</v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2" t="s">
        <v>24</v>
      </c>
      <c r="F15" s="31"/>
      <c r="G15" s="31"/>
      <c r="H15" s="31"/>
      <c r="I15" s="24" t="s">
        <v>25</v>
      </c>
      <c r="J15" s="22" t="s">
        <v>1</v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4" t="s">
        <v>26</v>
      </c>
      <c r="E17" s="31"/>
      <c r="F17" s="31"/>
      <c r="G17" s="31"/>
      <c r="H17" s="31"/>
      <c r="I17" s="24" t="s">
        <v>23</v>
      </c>
      <c r="J17" s="25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51" t="str">
        <f>'Rekapitulácia stavby'!E14</f>
        <v>Vyplň údaj</v>
      </c>
      <c r="F18" s="234"/>
      <c r="G18" s="234"/>
      <c r="H18" s="234"/>
      <c r="I18" s="24" t="s">
        <v>25</v>
      </c>
      <c r="J18" s="25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4" t="s">
        <v>28</v>
      </c>
      <c r="E20" s="31"/>
      <c r="F20" s="31"/>
      <c r="G20" s="31"/>
      <c r="H20" s="31"/>
      <c r="I20" s="24" t="s">
        <v>23</v>
      </c>
      <c r="J20" s="22" t="s">
        <v>1</v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2" t="s">
        <v>29</v>
      </c>
      <c r="F21" s="31"/>
      <c r="G21" s="31"/>
      <c r="H21" s="31"/>
      <c r="I21" s="24" t="s">
        <v>25</v>
      </c>
      <c r="J21" s="22" t="s">
        <v>1</v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4" t="s">
        <v>31</v>
      </c>
      <c r="E23" s="31"/>
      <c r="F23" s="31"/>
      <c r="G23" s="31"/>
      <c r="H23" s="31"/>
      <c r="I23" s="24" t="s">
        <v>23</v>
      </c>
      <c r="J23" s="22" t="s">
        <v>1</v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2" t="s">
        <v>32</v>
      </c>
      <c r="F24" s="31"/>
      <c r="G24" s="31"/>
      <c r="H24" s="31"/>
      <c r="I24" s="24" t="s">
        <v>25</v>
      </c>
      <c r="J24" s="22" t="s">
        <v>1</v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4" t="s">
        <v>33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08"/>
      <c r="B27" s="109"/>
      <c r="C27" s="108"/>
      <c r="D27" s="108"/>
      <c r="E27" s="238" t="s">
        <v>1</v>
      </c>
      <c r="F27" s="238"/>
      <c r="G27" s="238"/>
      <c r="H27" s="23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" customHeight="1">
      <c r="A30" s="31"/>
      <c r="B30" s="32"/>
      <c r="C30" s="31"/>
      <c r="D30" s="22" t="s">
        <v>113</v>
      </c>
      <c r="E30" s="31"/>
      <c r="F30" s="31"/>
      <c r="G30" s="31"/>
      <c r="H30" s="31"/>
      <c r="I30" s="31"/>
      <c r="J30" s="30">
        <f>J96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" customHeight="1">
      <c r="A31" s="31"/>
      <c r="B31" s="32"/>
      <c r="C31" s="31"/>
      <c r="D31" s="29" t="s">
        <v>104</v>
      </c>
      <c r="E31" s="31"/>
      <c r="F31" s="31"/>
      <c r="G31" s="31"/>
      <c r="H31" s="31"/>
      <c r="I31" s="31"/>
      <c r="J31" s="30">
        <f>J101</f>
        <v>0</v>
      </c>
      <c r="K31" s="31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11" t="s">
        <v>36</v>
      </c>
      <c r="E32" s="31"/>
      <c r="F32" s="31"/>
      <c r="G32" s="31"/>
      <c r="H32" s="31"/>
      <c r="I32" s="31"/>
      <c r="J32" s="73">
        <f>ROUND(J30 + J31, 2)</f>
        <v>0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" customHeight="1">
      <c r="A33" s="31"/>
      <c r="B33" s="32"/>
      <c r="C33" s="31"/>
      <c r="D33" s="68"/>
      <c r="E33" s="68"/>
      <c r="F33" s="68"/>
      <c r="G33" s="68"/>
      <c r="H33" s="68"/>
      <c r="I33" s="68"/>
      <c r="J33" s="68"/>
      <c r="K33" s="68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" customHeight="1">
      <c r="A34" s="31"/>
      <c r="B34" s="32"/>
      <c r="C34" s="31"/>
      <c r="D34" s="31"/>
      <c r="E34" s="31"/>
      <c r="F34" s="35" t="s">
        <v>38</v>
      </c>
      <c r="G34" s="31"/>
      <c r="H34" s="31"/>
      <c r="I34" s="35" t="s">
        <v>37</v>
      </c>
      <c r="J34" s="35" t="s">
        <v>39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" customHeight="1">
      <c r="A35" s="31"/>
      <c r="B35" s="32"/>
      <c r="C35" s="31"/>
      <c r="D35" s="112" t="s">
        <v>40</v>
      </c>
      <c r="E35" s="37" t="s">
        <v>41</v>
      </c>
      <c r="F35" s="113">
        <f>ROUND((SUM(BE101:BE108) + SUM(BE128:BE131)),  2)</f>
        <v>0</v>
      </c>
      <c r="G35" s="114"/>
      <c r="H35" s="114"/>
      <c r="I35" s="115">
        <v>0.2</v>
      </c>
      <c r="J35" s="113">
        <f>ROUND(((SUM(BE101:BE108) + SUM(BE128:BE131))*I35),  2)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" customHeight="1">
      <c r="A36" s="31"/>
      <c r="B36" s="32"/>
      <c r="C36" s="31"/>
      <c r="D36" s="31"/>
      <c r="E36" s="37" t="s">
        <v>42</v>
      </c>
      <c r="F36" s="113">
        <f>ROUND((SUM(BF101:BF108) + SUM(BF128:BF131)),  2)</f>
        <v>0</v>
      </c>
      <c r="G36" s="114"/>
      <c r="H36" s="114"/>
      <c r="I36" s="115">
        <v>0.2</v>
      </c>
      <c r="J36" s="113">
        <f>ROUND(((SUM(BF101:BF108) + SUM(BF128:BF131))*I36),  2)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" hidden="1" customHeight="1">
      <c r="A37" s="31"/>
      <c r="B37" s="32"/>
      <c r="C37" s="31"/>
      <c r="D37" s="31"/>
      <c r="E37" s="24" t="s">
        <v>43</v>
      </c>
      <c r="F37" s="116">
        <f>ROUND((SUM(BG101:BG108) + SUM(BG128:BG131)),  2)</f>
        <v>0</v>
      </c>
      <c r="G37" s="31"/>
      <c r="H37" s="31"/>
      <c r="I37" s="117">
        <v>0.2</v>
      </c>
      <c r="J37" s="116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" hidden="1" customHeight="1">
      <c r="A38" s="31"/>
      <c r="B38" s="32"/>
      <c r="C38" s="31"/>
      <c r="D38" s="31"/>
      <c r="E38" s="24" t="s">
        <v>44</v>
      </c>
      <c r="F38" s="116">
        <f>ROUND((SUM(BH101:BH108) + SUM(BH128:BH131)),  2)</f>
        <v>0</v>
      </c>
      <c r="G38" s="31"/>
      <c r="H38" s="31"/>
      <c r="I38" s="117">
        <v>0.2</v>
      </c>
      <c r="J38" s="116">
        <f>0</f>
        <v>0</v>
      </c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" hidden="1" customHeight="1">
      <c r="A39" s="31"/>
      <c r="B39" s="32"/>
      <c r="C39" s="31"/>
      <c r="D39" s="31"/>
      <c r="E39" s="37" t="s">
        <v>45</v>
      </c>
      <c r="F39" s="113">
        <f>ROUND((SUM(BI101:BI108) + SUM(BI128:BI131)),  2)</f>
        <v>0</v>
      </c>
      <c r="G39" s="114"/>
      <c r="H39" s="114"/>
      <c r="I39" s="115">
        <v>0</v>
      </c>
      <c r="J39" s="113">
        <f>0</f>
        <v>0</v>
      </c>
      <c r="K39" s="3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18" t="s">
        <v>46</v>
      </c>
      <c r="E41" s="62"/>
      <c r="F41" s="62"/>
      <c r="G41" s="119" t="s">
        <v>47</v>
      </c>
      <c r="H41" s="120" t="s">
        <v>48</v>
      </c>
      <c r="I41" s="62"/>
      <c r="J41" s="121">
        <f>SUM(J32:J39)</f>
        <v>0</v>
      </c>
      <c r="K41" s="122"/>
      <c r="L41" s="44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4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4"/>
      <c r="D50" s="45" t="s">
        <v>49</v>
      </c>
      <c r="E50" s="46"/>
      <c r="F50" s="46"/>
      <c r="G50" s="45" t="s">
        <v>50</v>
      </c>
      <c r="H50" s="46"/>
      <c r="I50" s="46"/>
      <c r="J50" s="46"/>
      <c r="K50" s="46"/>
      <c r="L50" s="44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3.2">
      <c r="A61" s="31"/>
      <c r="B61" s="32"/>
      <c r="C61" s="31"/>
      <c r="D61" s="47" t="s">
        <v>51</v>
      </c>
      <c r="E61" s="34"/>
      <c r="F61" s="123" t="s">
        <v>52</v>
      </c>
      <c r="G61" s="47" t="s">
        <v>51</v>
      </c>
      <c r="H61" s="34"/>
      <c r="I61" s="34"/>
      <c r="J61" s="124" t="s">
        <v>52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3.2">
      <c r="A65" s="31"/>
      <c r="B65" s="32"/>
      <c r="C65" s="31"/>
      <c r="D65" s="45" t="s">
        <v>53</v>
      </c>
      <c r="E65" s="48"/>
      <c r="F65" s="48"/>
      <c r="G65" s="45" t="s">
        <v>54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3.2">
      <c r="A76" s="31"/>
      <c r="B76" s="32"/>
      <c r="C76" s="31"/>
      <c r="D76" s="47" t="s">
        <v>51</v>
      </c>
      <c r="E76" s="34"/>
      <c r="F76" s="123" t="s">
        <v>52</v>
      </c>
      <c r="G76" s="47" t="s">
        <v>51</v>
      </c>
      <c r="H76" s="34"/>
      <c r="I76" s="34"/>
      <c r="J76" s="124" t="s">
        <v>52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" customHeight="1">
      <c r="A82" s="31"/>
      <c r="B82" s="32"/>
      <c r="C82" s="18" t="s">
        <v>114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4" t="s">
        <v>14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26.25" customHeight="1">
      <c r="A85" s="31"/>
      <c r="B85" s="32"/>
      <c r="C85" s="31"/>
      <c r="D85" s="31"/>
      <c r="E85" s="247" t="str">
        <f>E7</f>
        <v>Zateplenie plniarne nealkoholických nápojov, Dunajská streda - časť búracie práce - aktualizácia jún 2023</v>
      </c>
      <c r="F85" s="248"/>
      <c r="G85" s="248"/>
      <c r="H85" s="248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4" t="s">
        <v>111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30" customHeight="1">
      <c r="A87" s="31"/>
      <c r="B87" s="32"/>
      <c r="C87" s="31"/>
      <c r="D87" s="31"/>
      <c r="E87" s="229" t="str">
        <f>E9</f>
        <v>4.2 - Nový bleskozvod vrátane zvodov a uzemnenia - búracie práce</v>
      </c>
      <c r="F87" s="249"/>
      <c r="G87" s="249"/>
      <c r="H87" s="24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4" t="s">
        <v>18</v>
      </c>
      <c r="D89" s="31"/>
      <c r="E89" s="31"/>
      <c r="F89" s="22" t="str">
        <f>F12</f>
        <v>Dunajská Streda</v>
      </c>
      <c r="G89" s="31"/>
      <c r="H89" s="31"/>
      <c r="I89" s="24" t="s">
        <v>20</v>
      </c>
      <c r="J89" s="57" t="str">
        <f>IF(J12="","",J12)</f>
        <v>8. 6. 2023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25.65" customHeight="1">
      <c r="A91" s="31"/>
      <c r="B91" s="32"/>
      <c r="C91" s="24" t="s">
        <v>22</v>
      </c>
      <c r="D91" s="31"/>
      <c r="E91" s="31"/>
      <c r="F91" s="22" t="str">
        <f>E15</f>
        <v>McCarter, a.s.</v>
      </c>
      <c r="G91" s="31"/>
      <c r="H91" s="31"/>
      <c r="I91" s="24" t="s">
        <v>28</v>
      </c>
      <c r="J91" s="27" t="str">
        <f>E21</f>
        <v>Ing.arch. Miroslav Marko M.Arch.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15" customHeight="1">
      <c r="A92" s="31"/>
      <c r="B92" s="32"/>
      <c r="C92" s="24" t="s">
        <v>26</v>
      </c>
      <c r="D92" s="31"/>
      <c r="E92" s="31"/>
      <c r="F92" s="22" t="str">
        <f>IF(E18="","",E18)</f>
        <v>Vyplň údaj</v>
      </c>
      <c r="G92" s="31"/>
      <c r="H92" s="31"/>
      <c r="I92" s="24" t="s">
        <v>31</v>
      </c>
      <c r="J92" s="27" t="str">
        <f>E24</f>
        <v>Rosoft,s.r.o.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25" t="s">
        <v>115</v>
      </c>
      <c r="D94" s="105"/>
      <c r="E94" s="105"/>
      <c r="F94" s="105"/>
      <c r="G94" s="105"/>
      <c r="H94" s="105"/>
      <c r="I94" s="105"/>
      <c r="J94" s="126" t="s">
        <v>116</v>
      </c>
      <c r="K94" s="105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8" customHeight="1">
      <c r="A96" s="31"/>
      <c r="B96" s="32"/>
      <c r="C96" s="127" t="s">
        <v>117</v>
      </c>
      <c r="D96" s="31"/>
      <c r="E96" s="31"/>
      <c r="F96" s="31"/>
      <c r="G96" s="31"/>
      <c r="H96" s="31"/>
      <c r="I96" s="31"/>
      <c r="J96" s="73">
        <f>J128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118</v>
      </c>
    </row>
    <row r="97" spans="1:65" s="9" customFormat="1" ht="24.9" customHeight="1">
      <c r="B97" s="128"/>
      <c r="D97" s="129" t="s">
        <v>119</v>
      </c>
      <c r="E97" s="130"/>
      <c r="F97" s="130"/>
      <c r="G97" s="130"/>
      <c r="H97" s="130"/>
      <c r="I97" s="130"/>
      <c r="J97" s="131">
        <f>J129</f>
        <v>0</v>
      </c>
      <c r="L97" s="128"/>
    </row>
    <row r="98" spans="1:65" s="10" customFormat="1" ht="19.95" customHeight="1">
      <c r="B98" s="132"/>
      <c r="D98" s="133" t="s">
        <v>120</v>
      </c>
      <c r="E98" s="134"/>
      <c r="F98" s="134"/>
      <c r="G98" s="134"/>
      <c r="H98" s="134"/>
      <c r="I98" s="134"/>
      <c r="J98" s="135">
        <f>J130</f>
        <v>0</v>
      </c>
      <c r="L98" s="132"/>
    </row>
    <row r="99" spans="1:65" s="2" customFormat="1" ht="21.75" customHeight="1">
      <c r="A99" s="31"/>
      <c r="B99" s="32"/>
      <c r="C99" s="31"/>
      <c r="D99" s="31"/>
      <c r="E99" s="31"/>
      <c r="F99" s="31"/>
      <c r="G99" s="31"/>
      <c r="H99" s="31"/>
      <c r="I99" s="31"/>
      <c r="J99" s="31"/>
      <c r="K99" s="31"/>
      <c r="L99" s="44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</row>
    <row r="100" spans="1:65" s="2" customFormat="1" ht="6.9" customHeight="1">
      <c r="A100" s="31"/>
      <c r="B100" s="32"/>
      <c r="C100" s="31"/>
      <c r="D100" s="31"/>
      <c r="E100" s="31"/>
      <c r="F100" s="31"/>
      <c r="G100" s="31"/>
      <c r="H100" s="31"/>
      <c r="I100" s="31"/>
      <c r="J100" s="31"/>
      <c r="K100" s="31"/>
      <c r="L100" s="44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65" s="2" customFormat="1" ht="29.25" customHeight="1">
      <c r="A101" s="31"/>
      <c r="B101" s="32"/>
      <c r="C101" s="127" t="s">
        <v>121</v>
      </c>
      <c r="D101" s="31"/>
      <c r="E101" s="31"/>
      <c r="F101" s="31"/>
      <c r="G101" s="31"/>
      <c r="H101" s="31"/>
      <c r="I101" s="31"/>
      <c r="J101" s="136">
        <f>ROUND(J102 + J103 + J104 + J105 + J106 + J107,2)</f>
        <v>0</v>
      </c>
      <c r="K101" s="31"/>
      <c r="L101" s="44"/>
      <c r="N101" s="137" t="s">
        <v>40</v>
      </c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65" s="2" customFormat="1" ht="18" customHeight="1">
      <c r="A102" s="31"/>
      <c r="B102" s="138"/>
      <c r="C102" s="139"/>
      <c r="D102" s="244" t="s">
        <v>122</v>
      </c>
      <c r="E102" s="246"/>
      <c r="F102" s="246"/>
      <c r="G102" s="139"/>
      <c r="H102" s="139"/>
      <c r="I102" s="139"/>
      <c r="J102" s="96">
        <v>0</v>
      </c>
      <c r="K102" s="139"/>
      <c r="L102" s="141"/>
      <c r="M102" s="142"/>
      <c r="N102" s="143" t="s">
        <v>42</v>
      </c>
      <c r="O102" s="142"/>
      <c r="P102" s="142"/>
      <c r="Q102" s="142"/>
      <c r="R102" s="142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142"/>
      <c r="AV102" s="142"/>
      <c r="AW102" s="142"/>
      <c r="AX102" s="142"/>
      <c r="AY102" s="144" t="s">
        <v>123</v>
      </c>
      <c r="AZ102" s="142"/>
      <c r="BA102" s="142"/>
      <c r="BB102" s="142"/>
      <c r="BC102" s="142"/>
      <c r="BD102" s="142"/>
      <c r="BE102" s="145">
        <f t="shared" ref="BE102:BE107" si="0">IF(N102="základná",J102,0)</f>
        <v>0</v>
      </c>
      <c r="BF102" s="145">
        <f t="shared" ref="BF102:BF107" si="1">IF(N102="znížená",J102,0)</f>
        <v>0</v>
      </c>
      <c r="BG102" s="145">
        <f t="shared" ref="BG102:BG107" si="2">IF(N102="zákl. prenesená",J102,0)</f>
        <v>0</v>
      </c>
      <c r="BH102" s="145">
        <f t="shared" ref="BH102:BH107" si="3">IF(N102="zníž. prenesená",J102,0)</f>
        <v>0</v>
      </c>
      <c r="BI102" s="145">
        <f t="shared" ref="BI102:BI107" si="4">IF(N102="nulová",J102,0)</f>
        <v>0</v>
      </c>
      <c r="BJ102" s="144" t="s">
        <v>124</v>
      </c>
      <c r="BK102" s="142"/>
      <c r="BL102" s="142"/>
      <c r="BM102" s="142"/>
    </row>
    <row r="103" spans="1:65" s="2" customFormat="1" ht="18" customHeight="1">
      <c r="A103" s="31"/>
      <c r="B103" s="138"/>
      <c r="C103" s="139"/>
      <c r="D103" s="244" t="s">
        <v>125</v>
      </c>
      <c r="E103" s="246"/>
      <c r="F103" s="246"/>
      <c r="G103" s="139"/>
      <c r="H103" s="139"/>
      <c r="I103" s="139"/>
      <c r="J103" s="96">
        <v>0</v>
      </c>
      <c r="K103" s="139"/>
      <c r="L103" s="141"/>
      <c r="M103" s="142"/>
      <c r="N103" s="143" t="s">
        <v>42</v>
      </c>
      <c r="O103" s="142"/>
      <c r="P103" s="142"/>
      <c r="Q103" s="142"/>
      <c r="R103" s="142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142"/>
      <c r="AV103" s="142"/>
      <c r="AW103" s="142"/>
      <c r="AX103" s="142"/>
      <c r="AY103" s="144" t="s">
        <v>123</v>
      </c>
      <c r="AZ103" s="142"/>
      <c r="BA103" s="142"/>
      <c r="BB103" s="142"/>
      <c r="BC103" s="142"/>
      <c r="BD103" s="142"/>
      <c r="BE103" s="145">
        <f t="shared" si="0"/>
        <v>0</v>
      </c>
      <c r="BF103" s="145">
        <f t="shared" si="1"/>
        <v>0</v>
      </c>
      <c r="BG103" s="145">
        <f t="shared" si="2"/>
        <v>0</v>
      </c>
      <c r="BH103" s="145">
        <f t="shared" si="3"/>
        <v>0</v>
      </c>
      <c r="BI103" s="145">
        <f t="shared" si="4"/>
        <v>0</v>
      </c>
      <c r="BJ103" s="144" t="s">
        <v>124</v>
      </c>
      <c r="BK103" s="142"/>
      <c r="BL103" s="142"/>
      <c r="BM103" s="142"/>
    </row>
    <row r="104" spans="1:65" s="2" customFormat="1" ht="18" customHeight="1">
      <c r="A104" s="31"/>
      <c r="B104" s="138"/>
      <c r="C104" s="139"/>
      <c r="D104" s="244" t="s">
        <v>126</v>
      </c>
      <c r="E104" s="246"/>
      <c r="F104" s="246"/>
      <c r="G104" s="139"/>
      <c r="H104" s="139"/>
      <c r="I104" s="139"/>
      <c r="J104" s="96">
        <v>0</v>
      </c>
      <c r="K104" s="139"/>
      <c r="L104" s="141"/>
      <c r="M104" s="142"/>
      <c r="N104" s="143" t="s">
        <v>42</v>
      </c>
      <c r="O104" s="142"/>
      <c r="P104" s="142"/>
      <c r="Q104" s="142"/>
      <c r="R104" s="142"/>
      <c r="S104" s="139"/>
      <c r="T104" s="139"/>
      <c r="U104" s="139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42"/>
      <c r="AG104" s="142"/>
      <c r="AH104" s="142"/>
      <c r="AI104" s="142"/>
      <c r="AJ104" s="142"/>
      <c r="AK104" s="142"/>
      <c r="AL104" s="142"/>
      <c r="AM104" s="142"/>
      <c r="AN104" s="142"/>
      <c r="AO104" s="142"/>
      <c r="AP104" s="142"/>
      <c r="AQ104" s="142"/>
      <c r="AR104" s="142"/>
      <c r="AS104" s="142"/>
      <c r="AT104" s="142"/>
      <c r="AU104" s="142"/>
      <c r="AV104" s="142"/>
      <c r="AW104" s="142"/>
      <c r="AX104" s="142"/>
      <c r="AY104" s="144" t="s">
        <v>123</v>
      </c>
      <c r="AZ104" s="142"/>
      <c r="BA104" s="142"/>
      <c r="BB104" s="142"/>
      <c r="BC104" s="142"/>
      <c r="BD104" s="142"/>
      <c r="BE104" s="145">
        <f t="shared" si="0"/>
        <v>0</v>
      </c>
      <c r="BF104" s="145">
        <f t="shared" si="1"/>
        <v>0</v>
      </c>
      <c r="BG104" s="145">
        <f t="shared" si="2"/>
        <v>0</v>
      </c>
      <c r="BH104" s="145">
        <f t="shared" si="3"/>
        <v>0</v>
      </c>
      <c r="BI104" s="145">
        <f t="shared" si="4"/>
        <v>0</v>
      </c>
      <c r="BJ104" s="144" t="s">
        <v>124</v>
      </c>
      <c r="BK104" s="142"/>
      <c r="BL104" s="142"/>
      <c r="BM104" s="142"/>
    </row>
    <row r="105" spans="1:65" s="2" customFormat="1" ht="18" customHeight="1">
      <c r="A105" s="31"/>
      <c r="B105" s="138"/>
      <c r="C105" s="139"/>
      <c r="D105" s="244" t="s">
        <v>127</v>
      </c>
      <c r="E105" s="246"/>
      <c r="F105" s="246"/>
      <c r="G105" s="139"/>
      <c r="H105" s="139"/>
      <c r="I105" s="139"/>
      <c r="J105" s="96">
        <v>0</v>
      </c>
      <c r="K105" s="139"/>
      <c r="L105" s="141"/>
      <c r="M105" s="142"/>
      <c r="N105" s="143" t="s">
        <v>42</v>
      </c>
      <c r="O105" s="142"/>
      <c r="P105" s="142"/>
      <c r="Q105" s="142"/>
      <c r="R105" s="142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142"/>
      <c r="AV105" s="142"/>
      <c r="AW105" s="142"/>
      <c r="AX105" s="142"/>
      <c r="AY105" s="144" t="s">
        <v>123</v>
      </c>
      <c r="AZ105" s="142"/>
      <c r="BA105" s="142"/>
      <c r="BB105" s="142"/>
      <c r="BC105" s="142"/>
      <c r="BD105" s="142"/>
      <c r="BE105" s="145">
        <f t="shared" si="0"/>
        <v>0</v>
      </c>
      <c r="BF105" s="145">
        <f t="shared" si="1"/>
        <v>0</v>
      </c>
      <c r="BG105" s="145">
        <f t="shared" si="2"/>
        <v>0</v>
      </c>
      <c r="BH105" s="145">
        <f t="shared" si="3"/>
        <v>0</v>
      </c>
      <c r="BI105" s="145">
        <f t="shared" si="4"/>
        <v>0</v>
      </c>
      <c r="BJ105" s="144" t="s">
        <v>124</v>
      </c>
      <c r="BK105" s="142"/>
      <c r="BL105" s="142"/>
      <c r="BM105" s="142"/>
    </row>
    <row r="106" spans="1:65" s="2" customFormat="1" ht="18" customHeight="1">
      <c r="A106" s="31"/>
      <c r="B106" s="138"/>
      <c r="C106" s="139"/>
      <c r="D106" s="244" t="s">
        <v>128</v>
      </c>
      <c r="E106" s="246"/>
      <c r="F106" s="246"/>
      <c r="G106" s="139"/>
      <c r="H106" s="139"/>
      <c r="I106" s="139"/>
      <c r="J106" s="96">
        <v>0</v>
      </c>
      <c r="K106" s="139"/>
      <c r="L106" s="141"/>
      <c r="M106" s="142"/>
      <c r="N106" s="143" t="s">
        <v>42</v>
      </c>
      <c r="O106" s="142"/>
      <c r="P106" s="142"/>
      <c r="Q106" s="142"/>
      <c r="R106" s="142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4" t="s">
        <v>123</v>
      </c>
      <c r="AZ106" s="142"/>
      <c r="BA106" s="142"/>
      <c r="BB106" s="142"/>
      <c r="BC106" s="142"/>
      <c r="BD106" s="142"/>
      <c r="BE106" s="145">
        <f t="shared" si="0"/>
        <v>0</v>
      </c>
      <c r="BF106" s="145">
        <f t="shared" si="1"/>
        <v>0</v>
      </c>
      <c r="BG106" s="145">
        <f t="shared" si="2"/>
        <v>0</v>
      </c>
      <c r="BH106" s="145">
        <f t="shared" si="3"/>
        <v>0</v>
      </c>
      <c r="BI106" s="145">
        <f t="shared" si="4"/>
        <v>0</v>
      </c>
      <c r="BJ106" s="144" t="s">
        <v>124</v>
      </c>
      <c r="BK106" s="142"/>
      <c r="BL106" s="142"/>
      <c r="BM106" s="142"/>
    </row>
    <row r="107" spans="1:65" s="2" customFormat="1" ht="18" customHeight="1">
      <c r="A107" s="31"/>
      <c r="B107" s="138"/>
      <c r="C107" s="139"/>
      <c r="D107" s="140" t="s">
        <v>129</v>
      </c>
      <c r="E107" s="139"/>
      <c r="F107" s="139"/>
      <c r="G107" s="139"/>
      <c r="H107" s="139"/>
      <c r="I107" s="139"/>
      <c r="J107" s="96">
        <f>ROUND(J30*T107,2)</f>
        <v>0</v>
      </c>
      <c r="K107" s="139"/>
      <c r="L107" s="141"/>
      <c r="M107" s="142"/>
      <c r="N107" s="143" t="s">
        <v>42</v>
      </c>
      <c r="O107" s="142"/>
      <c r="P107" s="142"/>
      <c r="Q107" s="142"/>
      <c r="R107" s="142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4" t="s">
        <v>130</v>
      </c>
      <c r="AZ107" s="142"/>
      <c r="BA107" s="142"/>
      <c r="BB107" s="142"/>
      <c r="BC107" s="142"/>
      <c r="BD107" s="142"/>
      <c r="BE107" s="145">
        <f t="shared" si="0"/>
        <v>0</v>
      </c>
      <c r="BF107" s="145">
        <f t="shared" si="1"/>
        <v>0</v>
      </c>
      <c r="BG107" s="145">
        <f t="shared" si="2"/>
        <v>0</v>
      </c>
      <c r="BH107" s="145">
        <f t="shared" si="3"/>
        <v>0</v>
      </c>
      <c r="BI107" s="145">
        <f t="shared" si="4"/>
        <v>0</v>
      </c>
      <c r="BJ107" s="144" t="s">
        <v>124</v>
      </c>
      <c r="BK107" s="142"/>
      <c r="BL107" s="142"/>
      <c r="BM107" s="142"/>
    </row>
    <row r="108" spans="1:65" s="2" customFormat="1">
      <c r="A108" s="31"/>
      <c r="B108" s="32"/>
      <c r="C108" s="31"/>
      <c r="D108" s="31"/>
      <c r="E108" s="31"/>
      <c r="F108" s="31"/>
      <c r="G108" s="31"/>
      <c r="H108" s="31"/>
      <c r="I108" s="31"/>
      <c r="J108" s="31"/>
      <c r="K108" s="31"/>
      <c r="L108" s="44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65" s="2" customFormat="1" ht="29.25" customHeight="1">
      <c r="A109" s="31"/>
      <c r="B109" s="32"/>
      <c r="C109" s="104" t="s">
        <v>109</v>
      </c>
      <c r="D109" s="105"/>
      <c r="E109" s="105"/>
      <c r="F109" s="105"/>
      <c r="G109" s="105"/>
      <c r="H109" s="105"/>
      <c r="I109" s="105"/>
      <c r="J109" s="106">
        <f>ROUND(J96+J101,2)</f>
        <v>0</v>
      </c>
      <c r="K109" s="105"/>
      <c r="L109" s="44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65" s="2" customFormat="1" ht="6.9" customHeight="1">
      <c r="A110" s="31"/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44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4" spans="1:63" s="2" customFormat="1" ht="6.9" customHeight="1">
      <c r="A114" s="31"/>
      <c r="B114" s="51"/>
      <c r="C114" s="52"/>
      <c r="D114" s="52"/>
      <c r="E114" s="52"/>
      <c r="F114" s="52"/>
      <c r="G114" s="52"/>
      <c r="H114" s="52"/>
      <c r="I114" s="52"/>
      <c r="J114" s="52"/>
      <c r="K114" s="52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3" s="2" customFormat="1" ht="24.9" customHeight="1">
      <c r="A115" s="31"/>
      <c r="B115" s="32"/>
      <c r="C115" s="18" t="s">
        <v>131</v>
      </c>
      <c r="D115" s="31"/>
      <c r="E115" s="31"/>
      <c r="F115" s="31"/>
      <c r="G115" s="31"/>
      <c r="H115" s="31"/>
      <c r="I115" s="31"/>
      <c r="J115" s="31"/>
      <c r="K115" s="31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3" s="2" customFormat="1" ht="6.9" customHeight="1">
      <c r="A116" s="31"/>
      <c r="B116" s="32"/>
      <c r="C116" s="31"/>
      <c r="D116" s="31"/>
      <c r="E116" s="31"/>
      <c r="F116" s="31"/>
      <c r="G116" s="31"/>
      <c r="H116" s="31"/>
      <c r="I116" s="31"/>
      <c r="J116" s="31"/>
      <c r="K116" s="31"/>
      <c r="L116" s="44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3" s="2" customFormat="1" ht="12" customHeight="1">
      <c r="A117" s="31"/>
      <c r="B117" s="32"/>
      <c r="C117" s="24" t="s">
        <v>14</v>
      </c>
      <c r="D117" s="31"/>
      <c r="E117" s="31"/>
      <c r="F117" s="31"/>
      <c r="G117" s="31"/>
      <c r="H117" s="31"/>
      <c r="I117" s="31"/>
      <c r="J117" s="31"/>
      <c r="K117" s="31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3" s="2" customFormat="1" ht="26.25" customHeight="1">
      <c r="A118" s="31"/>
      <c r="B118" s="32"/>
      <c r="C118" s="31"/>
      <c r="D118" s="31"/>
      <c r="E118" s="247" t="str">
        <f>E7</f>
        <v>Zateplenie plniarne nealkoholických nápojov, Dunajská streda - časť búracie práce - aktualizácia jún 2023</v>
      </c>
      <c r="F118" s="248"/>
      <c r="G118" s="248"/>
      <c r="H118" s="248"/>
      <c r="I118" s="31"/>
      <c r="J118" s="31"/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3" s="2" customFormat="1" ht="12" customHeight="1">
      <c r="A119" s="31"/>
      <c r="B119" s="32"/>
      <c r="C119" s="24" t="s">
        <v>111</v>
      </c>
      <c r="D119" s="31"/>
      <c r="E119" s="31"/>
      <c r="F119" s="31"/>
      <c r="G119" s="31"/>
      <c r="H119" s="31"/>
      <c r="I119" s="31"/>
      <c r="J119" s="31"/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3" s="2" customFormat="1" ht="30" customHeight="1">
      <c r="A120" s="31"/>
      <c r="B120" s="32"/>
      <c r="C120" s="31"/>
      <c r="D120" s="31"/>
      <c r="E120" s="229" t="str">
        <f>E9</f>
        <v>4.2 - Nový bleskozvod vrátane zvodov a uzemnenia - búracie práce</v>
      </c>
      <c r="F120" s="249"/>
      <c r="G120" s="249"/>
      <c r="H120" s="249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3" s="2" customFormat="1" ht="6.9" customHeight="1">
      <c r="A121" s="31"/>
      <c r="B121" s="32"/>
      <c r="C121" s="31"/>
      <c r="D121" s="31"/>
      <c r="E121" s="31"/>
      <c r="F121" s="31"/>
      <c r="G121" s="31"/>
      <c r="H121" s="31"/>
      <c r="I121" s="31"/>
      <c r="J121" s="31"/>
      <c r="K121" s="31"/>
      <c r="L121" s="44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63" s="2" customFormat="1" ht="12" customHeight="1">
      <c r="A122" s="31"/>
      <c r="B122" s="32"/>
      <c r="C122" s="24" t="s">
        <v>18</v>
      </c>
      <c r="D122" s="31"/>
      <c r="E122" s="31"/>
      <c r="F122" s="22" t="str">
        <f>F12</f>
        <v>Dunajská Streda</v>
      </c>
      <c r="G122" s="31"/>
      <c r="H122" s="31"/>
      <c r="I122" s="24" t="s">
        <v>20</v>
      </c>
      <c r="J122" s="57" t="str">
        <f>IF(J12="","",J12)</f>
        <v>8. 6. 2023</v>
      </c>
      <c r="K122" s="31"/>
      <c r="L122" s="44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63" s="2" customFormat="1" ht="6.9" customHeight="1">
      <c r="A123" s="31"/>
      <c r="B123" s="32"/>
      <c r="C123" s="31"/>
      <c r="D123" s="31"/>
      <c r="E123" s="31"/>
      <c r="F123" s="31"/>
      <c r="G123" s="31"/>
      <c r="H123" s="31"/>
      <c r="I123" s="31"/>
      <c r="J123" s="31"/>
      <c r="K123" s="31"/>
      <c r="L123" s="44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63" s="2" customFormat="1" ht="25.65" customHeight="1">
      <c r="A124" s="31"/>
      <c r="B124" s="32"/>
      <c r="C124" s="24" t="s">
        <v>22</v>
      </c>
      <c r="D124" s="31"/>
      <c r="E124" s="31"/>
      <c r="F124" s="22" t="str">
        <f>E15</f>
        <v>McCarter, a.s.</v>
      </c>
      <c r="G124" s="31"/>
      <c r="H124" s="31"/>
      <c r="I124" s="24" t="s">
        <v>28</v>
      </c>
      <c r="J124" s="27" t="str">
        <f>E21</f>
        <v>Ing.arch. Miroslav Marko M.Arch.</v>
      </c>
      <c r="K124" s="31"/>
      <c r="L124" s="44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</row>
    <row r="125" spans="1:63" s="2" customFormat="1" ht="15.15" customHeight="1">
      <c r="A125" s="31"/>
      <c r="B125" s="32"/>
      <c r="C125" s="24" t="s">
        <v>26</v>
      </c>
      <c r="D125" s="31"/>
      <c r="E125" s="31"/>
      <c r="F125" s="22" t="str">
        <f>IF(E18="","",E18)</f>
        <v>Vyplň údaj</v>
      </c>
      <c r="G125" s="31"/>
      <c r="H125" s="31"/>
      <c r="I125" s="24" t="s">
        <v>31</v>
      </c>
      <c r="J125" s="27" t="str">
        <f>E24</f>
        <v>Rosoft,s.r.o.</v>
      </c>
      <c r="K125" s="31"/>
      <c r="L125" s="44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</row>
    <row r="126" spans="1:63" s="2" customFormat="1" ht="10.35" customHeight="1">
      <c r="A126" s="31"/>
      <c r="B126" s="32"/>
      <c r="C126" s="31"/>
      <c r="D126" s="31"/>
      <c r="E126" s="31"/>
      <c r="F126" s="31"/>
      <c r="G126" s="31"/>
      <c r="H126" s="31"/>
      <c r="I126" s="31"/>
      <c r="J126" s="31"/>
      <c r="K126" s="31"/>
      <c r="L126" s="44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</row>
    <row r="127" spans="1:63" s="11" customFormat="1" ht="29.25" customHeight="1">
      <c r="A127" s="146"/>
      <c r="B127" s="147"/>
      <c r="C127" s="148" t="s">
        <v>132</v>
      </c>
      <c r="D127" s="149" t="s">
        <v>61</v>
      </c>
      <c r="E127" s="149" t="s">
        <v>57</v>
      </c>
      <c r="F127" s="149" t="s">
        <v>58</v>
      </c>
      <c r="G127" s="149" t="s">
        <v>133</v>
      </c>
      <c r="H127" s="149" t="s">
        <v>134</v>
      </c>
      <c r="I127" s="149" t="s">
        <v>135</v>
      </c>
      <c r="J127" s="150" t="s">
        <v>116</v>
      </c>
      <c r="K127" s="151" t="s">
        <v>136</v>
      </c>
      <c r="L127" s="152"/>
      <c r="M127" s="64" t="s">
        <v>1</v>
      </c>
      <c r="N127" s="65" t="s">
        <v>40</v>
      </c>
      <c r="O127" s="65" t="s">
        <v>137</v>
      </c>
      <c r="P127" s="65" t="s">
        <v>138</v>
      </c>
      <c r="Q127" s="65" t="s">
        <v>139</v>
      </c>
      <c r="R127" s="65" t="s">
        <v>140</v>
      </c>
      <c r="S127" s="65" t="s">
        <v>141</v>
      </c>
      <c r="T127" s="66" t="s">
        <v>142</v>
      </c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</row>
    <row r="128" spans="1:63" s="2" customFormat="1" ht="22.8" customHeight="1">
      <c r="A128" s="31"/>
      <c r="B128" s="32"/>
      <c r="C128" s="71" t="s">
        <v>113</v>
      </c>
      <c r="D128" s="31"/>
      <c r="E128" s="31"/>
      <c r="F128" s="31"/>
      <c r="G128" s="31"/>
      <c r="H128" s="31"/>
      <c r="I128" s="31"/>
      <c r="J128" s="153">
        <f>BK128</f>
        <v>0</v>
      </c>
      <c r="K128" s="31"/>
      <c r="L128" s="32"/>
      <c r="M128" s="67"/>
      <c r="N128" s="58"/>
      <c r="O128" s="68"/>
      <c r="P128" s="154">
        <f>P129</f>
        <v>0</v>
      </c>
      <c r="Q128" s="68"/>
      <c r="R128" s="154">
        <f>R129</f>
        <v>0</v>
      </c>
      <c r="S128" s="68"/>
      <c r="T128" s="155">
        <f>T129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T128" s="14" t="s">
        <v>75</v>
      </c>
      <c r="AU128" s="14" t="s">
        <v>118</v>
      </c>
      <c r="BK128" s="156">
        <f>BK129</f>
        <v>0</v>
      </c>
    </row>
    <row r="129" spans="1:65" s="12" customFormat="1" ht="25.95" customHeight="1">
      <c r="B129" s="157"/>
      <c r="D129" s="158" t="s">
        <v>75</v>
      </c>
      <c r="E129" s="159" t="s">
        <v>143</v>
      </c>
      <c r="F129" s="159" t="s">
        <v>144</v>
      </c>
      <c r="I129" s="160"/>
      <c r="J129" s="161">
        <f>BK129</f>
        <v>0</v>
      </c>
      <c r="L129" s="157"/>
      <c r="M129" s="162"/>
      <c r="N129" s="163"/>
      <c r="O129" s="163"/>
      <c r="P129" s="164">
        <f>P130</f>
        <v>0</v>
      </c>
      <c r="Q129" s="163"/>
      <c r="R129" s="164">
        <f>R130</f>
        <v>0</v>
      </c>
      <c r="S129" s="163"/>
      <c r="T129" s="165">
        <f>T130</f>
        <v>0</v>
      </c>
      <c r="AR129" s="158" t="s">
        <v>84</v>
      </c>
      <c r="AT129" s="166" t="s">
        <v>75</v>
      </c>
      <c r="AU129" s="166" t="s">
        <v>76</v>
      </c>
      <c r="AY129" s="158" t="s">
        <v>145</v>
      </c>
      <c r="BK129" s="167">
        <f>BK130</f>
        <v>0</v>
      </c>
    </row>
    <row r="130" spans="1:65" s="12" customFormat="1" ht="22.8" customHeight="1">
      <c r="B130" s="157"/>
      <c r="D130" s="158" t="s">
        <v>75</v>
      </c>
      <c r="E130" s="168" t="s">
        <v>146</v>
      </c>
      <c r="F130" s="168" t="s">
        <v>147</v>
      </c>
      <c r="I130" s="160"/>
      <c r="J130" s="169">
        <f>BK130</f>
        <v>0</v>
      </c>
      <c r="L130" s="157"/>
      <c r="M130" s="162"/>
      <c r="N130" s="163"/>
      <c r="O130" s="163"/>
      <c r="P130" s="164">
        <f>P131</f>
        <v>0</v>
      </c>
      <c r="Q130" s="163"/>
      <c r="R130" s="164">
        <f>R131</f>
        <v>0</v>
      </c>
      <c r="S130" s="163"/>
      <c r="T130" s="165">
        <f>T131</f>
        <v>0</v>
      </c>
      <c r="AR130" s="158" t="s">
        <v>84</v>
      </c>
      <c r="AT130" s="166" t="s">
        <v>75</v>
      </c>
      <c r="AU130" s="166" t="s">
        <v>84</v>
      </c>
      <c r="AY130" s="158" t="s">
        <v>145</v>
      </c>
      <c r="BK130" s="167">
        <f>BK131</f>
        <v>0</v>
      </c>
    </row>
    <row r="131" spans="1:65" s="2" customFormat="1" ht="24.15" customHeight="1">
      <c r="A131" s="31"/>
      <c r="B131" s="138"/>
      <c r="C131" s="170" t="s">
        <v>84</v>
      </c>
      <c r="D131" s="170" t="s">
        <v>148</v>
      </c>
      <c r="E131" s="171" t="s">
        <v>350</v>
      </c>
      <c r="F131" s="172" t="s">
        <v>351</v>
      </c>
      <c r="G131" s="173" t="s">
        <v>161</v>
      </c>
      <c r="H131" s="174">
        <v>110</v>
      </c>
      <c r="I131" s="175"/>
      <c r="J131" s="176">
        <f>ROUND(I131*H131,2)</f>
        <v>0</v>
      </c>
      <c r="K131" s="177"/>
      <c r="L131" s="32"/>
      <c r="M131" s="183" t="s">
        <v>1</v>
      </c>
      <c r="N131" s="184" t="s">
        <v>42</v>
      </c>
      <c r="O131" s="185"/>
      <c r="P131" s="186">
        <f>O131*H131</f>
        <v>0</v>
      </c>
      <c r="Q131" s="186">
        <v>0</v>
      </c>
      <c r="R131" s="186">
        <f>Q131*H131</f>
        <v>0</v>
      </c>
      <c r="S131" s="186">
        <v>0</v>
      </c>
      <c r="T131" s="187">
        <f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82" t="s">
        <v>152</v>
      </c>
      <c r="AT131" s="182" t="s">
        <v>148</v>
      </c>
      <c r="AU131" s="182" t="s">
        <v>124</v>
      </c>
      <c r="AY131" s="14" t="s">
        <v>145</v>
      </c>
      <c r="BE131" s="100">
        <f>IF(N131="základná",J131,0)</f>
        <v>0</v>
      </c>
      <c r="BF131" s="100">
        <f>IF(N131="znížená",J131,0)</f>
        <v>0</v>
      </c>
      <c r="BG131" s="100">
        <f>IF(N131="zákl. prenesená",J131,0)</f>
        <v>0</v>
      </c>
      <c r="BH131" s="100">
        <f>IF(N131="zníž. prenesená",J131,0)</f>
        <v>0</v>
      </c>
      <c r="BI131" s="100">
        <f>IF(N131="nulová",J131,0)</f>
        <v>0</v>
      </c>
      <c r="BJ131" s="14" t="s">
        <v>124</v>
      </c>
      <c r="BK131" s="100">
        <f>ROUND(I131*H131,2)</f>
        <v>0</v>
      </c>
      <c r="BL131" s="14" t="s">
        <v>152</v>
      </c>
      <c r="BM131" s="182" t="s">
        <v>124</v>
      </c>
    </row>
    <row r="132" spans="1:65" s="2" customFormat="1" ht="6.9" customHeight="1">
      <c r="A132" s="31"/>
      <c r="B132" s="49"/>
      <c r="C132" s="50"/>
      <c r="D132" s="50"/>
      <c r="E132" s="50"/>
      <c r="F132" s="50"/>
      <c r="G132" s="50"/>
      <c r="H132" s="50"/>
      <c r="I132" s="50"/>
      <c r="J132" s="50"/>
      <c r="K132" s="50"/>
      <c r="L132" s="32"/>
      <c r="M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</row>
    <row r="133" spans="1:65" ht="11.4">
      <c r="C133" s="189" t="s">
        <v>371</v>
      </c>
      <c r="D133" s="190"/>
      <c r="E133" s="191"/>
      <c r="F133" s="192"/>
      <c r="G133" s="193"/>
      <c r="H133" s="194"/>
      <c r="I133" s="195"/>
      <c r="J133" s="196"/>
    </row>
    <row r="134" spans="1:65" ht="128.4" customHeight="1">
      <c r="C134" s="250" t="s">
        <v>372</v>
      </c>
      <c r="D134" s="250"/>
      <c r="E134" s="250"/>
      <c r="F134" s="250"/>
      <c r="G134" s="250"/>
      <c r="H134" s="250"/>
      <c r="I134" s="250"/>
      <c r="J134" s="250"/>
    </row>
  </sheetData>
  <autoFilter ref="C127:K131"/>
  <mergeCells count="15">
    <mergeCell ref="D106:F106"/>
    <mergeCell ref="E118:H118"/>
    <mergeCell ref="E120:H120"/>
    <mergeCell ref="L2:V2"/>
    <mergeCell ref="C134:J134"/>
    <mergeCell ref="E87:H87"/>
    <mergeCell ref="D102:F102"/>
    <mergeCell ref="D103:F103"/>
    <mergeCell ref="D104:F104"/>
    <mergeCell ref="D105:F105"/>
    <mergeCell ref="E7:H7"/>
    <mergeCell ref="E9:H9"/>
    <mergeCell ref="E18:H18"/>
    <mergeCell ref="E27:H27"/>
    <mergeCell ref="E85:H85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5"/>
  <sheetViews>
    <sheetView showGridLines="0" tabSelected="1" topLeftCell="A151" workbookViewId="0">
      <selection activeCell="D154" sqref="C154:J155"/>
    </sheetView>
  </sheetViews>
  <sheetFormatPr defaultRowHeight="10.199999999999999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0" width="22.28515625" style="1" customWidth="1"/>
    <col min="11" max="11" width="22.28515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209" t="s">
        <v>5</v>
      </c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4" t="s">
        <v>100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76</v>
      </c>
    </row>
    <row r="4" spans="1:46" s="1" customFormat="1" ht="24.9" customHeight="1">
      <c r="B4" s="17"/>
      <c r="D4" s="18" t="s">
        <v>110</v>
      </c>
      <c r="L4" s="17"/>
      <c r="M4" s="107" t="s">
        <v>9</v>
      </c>
      <c r="AT4" s="14" t="s">
        <v>3</v>
      </c>
    </row>
    <row r="5" spans="1:46" s="1" customFormat="1" ht="6.9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26.25" customHeight="1">
      <c r="B7" s="17"/>
      <c r="E7" s="247" t="str">
        <f>'Rekapitulácia stavby'!K6</f>
        <v>Zateplenie plniarne nealkoholických nápojov, Dunajská streda - časť búracie práce - aktualizácia jún 2023</v>
      </c>
      <c r="F7" s="248"/>
      <c r="G7" s="248"/>
      <c r="H7" s="248"/>
      <c r="L7" s="17"/>
    </row>
    <row r="8" spans="1:46" s="2" customFormat="1" ht="12" customHeight="1">
      <c r="A8" s="31"/>
      <c r="B8" s="32"/>
      <c r="C8" s="31"/>
      <c r="D8" s="24" t="s">
        <v>111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30" customHeight="1">
      <c r="A9" s="31"/>
      <c r="B9" s="32"/>
      <c r="C9" s="31"/>
      <c r="D9" s="31"/>
      <c r="E9" s="229" t="s">
        <v>352</v>
      </c>
      <c r="F9" s="249"/>
      <c r="G9" s="249"/>
      <c r="H9" s="24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4" t="s">
        <v>16</v>
      </c>
      <c r="E11" s="31"/>
      <c r="F11" s="22" t="s">
        <v>1</v>
      </c>
      <c r="G11" s="31"/>
      <c r="H11" s="31"/>
      <c r="I11" s="24" t="s">
        <v>17</v>
      </c>
      <c r="J11" s="22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4" t="s">
        <v>18</v>
      </c>
      <c r="E12" s="31"/>
      <c r="F12" s="22" t="s">
        <v>19</v>
      </c>
      <c r="G12" s="31"/>
      <c r="H12" s="31"/>
      <c r="I12" s="24" t="s">
        <v>20</v>
      </c>
      <c r="J12" s="57" t="str">
        <f>'Rekapitulácia stavby'!AN8</f>
        <v>8. 6. 2023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8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4" t="s">
        <v>22</v>
      </c>
      <c r="E14" s="31"/>
      <c r="F14" s="31"/>
      <c r="G14" s="31"/>
      <c r="H14" s="31"/>
      <c r="I14" s="24" t="s">
        <v>23</v>
      </c>
      <c r="J14" s="22" t="s">
        <v>1</v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2" t="s">
        <v>24</v>
      </c>
      <c r="F15" s="31"/>
      <c r="G15" s="31"/>
      <c r="H15" s="31"/>
      <c r="I15" s="24" t="s">
        <v>25</v>
      </c>
      <c r="J15" s="22" t="s">
        <v>1</v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4" t="s">
        <v>26</v>
      </c>
      <c r="E17" s="31"/>
      <c r="F17" s="31"/>
      <c r="G17" s="31"/>
      <c r="H17" s="31"/>
      <c r="I17" s="24" t="s">
        <v>23</v>
      </c>
      <c r="J17" s="25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51" t="str">
        <f>'Rekapitulácia stavby'!E14</f>
        <v>Vyplň údaj</v>
      </c>
      <c r="F18" s="234"/>
      <c r="G18" s="234"/>
      <c r="H18" s="234"/>
      <c r="I18" s="24" t="s">
        <v>25</v>
      </c>
      <c r="J18" s="25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4" t="s">
        <v>28</v>
      </c>
      <c r="E20" s="31"/>
      <c r="F20" s="31"/>
      <c r="G20" s="31"/>
      <c r="H20" s="31"/>
      <c r="I20" s="24" t="s">
        <v>23</v>
      </c>
      <c r="J20" s="22" t="s">
        <v>1</v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2" t="s">
        <v>29</v>
      </c>
      <c r="F21" s="31"/>
      <c r="G21" s="31"/>
      <c r="H21" s="31"/>
      <c r="I21" s="24" t="s">
        <v>25</v>
      </c>
      <c r="J21" s="22" t="s">
        <v>1</v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4" t="s">
        <v>31</v>
      </c>
      <c r="E23" s="31"/>
      <c r="F23" s="31"/>
      <c r="G23" s="31"/>
      <c r="H23" s="31"/>
      <c r="I23" s="24" t="s">
        <v>23</v>
      </c>
      <c r="J23" s="22" t="s">
        <v>1</v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2" t="s">
        <v>32</v>
      </c>
      <c r="F24" s="31"/>
      <c r="G24" s="31"/>
      <c r="H24" s="31"/>
      <c r="I24" s="24" t="s">
        <v>25</v>
      </c>
      <c r="J24" s="22" t="s">
        <v>1</v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4" t="s">
        <v>33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08"/>
      <c r="B27" s="109"/>
      <c r="C27" s="108"/>
      <c r="D27" s="108"/>
      <c r="E27" s="238" t="s">
        <v>1</v>
      </c>
      <c r="F27" s="238"/>
      <c r="G27" s="238"/>
      <c r="H27" s="23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" customHeight="1">
      <c r="A30" s="31"/>
      <c r="B30" s="32"/>
      <c r="C30" s="31"/>
      <c r="D30" s="22" t="s">
        <v>113</v>
      </c>
      <c r="E30" s="31"/>
      <c r="F30" s="31"/>
      <c r="G30" s="31"/>
      <c r="H30" s="31"/>
      <c r="I30" s="31"/>
      <c r="J30" s="30">
        <f>J96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" customHeight="1">
      <c r="A31" s="31"/>
      <c r="B31" s="32"/>
      <c r="C31" s="31"/>
      <c r="D31" s="29" t="s">
        <v>104</v>
      </c>
      <c r="E31" s="31"/>
      <c r="F31" s="31"/>
      <c r="G31" s="31"/>
      <c r="H31" s="31"/>
      <c r="I31" s="31"/>
      <c r="J31" s="30">
        <f>J104</f>
        <v>0</v>
      </c>
      <c r="K31" s="31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11" t="s">
        <v>36</v>
      </c>
      <c r="E32" s="31"/>
      <c r="F32" s="31"/>
      <c r="G32" s="31"/>
      <c r="H32" s="31"/>
      <c r="I32" s="31"/>
      <c r="J32" s="73">
        <f>ROUND(J30 + J31, 2)</f>
        <v>0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" customHeight="1">
      <c r="A33" s="31"/>
      <c r="B33" s="32"/>
      <c r="C33" s="31"/>
      <c r="D33" s="68"/>
      <c r="E33" s="68"/>
      <c r="F33" s="68"/>
      <c r="G33" s="68"/>
      <c r="H33" s="68"/>
      <c r="I33" s="68"/>
      <c r="J33" s="68"/>
      <c r="K33" s="68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" customHeight="1">
      <c r="A34" s="31"/>
      <c r="B34" s="32"/>
      <c r="C34" s="31"/>
      <c r="D34" s="31"/>
      <c r="E34" s="31"/>
      <c r="F34" s="35" t="s">
        <v>38</v>
      </c>
      <c r="G34" s="31"/>
      <c r="H34" s="31"/>
      <c r="I34" s="35" t="s">
        <v>37</v>
      </c>
      <c r="J34" s="35" t="s">
        <v>39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" customHeight="1">
      <c r="A35" s="31"/>
      <c r="B35" s="32"/>
      <c r="C35" s="31"/>
      <c r="D35" s="112" t="s">
        <v>40</v>
      </c>
      <c r="E35" s="37" t="s">
        <v>41</v>
      </c>
      <c r="F35" s="113">
        <f>ROUND((SUM(BE104:BE111) + SUM(BE131:BE152)),  2)</f>
        <v>0</v>
      </c>
      <c r="G35" s="114"/>
      <c r="H35" s="114"/>
      <c r="I35" s="115">
        <v>0.2</v>
      </c>
      <c r="J35" s="113">
        <f>ROUND(((SUM(BE104:BE111) + SUM(BE131:BE152))*I35),  2)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" customHeight="1">
      <c r="A36" s="31"/>
      <c r="B36" s="32"/>
      <c r="C36" s="31"/>
      <c r="D36" s="31"/>
      <c r="E36" s="37" t="s">
        <v>42</v>
      </c>
      <c r="F36" s="113">
        <f>ROUND((SUM(BF104:BF111) + SUM(BF131:BF152)),  2)</f>
        <v>0</v>
      </c>
      <c r="G36" s="114"/>
      <c r="H36" s="114"/>
      <c r="I36" s="115">
        <v>0.2</v>
      </c>
      <c r="J36" s="113">
        <f>ROUND(((SUM(BF104:BF111) + SUM(BF131:BF152))*I36),  2)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" hidden="1" customHeight="1">
      <c r="A37" s="31"/>
      <c r="B37" s="32"/>
      <c r="C37" s="31"/>
      <c r="D37" s="31"/>
      <c r="E37" s="24" t="s">
        <v>43</v>
      </c>
      <c r="F37" s="116">
        <f>ROUND((SUM(BG104:BG111) + SUM(BG131:BG152)),  2)</f>
        <v>0</v>
      </c>
      <c r="G37" s="31"/>
      <c r="H37" s="31"/>
      <c r="I37" s="117">
        <v>0.2</v>
      </c>
      <c r="J37" s="116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" hidden="1" customHeight="1">
      <c r="A38" s="31"/>
      <c r="B38" s="32"/>
      <c r="C38" s="31"/>
      <c r="D38" s="31"/>
      <c r="E38" s="24" t="s">
        <v>44</v>
      </c>
      <c r="F38" s="116">
        <f>ROUND((SUM(BH104:BH111) + SUM(BH131:BH152)),  2)</f>
        <v>0</v>
      </c>
      <c r="G38" s="31"/>
      <c r="H38" s="31"/>
      <c r="I38" s="117">
        <v>0.2</v>
      </c>
      <c r="J38" s="116">
        <f>0</f>
        <v>0</v>
      </c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" hidden="1" customHeight="1">
      <c r="A39" s="31"/>
      <c r="B39" s="32"/>
      <c r="C39" s="31"/>
      <c r="D39" s="31"/>
      <c r="E39" s="37" t="s">
        <v>45</v>
      </c>
      <c r="F39" s="113">
        <f>ROUND((SUM(BI104:BI111) + SUM(BI131:BI152)),  2)</f>
        <v>0</v>
      </c>
      <c r="G39" s="114"/>
      <c r="H39" s="114"/>
      <c r="I39" s="115">
        <v>0</v>
      </c>
      <c r="J39" s="113">
        <f>0</f>
        <v>0</v>
      </c>
      <c r="K39" s="3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18" t="s">
        <v>46</v>
      </c>
      <c r="E41" s="62"/>
      <c r="F41" s="62"/>
      <c r="G41" s="119" t="s">
        <v>47</v>
      </c>
      <c r="H41" s="120" t="s">
        <v>48</v>
      </c>
      <c r="I41" s="62"/>
      <c r="J41" s="121">
        <f>SUM(J32:J39)</f>
        <v>0</v>
      </c>
      <c r="K41" s="122"/>
      <c r="L41" s="44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4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4"/>
      <c r="D50" s="45" t="s">
        <v>49</v>
      </c>
      <c r="E50" s="46"/>
      <c r="F50" s="46"/>
      <c r="G50" s="45" t="s">
        <v>50</v>
      </c>
      <c r="H50" s="46"/>
      <c r="I50" s="46"/>
      <c r="J50" s="46"/>
      <c r="K50" s="46"/>
      <c r="L50" s="44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3.2">
      <c r="A61" s="31"/>
      <c r="B61" s="32"/>
      <c r="C61" s="31"/>
      <c r="D61" s="47" t="s">
        <v>51</v>
      </c>
      <c r="E61" s="34"/>
      <c r="F61" s="123" t="s">
        <v>52</v>
      </c>
      <c r="G61" s="47" t="s">
        <v>51</v>
      </c>
      <c r="H61" s="34"/>
      <c r="I61" s="34"/>
      <c r="J61" s="124" t="s">
        <v>52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3.2">
      <c r="A65" s="31"/>
      <c r="B65" s="32"/>
      <c r="C65" s="31"/>
      <c r="D65" s="45" t="s">
        <v>53</v>
      </c>
      <c r="E65" s="48"/>
      <c r="F65" s="48"/>
      <c r="G65" s="45" t="s">
        <v>54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3.2">
      <c r="A76" s="31"/>
      <c r="B76" s="32"/>
      <c r="C76" s="31"/>
      <c r="D76" s="47" t="s">
        <v>51</v>
      </c>
      <c r="E76" s="34"/>
      <c r="F76" s="123" t="s">
        <v>52</v>
      </c>
      <c r="G76" s="47" t="s">
        <v>51</v>
      </c>
      <c r="H76" s="34"/>
      <c r="I76" s="34"/>
      <c r="J76" s="124" t="s">
        <v>52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" customHeight="1">
      <c r="A82" s="31"/>
      <c r="B82" s="32"/>
      <c r="C82" s="18" t="s">
        <v>114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4" t="s">
        <v>14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26.25" customHeight="1">
      <c r="A85" s="31"/>
      <c r="B85" s="32"/>
      <c r="C85" s="31"/>
      <c r="D85" s="31"/>
      <c r="E85" s="247" t="str">
        <f>E7</f>
        <v>Zateplenie plniarne nealkoholických nápojov, Dunajská streda - časť búracie práce - aktualizácia jún 2023</v>
      </c>
      <c r="F85" s="248"/>
      <c r="G85" s="248"/>
      <c r="H85" s="248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4" t="s">
        <v>111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30" customHeight="1">
      <c r="A87" s="31"/>
      <c r="B87" s="32"/>
      <c r="C87" s="31"/>
      <c r="D87" s="31"/>
      <c r="E87" s="229" t="str">
        <f>E9</f>
        <v>5.1 - 5.1, 5.2, 5.3 - Ostatné stavebné úpravy - búracie práce</v>
      </c>
      <c r="F87" s="249"/>
      <c r="G87" s="249"/>
      <c r="H87" s="24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4" t="s">
        <v>18</v>
      </c>
      <c r="D89" s="31"/>
      <c r="E89" s="31"/>
      <c r="F89" s="22" t="str">
        <f>F12</f>
        <v>Dunajská Streda</v>
      </c>
      <c r="G89" s="31"/>
      <c r="H89" s="31"/>
      <c r="I89" s="24" t="s">
        <v>20</v>
      </c>
      <c r="J89" s="57" t="str">
        <f>IF(J12="","",J12)</f>
        <v>8. 6. 2023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25.65" customHeight="1">
      <c r="A91" s="31"/>
      <c r="B91" s="32"/>
      <c r="C91" s="24" t="s">
        <v>22</v>
      </c>
      <c r="D91" s="31"/>
      <c r="E91" s="31"/>
      <c r="F91" s="22" t="str">
        <f>E15</f>
        <v>McCarter, a.s.</v>
      </c>
      <c r="G91" s="31"/>
      <c r="H91" s="31"/>
      <c r="I91" s="24" t="s">
        <v>28</v>
      </c>
      <c r="J91" s="27" t="str">
        <f>E21</f>
        <v>Ing.arch. Miroslav Marko M.Arch.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15" customHeight="1">
      <c r="A92" s="31"/>
      <c r="B92" s="32"/>
      <c r="C92" s="24" t="s">
        <v>26</v>
      </c>
      <c r="D92" s="31"/>
      <c r="E92" s="31"/>
      <c r="F92" s="22" t="str">
        <f>IF(E18="","",E18)</f>
        <v>Vyplň údaj</v>
      </c>
      <c r="G92" s="31"/>
      <c r="H92" s="31"/>
      <c r="I92" s="24" t="s">
        <v>31</v>
      </c>
      <c r="J92" s="27" t="str">
        <f>E24</f>
        <v>Rosoft,s.r.o.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25" t="s">
        <v>115</v>
      </c>
      <c r="D94" s="105"/>
      <c r="E94" s="105"/>
      <c r="F94" s="105"/>
      <c r="G94" s="105"/>
      <c r="H94" s="105"/>
      <c r="I94" s="105"/>
      <c r="J94" s="126" t="s">
        <v>116</v>
      </c>
      <c r="K94" s="105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8" customHeight="1">
      <c r="A96" s="31"/>
      <c r="B96" s="32"/>
      <c r="C96" s="127" t="s">
        <v>117</v>
      </c>
      <c r="D96" s="31"/>
      <c r="E96" s="31"/>
      <c r="F96" s="31"/>
      <c r="G96" s="31"/>
      <c r="H96" s="31"/>
      <c r="I96" s="31"/>
      <c r="J96" s="73">
        <f>J131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118</v>
      </c>
    </row>
    <row r="97" spans="1:65" s="9" customFormat="1" ht="24.9" customHeight="1">
      <c r="B97" s="128"/>
      <c r="D97" s="129" t="s">
        <v>119</v>
      </c>
      <c r="E97" s="130"/>
      <c r="F97" s="130"/>
      <c r="G97" s="130"/>
      <c r="H97" s="130"/>
      <c r="I97" s="130"/>
      <c r="J97" s="131">
        <f>J132</f>
        <v>0</v>
      </c>
      <c r="L97" s="128"/>
    </row>
    <row r="98" spans="1:65" s="10" customFormat="1" ht="19.95" customHeight="1">
      <c r="B98" s="132"/>
      <c r="D98" s="133" t="s">
        <v>120</v>
      </c>
      <c r="E98" s="134"/>
      <c r="F98" s="134"/>
      <c r="G98" s="134"/>
      <c r="H98" s="134"/>
      <c r="I98" s="134"/>
      <c r="J98" s="135">
        <f>J133</f>
        <v>0</v>
      </c>
      <c r="L98" s="132"/>
    </row>
    <row r="99" spans="1:65" s="9" customFormat="1" ht="24.9" customHeight="1">
      <c r="B99" s="128"/>
      <c r="D99" s="129" t="s">
        <v>187</v>
      </c>
      <c r="E99" s="130"/>
      <c r="F99" s="130"/>
      <c r="G99" s="130"/>
      <c r="H99" s="130"/>
      <c r="I99" s="130"/>
      <c r="J99" s="131">
        <f>J141</f>
        <v>0</v>
      </c>
      <c r="L99" s="128"/>
    </row>
    <row r="100" spans="1:65" s="10" customFormat="1" ht="19.95" customHeight="1">
      <c r="B100" s="132"/>
      <c r="D100" s="133" t="s">
        <v>353</v>
      </c>
      <c r="E100" s="134"/>
      <c r="F100" s="134"/>
      <c r="G100" s="134"/>
      <c r="H100" s="134"/>
      <c r="I100" s="134"/>
      <c r="J100" s="135">
        <f>J142</f>
        <v>0</v>
      </c>
      <c r="L100" s="132"/>
    </row>
    <row r="101" spans="1:65" s="10" customFormat="1" ht="19.95" customHeight="1">
      <c r="B101" s="132"/>
      <c r="D101" s="133" t="s">
        <v>251</v>
      </c>
      <c r="E101" s="134"/>
      <c r="F101" s="134"/>
      <c r="G101" s="134"/>
      <c r="H101" s="134"/>
      <c r="I101" s="134"/>
      <c r="J101" s="135">
        <f>J145</f>
        <v>0</v>
      </c>
      <c r="L101" s="132"/>
    </row>
    <row r="102" spans="1:65" s="2" customFormat="1" ht="21.75" customHeight="1">
      <c r="A102" s="31"/>
      <c r="B102" s="32"/>
      <c r="C102" s="31"/>
      <c r="D102" s="31"/>
      <c r="E102" s="31"/>
      <c r="F102" s="31"/>
      <c r="G102" s="31"/>
      <c r="H102" s="31"/>
      <c r="I102" s="31"/>
      <c r="J102" s="31"/>
      <c r="K102" s="31"/>
      <c r="L102" s="44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3" spans="1:65" s="2" customFormat="1" ht="6.9" customHeight="1">
      <c r="A103" s="31"/>
      <c r="B103" s="32"/>
      <c r="C103" s="31"/>
      <c r="D103" s="31"/>
      <c r="E103" s="31"/>
      <c r="F103" s="31"/>
      <c r="G103" s="31"/>
      <c r="H103" s="31"/>
      <c r="I103" s="31"/>
      <c r="J103" s="31"/>
      <c r="K103" s="31"/>
      <c r="L103" s="44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65" s="2" customFormat="1" ht="29.25" customHeight="1">
      <c r="A104" s="31"/>
      <c r="B104" s="32"/>
      <c r="C104" s="127" t="s">
        <v>121</v>
      </c>
      <c r="D104" s="31"/>
      <c r="E104" s="31"/>
      <c r="F104" s="31"/>
      <c r="G104" s="31"/>
      <c r="H104" s="31"/>
      <c r="I104" s="31"/>
      <c r="J104" s="136">
        <f>ROUND(J105 + J106 + J107 + J108 + J109 + J110,2)</f>
        <v>0</v>
      </c>
      <c r="K104" s="31"/>
      <c r="L104" s="44"/>
      <c r="N104" s="137" t="s">
        <v>40</v>
      </c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65" s="2" customFormat="1" ht="18" customHeight="1">
      <c r="A105" s="31"/>
      <c r="B105" s="138"/>
      <c r="C105" s="139"/>
      <c r="D105" s="244" t="s">
        <v>122</v>
      </c>
      <c r="E105" s="246"/>
      <c r="F105" s="246"/>
      <c r="G105" s="139"/>
      <c r="H105" s="139"/>
      <c r="I105" s="139"/>
      <c r="J105" s="96">
        <v>0</v>
      </c>
      <c r="K105" s="139"/>
      <c r="L105" s="141"/>
      <c r="M105" s="142"/>
      <c r="N105" s="143" t="s">
        <v>42</v>
      </c>
      <c r="O105" s="142"/>
      <c r="P105" s="142"/>
      <c r="Q105" s="142"/>
      <c r="R105" s="142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142"/>
      <c r="AV105" s="142"/>
      <c r="AW105" s="142"/>
      <c r="AX105" s="142"/>
      <c r="AY105" s="144" t="s">
        <v>123</v>
      </c>
      <c r="AZ105" s="142"/>
      <c r="BA105" s="142"/>
      <c r="BB105" s="142"/>
      <c r="BC105" s="142"/>
      <c r="BD105" s="142"/>
      <c r="BE105" s="145">
        <f t="shared" ref="BE105:BE110" si="0">IF(N105="základná",J105,0)</f>
        <v>0</v>
      </c>
      <c r="BF105" s="145">
        <f t="shared" ref="BF105:BF110" si="1">IF(N105="znížená",J105,0)</f>
        <v>0</v>
      </c>
      <c r="BG105" s="145">
        <f t="shared" ref="BG105:BG110" si="2">IF(N105="zákl. prenesená",J105,0)</f>
        <v>0</v>
      </c>
      <c r="BH105" s="145">
        <f t="shared" ref="BH105:BH110" si="3">IF(N105="zníž. prenesená",J105,0)</f>
        <v>0</v>
      </c>
      <c r="BI105" s="145">
        <f t="shared" ref="BI105:BI110" si="4">IF(N105="nulová",J105,0)</f>
        <v>0</v>
      </c>
      <c r="BJ105" s="144" t="s">
        <v>124</v>
      </c>
      <c r="BK105" s="142"/>
      <c r="BL105" s="142"/>
      <c r="BM105" s="142"/>
    </row>
    <row r="106" spans="1:65" s="2" customFormat="1" ht="18" customHeight="1">
      <c r="A106" s="31"/>
      <c r="B106" s="138"/>
      <c r="C106" s="139"/>
      <c r="D106" s="244" t="s">
        <v>125</v>
      </c>
      <c r="E106" s="246"/>
      <c r="F106" s="246"/>
      <c r="G106" s="139"/>
      <c r="H106" s="139"/>
      <c r="I106" s="139"/>
      <c r="J106" s="96">
        <v>0</v>
      </c>
      <c r="K106" s="139"/>
      <c r="L106" s="141"/>
      <c r="M106" s="142"/>
      <c r="N106" s="143" t="s">
        <v>42</v>
      </c>
      <c r="O106" s="142"/>
      <c r="P106" s="142"/>
      <c r="Q106" s="142"/>
      <c r="R106" s="142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4" t="s">
        <v>123</v>
      </c>
      <c r="AZ106" s="142"/>
      <c r="BA106" s="142"/>
      <c r="BB106" s="142"/>
      <c r="BC106" s="142"/>
      <c r="BD106" s="142"/>
      <c r="BE106" s="145">
        <f t="shared" si="0"/>
        <v>0</v>
      </c>
      <c r="BF106" s="145">
        <f t="shared" si="1"/>
        <v>0</v>
      </c>
      <c r="BG106" s="145">
        <f t="shared" si="2"/>
        <v>0</v>
      </c>
      <c r="BH106" s="145">
        <f t="shared" si="3"/>
        <v>0</v>
      </c>
      <c r="BI106" s="145">
        <f t="shared" si="4"/>
        <v>0</v>
      </c>
      <c r="BJ106" s="144" t="s">
        <v>124</v>
      </c>
      <c r="BK106" s="142"/>
      <c r="BL106" s="142"/>
      <c r="BM106" s="142"/>
    </row>
    <row r="107" spans="1:65" s="2" customFormat="1" ht="18" customHeight="1">
      <c r="A107" s="31"/>
      <c r="B107" s="138"/>
      <c r="C107" s="139"/>
      <c r="D107" s="244" t="s">
        <v>126</v>
      </c>
      <c r="E107" s="246"/>
      <c r="F107" s="246"/>
      <c r="G107" s="139"/>
      <c r="H107" s="139"/>
      <c r="I107" s="139"/>
      <c r="J107" s="96">
        <v>0</v>
      </c>
      <c r="K107" s="139"/>
      <c r="L107" s="141"/>
      <c r="M107" s="142"/>
      <c r="N107" s="143" t="s">
        <v>42</v>
      </c>
      <c r="O107" s="142"/>
      <c r="P107" s="142"/>
      <c r="Q107" s="142"/>
      <c r="R107" s="142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4" t="s">
        <v>123</v>
      </c>
      <c r="AZ107" s="142"/>
      <c r="BA107" s="142"/>
      <c r="BB107" s="142"/>
      <c r="BC107" s="142"/>
      <c r="BD107" s="142"/>
      <c r="BE107" s="145">
        <f t="shared" si="0"/>
        <v>0</v>
      </c>
      <c r="BF107" s="145">
        <f t="shared" si="1"/>
        <v>0</v>
      </c>
      <c r="BG107" s="145">
        <f t="shared" si="2"/>
        <v>0</v>
      </c>
      <c r="BH107" s="145">
        <f t="shared" si="3"/>
        <v>0</v>
      </c>
      <c r="BI107" s="145">
        <f t="shared" si="4"/>
        <v>0</v>
      </c>
      <c r="BJ107" s="144" t="s">
        <v>124</v>
      </c>
      <c r="BK107" s="142"/>
      <c r="BL107" s="142"/>
      <c r="BM107" s="142"/>
    </row>
    <row r="108" spans="1:65" s="2" customFormat="1" ht="18" customHeight="1">
      <c r="A108" s="31"/>
      <c r="B108" s="138"/>
      <c r="C108" s="139"/>
      <c r="D108" s="244" t="s">
        <v>127</v>
      </c>
      <c r="E108" s="246"/>
      <c r="F108" s="246"/>
      <c r="G108" s="139"/>
      <c r="H108" s="139"/>
      <c r="I108" s="139"/>
      <c r="J108" s="96">
        <v>0</v>
      </c>
      <c r="K108" s="139"/>
      <c r="L108" s="141"/>
      <c r="M108" s="142"/>
      <c r="N108" s="143" t="s">
        <v>42</v>
      </c>
      <c r="O108" s="142"/>
      <c r="P108" s="142"/>
      <c r="Q108" s="142"/>
      <c r="R108" s="142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  <c r="AT108" s="142"/>
      <c r="AU108" s="142"/>
      <c r="AV108" s="142"/>
      <c r="AW108" s="142"/>
      <c r="AX108" s="142"/>
      <c r="AY108" s="144" t="s">
        <v>123</v>
      </c>
      <c r="AZ108" s="142"/>
      <c r="BA108" s="142"/>
      <c r="BB108" s="142"/>
      <c r="BC108" s="142"/>
      <c r="BD108" s="142"/>
      <c r="BE108" s="145">
        <f t="shared" si="0"/>
        <v>0</v>
      </c>
      <c r="BF108" s="145">
        <f t="shared" si="1"/>
        <v>0</v>
      </c>
      <c r="BG108" s="145">
        <f t="shared" si="2"/>
        <v>0</v>
      </c>
      <c r="BH108" s="145">
        <f t="shared" si="3"/>
        <v>0</v>
      </c>
      <c r="BI108" s="145">
        <f t="shared" si="4"/>
        <v>0</v>
      </c>
      <c r="BJ108" s="144" t="s">
        <v>124</v>
      </c>
      <c r="BK108" s="142"/>
      <c r="BL108" s="142"/>
      <c r="BM108" s="142"/>
    </row>
    <row r="109" spans="1:65" s="2" customFormat="1" ht="18" customHeight="1">
      <c r="A109" s="31"/>
      <c r="B109" s="138"/>
      <c r="C109" s="139"/>
      <c r="D109" s="244" t="s">
        <v>128</v>
      </c>
      <c r="E109" s="246"/>
      <c r="F109" s="246"/>
      <c r="G109" s="139"/>
      <c r="H109" s="139"/>
      <c r="I109" s="139"/>
      <c r="J109" s="96">
        <v>0</v>
      </c>
      <c r="K109" s="139"/>
      <c r="L109" s="141"/>
      <c r="M109" s="142"/>
      <c r="N109" s="143" t="s">
        <v>42</v>
      </c>
      <c r="O109" s="142"/>
      <c r="P109" s="142"/>
      <c r="Q109" s="142"/>
      <c r="R109" s="142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2"/>
      <c r="AU109" s="142"/>
      <c r="AV109" s="142"/>
      <c r="AW109" s="142"/>
      <c r="AX109" s="142"/>
      <c r="AY109" s="144" t="s">
        <v>123</v>
      </c>
      <c r="AZ109" s="142"/>
      <c r="BA109" s="142"/>
      <c r="BB109" s="142"/>
      <c r="BC109" s="142"/>
      <c r="BD109" s="142"/>
      <c r="BE109" s="145">
        <f t="shared" si="0"/>
        <v>0</v>
      </c>
      <c r="BF109" s="145">
        <f t="shared" si="1"/>
        <v>0</v>
      </c>
      <c r="BG109" s="145">
        <f t="shared" si="2"/>
        <v>0</v>
      </c>
      <c r="BH109" s="145">
        <f t="shared" si="3"/>
        <v>0</v>
      </c>
      <c r="BI109" s="145">
        <f t="shared" si="4"/>
        <v>0</v>
      </c>
      <c r="BJ109" s="144" t="s">
        <v>124</v>
      </c>
      <c r="BK109" s="142"/>
      <c r="BL109" s="142"/>
      <c r="BM109" s="142"/>
    </row>
    <row r="110" spans="1:65" s="2" customFormat="1" ht="18" customHeight="1">
      <c r="A110" s="31"/>
      <c r="B110" s="138"/>
      <c r="C110" s="139"/>
      <c r="D110" s="140" t="s">
        <v>129</v>
      </c>
      <c r="E110" s="139"/>
      <c r="F110" s="139"/>
      <c r="G110" s="139"/>
      <c r="H110" s="139"/>
      <c r="I110" s="139"/>
      <c r="J110" s="96">
        <f>ROUND(J30*T110,2)</f>
        <v>0</v>
      </c>
      <c r="K110" s="139"/>
      <c r="L110" s="141"/>
      <c r="M110" s="142"/>
      <c r="N110" s="143" t="s">
        <v>42</v>
      </c>
      <c r="O110" s="142"/>
      <c r="P110" s="142"/>
      <c r="Q110" s="142"/>
      <c r="R110" s="142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2"/>
      <c r="AU110" s="142"/>
      <c r="AV110" s="142"/>
      <c r="AW110" s="142"/>
      <c r="AX110" s="142"/>
      <c r="AY110" s="144" t="s">
        <v>130</v>
      </c>
      <c r="AZ110" s="142"/>
      <c r="BA110" s="142"/>
      <c r="BB110" s="142"/>
      <c r="BC110" s="142"/>
      <c r="BD110" s="142"/>
      <c r="BE110" s="145">
        <f t="shared" si="0"/>
        <v>0</v>
      </c>
      <c r="BF110" s="145">
        <f t="shared" si="1"/>
        <v>0</v>
      </c>
      <c r="BG110" s="145">
        <f t="shared" si="2"/>
        <v>0</v>
      </c>
      <c r="BH110" s="145">
        <f t="shared" si="3"/>
        <v>0</v>
      </c>
      <c r="BI110" s="145">
        <f t="shared" si="4"/>
        <v>0</v>
      </c>
      <c r="BJ110" s="144" t="s">
        <v>124</v>
      </c>
      <c r="BK110" s="142"/>
      <c r="BL110" s="142"/>
      <c r="BM110" s="142"/>
    </row>
    <row r="111" spans="1:65" s="2" customFormat="1">
      <c r="A111" s="31"/>
      <c r="B111" s="32"/>
      <c r="C111" s="31"/>
      <c r="D111" s="31"/>
      <c r="E111" s="31"/>
      <c r="F111" s="31"/>
      <c r="G111" s="31"/>
      <c r="H111" s="31"/>
      <c r="I111" s="31"/>
      <c r="J111" s="31"/>
      <c r="K111" s="31"/>
      <c r="L111" s="44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65" s="2" customFormat="1" ht="29.25" customHeight="1">
      <c r="A112" s="31"/>
      <c r="B112" s="32"/>
      <c r="C112" s="104" t="s">
        <v>109</v>
      </c>
      <c r="D112" s="105"/>
      <c r="E112" s="105"/>
      <c r="F112" s="105"/>
      <c r="G112" s="105"/>
      <c r="H112" s="105"/>
      <c r="I112" s="105"/>
      <c r="J112" s="106">
        <f>ROUND(J96+J104,2)</f>
        <v>0</v>
      </c>
      <c r="K112" s="105"/>
      <c r="L112" s="44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31" s="2" customFormat="1" ht="6.9" customHeight="1">
      <c r="A113" s="31"/>
      <c r="B113" s="49"/>
      <c r="C113" s="50"/>
      <c r="D113" s="50"/>
      <c r="E113" s="50"/>
      <c r="F113" s="50"/>
      <c r="G113" s="50"/>
      <c r="H113" s="50"/>
      <c r="I113" s="50"/>
      <c r="J113" s="50"/>
      <c r="K113" s="50"/>
      <c r="L113" s="44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7" spans="1:31" s="2" customFormat="1" ht="6.9" customHeight="1">
      <c r="A117" s="31"/>
      <c r="B117" s="51"/>
      <c r="C117" s="52"/>
      <c r="D117" s="52"/>
      <c r="E117" s="52"/>
      <c r="F117" s="52"/>
      <c r="G117" s="52"/>
      <c r="H117" s="52"/>
      <c r="I117" s="52"/>
      <c r="J117" s="52"/>
      <c r="K117" s="52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31" s="2" customFormat="1" ht="24.9" customHeight="1">
      <c r="A118" s="31"/>
      <c r="B118" s="32"/>
      <c r="C118" s="18" t="s">
        <v>131</v>
      </c>
      <c r="D118" s="31"/>
      <c r="E118" s="31"/>
      <c r="F118" s="31"/>
      <c r="G118" s="31"/>
      <c r="H118" s="31"/>
      <c r="I118" s="31"/>
      <c r="J118" s="31"/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31" s="2" customFormat="1" ht="6.9" customHeight="1">
      <c r="A119" s="31"/>
      <c r="B119" s="32"/>
      <c r="C119" s="31"/>
      <c r="D119" s="31"/>
      <c r="E119" s="31"/>
      <c r="F119" s="31"/>
      <c r="G119" s="31"/>
      <c r="H119" s="31"/>
      <c r="I119" s="31"/>
      <c r="J119" s="31"/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31" s="2" customFormat="1" ht="12" customHeight="1">
      <c r="A120" s="31"/>
      <c r="B120" s="32"/>
      <c r="C120" s="24" t="s">
        <v>14</v>
      </c>
      <c r="D120" s="31"/>
      <c r="E120" s="31"/>
      <c r="F120" s="31"/>
      <c r="G120" s="31"/>
      <c r="H120" s="31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31" s="2" customFormat="1" ht="26.25" customHeight="1">
      <c r="A121" s="31"/>
      <c r="B121" s="32"/>
      <c r="C121" s="31"/>
      <c r="D121" s="31"/>
      <c r="E121" s="247" t="str">
        <f>E7</f>
        <v>Zateplenie plniarne nealkoholických nápojov, Dunajská streda - časť búracie práce - aktualizácia jún 2023</v>
      </c>
      <c r="F121" s="248"/>
      <c r="G121" s="248"/>
      <c r="H121" s="248"/>
      <c r="I121" s="31"/>
      <c r="J121" s="31"/>
      <c r="K121" s="31"/>
      <c r="L121" s="44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31" s="2" customFormat="1" ht="12" customHeight="1">
      <c r="A122" s="31"/>
      <c r="B122" s="32"/>
      <c r="C122" s="24" t="s">
        <v>111</v>
      </c>
      <c r="D122" s="31"/>
      <c r="E122" s="31"/>
      <c r="F122" s="31"/>
      <c r="G122" s="31"/>
      <c r="H122" s="31"/>
      <c r="I122" s="31"/>
      <c r="J122" s="31"/>
      <c r="K122" s="31"/>
      <c r="L122" s="44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31" s="2" customFormat="1" ht="30" customHeight="1">
      <c r="A123" s="31"/>
      <c r="B123" s="32"/>
      <c r="C123" s="31"/>
      <c r="D123" s="31"/>
      <c r="E123" s="229" t="str">
        <f>E9</f>
        <v>5.1 - 5.1, 5.2, 5.3 - Ostatné stavebné úpravy - búracie práce</v>
      </c>
      <c r="F123" s="249"/>
      <c r="G123" s="249"/>
      <c r="H123" s="249"/>
      <c r="I123" s="31"/>
      <c r="J123" s="31"/>
      <c r="K123" s="31"/>
      <c r="L123" s="44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31" s="2" customFormat="1" ht="6.9" customHeight="1">
      <c r="A124" s="31"/>
      <c r="B124" s="32"/>
      <c r="C124" s="31"/>
      <c r="D124" s="31"/>
      <c r="E124" s="31"/>
      <c r="F124" s="31"/>
      <c r="G124" s="31"/>
      <c r="H124" s="31"/>
      <c r="I124" s="31"/>
      <c r="J124" s="31"/>
      <c r="K124" s="31"/>
      <c r="L124" s="44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</row>
    <row r="125" spans="1:31" s="2" customFormat="1" ht="12" customHeight="1">
      <c r="A125" s="31"/>
      <c r="B125" s="32"/>
      <c r="C125" s="24" t="s">
        <v>18</v>
      </c>
      <c r="D125" s="31"/>
      <c r="E125" s="31"/>
      <c r="F125" s="22" t="str">
        <f>F12</f>
        <v>Dunajská Streda</v>
      </c>
      <c r="G125" s="31"/>
      <c r="H125" s="31"/>
      <c r="I125" s="24" t="s">
        <v>20</v>
      </c>
      <c r="J125" s="57" t="str">
        <f>IF(J12="","",J12)</f>
        <v>8. 6. 2023</v>
      </c>
      <c r="K125" s="31"/>
      <c r="L125" s="44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</row>
    <row r="126" spans="1:31" s="2" customFormat="1" ht="6.9" customHeight="1">
      <c r="A126" s="31"/>
      <c r="B126" s="32"/>
      <c r="C126" s="31"/>
      <c r="D126" s="31"/>
      <c r="E126" s="31"/>
      <c r="F126" s="31"/>
      <c r="G126" s="31"/>
      <c r="H126" s="31"/>
      <c r="I126" s="31"/>
      <c r="J126" s="31"/>
      <c r="K126" s="31"/>
      <c r="L126" s="44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</row>
    <row r="127" spans="1:31" s="2" customFormat="1" ht="25.65" customHeight="1">
      <c r="A127" s="31"/>
      <c r="B127" s="32"/>
      <c r="C127" s="24" t="s">
        <v>22</v>
      </c>
      <c r="D127" s="31"/>
      <c r="E127" s="31"/>
      <c r="F127" s="22" t="str">
        <f>E15</f>
        <v>McCarter, a.s.</v>
      </c>
      <c r="G127" s="31"/>
      <c r="H127" s="31"/>
      <c r="I127" s="24" t="s">
        <v>28</v>
      </c>
      <c r="J127" s="27" t="str">
        <f>E21</f>
        <v>Ing.arch. Miroslav Marko M.Arch.</v>
      </c>
      <c r="K127" s="31"/>
      <c r="L127" s="44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</row>
    <row r="128" spans="1:31" s="2" customFormat="1" ht="15.15" customHeight="1">
      <c r="A128" s="31"/>
      <c r="B128" s="32"/>
      <c r="C128" s="24" t="s">
        <v>26</v>
      </c>
      <c r="D128" s="31"/>
      <c r="E128" s="31"/>
      <c r="F128" s="22" t="str">
        <f>IF(E18="","",E18)</f>
        <v>Vyplň údaj</v>
      </c>
      <c r="G128" s="31"/>
      <c r="H128" s="31"/>
      <c r="I128" s="24" t="s">
        <v>31</v>
      </c>
      <c r="J128" s="27" t="str">
        <f>E24</f>
        <v>Rosoft,s.r.o.</v>
      </c>
      <c r="K128" s="31"/>
      <c r="L128" s="44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  <row r="129" spans="1:65" s="2" customFormat="1" ht="10.35" customHeight="1">
      <c r="A129" s="31"/>
      <c r="B129" s="32"/>
      <c r="C129" s="31"/>
      <c r="D129" s="31"/>
      <c r="E129" s="31"/>
      <c r="F129" s="31"/>
      <c r="G129" s="31"/>
      <c r="H129" s="31"/>
      <c r="I129" s="31"/>
      <c r="J129" s="31"/>
      <c r="K129" s="31"/>
      <c r="L129" s="44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</row>
    <row r="130" spans="1:65" s="11" customFormat="1" ht="29.25" customHeight="1">
      <c r="A130" s="146"/>
      <c r="B130" s="147"/>
      <c r="C130" s="148" t="s">
        <v>132</v>
      </c>
      <c r="D130" s="149" t="s">
        <v>61</v>
      </c>
      <c r="E130" s="149" t="s">
        <v>57</v>
      </c>
      <c r="F130" s="149" t="s">
        <v>58</v>
      </c>
      <c r="G130" s="149" t="s">
        <v>133</v>
      </c>
      <c r="H130" s="149" t="s">
        <v>134</v>
      </c>
      <c r="I130" s="149" t="s">
        <v>135</v>
      </c>
      <c r="J130" s="150" t="s">
        <v>116</v>
      </c>
      <c r="K130" s="151" t="s">
        <v>136</v>
      </c>
      <c r="L130" s="152"/>
      <c r="M130" s="64" t="s">
        <v>1</v>
      </c>
      <c r="N130" s="65" t="s">
        <v>40</v>
      </c>
      <c r="O130" s="65" t="s">
        <v>137</v>
      </c>
      <c r="P130" s="65" t="s">
        <v>138</v>
      </c>
      <c r="Q130" s="65" t="s">
        <v>139</v>
      </c>
      <c r="R130" s="65" t="s">
        <v>140</v>
      </c>
      <c r="S130" s="65" t="s">
        <v>141</v>
      </c>
      <c r="T130" s="66" t="s">
        <v>142</v>
      </c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</row>
    <row r="131" spans="1:65" s="2" customFormat="1" ht="22.8" customHeight="1">
      <c r="A131" s="31"/>
      <c r="B131" s="32"/>
      <c r="C131" s="71" t="s">
        <v>113</v>
      </c>
      <c r="D131" s="31"/>
      <c r="E131" s="31"/>
      <c r="F131" s="31"/>
      <c r="G131" s="31"/>
      <c r="H131" s="31"/>
      <c r="I131" s="31"/>
      <c r="J131" s="153">
        <f>BK131</f>
        <v>0</v>
      </c>
      <c r="K131" s="31"/>
      <c r="L131" s="32"/>
      <c r="M131" s="67"/>
      <c r="N131" s="58"/>
      <c r="O131" s="68"/>
      <c r="P131" s="154">
        <f>P132+P141</f>
        <v>0</v>
      </c>
      <c r="Q131" s="68"/>
      <c r="R131" s="154">
        <f>R132+R141</f>
        <v>0</v>
      </c>
      <c r="S131" s="68"/>
      <c r="T131" s="155">
        <f>T132+T141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T131" s="14" t="s">
        <v>75</v>
      </c>
      <c r="AU131" s="14" t="s">
        <v>118</v>
      </c>
      <c r="BK131" s="156">
        <f>BK132+BK141</f>
        <v>0</v>
      </c>
    </row>
    <row r="132" spans="1:65" s="12" customFormat="1" ht="25.95" customHeight="1">
      <c r="B132" s="157"/>
      <c r="D132" s="158" t="s">
        <v>75</v>
      </c>
      <c r="E132" s="159" t="s">
        <v>143</v>
      </c>
      <c r="F132" s="159" t="s">
        <v>144</v>
      </c>
      <c r="I132" s="160"/>
      <c r="J132" s="161">
        <f>BK132</f>
        <v>0</v>
      </c>
      <c r="L132" s="157"/>
      <c r="M132" s="162"/>
      <c r="N132" s="163"/>
      <c r="O132" s="163"/>
      <c r="P132" s="164">
        <f>P133</f>
        <v>0</v>
      </c>
      <c r="Q132" s="163"/>
      <c r="R132" s="164">
        <f>R133</f>
        <v>0</v>
      </c>
      <c r="S132" s="163"/>
      <c r="T132" s="165">
        <f>T133</f>
        <v>0</v>
      </c>
      <c r="AR132" s="158" t="s">
        <v>84</v>
      </c>
      <c r="AT132" s="166" t="s">
        <v>75</v>
      </c>
      <c r="AU132" s="166" t="s">
        <v>76</v>
      </c>
      <c r="AY132" s="158" t="s">
        <v>145</v>
      </c>
      <c r="BK132" s="167">
        <f>BK133</f>
        <v>0</v>
      </c>
    </row>
    <row r="133" spans="1:65" s="12" customFormat="1" ht="22.8" customHeight="1">
      <c r="B133" s="157"/>
      <c r="D133" s="158" t="s">
        <v>75</v>
      </c>
      <c r="E133" s="168" t="s">
        <v>146</v>
      </c>
      <c r="F133" s="168" t="s">
        <v>147</v>
      </c>
      <c r="I133" s="160"/>
      <c r="J133" s="169">
        <f>BK133</f>
        <v>0</v>
      </c>
      <c r="L133" s="157"/>
      <c r="M133" s="162"/>
      <c r="N133" s="163"/>
      <c r="O133" s="163"/>
      <c r="P133" s="164">
        <f>SUM(P134:P140)</f>
        <v>0</v>
      </c>
      <c r="Q133" s="163"/>
      <c r="R133" s="164">
        <f>SUM(R134:R140)</f>
        <v>0</v>
      </c>
      <c r="S133" s="163"/>
      <c r="T133" s="165">
        <f>SUM(T134:T140)</f>
        <v>0</v>
      </c>
      <c r="AR133" s="158" t="s">
        <v>84</v>
      </c>
      <c r="AT133" s="166" t="s">
        <v>75</v>
      </c>
      <c r="AU133" s="166" t="s">
        <v>84</v>
      </c>
      <c r="AY133" s="158" t="s">
        <v>145</v>
      </c>
      <c r="BK133" s="167">
        <f>SUM(BK134:BK140)</f>
        <v>0</v>
      </c>
    </row>
    <row r="134" spans="1:65" s="2" customFormat="1" ht="24.15" customHeight="1">
      <c r="A134" s="31"/>
      <c r="B134" s="138"/>
      <c r="C134" s="170" t="s">
        <v>84</v>
      </c>
      <c r="D134" s="170" t="s">
        <v>148</v>
      </c>
      <c r="E134" s="171" t="s">
        <v>354</v>
      </c>
      <c r="F134" s="172" t="s">
        <v>355</v>
      </c>
      <c r="G134" s="173" t="s">
        <v>151</v>
      </c>
      <c r="H134" s="174">
        <v>1.1399999999999999</v>
      </c>
      <c r="I134" s="175"/>
      <c r="J134" s="176">
        <f t="shared" ref="J134:J140" si="5">ROUND(I134*H134,2)</f>
        <v>0</v>
      </c>
      <c r="K134" s="177"/>
      <c r="L134" s="32"/>
      <c r="M134" s="178" t="s">
        <v>1</v>
      </c>
      <c r="N134" s="179" t="s">
        <v>42</v>
      </c>
      <c r="O134" s="60"/>
      <c r="P134" s="180">
        <f t="shared" ref="P134:P140" si="6">O134*H134</f>
        <v>0</v>
      </c>
      <c r="Q134" s="180">
        <v>0</v>
      </c>
      <c r="R134" s="180">
        <f t="shared" ref="R134:R140" si="7">Q134*H134</f>
        <v>0</v>
      </c>
      <c r="S134" s="180">
        <v>0</v>
      </c>
      <c r="T134" s="181">
        <f t="shared" ref="T134:T140" si="8">S134*H134</f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82" t="s">
        <v>152</v>
      </c>
      <c r="AT134" s="182" t="s">
        <v>148</v>
      </c>
      <c r="AU134" s="182" t="s">
        <v>124</v>
      </c>
      <c r="AY134" s="14" t="s">
        <v>145</v>
      </c>
      <c r="BE134" s="100">
        <f t="shared" ref="BE134:BE140" si="9">IF(N134="základná",J134,0)</f>
        <v>0</v>
      </c>
      <c r="BF134" s="100">
        <f t="shared" ref="BF134:BF140" si="10">IF(N134="znížená",J134,0)</f>
        <v>0</v>
      </c>
      <c r="BG134" s="100">
        <f t="shared" ref="BG134:BG140" si="11">IF(N134="zákl. prenesená",J134,0)</f>
        <v>0</v>
      </c>
      <c r="BH134" s="100">
        <f t="shared" ref="BH134:BH140" si="12">IF(N134="zníž. prenesená",J134,0)</f>
        <v>0</v>
      </c>
      <c r="BI134" s="100">
        <f t="shared" ref="BI134:BI140" si="13">IF(N134="nulová",J134,0)</f>
        <v>0</v>
      </c>
      <c r="BJ134" s="14" t="s">
        <v>124</v>
      </c>
      <c r="BK134" s="100">
        <f t="shared" ref="BK134:BK140" si="14">ROUND(I134*H134,2)</f>
        <v>0</v>
      </c>
      <c r="BL134" s="14" t="s">
        <v>152</v>
      </c>
      <c r="BM134" s="182" t="s">
        <v>124</v>
      </c>
    </row>
    <row r="135" spans="1:65" s="2" customFormat="1" ht="24.15" customHeight="1">
      <c r="A135" s="31"/>
      <c r="B135" s="138"/>
      <c r="C135" s="170" t="s">
        <v>124</v>
      </c>
      <c r="D135" s="170" t="s">
        <v>148</v>
      </c>
      <c r="E135" s="171" t="s">
        <v>163</v>
      </c>
      <c r="F135" s="172" t="s">
        <v>164</v>
      </c>
      <c r="G135" s="173" t="s">
        <v>165</v>
      </c>
      <c r="H135" s="174">
        <v>15.78</v>
      </c>
      <c r="I135" s="175"/>
      <c r="J135" s="176">
        <f t="shared" si="5"/>
        <v>0</v>
      </c>
      <c r="K135" s="177"/>
      <c r="L135" s="32"/>
      <c r="M135" s="178" t="s">
        <v>1</v>
      </c>
      <c r="N135" s="179" t="s">
        <v>42</v>
      </c>
      <c r="O135" s="60"/>
      <c r="P135" s="180">
        <f t="shared" si="6"/>
        <v>0</v>
      </c>
      <c r="Q135" s="180">
        <v>0</v>
      </c>
      <c r="R135" s="180">
        <f t="shared" si="7"/>
        <v>0</v>
      </c>
      <c r="S135" s="180">
        <v>0</v>
      </c>
      <c r="T135" s="181">
        <f t="shared" si="8"/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82" t="s">
        <v>152</v>
      </c>
      <c r="AT135" s="182" t="s">
        <v>148</v>
      </c>
      <c r="AU135" s="182" t="s">
        <v>124</v>
      </c>
      <c r="AY135" s="14" t="s">
        <v>145</v>
      </c>
      <c r="BE135" s="100">
        <f t="shared" si="9"/>
        <v>0</v>
      </c>
      <c r="BF135" s="100">
        <f t="shared" si="10"/>
        <v>0</v>
      </c>
      <c r="BG135" s="100">
        <f t="shared" si="11"/>
        <v>0</v>
      </c>
      <c r="BH135" s="100">
        <f t="shared" si="12"/>
        <v>0</v>
      </c>
      <c r="BI135" s="100">
        <f t="shared" si="13"/>
        <v>0</v>
      </c>
      <c r="BJ135" s="14" t="s">
        <v>124</v>
      </c>
      <c r="BK135" s="100">
        <f t="shared" si="14"/>
        <v>0</v>
      </c>
      <c r="BL135" s="14" t="s">
        <v>152</v>
      </c>
      <c r="BM135" s="182" t="s">
        <v>152</v>
      </c>
    </row>
    <row r="136" spans="1:65" s="2" customFormat="1" ht="21.75" customHeight="1">
      <c r="A136" s="31"/>
      <c r="B136" s="138"/>
      <c r="C136" s="170" t="s">
        <v>158</v>
      </c>
      <c r="D136" s="170" t="s">
        <v>148</v>
      </c>
      <c r="E136" s="171" t="s">
        <v>168</v>
      </c>
      <c r="F136" s="172" t="s">
        <v>169</v>
      </c>
      <c r="G136" s="173" t="s">
        <v>165</v>
      </c>
      <c r="H136" s="174">
        <v>15.78</v>
      </c>
      <c r="I136" s="175"/>
      <c r="J136" s="176">
        <f t="shared" si="5"/>
        <v>0</v>
      </c>
      <c r="K136" s="177"/>
      <c r="L136" s="32"/>
      <c r="M136" s="178" t="s">
        <v>1</v>
      </c>
      <c r="N136" s="179" t="s">
        <v>42</v>
      </c>
      <c r="O136" s="60"/>
      <c r="P136" s="180">
        <f t="shared" si="6"/>
        <v>0</v>
      </c>
      <c r="Q136" s="180">
        <v>0</v>
      </c>
      <c r="R136" s="180">
        <f t="shared" si="7"/>
        <v>0</v>
      </c>
      <c r="S136" s="180">
        <v>0</v>
      </c>
      <c r="T136" s="181">
        <f t="shared" si="8"/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82" t="s">
        <v>152</v>
      </c>
      <c r="AT136" s="182" t="s">
        <v>148</v>
      </c>
      <c r="AU136" s="182" t="s">
        <v>124</v>
      </c>
      <c r="AY136" s="14" t="s">
        <v>145</v>
      </c>
      <c r="BE136" s="100">
        <f t="shared" si="9"/>
        <v>0</v>
      </c>
      <c r="BF136" s="100">
        <f t="shared" si="10"/>
        <v>0</v>
      </c>
      <c r="BG136" s="100">
        <f t="shared" si="11"/>
        <v>0</v>
      </c>
      <c r="BH136" s="100">
        <f t="shared" si="12"/>
        <v>0</v>
      </c>
      <c r="BI136" s="100">
        <f t="shared" si="13"/>
        <v>0</v>
      </c>
      <c r="BJ136" s="14" t="s">
        <v>124</v>
      </c>
      <c r="BK136" s="100">
        <f t="shared" si="14"/>
        <v>0</v>
      </c>
      <c r="BL136" s="14" t="s">
        <v>152</v>
      </c>
      <c r="BM136" s="182" t="s">
        <v>171</v>
      </c>
    </row>
    <row r="137" spans="1:65" s="2" customFormat="1" ht="24.15" customHeight="1">
      <c r="A137" s="31"/>
      <c r="B137" s="138"/>
      <c r="C137" s="170" t="s">
        <v>152</v>
      </c>
      <c r="D137" s="170" t="s">
        <v>148</v>
      </c>
      <c r="E137" s="171" t="s">
        <v>172</v>
      </c>
      <c r="F137" s="172" t="s">
        <v>173</v>
      </c>
      <c r="G137" s="173" t="s">
        <v>165</v>
      </c>
      <c r="H137" s="174">
        <v>220.92</v>
      </c>
      <c r="I137" s="175"/>
      <c r="J137" s="176">
        <f t="shared" si="5"/>
        <v>0</v>
      </c>
      <c r="K137" s="177"/>
      <c r="L137" s="32"/>
      <c r="M137" s="178" t="s">
        <v>1</v>
      </c>
      <c r="N137" s="179" t="s">
        <v>42</v>
      </c>
      <c r="O137" s="60"/>
      <c r="P137" s="180">
        <f t="shared" si="6"/>
        <v>0</v>
      </c>
      <c r="Q137" s="180">
        <v>0</v>
      </c>
      <c r="R137" s="180">
        <f t="shared" si="7"/>
        <v>0</v>
      </c>
      <c r="S137" s="180">
        <v>0</v>
      </c>
      <c r="T137" s="181">
        <f t="shared" si="8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82" t="s">
        <v>152</v>
      </c>
      <c r="AT137" s="182" t="s">
        <v>148</v>
      </c>
      <c r="AU137" s="182" t="s">
        <v>124</v>
      </c>
      <c r="AY137" s="14" t="s">
        <v>145</v>
      </c>
      <c r="BE137" s="100">
        <f t="shared" si="9"/>
        <v>0</v>
      </c>
      <c r="BF137" s="100">
        <f t="shared" si="10"/>
        <v>0</v>
      </c>
      <c r="BG137" s="100">
        <f t="shared" si="11"/>
        <v>0</v>
      </c>
      <c r="BH137" s="100">
        <f t="shared" si="12"/>
        <v>0</v>
      </c>
      <c r="BI137" s="100">
        <f t="shared" si="13"/>
        <v>0</v>
      </c>
      <c r="BJ137" s="14" t="s">
        <v>124</v>
      </c>
      <c r="BK137" s="100">
        <f t="shared" si="14"/>
        <v>0</v>
      </c>
      <c r="BL137" s="14" t="s">
        <v>152</v>
      </c>
      <c r="BM137" s="182" t="s">
        <v>179</v>
      </c>
    </row>
    <row r="138" spans="1:65" s="2" customFormat="1" ht="24.15" customHeight="1">
      <c r="A138" s="31"/>
      <c r="B138" s="138"/>
      <c r="C138" s="170" t="s">
        <v>167</v>
      </c>
      <c r="D138" s="170" t="s">
        <v>148</v>
      </c>
      <c r="E138" s="171" t="s">
        <v>176</v>
      </c>
      <c r="F138" s="172" t="s">
        <v>177</v>
      </c>
      <c r="G138" s="173" t="s">
        <v>165</v>
      </c>
      <c r="H138" s="174">
        <v>15.78</v>
      </c>
      <c r="I138" s="175"/>
      <c r="J138" s="176">
        <f t="shared" si="5"/>
        <v>0</v>
      </c>
      <c r="K138" s="177"/>
      <c r="L138" s="32"/>
      <c r="M138" s="178" t="s">
        <v>1</v>
      </c>
      <c r="N138" s="179" t="s">
        <v>42</v>
      </c>
      <c r="O138" s="60"/>
      <c r="P138" s="180">
        <f t="shared" si="6"/>
        <v>0</v>
      </c>
      <c r="Q138" s="180">
        <v>0</v>
      </c>
      <c r="R138" s="180">
        <f t="shared" si="7"/>
        <v>0</v>
      </c>
      <c r="S138" s="180">
        <v>0</v>
      </c>
      <c r="T138" s="181">
        <f t="shared" si="8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82" t="s">
        <v>152</v>
      </c>
      <c r="AT138" s="182" t="s">
        <v>148</v>
      </c>
      <c r="AU138" s="182" t="s">
        <v>124</v>
      </c>
      <c r="AY138" s="14" t="s">
        <v>145</v>
      </c>
      <c r="BE138" s="100">
        <f t="shared" si="9"/>
        <v>0</v>
      </c>
      <c r="BF138" s="100">
        <f t="shared" si="10"/>
        <v>0</v>
      </c>
      <c r="BG138" s="100">
        <f t="shared" si="11"/>
        <v>0</v>
      </c>
      <c r="BH138" s="100">
        <f t="shared" si="12"/>
        <v>0</v>
      </c>
      <c r="BI138" s="100">
        <f t="shared" si="13"/>
        <v>0</v>
      </c>
      <c r="BJ138" s="14" t="s">
        <v>124</v>
      </c>
      <c r="BK138" s="100">
        <f t="shared" si="14"/>
        <v>0</v>
      </c>
      <c r="BL138" s="14" t="s">
        <v>152</v>
      </c>
      <c r="BM138" s="182" t="s">
        <v>206</v>
      </c>
    </row>
    <row r="139" spans="1:65" s="2" customFormat="1" ht="24.15" customHeight="1">
      <c r="A139" s="31"/>
      <c r="B139" s="138"/>
      <c r="C139" s="170" t="s">
        <v>171</v>
      </c>
      <c r="D139" s="170" t="s">
        <v>148</v>
      </c>
      <c r="E139" s="171" t="s">
        <v>180</v>
      </c>
      <c r="F139" s="172" t="s">
        <v>181</v>
      </c>
      <c r="G139" s="173" t="s">
        <v>165</v>
      </c>
      <c r="H139" s="174">
        <v>378.72</v>
      </c>
      <c r="I139" s="175"/>
      <c r="J139" s="176">
        <f t="shared" si="5"/>
        <v>0</v>
      </c>
      <c r="K139" s="177"/>
      <c r="L139" s="32"/>
      <c r="M139" s="178" t="s">
        <v>1</v>
      </c>
      <c r="N139" s="179" t="s">
        <v>42</v>
      </c>
      <c r="O139" s="60"/>
      <c r="P139" s="180">
        <f t="shared" si="6"/>
        <v>0</v>
      </c>
      <c r="Q139" s="180">
        <v>0</v>
      </c>
      <c r="R139" s="180">
        <f t="shared" si="7"/>
        <v>0</v>
      </c>
      <c r="S139" s="180">
        <v>0</v>
      </c>
      <c r="T139" s="181">
        <f t="shared" si="8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82" t="s">
        <v>152</v>
      </c>
      <c r="AT139" s="182" t="s">
        <v>148</v>
      </c>
      <c r="AU139" s="182" t="s">
        <v>124</v>
      </c>
      <c r="AY139" s="14" t="s">
        <v>145</v>
      </c>
      <c r="BE139" s="100">
        <f t="shared" si="9"/>
        <v>0</v>
      </c>
      <c r="BF139" s="100">
        <f t="shared" si="10"/>
        <v>0</v>
      </c>
      <c r="BG139" s="100">
        <f t="shared" si="11"/>
        <v>0</v>
      </c>
      <c r="BH139" s="100">
        <f t="shared" si="12"/>
        <v>0</v>
      </c>
      <c r="BI139" s="100">
        <f t="shared" si="13"/>
        <v>0</v>
      </c>
      <c r="BJ139" s="14" t="s">
        <v>124</v>
      </c>
      <c r="BK139" s="100">
        <f t="shared" si="14"/>
        <v>0</v>
      </c>
      <c r="BL139" s="14" t="s">
        <v>152</v>
      </c>
      <c r="BM139" s="182" t="s">
        <v>218</v>
      </c>
    </row>
    <row r="140" spans="1:65" s="2" customFormat="1" ht="24.15" customHeight="1">
      <c r="A140" s="31"/>
      <c r="B140" s="138"/>
      <c r="C140" s="170" t="s">
        <v>175</v>
      </c>
      <c r="D140" s="170" t="s">
        <v>148</v>
      </c>
      <c r="E140" s="171" t="s">
        <v>183</v>
      </c>
      <c r="F140" s="172" t="s">
        <v>184</v>
      </c>
      <c r="G140" s="173" t="s">
        <v>165</v>
      </c>
      <c r="H140" s="174">
        <v>15.78</v>
      </c>
      <c r="I140" s="175"/>
      <c r="J140" s="176">
        <f t="shared" si="5"/>
        <v>0</v>
      </c>
      <c r="K140" s="177"/>
      <c r="L140" s="32"/>
      <c r="M140" s="178" t="s">
        <v>1</v>
      </c>
      <c r="N140" s="179" t="s">
        <v>42</v>
      </c>
      <c r="O140" s="60"/>
      <c r="P140" s="180">
        <f t="shared" si="6"/>
        <v>0</v>
      </c>
      <c r="Q140" s="180">
        <v>0</v>
      </c>
      <c r="R140" s="180">
        <f t="shared" si="7"/>
        <v>0</v>
      </c>
      <c r="S140" s="180">
        <v>0</v>
      </c>
      <c r="T140" s="181">
        <f t="shared" si="8"/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82" t="s">
        <v>152</v>
      </c>
      <c r="AT140" s="182" t="s">
        <v>148</v>
      </c>
      <c r="AU140" s="182" t="s">
        <v>124</v>
      </c>
      <c r="AY140" s="14" t="s">
        <v>145</v>
      </c>
      <c r="BE140" s="100">
        <f t="shared" si="9"/>
        <v>0</v>
      </c>
      <c r="BF140" s="100">
        <f t="shared" si="10"/>
        <v>0</v>
      </c>
      <c r="BG140" s="100">
        <f t="shared" si="11"/>
        <v>0</v>
      </c>
      <c r="BH140" s="100">
        <f t="shared" si="12"/>
        <v>0</v>
      </c>
      <c r="BI140" s="100">
        <f t="shared" si="13"/>
        <v>0</v>
      </c>
      <c r="BJ140" s="14" t="s">
        <v>124</v>
      </c>
      <c r="BK140" s="100">
        <f t="shared" si="14"/>
        <v>0</v>
      </c>
      <c r="BL140" s="14" t="s">
        <v>152</v>
      </c>
      <c r="BM140" s="182" t="s">
        <v>194</v>
      </c>
    </row>
    <row r="141" spans="1:65" s="12" customFormat="1" ht="25.95" customHeight="1">
      <c r="B141" s="157"/>
      <c r="D141" s="158" t="s">
        <v>75</v>
      </c>
      <c r="E141" s="159" t="s">
        <v>210</v>
      </c>
      <c r="F141" s="159" t="s">
        <v>211</v>
      </c>
      <c r="I141" s="160"/>
      <c r="J141" s="161">
        <f>BK141</f>
        <v>0</v>
      </c>
      <c r="L141" s="157"/>
      <c r="M141" s="162"/>
      <c r="N141" s="163"/>
      <c r="O141" s="163"/>
      <c r="P141" s="164">
        <f>P142+P145</f>
        <v>0</v>
      </c>
      <c r="Q141" s="163"/>
      <c r="R141" s="164">
        <f>R142+R145</f>
        <v>0</v>
      </c>
      <c r="S141" s="163"/>
      <c r="T141" s="165">
        <f>T142+T145</f>
        <v>0</v>
      </c>
      <c r="AR141" s="158" t="s">
        <v>124</v>
      </c>
      <c r="AT141" s="166" t="s">
        <v>75</v>
      </c>
      <c r="AU141" s="166" t="s">
        <v>76</v>
      </c>
      <c r="AY141" s="158" t="s">
        <v>145</v>
      </c>
      <c r="BK141" s="167">
        <f>BK142+BK145</f>
        <v>0</v>
      </c>
    </row>
    <row r="142" spans="1:65" s="12" customFormat="1" ht="22.8" customHeight="1">
      <c r="B142" s="157"/>
      <c r="D142" s="158" t="s">
        <v>75</v>
      </c>
      <c r="E142" s="168" t="s">
        <v>231</v>
      </c>
      <c r="F142" s="168" t="s">
        <v>356</v>
      </c>
      <c r="I142" s="160"/>
      <c r="J142" s="169">
        <f>BK142</f>
        <v>0</v>
      </c>
      <c r="L142" s="157"/>
      <c r="M142" s="162"/>
      <c r="N142" s="163"/>
      <c r="O142" s="163"/>
      <c r="P142" s="164">
        <f>SUM(P143:P144)</f>
        <v>0</v>
      </c>
      <c r="Q142" s="163"/>
      <c r="R142" s="164">
        <f>SUM(R143:R144)</f>
        <v>0</v>
      </c>
      <c r="S142" s="163"/>
      <c r="T142" s="165">
        <f>SUM(T143:T144)</f>
        <v>0</v>
      </c>
      <c r="AR142" s="158" t="s">
        <v>124</v>
      </c>
      <c r="AT142" s="166" t="s">
        <v>75</v>
      </c>
      <c r="AU142" s="166" t="s">
        <v>84</v>
      </c>
      <c r="AY142" s="158" t="s">
        <v>145</v>
      </c>
      <c r="BK142" s="167">
        <f>SUM(BK143:BK144)</f>
        <v>0</v>
      </c>
    </row>
    <row r="143" spans="1:65" s="2" customFormat="1" ht="33" customHeight="1">
      <c r="A143" s="31"/>
      <c r="B143" s="138"/>
      <c r="C143" s="170" t="s">
        <v>179</v>
      </c>
      <c r="D143" s="170" t="s">
        <v>148</v>
      </c>
      <c r="E143" s="171" t="s">
        <v>357</v>
      </c>
      <c r="F143" s="172" t="s">
        <v>358</v>
      </c>
      <c r="G143" s="173" t="s">
        <v>161</v>
      </c>
      <c r="H143" s="174">
        <v>86.4</v>
      </c>
      <c r="I143" s="175"/>
      <c r="J143" s="176">
        <f>ROUND(I143*H143,2)</f>
        <v>0</v>
      </c>
      <c r="K143" s="177"/>
      <c r="L143" s="32"/>
      <c r="M143" s="178" t="s">
        <v>1</v>
      </c>
      <c r="N143" s="179" t="s">
        <v>42</v>
      </c>
      <c r="O143" s="60"/>
      <c r="P143" s="180">
        <f>O143*H143</f>
        <v>0</v>
      </c>
      <c r="Q143" s="180">
        <v>0</v>
      </c>
      <c r="R143" s="180">
        <f>Q143*H143</f>
        <v>0</v>
      </c>
      <c r="S143" s="180">
        <v>0</v>
      </c>
      <c r="T143" s="181">
        <f>S143*H143</f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82" t="s">
        <v>197</v>
      </c>
      <c r="AT143" s="182" t="s">
        <v>148</v>
      </c>
      <c r="AU143" s="182" t="s">
        <v>124</v>
      </c>
      <c r="AY143" s="14" t="s">
        <v>145</v>
      </c>
      <c r="BE143" s="100">
        <f>IF(N143="základná",J143,0)</f>
        <v>0</v>
      </c>
      <c r="BF143" s="100">
        <f>IF(N143="znížená",J143,0)</f>
        <v>0</v>
      </c>
      <c r="BG143" s="100">
        <f>IF(N143="zákl. prenesená",J143,0)</f>
        <v>0</v>
      </c>
      <c r="BH143" s="100">
        <f>IF(N143="zníž. prenesená",J143,0)</f>
        <v>0</v>
      </c>
      <c r="BI143" s="100">
        <f>IF(N143="nulová",J143,0)</f>
        <v>0</v>
      </c>
      <c r="BJ143" s="14" t="s">
        <v>124</v>
      </c>
      <c r="BK143" s="100">
        <f>ROUND(I143*H143,2)</f>
        <v>0</v>
      </c>
      <c r="BL143" s="14" t="s">
        <v>197</v>
      </c>
      <c r="BM143" s="182" t="s">
        <v>200</v>
      </c>
    </row>
    <row r="144" spans="1:65" s="2" customFormat="1" ht="24.15" customHeight="1">
      <c r="A144" s="31"/>
      <c r="B144" s="138"/>
      <c r="C144" s="170" t="s">
        <v>146</v>
      </c>
      <c r="D144" s="170" t="s">
        <v>148</v>
      </c>
      <c r="E144" s="171" t="s">
        <v>238</v>
      </c>
      <c r="F144" s="172" t="s">
        <v>239</v>
      </c>
      <c r="G144" s="173" t="s">
        <v>221</v>
      </c>
      <c r="H144" s="188"/>
      <c r="I144" s="175"/>
      <c r="J144" s="176">
        <f>ROUND(I144*H144,2)</f>
        <v>0</v>
      </c>
      <c r="K144" s="177"/>
      <c r="L144" s="32"/>
      <c r="M144" s="178" t="s">
        <v>1</v>
      </c>
      <c r="N144" s="179" t="s">
        <v>42</v>
      </c>
      <c r="O144" s="60"/>
      <c r="P144" s="180">
        <f>O144*H144</f>
        <v>0</v>
      </c>
      <c r="Q144" s="180">
        <v>0</v>
      </c>
      <c r="R144" s="180">
        <f>Q144*H144</f>
        <v>0</v>
      </c>
      <c r="S144" s="180">
        <v>0</v>
      </c>
      <c r="T144" s="181">
        <f>S144*H144</f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82" t="s">
        <v>197</v>
      </c>
      <c r="AT144" s="182" t="s">
        <v>148</v>
      </c>
      <c r="AU144" s="182" t="s">
        <v>124</v>
      </c>
      <c r="AY144" s="14" t="s">
        <v>145</v>
      </c>
      <c r="BE144" s="100">
        <f>IF(N144="základná",J144,0)</f>
        <v>0</v>
      </c>
      <c r="BF144" s="100">
        <f>IF(N144="znížená",J144,0)</f>
        <v>0</v>
      </c>
      <c r="BG144" s="100">
        <f>IF(N144="zákl. prenesená",J144,0)</f>
        <v>0</v>
      </c>
      <c r="BH144" s="100">
        <f>IF(N144="zníž. prenesená",J144,0)</f>
        <v>0</v>
      </c>
      <c r="BI144" s="100">
        <f>IF(N144="nulová",J144,0)</f>
        <v>0</v>
      </c>
      <c r="BJ144" s="14" t="s">
        <v>124</v>
      </c>
      <c r="BK144" s="100">
        <f>ROUND(I144*H144,2)</f>
        <v>0</v>
      </c>
      <c r="BL144" s="14" t="s">
        <v>197</v>
      </c>
      <c r="BM144" s="182" t="s">
        <v>268</v>
      </c>
    </row>
    <row r="145" spans="1:65" s="12" customFormat="1" ht="22.8" customHeight="1">
      <c r="B145" s="157"/>
      <c r="D145" s="158" t="s">
        <v>75</v>
      </c>
      <c r="E145" s="168" t="s">
        <v>283</v>
      </c>
      <c r="F145" s="168" t="s">
        <v>284</v>
      </c>
      <c r="I145" s="160"/>
      <c r="J145" s="169">
        <f>BK145</f>
        <v>0</v>
      </c>
      <c r="L145" s="157"/>
      <c r="M145" s="162"/>
      <c r="N145" s="163"/>
      <c r="O145" s="163"/>
      <c r="P145" s="164">
        <f>SUM(P146:P152)</f>
        <v>0</v>
      </c>
      <c r="Q145" s="163"/>
      <c r="R145" s="164">
        <f>SUM(R146:R152)</f>
        <v>0</v>
      </c>
      <c r="S145" s="163"/>
      <c r="T145" s="165">
        <f>SUM(T146:T152)</f>
        <v>0</v>
      </c>
      <c r="AR145" s="158" t="s">
        <v>124</v>
      </c>
      <c r="AT145" s="166" t="s">
        <v>75</v>
      </c>
      <c r="AU145" s="166" t="s">
        <v>84</v>
      </c>
      <c r="AY145" s="158" t="s">
        <v>145</v>
      </c>
      <c r="BK145" s="167">
        <f>SUM(BK146:BK152)</f>
        <v>0</v>
      </c>
    </row>
    <row r="146" spans="1:65" s="2" customFormat="1" ht="33" customHeight="1">
      <c r="A146" s="31"/>
      <c r="B146" s="138"/>
      <c r="C146" s="170" t="s">
        <v>206</v>
      </c>
      <c r="D146" s="170" t="s">
        <v>148</v>
      </c>
      <c r="E146" s="171" t="s">
        <v>359</v>
      </c>
      <c r="F146" s="172" t="s">
        <v>360</v>
      </c>
      <c r="G146" s="173" t="s">
        <v>161</v>
      </c>
      <c r="H146" s="174">
        <v>375.5</v>
      </c>
      <c r="I146" s="175"/>
      <c r="J146" s="176">
        <f t="shared" ref="J146:J152" si="15">ROUND(I146*H146,2)</f>
        <v>0</v>
      </c>
      <c r="K146" s="177"/>
      <c r="L146" s="32"/>
      <c r="M146" s="178" t="s">
        <v>1</v>
      </c>
      <c r="N146" s="179" t="s">
        <v>42</v>
      </c>
      <c r="O146" s="60"/>
      <c r="P146" s="180">
        <f t="shared" ref="P146:P152" si="16">O146*H146</f>
        <v>0</v>
      </c>
      <c r="Q146" s="180">
        <v>0</v>
      </c>
      <c r="R146" s="180">
        <f t="shared" ref="R146:R152" si="17">Q146*H146</f>
        <v>0</v>
      </c>
      <c r="S146" s="180">
        <v>0</v>
      </c>
      <c r="T146" s="181">
        <f t="shared" ref="T146:T152" si="18">S146*H146</f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82" t="s">
        <v>197</v>
      </c>
      <c r="AT146" s="182" t="s">
        <v>148</v>
      </c>
      <c r="AU146" s="182" t="s">
        <v>124</v>
      </c>
      <c r="AY146" s="14" t="s">
        <v>145</v>
      </c>
      <c r="BE146" s="100">
        <f t="shared" ref="BE146:BE152" si="19">IF(N146="základná",J146,0)</f>
        <v>0</v>
      </c>
      <c r="BF146" s="100">
        <f t="shared" ref="BF146:BF152" si="20">IF(N146="znížená",J146,0)</f>
        <v>0</v>
      </c>
      <c r="BG146" s="100">
        <f t="shared" ref="BG146:BG152" si="21">IF(N146="zákl. prenesená",J146,0)</f>
        <v>0</v>
      </c>
      <c r="BH146" s="100">
        <f t="shared" ref="BH146:BH152" si="22">IF(N146="zníž. prenesená",J146,0)</f>
        <v>0</v>
      </c>
      <c r="BI146" s="100">
        <f t="shared" ref="BI146:BI152" si="23">IF(N146="nulová",J146,0)</f>
        <v>0</v>
      </c>
      <c r="BJ146" s="14" t="s">
        <v>124</v>
      </c>
      <c r="BK146" s="100">
        <f t="shared" ref="BK146:BK152" si="24">ROUND(I146*H146,2)</f>
        <v>0</v>
      </c>
      <c r="BL146" s="14" t="s">
        <v>197</v>
      </c>
      <c r="BM146" s="182" t="s">
        <v>217</v>
      </c>
    </row>
    <row r="147" spans="1:65" s="2" customFormat="1" ht="24.15" customHeight="1">
      <c r="A147" s="31"/>
      <c r="B147" s="138"/>
      <c r="C147" s="170" t="s">
        <v>214</v>
      </c>
      <c r="D147" s="170" t="s">
        <v>148</v>
      </c>
      <c r="E147" s="171" t="s">
        <v>361</v>
      </c>
      <c r="F147" s="172" t="s">
        <v>362</v>
      </c>
      <c r="G147" s="173" t="s">
        <v>161</v>
      </c>
      <c r="H147" s="174">
        <v>374</v>
      </c>
      <c r="I147" s="175"/>
      <c r="J147" s="176">
        <f t="shared" si="15"/>
        <v>0</v>
      </c>
      <c r="K147" s="177"/>
      <c r="L147" s="32"/>
      <c r="M147" s="178" t="s">
        <v>1</v>
      </c>
      <c r="N147" s="179" t="s">
        <v>42</v>
      </c>
      <c r="O147" s="60"/>
      <c r="P147" s="180">
        <f t="shared" si="16"/>
        <v>0</v>
      </c>
      <c r="Q147" s="180">
        <v>0</v>
      </c>
      <c r="R147" s="180">
        <f t="shared" si="17"/>
        <v>0</v>
      </c>
      <c r="S147" s="180">
        <v>0</v>
      </c>
      <c r="T147" s="181">
        <f t="shared" si="18"/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82" t="s">
        <v>197</v>
      </c>
      <c r="AT147" s="182" t="s">
        <v>148</v>
      </c>
      <c r="AU147" s="182" t="s">
        <v>124</v>
      </c>
      <c r="AY147" s="14" t="s">
        <v>145</v>
      </c>
      <c r="BE147" s="100">
        <f t="shared" si="19"/>
        <v>0</v>
      </c>
      <c r="BF147" s="100">
        <f t="shared" si="20"/>
        <v>0</v>
      </c>
      <c r="BG147" s="100">
        <f t="shared" si="21"/>
        <v>0</v>
      </c>
      <c r="BH147" s="100">
        <f t="shared" si="22"/>
        <v>0</v>
      </c>
      <c r="BI147" s="100">
        <f t="shared" si="23"/>
        <v>0</v>
      </c>
      <c r="BJ147" s="14" t="s">
        <v>124</v>
      </c>
      <c r="BK147" s="100">
        <f t="shared" si="24"/>
        <v>0</v>
      </c>
      <c r="BL147" s="14" t="s">
        <v>197</v>
      </c>
      <c r="BM147" s="182" t="s">
        <v>157</v>
      </c>
    </row>
    <row r="148" spans="1:65" s="2" customFormat="1" ht="24.15" customHeight="1">
      <c r="A148" s="31"/>
      <c r="B148" s="138"/>
      <c r="C148" s="170" t="s">
        <v>218</v>
      </c>
      <c r="D148" s="170" t="s">
        <v>148</v>
      </c>
      <c r="E148" s="171" t="s">
        <v>363</v>
      </c>
      <c r="F148" s="172" t="s">
        <v>364</v>
      </c>
      <c r="G148" s="173" t="s">
        <v>236</v>
      </c>
      <c r="H148" s="174">
        <v>16</v>
      </c>
      <c r="I148" s="175"/>
      <c r="J148" s="176">
        <f t="shared" si="15"/>
        <v>0</v>
      </c>
      <c r="K148" s="177"/>
      <c r="L148" s="32"/>
      <c r="M148" s="178" t="s">
        <v>1</v>
      </c>
      <c r="N148" s="179" t="s">
        <v>42</v>
      </c>
      <c r="O148" s="60"/>
      <c r="P148" s="180">
        <f t="shared" si="16"/>
        <v>0</v>
      </c>
      <c r="Q148" s="180">
        <v>0</v>
      </c>
      <c r="R148" s="180">
        <f t="shared" si="17"/>
        <v>0</v>
      </c>
      <c r="S148" s="180">
        <v>0</v>
      </c>
      <c r="T148" s="181">
        <f t="shared" si="18"/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82" t="s">
        <v>197</v>
      </c>
      <c r="AT148" s="182" t="s">
        <v>148</v>
      </c>
      <c r="AU148" s="182" t="s">
        <v>124</v>
      </c>
      <c r="AY148" s="14" t="s">
        <v>145</v>
      </c>
      <c r="BE148" s="100">
        <f t="shared" si="19"/>
        <v>0</v>
      </c>
      <c r="BF148" s="100">
        <f t="shared" si="20"/>
        <v>0</v>
      </c>
      <c r="BG148" s="100">
        <f t="shared" si="21"/>
        <v>0</v>
      </c>
      <c r="BH148" s="100">
        <f t="shared" si="22"/>
        <v>0</v>
      </c>
      <c r="BI148" s="100">
        <f t="shared" si="23"/>
        <v>0</v>
      </c>
      <c r="BJ148" s="14" t="s">
        <v>124</v>
      </c>
      <c r="BK148" s="100">
        <f t="shared" si="24"/>
        <v>0</v>
      </c>
      <c r="BL148" s="14" t="s">
        <v>197</v>
      </c>
      <c r="BM148" s="182" t="s">
        <v>166</v>
      </c>
    </row>
    <row r="149" spans="1:65" s="2" customFormat="1" ht="24.15" customHeight="1">
      <c r="A149" s="31"/>
      <c r="B149" s="138"/>
      <c r="C149" s="170" t="s">
        <v>224</v>
      </c>
      <c r="D149" s="170" t="s">
        <v>148</v>
      </c>
      <c r="E149" s="171" t="s">
        <v>365</v>
      </c>
      <c r="F149" s="172" t="s">
        <v>366</v>
      </c>
      <c r="G149" s="173" t="s">
        <v>161</v>
      </c>
      <c r="H149" s="174">
        <v>72</v>
      </c>
      <c r="I149" s="175"/>
      <c r="J149" s="176">
        <f t="shared" si="15"/>
        <v>0</v>
      </c>
      <c r="K149" s="177"/>
      <c r="L149" s="32"/>
      <c r="M149" s="178" t="s">
        <v>1</v>
      </c>
      <c r="N149" s="179" t="s">
        <v>42</v>
      </c>
      <c r="O149" s="60"/>
      <c r="P149" s="180">
        <f t="shared" si="16"/>
        <v>0</v>
      </c>
      <c r="Q149" s="180">
        <v>0</v>
      </c>
      <c r="R149" s="180">
        <f t="shared" si="17"/>
        <v>0</v>
      </c>
      <c r="S149" s="180">
        <v>0</v>
      </c>
      <c r="T149" s="181">
        <f t="shared" si="18"/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82" t="s">
        <v>197</v>
      </c>
      <c r="AT149" s="182" t="s">
        <v>148</v>
      </c>
      <c r="AU149" s="182" t="s">
        <v>124</v>
      </c>
      <c r="AY149" s="14" t="s">
        <v>145</v>
      </c>
      <c r="BE149" s="100">
        <f t="shared" si="19"/>
        <v>0</v>
      </c>
      <c r="BF149" s="100">
        <f t="shared" si="20"/>
        <v>0</v>
      </c>
      <c r="BG149" s="100">
        <f t="shared" si="21"/>
        <v>0</v>
      </c>
      <c r="BH149" s="100">
        <f t="shared" si="22"/>
        <v>0</v>
      </c>
      <c r="BI149" s="100">
        <f t="shared" si="23"/>
        <v>0</v>
      </c>
      <c r="BJ149" s="14" t="s">
        <v>124</v>
      </c>
      <c r="BK149" s="100">
        <f t="shared" si="24"/>
        <v>0</v>
      </c>
      <c r="BL149" s="14" t="s">
        <v>197</v>
      </c>
      <c r="BM149" s="182" t="s">
        <v>170</v>
      </c>
    </row>
    <row r="150" spans="1:65" s="2" customFormat="1" ht="24.15" customHeight="1">
      <c r="A150" s="31"/>
      <c r="B150" s="138"/>
      <c r="C150" s="170" t="s">
        <v>194</v>
      </c>
      <c r="D150" s="170" t="s">
        <v>148</v>
      </c>
      <c r="E150" s="171" t="s">
        <v>367</v>
      </c>
      <c r="F150" s="172" t="s">
        <v>368</v>
      </c>
      <c r="G150" s="173" t="s">
        <v>161</v>
      </c>
      <c r="H150" s="174">
        <v>108</v>
      </c>
      <c r="I150" s="175"/>
      <c r="J150" s="176">
        <f t="shared" si="15"/>
        <v>0</v>
      </c>
      <c r="K150" s="177"/>
      <c r="L150" s="32"/>
      <c r="M150" s="178" t="s">
        <v>1</v>
      </c>
      <c r="N150" s="179" t="s">
        <v>42</v>
      </c>
      <c r="O150" s="60"/>
      <c r="P150" s="180">
        <f t="shared" si="16"/>
        <v>0</v>
      </c>
      <c r="Q150" s="180">
        <v>0</v>
      </c>
      <c r="R150" s="180">
        <f t="shared" si="17"/>
        <v>0</v>
      </c>
      <c r="S150" s="180">
        <v>0</v>
      </c>
      <c r="T150" s="181">
        <f t="shared" si="18"/>
        <v>0</v>
      </c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R150" s="182" t="s">
        <v>197</v>
      </c>
      <c r="AT150" s="182" t="s">
        <v>148</v>
      </c>
      <c r="AU150" s="182" t="s">
        <v>124</v>
      </c>
      <c r="AY150" s="14" t="s">
        <v>145</v>
      </c>
      <c r="BE150" s="100">
        <f t="shared" si="19"/>
        <v>0</v>
      </c>
      <c r="BF150" s="100">
        <f t="shared" si="20"/>
        <v>0</v>
      </c>
      <c r="BG150" s="100">
        <f t="shared" si="21"/>
        <v>0</v>
      </c>
      <c r="BH150" s="100">
        <f t="shared" si="22"/>
        <v>0</v>
      </c>
      <c r="BI150" s="100">
        <f t="shared" si="23"/>
        <v>0</v>
      </c>
      <c r="BJ150" s="14" t="s">
        <v>124</v>
      </c>
      <c r="BK150" s="100">
        <f t="shared" si="24"/>
        <v>0</v>
      </c>
      <c r="BL150" s="14" t="s">
        <v>197</v>
      </c>
      <c r="BM150" s="182" t="s">
        <v>174</v>
      </c>
    </row>
    <row r="151" spans="1:65" s="2" customFormat="1" ht="24.15" customHeight="1">
      <c r="A151" s="31"/>
      <c r="B151" s="138"/>
      <c r="C151" s="170" t="s">
        <v>233</v>
      </c>
      <c r="D151" s="170" t="s">
        <v>148</v>
      </c>
      <c r="E151" s="171" t="s">
        <v>369</v>
      </c>
      <c r="F151" s="172" t="s">
        <v>370</v>
      </c>
      <c r="G151" s="173" t="s">
        <v>161</v>
      </c>
      <c r="H151" s="174">
        <v>115.2</v>
      </c>
      <c r="I151" s="175"/>
      <c r="J151" s="176">
        <f t="shared" si="15"/>
        <v>0</v>
      </c>
      <c r="K151" s="177"/>
      <c r="L151" s="32"/>
      <c r="M151" s="178" t="s">
        <v>1</v>
      </c>
      <c r="N151" s="179" t="s">
        <v>42</v>
      </c>
      <c r="O151" s="60"/>
      <c r="P151" s="180">
        <f t="shared" si="16"/>
        <v>0</v>
      </c>
      <c r="Q151" s="180">
        <v>0</v>
      </c>
      <c r="R151" s="180">
        <f t="shared" si="17"/>
        <v>0</v>
      </c>
      <c r="S151" s="180">
        <v>0</v>
      </c>
      <c r="T151" s="181">
        <f t="shared" si="18"/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82" t="s">
        <v>197</v>
      </c>
      <c r="AT151" s="182" t="s">
        <v>148</v>
      </c>
      <c r="AU151" s="182" t="s">
        <v>124</v>
      </c>
      <c r="AY151" s="14" t="s">
        <v>145</v>
      </c>
      <c r="BE151" s="100">
        <f t="shared" si="19"/>
        <v>0</v>
      </c>
      <c r="BF151" s="100">
        <f t="shared" si="20"/>
        <v>0</v>
      </c>
      <c r="BG151" s="100">
        <f t="shared" si="21"/>
        <v>0</v>
      </c>
      <c r="BH151" s="100">
        <f t="shared" si="22"/>
        <v>0</v>
      </c>
      <c r="BI151" s="100">
        <f t="shared" si="23"/>
        <v>0</v>
      </c>
      <c r="BJ151" s="14" t="s">
        <v>124</v>
      </c>
      <c r="BK151" s="100">
        <f t="shared" si="24"/>
        <v>0</v>
      </c>
      <c r="BL151" s="14" t="s">
        <v>197</v>
      </c>
      <c r="BM151" s="182" t="s">
        <v>182</v>
      </c>
    </row>
    <row r="152" spans="1:65" s="2" customFormat="1" ht="24.15" customHeight="1">
      <c r="A152" s="31"/>
      <c r="B152" s="138"/>
      <c r="C152" s="170" t="s">
        <v>197</v>
      </c>
      <c r="D152" s="170" t="s">
        <v>148</v>
      </c>
      <c r="E152" s="171" t="s">
        <v>289</v>
      </c>
      <c r="F152" s="172" t="s">
        <v>290</v>
      </c>
      <c r="G152" s="173" t="s">
        <v>221</v>
      </c>
      <c r="H152" s="188"/>
      <c r="I152" s="175"/>
      <c r="J152" s="176">
        <f t="shared" si="15"/>
        <v>0</v>
      </c>
      <c r="K152" s="177"/>
      <c r="L152" s="32"/>
      <c r="M152" s="183" t="s">
        <v>1</v>
      </c>
      <c r="N152" s="184" t="s">
        <v>42</v>
      </c>
      <c r="O152" s="185"/>
      <c r="P152" s="186">
        <f t="shared" si="16"/>
        <v>0</v>
      </c>
      <c r="Q152" s="186">
        <v>0</v>
      </c>
      <c r="R152" s="186">
        <f t="shared" si="17"/>
        <v>0</v>
      </c>
      <c r="S152" s="186">
        <v>0</v>
      </c>
      <c r="T152" s="187">
        <f t="shared" si="18"/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182" t="s">
        <v>197</v>
      </c>
      <c r="AT152" s="182" t="s">
        <v>148</v>
      </c>
      <c r="AU152" s="182" t="s">
        <v>124</v>
      </c>
      <c r="AY152" s="14" t="s">
        <v>145</v>
      </c>
      <c r="BE152" s="100">
        <f t="shared" si="19"/>
        <v>0</v>
      </c>
      <c r="BF152" s="100">
        <f t="shared" si="20"/>
        <v>0</v>
      </c>
      <c r="BG152" s="100">
        <f t="shared" si="21"/>
        <v>0</v>
      </c>
      <c r="BH152" s="100">
        <f t="shared" si="22"/>
        <v>0</v>
      </c>
      <c r="BI152" s="100">
        <f t="shared" si="23"/>
        <v>0</v>
      </c>
      <c r="BJ152" s="14" t="s">
        <v>124</v>
      </c>
      <c r="BK152" s="100">
        <f t="shared" si="24"/>
        <v>0</v>
      </c>
      <c r="BL152" s="14" t="s">
        <v>197</v>
      </c>
      <c r="BM152" s="182" t="s">
        <v>282</v>
      </c>
    </row>
    <row r="153" spans="1:65" s="2" customFormat="1" ht="6.9" customHeight="1">
      <c r="A153" s="31"/>
      <c r="B153" s="49"/>
      <c r="C153" s="50"/>
      <c r="D153" s="50"/>
      <c r="E153" s="50"/>
      <c r="F153" s="50"/>
      <c r="G153" s="50"/>
      <c r="H153" s="50"/>
      <c r="I153" s="50"/>
      <c r="J153" s="50"/>
      <c r="K153" s="50"/>
      <c r="L153" s="32"/>
      <c r="M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</row>
    <row r="154" spans="1:65" ht="11.4">
      <c r="C154" s="189" t="s">
        <v>371</v>
      </c>
      <c r="D154" s="190"/>
      <c r="E154" s="191"/>
      <c r="F154" s="192"/>
      <c r="G154" s="193"/>
      <c r="H154" s="194"/>
      <c r="I154" s="195"/>
      <c r="J154" s="196"/>
    </row>
    <row r="155" spans="1:65" ht="130.19999999999999" customHeight="1">
      <c r="C155" s="250" t="s">
        <v>372</v>
      </c>
      <c r="D155" s="250"/>
      <c r="E155" s="250"/>
      <c r="F155" s="250"/>
      <c r="G155" s="250"/>
      <c r="H155" s="250"/>
      <c r="I155" s="250"/>
      <c r="J155" s="250"/>
    </row>
  </sheetData>
  <autoFilter ref="C130:K152"/>
  <mergeCells count="15">
    <mergeCell ref="D109:F109"/>
    <mergeCell ref="E121:H121"/>
    <mergeCell ref="E123:H123"/>
    <mergeCell ref="L2:V2"/>
    <mergeCell ref="C155:J155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14</vt:i4>
      </vt:variant>
    </vt:vector>
  </HeadingPairs>
  <TitlesOfParts>
    <vt:vector size="21" baseType="lpstr">
      <vt:lpstr>Rekapitulácia stavby</vt:lpstr>
      <vt:lpstr>01 - Zateplenie obvodovéh...</vt:lpstr>
      <vt:lpstr>02 - Zateplenie strechy -...</vt:lpstr>
      <vt:lpstr>03 - Výmena vonkajších vý...</vt:lpstr>
      <vt:lpstr>4.1 - Odstránenie a likvi...</vt:lpstr>
      <vt:lpstr>4.2 - Nový bleskozvod vrá...</vt:lpstr>
      <vt:lpstr>5.1 - 5.1, 5.2, 5.3 - Ost...</vt:lpstr>
      <vt:lpstr>'01 - Zateplenie obvodovéh...'!Názvy_tlače</vt:lpstr>
      <vt:lpstr>'02 - Zateplenie strechy -...'!Názvy_tlače</vt:lpstr>
      <vt:lpstr>'03 - Výmena vonkajších vý...'!Názvy_tlače</vt:lpstr>
      <vt:lpstr>'4.1 - Odstránenie a likvi...'!Názvy_tlače</vt:lpstr>
      <vt:lpstr>'4.2 - Nový bleskozvod vrá...'!Názvy_tlače</vt:lpstr>
      <vt:lpstr>'5.1 - 5.1, 5.2, 5.3 - Ost...'!Názvy_tlače</vt:lpstr>
      <vt:lpstr>'Rekapitulácia stavby'!Názvy_tlače</vt:lpstr>
      <vt:lpstr>'01 - Zateplenie obvodovéh...'!Oblasť_tlače</vt:lpstr>
      <vt:lpstr>'02 - Zateplenie strechy -...'!Oblasť_tlače</vt:lpstr>
      <vt:lpstr>'03 - Výmena vonkajších vý...'!Oblasť_tlače</vt:lpstr>
      <vt:lpstr>'4.1 - Odstránenie a likvi...'!Oblasť_tlače</vt:lpstr>
      <vt:lpstr>'4.2 - Nový bleskozvod vrá...'!Oblasť_tlače</vt:lpstr>
      <vt:lpstr>'5.1 - 5.1, 5.2, 5.3 - Ost...'!Oblasť_tlače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Ondrášková</dc:creator>
  <cp:lastModifiedBy>Nikola</cp:lastModifiedBy>
  <cp:lastPrinted>2023-06-08T09:49:58Z</cp:lastPrinted>
  <dcterms:created xsi:type="dcterms:W3CDTF">2023-06-08T09:43:01Z</dcterms:created>
  <dcterms:modified xsi:type="dcterms:W3CDTF">2023-06-08T09:59:00Z</dcterms:modified>
</cp:coreProperties>
</file>