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marek\OneDrive\Desktop\PHZ _M42_ostre\McC\sutaz zateplenie plniarne\"/>
    </mc:Choice>
  </mc:AlternateContent>
  <xr:revisionPtr revIDLastSave="0" documentId="8_{0C82475D-FAA9-4D29-A689-27AC8FA203E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kapitulácia stavby" sheetId="1" r:id="rId1"/>
    <sheet name="01 - Zateplenie obvodovéh..." sheetId="2" r:id="rId2"/>
    <sheet name="02 - Zateplenie strechy" sheetId="3" r:id="rId3"/>
    <sheet name="03 - Výmena vonkajších vý..." sheetId="4" r:id="rId4"/>
    <sheet name="4.1 - Odstránenie a likvi..." sheetId="5" r:id="rId5"/>
    <sheet name="4.2 - Nový bleskozvod vrá..." sheetId="6" r:id="rId6"/>
    <sheet name="4.3 - Výmena osvetlovacíc..." sheetId="7" r:id="rId7"/>
    <sheet name="4.4 - Fotovoltaická elekt..." sheetId="8" r:id="rId8"/>
    <sheet name="5.1 - 5.1, 5.2, 5.3 - Ost..." sheetId="9" r:id="rId9"/>
  </sheets>
  <definedNames>
    <definedName name="_xlnm._FilterDatabase" localSheetId="1" hidden="1">'01 - Zateplenie obvodovéh...'!$C$134:$K$213</definedName>
    <definedName name="_xlnm._FilterDatabase" localSheetId="2" hidden="1">'02 - Zateplenie strechy'!$C$137:$K$202</definedName>
    <definedName name="_xlnm._FilterDatabase" localSheetId="3" hidden="1">'03 - Výmena vonkajších vý...'!$C$136:$K$206</definedName>
    <definedName name="_xlnm._FilterDatabase" localSheetId="4" hidden="1">'4.1 - Odstránenie a likvi...'!$C$128:$K$153</definedName>
    <definedName name="_xlnm._FilterDatabase" localSheetId="5" hidden="1">'4.2 - Nový bleskozvod vrá...'!$C$132:$K$194</definedName>
    <definedName name="_xlnm._FilterDatabase" localSheetId="6" hidden="1">'4.3 - Výmena osvetlovacíc...'!$C$128:$K$149</definedName>
    <definedName name="_xlnm._FilterDatabase" localSheetId="7" hidden="1">'4.4 - Fotovoltaická elekt...'!$C$128:$K$157</definedName>
    <definedName name="_xlnm._FilterDatabase" localSheetId="8" hidden="1">'5.1 - 5.1, 5.2, 5.3 - Ost...'!$C$133:$K$176</definedName>
    <definedName name="_xlnm.Print_Titles" localSheetId="1">'01 - Zateplenie obvodovéh...'!$134:$134</definedName>
    <definedName name="_xlnm.Print_Titles" localSheetId="2">'02 - Zateplenie strechy'!$137:$137</definedName>
    <definedName name="_xlnm.Print_Titles" localSheetId="3">'03 - Výmena vonkajších vý...'!$136:$136</definedName>
    <definedName name="_xlnm.Print_Titles" localSheetId="4">'4.1 - Odstránenie a likvi...'!$128:$128</definedName>
    <definedName name="_xlnm.Print_Titles" localSheetId="5">'4.2 - Nový bleskozvod vrá...'!$132:$132</definedName>
    <definedName name="_xlnm.Print_Titles" localSheetId="6">'4.3 - Výmena osvetlovacíc...'!$128:$128</definedName>
    <definedName name="_xlnm.Print_Titles" localSheetId="7">'4.4 - Fotovoltaická elekt...'!$128:$128</definedName>
    <definedName name="_xlnm.Print_Titles" localSheetId="8">'5.1 - 5.1, 5.2, 5.3 - Ost...'!$133:$133</definedName>
    <definedName name="_xlnm.Print_Titles" localSheetId="0">'Rekapitulácia stavby'!$92:$92</definedName>
    <definedName name="_xlnm.Print_Area" localSheetId="1">'01 - Zateplenie obvodovéh...'!$C$4:$J$76,'01 - Zateplenie obvodovéh...'!$C$82:$J$116,'01 - Zateplenie obvodovéh...'!$C$122:$J$213</definedName>
    <definedName name="_xlnm.Print_Area" localSheetId="2">'02 - Zateplenie strechy'!$C$4:$J$76,'02 - Zateplenie strechy'!$C$82:$J$119,'02 - Zateplenie strechy'!$C$125:$J$202</definedName>
    <definedName name="_xlnm.Print_Area" localSheetId="3">'03 - Výmena vonkajších vý...'!$C$4:$J$76,'03 - Výmena vonkajších vý...'!$C$82:$J$118,'03 - Výmena vonkajších vý...'!$C$124:$J$206</definedName>
    <definedName name="_xlnm.Print_Area" localSheetId="4">'4.1 - Odstránenie a likvi...'!$C$4:$J$76,'4.1 - Odstránenie a likvi...'!$C$82:$J$110,'4.1 - Odstránenie a likvi...'!$C$116:$J$153</definedName>
    <definedName name="_xlnm.Print_Area" localSheetId="5">'4.2 - Nový bleskozvod vrá...'!$C$4:$J$76,'4.2 - Nový bleskozvod vrá...'!$C$82:$J$114,'4.2 - Nový bleskozvod vrá...'!$C$120:$J$194</definedName>
    <definedName name="_xlnm.Print_Area" localSheetId="6">'4.3 - Výmena osvetlovacíc...'!$C$4:$J$76,'4.3 - Výmena osvetlovacíc...'!$C$82:$J$110,'4.3 - Výmena osvetlovacíc...'!$C$116:$J$149</definedName>
    <definedName name="_xlnm.Print_Area" localSheetId="7">'4.4 - Fotovoltaická elekt...'!$C$4:$J$76,'4.4 - Fotovoltaická elekt...'!$C$82:$J$110,'4.4 - Fotovoltaická elekt...'!$C$116:$J$157</definedName>
    <definedName name="_xlnm.Print_Area" localSheetId="8">'5.1 - 5.1, 5.2, 5.3 - Ost...'!$C$4:$J$76,'5.1 - 5.1, 5.2, 5.3 - Ost...'!$C$82:$J$115,'5.1 - 5.1, 5.2, 5.3 - Ost...'!$C$121:$J$176</definedName>
    <definedName name="_xlnm.Print_Area" localSheetId="0">'Rekapitulácia stavby'!$D$4:$AO$76,'Rekapitulácia stavby'!$C$82:$AQ$110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9" i="9" l="1"/>
  <c r="J38" i="9"/>
  <c r="AY102" i="1" s="1"/>
  <c r="J37" i="9"/>
  <c r="AX102" i="1" s="1"/>
  <c r="BI176" i="9"/>
  <c r="BH176" i="9"/>
  <c r="BG176" i="9"/>
  <c r="BE176" i="9"/>
  <c r="BK176" i="9"/>
  <c r="J176" i="9" s="1"/>
  <c r="BF176" i="9" s="1"/>
  <c r="BI172" i="9"/>
  <c r="BH172" i="9"/>
  <c r="BG172" i="9"/>
  <c r="BE172" i="9"/>
  <c r="T172" i="9"/>
  <c r="R172" i="9"/>
  <c r="P172" i="9"/>
  <c r="BI171" i="9"/>
  <c r="BH171" i="9"/>
  <c r="BG171" i="9"/>
  <c r="BE171" i="9"/>
  <c r="T171" i="9"/>
  <c r="R171" i="9"/>
  <c r="P171" i="9"/>
  <c r="BI169" i="9"/>
  <c r="BH169" i="9"/>
  <c r="BG169" i="9"/>
  <c r="BE169" i="9"/>
  <c r="T169" i="9"/>
  <c r="R169" i="9"/>
  <c r="P169" i="9"/>
  <c r="BI168" i="9"/>
  <c r="BH168" i="9"/>
  <c r="BG168" i="9"/>
  <c r="BE168" i="9"/>
  <c r="T168" i="9"/>
  <c r="R168" i="9"/>
  <c r="P168" i="9"/>
  <c r="BI167" i="9"/>
  <c r="BH167" i="9"/>
  <c r="BG167" i="9"/>
  <c r="BE167" i="9"/>
  <c r="T167" i="9"/>
  <c r="R167" i="9"/>
  <c r="P167" i="9"/>
  <c r="BI166" i="9"/>
  <c r="BH166" i="9"/>
  <c r="BG166" i="9"/>
  <c r="BE166" i="9"/>
  <c r="T166" i="9"/>
  <c r="R166" i="9"/>
  <c r="P166" i="9"/>
  <c r="BI165" i="9"/>
  <c r="BH165" i="9"/>
  <c r="BG165" i="9"/>
  <c r="BE165" i="9"/>
  <c r="T165" i="9"/>
  <c r="R165" i="9"/>
  <c r="P165" i="9"/>
  <c r="BI164" i="9"/>
  <c r="BH164" i="9"/>
  <c r="BG164" i="9"/>
  <c r="BE164" i="9"/>
  <c r="T164" i="9"/>
  <c r="R164" i="9"/>
  <c r="P164" i="9"/>
  <c r="BI163" i="9"/>
  <c r="BH163" i="9"/>
  <c r="BG163" i="9"/>
  <c r="BE163" i="9"/>
  <c r="T163" i="9"/>
  <c r="R163" i="9"/>
  <c r="P163" i="9"/>
  <c r="BI162" i="9"/>
  <c r="BH162" i="9"/>
  <c r="BG162" i="9"/>
  <c r="BE162" i="9"/>
  <c r="T162" i="9"/>
  <c r="R162" i="9"/>
  <c r="P162" i="9"/>
  <c r="BI161" i="9"/>
  <c r="BH161" i="9"/>
  <c r="BG161" i="9"/>
  <c r="BE161" i="9"/>
  <c r="T161" i="9"/>
  <c r="R161" i="9"/>
  <c r="P161" i="9"/>
  <c r="BI160" i="9"/>
  <c r="BH160" i="9"/>
  <c r="BG160" i="9"/>
  <c r="BE160" i="9"/>
  <c r="T160" i="9"/>
  <c r="R160" i="9"/>
  <c r="P160" i="9"/>
  <c r="BI159" i="9"/>
  <c r="BH159" i="9"/>
  <c r="BG159" i="9"/>
  <c r="BE159" i="9"/>
  <c r="T159" i="9"/>
  <c r="R159" i="9"/>
  <c r="P159" i="9"/>
  <c r="BI158" i="9"/>
  <c r="BH158" i="9"/>
  <c r="BG158" i="9"/>
  <c r="BE158" i="9"/>
  <c r="T158" i="9"/>
  <c r="R158" i="9"/>
  <c r="P158" i="9"/>
  <c r="BI156" i="9"/>
  <c r="BH156" i="9"/>
  <c r="BG156" i="9"/>
  <c r="BE156" i="9"/>
  <c r="T156" i="9"/>
  <c r="R156" i="9"/>
  <c r="P156" i="9"/>
  <c r="BI155" i="9"/>
  <c r="BH155" i="9"/>
  <c r="BG155" i="9"/>
  <c r="BE155" i="9"/>
  <c r="T155" i="9"/>
  <c r="R155" i="9"/>
  <c r="P155" i="9"/>
  <c r="BI154" i="9"/>
  <c r="BH154" i="9"/>
  <c r="BG154" i="9"/>
  <c r="BE154" i="9"/>
  <c r="T154" i="9"/>
  <c r="R154" i="9"/>
  <c r="P154" i="9"/>
  <c r="BI153" i="9"/>
  <c r="BH153" i="9"/>
  <c r="BG153" i="9"/>
  <c r="BE153" i="9"/>
  <c r="T153" i="9"/>
  <c r="R153" i="9"/>
  <c r="P153" i="9"/>
  <c r="BI152" i="9"/>
  <c r="BH152" i="9"/>
  <c r="BG152" i="9"/>
  <c r="BE152" i="9"/>
  <c r="T152" i="9"/>
  <c r="R152" i="9"/>
  <c r="P152" i="9"/>
  <c r="BI151" i="9"/>
  <c r="BH151" i="9"/>
  <c r="BG151" i="9"/>
  <c r="BE151" i="9"/>
  <c r="T151" i="9"/>
  <c r="R151" i="9"/>
  <c r="P151" i="9"/>
  <c r="BI149" i="9"/>
  <c r="BH149" i="9"/>
  <c r="BG149" i="9"/>
  <c r="BE149" i="9"/>
  <c r="T149" i="9"/>
  <c r="R149" i="9"/>
  <c r="P149" i="9"/>
  <c r="BI148" i="9"/>
  <c r="BH148" i="9"/>
  <c r="BG148" i="9"/>
  <c r="BE148" i="9"/>
  <c r="T148" i="9"/>
  <c r="R148" i="9"/>
  <c r="P148" i="9"/>
  <c r="BI147" i="9"/>
  <c r="BH147" i="9"/>
  <c r="BG147" i="9"/>
  <c r="BE147" i="9"/>
  <c r="T147" i="9"/>
  <c r="R147" i="9"/>
  <c r="P147" i="9"/>
  <c r="BI146" i="9"/>
  <c r="BH146" i="9"/>
  <c r="BG146" i="9"/>
  <c r="BE146" i="9"/>
  <c r="T146" i="9"/>
  <c r="R146" i="9"/>
  <c r="P146" i="9"/>
  <c r="BI143" i="9"/>
  <c r="BH143" i="9"/>
  <c r="BG143" i="9"/>
  <c r="BE143" i="9"/>
  <c r="T143" i="9"/>
  <c r="R143" i="9"/>
  <c r="P143" i="9"/>
  <c r="BI142" i="9"/>
  <c r="BH142" i="9"/>
  <c r="BG142" i="9"/>
  <c r="BE142" i="9"/>
  <c r="T142" i="9"/>
  <c r="R142" i="9"/>
  <c r="P142" i="9"/>
  <c r="BI141" i="9"/>
  <c r="BH141" i="9"/>
  <c r="BG141" i="9"/>
  <c r="BE141" i="9"/>
  <c r="T141" i="9"/>
  <c r="R141" i="9"/>
  <c r="P141" i="9"/>
  <c r="BI140" i="9"/>
  <c r="BH140" i="9"/>
  <c r="BG140" i="9"/>
  <c r="BE140" i="9"/>
  <c r="T140" i="9"/>
  <c r="R140" i="9"/>
  <c r="P140" i="9"/>
  <c r="BI139" i="9"/>
  <c r="BH139" i="9"/>
  <c r="BG139" i="9"/>
  <c r="BE139" i="9"/>
  <c r="T139" i="9"/>
  <c r="R139" i="9"/>
  <c r="P139" i="9"/>
  <c r="BI138" i="9"/>
  <c r="BH138" i="9"/>
  <c r="BG138" i="9"/>
  <c r="BE138" i="9"/>
  <c r="T138" i="9"/>
  <c r="R138" i="9"/>
  <c r="P138" i="9"/>
  <c r="BI137" i="9"/>
  <c r="BH137" i="9"/>
  <c r="BG137" i="9"/>
  <c r="BE137" i="9"/>
  <c r="T137" i="9"/>
  <c r="R137" i="9"/>
  <c r="P137" i="9"/>
  <c r="J131" i="9"/>
  <c r="J130" i="9"/>
  <c r="F130" i="9"/>
  <c r="F128" i="9"/>
  <c r="E126" i="9"/>
  <c r="BI113" i="9"/>
  <c r="BH113" i="9"/>
  <c r="BG113" i="9"/>
  <c r="BE113" i="9"/>
  <c r="BI112" i="9"/>
  <c r="BH112" i="9"/>
  <c r="BG112" i="9"/>
  <c r="BF112" i="9"/>
  <c r="BE112" i="9"/>
  <c r="BI111" i="9"/>
  <c r="BH111" i="9"/>
  <c r="BG111" i="9"/>
  <c r="BF111" i="9"/>
  <c r="BE111" i="9"/>
  <c r="BI110" i="9"/>
  <c r="BH110" i="9"/>
  <c r="BG110" i="9"/>
  <c r="BF110" i="9"/>
  <c r="BE110" i="9"/>
  <c r="BI109" i="9"/>
  <c r="BH109" i="9"/>
  <c r="BG109" i="9"/>
  <c r="BF109" i="9"/>
  <c r="BE109" i="9"/>
  <c r="BI108" i="9"/>
  <c r="BH108" i="9"/>
  <c r="BG108" i="9"/>
  <c r="BF108" i="9"/>
  <c r="BE108" i="9"/>
  <c r="J92" i="9"/>
  <c r="J91" i="9"/>
  <c r="F91" i="9"/>
  <c r="F89" i="9"/>
  <c r="E87" i="9"/>
  <c r="J18" i="9"/>
  <c r="E18" i="9"/>
  <c r="F92" i="9" s="1"/>
  <c r="J17" i="9"/>
  <c r="J12" i="9"/>
  <c r="J89" i="9" s="1"/>
  <c r="E7" i="9"/>
  <c r="E85" i="9" s="1"/>
  <c r="J39" i="8"/>
  <c r="J38" i="8"/>
  <c r="AY101" i="1"/>
  <c r="J37" i="8"/>
  <c r="AX101" i="1" s="1"/>
  <c r="BI157" i="8"/>
  <c r="BH157" i="8"/>
  <c r="BG157" i="8"/>
  <c r="BE157" i="8"/>
  <c r="BK157" i="8"/>
  <c r="J157" i="8"/>
  <c r="BF157" i="8" s="1"/>
  <c r="BI153" i="8"/>
  <c r="BH153" i="8"/>
  <c r="BG153" i="8"/>
  <c r="BE153" i="8"/>
  <c r="T153" i="8"/>
  <c r="R153" i="8"/>
  <c r="P153" i="8"/>
  <c r="BI152" i="8"/>
  <c r="BH152" i="8"/>
  <c r="BG152" i="8"/>
  <c r="BE152" i="8"/>
  <c r="T152" i="8"/>
  <c r="R152" i="8"/>
  <c r="P152" i="8"/>
  <c r="BI151" i="8"/>
  <c r="BH151" i="8"/>
  <c r="BG151" i="8"/>
  <c r="BE151" i="8"/>
  <c r="T151" i="8"/>
  <c r="R151" i="8"/>
  <c r="P151" i="8"/>
  <c r="BI150" i="8"/>
  <c r="BH150" i="8"/>
  <c r="BG150" i="8"/>
  <c r="BE150" i="8"/>
  <c r="T150" i="8"/>
  <c r="R150" i="8"/>
  <c r="P150" i="8"/>
  <c r="BI149" i="8"/>
  <c r="BH149" i="8"/>
  <c r="BG149" i="8"/>
  <c r="BE149" i="8"/>
  <c r="T149" i="8"/>
  <c r="R149" i="8"/>
  <c r="P149" i="8"/>
  <c r="BI148" i="8"/>
  <c r="BH148" i="8"/>
  <c r="BG148" i="8"/>
  <c r="BE148" i="8"/>
  <c r="T148" i="8"/>
  <c r="R148" i="8"/>
  <c r="P148" i="8"/>
  <c r="BI147" i="8"/>
  <c r="BH147" i="8"/>
  <c r="BG147" i="8"/>
  <c r="BE147" i="8"/>
  <c r="T147" i="8"/>
  <c r="R147" i="8"/>
  <c r="P147" i="8"/>
  <c r="BI146" i="8"/>
  <c r="BH146" i="8"/>
  <c r="BG146" i="8"/>
  <c r="BE146" i="8"/>
  <c r="T146" i="8"/>
  <c r="R146" i="8"/>
  <c r="P146" i="8"/>
  <c r="BI145" i="8"/>
  <c r="BH145" i="8"/>
  <c r="BG145" i="8"/>
  <c r="BE145" i="8"/>
  <c r="T145" i="8"/>
  <c r="R145" i="8"/>
  <c r="P145" i="8"/>
  <c r="BI144" i="8"/>
  <c r="BH144" i="8"/>
  <c r="BG144" i="8"/>
  <c r="BE144" i="8"/>
  <c r="T144" i="8"/>
  <c r="R144" i="8"/>
  <c r="P144" i="8"/>
  <c r="BI143" i="8"/>
  <c r="BH143" i="8"/>
  <c r="BG143" i="8"/>
  <c r="BE143" i="8"/>
  <c r="T143" i="8"/>
  <c r="R143" i="8"/>
  <c r="P143" i="8"/>
  <c r="BI142" i="8"/>
  <c r="BH142" i="8"/>
  <c r="BG142" i="8"/>
  <c r="BE142" i="8"/>
  <c r="T142" i="8"/>
  <c r="R142" i="8"/>
  <c r="P142" i="8"/>
  <c r="BI141" i="8"/>
  <c r="BH141" i="8"/>
  <c r="BG141" i="8"/>
  <c r="BE141" i="8"/>
  <c r="T141" i="8"/>
  <c r="R141" i="8"/>
  <c r="P141" i="8"/>
  <c r="BI140" i="8"/>
  <c r="BH140" i="8"/>
  <c r="BG140" i="8"/>
  <c r="BE140" i="8"/>
  <c r="T140" i="8"/>
  <c r="R140" i="8"/>
  <c r="P140" i="8"/>
  <c r="BI139" i="8"/>
  <c r="BH139" i="8"/>
  <c r="BG139" i="8"/>
  <c r="BE139" i="8"/>
  <c r="T139" i="8"/>
  <c r="R139" i="8"/>
  <c r="P139" i="8"/>
  <c r="BI138" i="8"/>
  <c r="BH138" i="8"/>
  <c r="BG138" i="8"/>
  <c r="BE138" i="8"/>
  <c r="T138" i="8"/>
  <c r="R138" i="8"/>
  <c r="P138" i="8"/>
  <c r="BI137" i="8"/>
  <c r="BH137" i="8"/>
  <c r="BG137" i="8"/>
  <c r="BE137" i="8"/>
  <c r="T137" i="8"/>
  <c r="R137" i="8"/>
  <c r="P137" i="8"/>
  <c r="BI136" i="8"/>
  <c r="BH136" i="8"/>
  <c r="BG136" i="8"/>
  <c r="BE136" i="8"/>
  <c r="T136" i="8"/>
  <c r="R136" i="8"/>
  <c r="P136" i="8"/>
  <c r="BI135" i="8"/>
  <c r="BH135" i="8"/>
  <c r="BG135" i="8"/>
  <c r="BE135" i="8"/>
  <c r="T135" i="8"/>
  <c r="R135" i="8"/>
  <c r="P135" i="8"/>
  <c r="BI134" i="8"/>
  <c r="BH134" i="8"/>
  <c r="BG134" i="8"/>
  <c r="BE134" i="8"/>
  <c r="T134" i="8"/>
  <c r="R134" i="8"/>
  <c r="P134" i="8"/>
  <c r="BI133" i="8"/>
  <c r="BH133" i="8"/>
  <c r="BG133" i="8"/>
  <c r="BE133" i="8"/>
  <c r="T133" i="8"/>
  <c r="R133" i="8"/>
  <c r="P133" i="8"/>
  <c r="BI132" i="8"/>
  <c r="BH132" i="8"/>
  <c r="BG132" i="8"/>
  <c r="BE132" i="8"/>
  <c r="T132" i="8"/>
  <c r="R132" i="8"/>
  <c r="P132" i="8"/>
  <c r="J126" i="8"/>
  <c r="J125" i="8"/>
  <c r="F125" i="8"/>
  <c r="F123" i="8"/>
  <c r="E121" i="8"/>
  <c r="BI108" i="8"/>
  <c r="BH108" i="8"/>
  <c r="BG108" i="8"/>
  <c r="BE108" i="8"/>
  <c r="BI107" i="8"/>
  <c r="BH107" i="8"/>
  <c r="BG107" i="8"/>
  <c r="BF107" i="8"/>
  <c r="BE107" i="8"/>
  <c r="BI106" i="8"/>
  <c r="BH106" i="8"/>
  <c r="BG106" i="8"/>
  <c r="BF106" i="8"/>
  <c r="BE106" i="8"/>
  <c r="BI105" i="8"/>
  <c r="BH105" i="8"/>
  <c r="BG105" i="8"/>
  <c r="BF105" i="8"/>
  <c r="BE105" i="8"/>
  <c r="BI104" i="8"/>
  <c r="BH104" i="8"/>
  <c r="BG104" i="8"/>
  <c r="BF104" i="8"/>
  <c r="BE104" i="8"/>
  <c r="BI103" i="8"/>
  <c r="BH103" i="8"/>
  <c r="BG103" i="8"/>
  <c r="BF103" i="8"/>
  <c r="BE103" i="8"/>
  <c r="J92" i="8"/>
  <c r="J91" i="8"/>
  <c r="F91" i="8"/>
  <c r="F89" i="8"/>
  <c r="E87" i="8"/>
  <c r="J18" i="8"/>
  <c r="E18" i="8"/>
  <c r="F92" i="8" s="1"/>
  <c r="J17" i="8"/>
  <c r="J12" i="8"/>
  <c r="J123" i="8"/>
  <c r="E7" i="8"/>
  <c r="E85" i="8" s="1"/>
  <c r="J39" i="7"/>
  <c r="J38" i="7"/>
  <c r="AY100" i="1"/>
  <c r="J37" i="7"/>
  <c r="AX100" i="1" s="1"/>
  <c r="BI149" i="7"/>
  <c r="BH149" i="7"/>
  <c r="BG149" i="7"/>
  <c r="BE149" i="7"/>
  <c r="BK149" i="7"/>
  <c r="J149" i="7" s="1"/>
  <c r="BF149" i="7" s="1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1" i="7"/>
  <c r="BH141" i="7"/>
  <c r="BG141" i="7"/>
  <c r="BE141" i="7"/>
  <c r="T141" i="7"/>
  <c r="R141" i="7"/>
  <c r="P141" i="7"/>
  <c r="BI140" i="7"/>
  <c r="BH140" i="7"/>
  <c r="BG140" i="7"/>
  <c r="BE140" i="7"/>
  <c r="T140" i="7"/>
  <c r="R140" i="7"/>
  <c r="P140" i="7"/>
  <c r="BI139" i="7"/>
  <c r="BH139" i="7"/>
  <c r="BG139" i="7"/>
  <c r="BE139" i="7"/>
  <c r="T139" i="7"/>
  <c r="R139" i="7"/>
  <c r="P139" i="7"/>
  <c r="BI138" i="7"/>
  <c r="BH138" i="7"/>
  <c r="BG138" i="7"/>
  <c r="BE138" i="7"/>
  <c r="T138" i="7"/>
  <c r="R138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3" i="7"/>
  <c r="BH133" i="7"/>
  <c r="BG133" i="7"/>
  <c r="BE133" i="7"/>
  <c r="T133" i="7"/>
  <c r="R133" i="7"/>
  <c r="P133" i="7"/>
  <c r="BI132" i="7"/>
  <c r="BH132" i="7"/>
  <c r="BG132" i="7"/>
  <c r="BE132" i="7"/>
  <c r="T132" i="7"/>
  <c r="R132" i="7"/>
  <c r="P132" i="7"/>
  <c r="J126" i="7"/>
  <c r="J125" i="7"/>
  <c r="F125" i="7"/>
  <c r="F123" i="7"/>
  <c r="E121" i="7"/>
  <c r="BI108" i="7"/>
  <c r="BH108" i="7"/>
  <c r="BG108" i="7"/>
  <c r="BE108" i="7"/>
  <c r="BI107" i="7"/>
  <c r="BH107" i="7"/>
  <c r="BG107" i="7"/>
  <c r="BF107" i="7"/>
  <c r="BE107" i="7"/>
  <c r="BI106" i="7"/>
  <c r="BH106" i="7"/>
  <c r="BG106" i="7"/>
  <c r="BF106" i="7"/>
  <c r="BE106" i="7"/>
  <c r="BI105" i="7"/>
  <c r="BH105" i="7"/>
  <c r="BG105" i="7"/>
  <c r="BF105" i="7"/>
  <c r="BE105" i="7"/>
  <c r="BI104" i="7"/>
  <c r="BH104" i="7"/>
  <c r="BG104" i="7"/>
  <c r="BF104" i="7"/>
  <c r="BE104" i="7"/>
  <c r="BI103" i="7"/>
  <c r="BH103" i="7"/>
  <c r="BG103" i="7"/>
  <c r="BF103" i="7"/>
  <c r="BE103" i="7"/>
  <c r="J92" i="7"/>
  <c r="J91" i="7"/>
  <c r="F91" i="7"/>
  <c r="F89" i="7"/>
  <c r="E87" i="7"/>
  <c r="J18" i="7"/>
  <c r="E18" i="7"/>
  <c r="F126" i="7" s="1"/>
  <c r="J17" i="7"/>
  <c r="J12" i="7"/>
  <c r="J123" i="7" s="1"/>
  <c r="E7" i="7"/>
  <c r="E119" i="7" s="1"/>
  <c r="J39" i="6"/>
  <c r="J38" i="6"/>
  <c r="AY99" i="1" s="1"/>
  <c r="J37" i="6"/>
  <c r="AX99" i="1"/>
  <c r="BI194" i="6"/>
  <c r="BH194" i="6"/>
  <c r="BG194" i="6"/>
  <c r="BE194" i="6"/>
  <c r="BK194" i="6"/>
  <c r="J194" i="6" s="1"/>
  <c r="BF194" i="6" s="1"/>
  <c r="BI190" i="6"/>
  <c r="BH190" i="6"/>
  <c r="BG190" i="6"/>
  <c r="BE190" i="6"/>
  <c r="T190" i="6"/>
  <c r="T189" i="6"/>
  <c r="R190" i="6"/>
  <c r="R189" i="6" s="1"/>
  <c r="P190" i="6"/>
  <c r="P189" i="6"/>
  <c r="BI188" i="6"/>
  <c r="BH188" i="6"/>
  <c r="BG188" i="6"/>
  <c r="BE188" i="6"/>
  <c r="T188" i="6"/>
  <c r="R188" i="6"/>
  <c r="P188" i="6"/>
  <c r="BI187" i="6"/>
  <c r="BH187" i="6"/>
  <c r="BG187" i="6"/>
  <c r="BE187" i="6"/>
  <c r="T187" i="6"/>
  <c r="R187" i="6"/>
  <c r="P187" i="6"/>
  <c r="BI185" i="6"/>
  <c r="BH185" i="6"/>
  <c r="BG185" i="6"/>
  <c r="BE185" i="6"/>
  <c r="T185" i="6"/>
  <c r="R185" i="6"/>
  <c r="P185" i="6"/>
  <c r="BI184" i="6"/>
  <c r="BH184" i="6"/>
  <c r="BG184" i="6"/>
  <c r="BE184" i="6"/>
  <c r="T184" i="6"/>
  <c r="R184" i="6"/>
  <c r="P184" i="6"/>
  <c r="BI183" i="6"/>
  <c r="BH183" i="6"/>
  <c r="BG183" i="6"/>
  <c r="BE183" i="6"/>
  <c r="T183" i="6"/>
  <c r="R183" i="6"/>
  <c r="P183" i="6"/>
  <c r="BI182" i="6"/>
  <c r="BH182" i="6"/>
  <c r="BG182" i="6"/>
  <c r="BE182" i="6"/>
  <c r="T182" i="6"/>
  <c r="R182" i="6"/>
  <c r="P182" i="6"/>
  <c r="BI181" i="6"/>
  <c r="BH181" i="6"/>
  <c r="BG181" i="6"/>
  <c r="BE181" i="6"/>
  <c r="T181" i="6"/>
  <c r="R181" i="6"/>
  <c r="P181" i="6"/>
  <c r="BI180" i="6"/>
  <c r="BH180" i="6"/>
  <c r="BG180" i="6"/>
  <c r="BE180" i="6"/>
  <c r="T180" i="6"/>
  <c r="R180" i="6"/>
  <c r="P180" i="6"/>
  <c r="BI179" i="6"/>
  <c r="BH179" i="6"/>
  <c r="BG179" i="6"/>
  <c r="BE179" i="6"/>
  <c r="T179" i="6"/>
  <c r="R179" i="6"/>
  <c r="P179" i="6"/>
  <c r="BI178" i="6"/>
  <c r="BH178" i="6"/>
  <c r="BG178" i="6"/>
  <c r="BE178" i="6"/>
  <c r="T178" i="6"/>
  <c r="R178" i="6"/>
  <c r="P178" i="6"/>
  <c r="BI177" i="6"/>
  <c r="BH177" i="6"/>
  <c r="BG177" i="6"/>
  <c r="BE177" i="6"/>
  <c r="T177" i="6"/>
  <c r="R177" i="6"/>
  <c r="P177" i="6"/>
  <c r="BI176" i="6"/>
  <c r="BH176" i="6"/>
  <c r="BG176" i="6"/>
  <c r="BE176" i="6"/>
  <c r="T176" i="6"/>
  <c r="R176" i="6"/>
  <c r="P176" i="6"/>
  <c r="BI175" i="6"/>
  <c r="BH175" i="6"/>
  <c r="BG175" i="6"/>
  <c r="BE175" i="6"/>
  <c r="T175" i="6"/>
  <c r="R175" i="6"/>
  <c r="P175" i="6"/>
  <c r="BI174" i="6"/>
  <c r="BH174" i="6"/>
  <c r="BG174" i="6"/>
  <c r="BE174" i="6"/>
  <c r="T174" i="6"/>
  <c r="R174" i="6"/>
  <c r="P174" i="6"/>
  <c r="BI173" i="6"/>
  <c r="BH173" i="6"/>
  <c r="BG173" i="6"/>
  <c r="BE173" i="6"/>
  <c r="T173" i="6"/>
  <c r="R173" i="6"/>
  <c r="P173" i="6"/>
  <c r="BI172" i="6"/>
  <c r="BH172" i="6"/>
  <c r="BG172" i="6"/>
  <c r="BE172" i="6"/>
  <c r="T172" i="6"/>
  <c r="R172" i="6"/>
  <c r="P172" i="6"/>
  <c r="BI171" i="6"/>
  <c r="BH171" i="6"/>
  <c r="BG171" i="6"/>
  <c r="BE171" i="6"/>
  <c r="T171" i="6"/>
  <c r="R171" i="6"/>
  <c r="P171" i="6"/>
  <c r="BI170" i="6"/>
  <c r="BH170" i="6"/>
  <c r="BG170" i="6"/>
  <c r="BE170" i="6"/>
  <c r="T170" i="6"/>
  <c r="R170" i="6"/>
  <c r="P170" i="6"/>
  <c r="BI169" i="6"/>
  <c r="BH169" i="6"/>
  <c r="BG169" i="6"/>
  <c r="BE169" i="6"/>
  <c r="T169" i="6"/>
  <c r="R169" i="6"/>
  <c r="P169" i="6"/>
  <c r="BI168" i="6"/>
  <c r="BH168" i="6"/>
  <c r="BG168" i="6"/>
  <c r="BE168" i="6"/>
  <c r="T168" i="6"/>
  <c r="R168" i="6"/>
  <c r="P168" i="6"/>
  <c r="BI167" i="6"/>
  <c r="BH167" i="6"/>
  <c r="BG167" i="6"/>
  <c r="BE167" i="6"/>
  <c r="T167" i="6"/>
  <c r="R167" i="6"/>
  <c r="P167" i="6"/>
  <c r="BI166" i="6"/>
  <c r="BH166" i="6"/>
  <c r="BG166" i="6"/>
  <c r="BE166" i="6"/>
  <c r="T166" i="6"/>
  <c r="R166" i="6"/>
  <c r="P166" i="6"/>
  <c r="BI165" i="6"/>
  <c r="BH165" i="6"/>
  <c r="BG165" i="6"/>
  <c r="BE165" i="6"/>
  <c r="T165" i="6"/>
  <c r="R165" i="6"/>
  <c r="P165" i="6"/>
  <c r="BI164" i="6"/>
  <c r="BH164" i="6"/>
  <c r="BG164" i="6"/>
  <c r="BE164" i="6"/>
  <c r="T164" i="6"/>
  <c r="R164" i="6"/>
  <c r="P164" i="6"/>
  <c r="BI163" i="6"/>
  <c r="BH163" i="6"/>
  <c r="BG163" i="6"/>
  <c r="BE163" i="6"/>
  <c r="T163" i="6"/>
  <c r="R163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7" i="6"/>
  <c r="BH147" i="6"/>
  <c r="BG147" i="6"/>
  <c r="BE147" i="6"/>
  <c r="T147" i="6"/>
  <c r="R147" i="6"/>
  <c r="P147" i="6"/>
  <c r="BI146" i="6"/>
  <c r="BH146" i="6"/>
  <c r="BG146" i="6"/>
  <c r="BE146" i="6"/>
  <c r="T146" i="6"/>
  <c r="R146" i="6"/>
  <c r="P146" i="6"/>
  <c r="BI145" i="6"/>
  <c r="BH145" i="6"/>
  <c r="BG145" i="6"/>
  <c r="BE145" i="6"/>
  <c r="T145" i="6"/>
  <c r="R145" i="6"/>
  <c r="P145" i="6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7" i="6"/>
  <c r="BH137" i="6"/>
  <c r="BG137" i="6"/>
  <c r="BE137" i="6"/>
  <c r="T137" i="6"/>
  <c r="R137" i="6"/>
  <c r="P137" i="6"/>
  <c r="BI136" i="6"/>
  <c r="BH136" i="6"/>
  <c r="BG136" i="6"/>
  <c r="BE136" i="6"/>
  <c r="T136" i="6"/>
  <c r="R136" i="6"/>
  <c r="P136" i="6"/>
  <c r="J130" i="6"/>
  <c r="J129" i="6"/>
  <c r="F129" i="6"/>
  <c r="F127" i="6"/>
  <c r="E125" i="6"/>
  <c r="BI112" i="6"/>
  <c r="BH112" i="6"/>
  <c r="BG112" i="6"/>
  <c r="BE112" i="6"/>
  <c r="BI111" i="6"/>
  <c r="BH111" i="6"/>
  <c r="BG111" i="6"/>
  <c r="BF111" i="6"/>
  <c r="BE111" i="6"/>
  <c r="BI110" i="6"/>
  <c r="BH110" i="6"/>
  <c r="BG110" i="6"/>
  <c r="BF110" i="6"/>
  <c r="BE110" i="6"/>
  <c r="BI109" i="6"/>
  <c r="BH109" i="6"/>
  <c r="BG109" i="6"/>
  <c r="BF109" i="6"/>
  <c r="BE109" i="6"/>
  <c r="BI108" i="6"/>
  <c r="BH108" i="6"/>
  <c r="BG108" i="6"/>
  <c r="BF108" i="6"/>
  <c r="BE108" i="6"/>
  <c r="BI107" i="6"/>
  <c r="BH107" i="6"/>
  <c r="BG107" i="6"/>
  <c r="BF107" i="6"/>
  <c r="BE107" i="6"/>
  <c r="J92" i="6"/>
  <c r="J91" i="6"/>
  <c r="F91" i="6"/>
  <c r="F89" i="6"/>
  <c r="E87" i="6"/>
  <c r="J18" i="6"/>
  <c r="E18" i="6"/>
  <c r="F130" i="6" s="1"/>
  <c r="J17" i="6"/>
  <c r="J12" i="6"/>
  <c r="J89" i="6" s="1"/>
  <c r="E7" i="6"/>
  <c r="E123" i="6" s="1"/>
  <c r="J39" i="5"/>
  <c r="J38" i="5"/>
  <c r="AY98" i="1"/>
  <c r="J37" i="5"/>
  <c r="AX98" i="1" s="1"/>
  <c r="BI153" i="5"/>
  <c r="BH153" i="5"/>
  <c r="BG153" i="5"/>
  <c r="BE153" i="5"/>
  <c r="BK153" i="5"/>
  <c r="J153" i="5" s="1"/>
  <c r="BF153" i="5" s="1"/>
  <c r="BI149" i="5"/>
  <c r="BH149" i="5"/>
  <c r="BG149" i="5"/>
  <c r="BE149" i="5"/>
  <c r="T149" i="5"/>
  <c r="R149" i="5"/>
  <c r="P149" i="5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2" i="5"/>
  <c r="BH142" i="5"/>
  <c r="BG142" i="5"/>
  <c r="BE142" i="5"/>
  <c r="T142" i="5"/>
  <c r="R142" i="5"/>
  <c r="P142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2" i="5"/>
  <c r="BH132" i="5"/>
  <c r="BG132" i="5"/>
  <c r="BE132" i="5"/>
  <c r="T132" i="5"/>
  <c r="R132" i="5"/>
  <c r="P132" i="5"/>
  <c r="J126" i="5"/>
  <c r="J125" i="5"/>
  <c r="F125" i="5"/>
  <c r="F123" i="5"/>
  <c r="E121" i="5"/>
  <c r="BI108" i="5"/>
  <c r="BH108" i="5"/>
  <c r="BG108" i="5"/>
  <c r="BE108" i="5"/>
  <c r="BI107" i="5"/>
  <c r="BH107" i="5"/>
  <c r="BG107" i="5"/>
  <c r="BF107" i="5"/>
  <c r="BE107" i="5"/>
  <c r="BI106" i="5"/>
  <c r="BH106" i="5"/>
  <c r="BG106" i="5"/>
  <c r="BF106" i="5"/>
  <c r="BE106" i="5"/>
  <c r="BI105" i="5"/>
  <c r="BH105" i="5"/>
  <c r="BG105" i="5"/>
  <c r="BF105" i="5"/>
  <c r="BE105" i="5"/>
  <c r="BI104" i="5"/>
  <c r="BH104" i="5"/>
  <c r="BG104" i="5"/>
  <c r="BF104" i="5"/>
  <c r="BE104" i="5"/>
  <c r="BI103" i="5"/>
  <c r="BH103" i="5"/>
  <c r="BG103" i="5"/>
  <c r="BF103" i="5"/>
  <c r="BE103" i="5"/>
  <c r="J92" i="5"/>
  <c r="J91" i="5"/>
  <c r="F91" i="5"/>
  <c r="F89" i="5"/>
  <c r="E87" i="5"/>
  <c r="J18" i="5"/>
  <c r="E18" i="5"/>
  <c r="F92" i="5" s="1"/>
  <c r="J17" i="5"/>
  <c r="J12" i="5"/>
  <c r="J123" i="5"/>
  <c r="E7" i="5"/>
  <c r="E119" i="5" s="1"/>
  <c r="J39" i="4"/>
  <c r="J38" i="4"/>
  <c r="AY97" i="1" s="1"/>
  <c r="J37" i="4"/>
  <c r="AX97" i="1"/>
  <c r="BI206" i="4"/>
  <c r="BH206" i="4"/>
  <c r="BG206" i="4"/>
  <c r="BE206" i="4"/>
  <c r="BK206" i="4"/>
  <c r="J206" i="4" s="1"/>
  <c r="BF206" i="4" s="1"/>
  <c r="BI202" i="4"/>
  <c r="BH202" i="4"/>
  <c r="BG202" i="4"/>
  <c r="BE202" i="4"/>
  <c r="T202" i="4"/>
  <c r="R202" i="4"/>
  <c r="P202" i="4"/>
  <c r="BI201" i="4"/>
  <c r="BH201" i="4"/>
  <c r="BG201" i="4"/>
  <c r="BE201" i="4"/>
  <c r="T201" i="4"/>
  <c r="R201" i="4"/>
  <c r="P201" i="4"/>
  <c r="BI199" i="4"/>
  <c r="BH199" i="4"/>
  <c r="BG199" i="4"/>
  <c r="BE199" i="4"/>
  <c r="T199" i="4"/>
  <c r="R199" i="4"/>
  <c r="P199" i="4"/>
  <c r="BI198" i="4"/>
  <c r="BH198" i="4"/>
  <c r="BG198" i="4"/>
  <c r="BE198" i="4"/>
  <c r="T198" i="4"/>
  <c r="R198" i="4"/>
  <c r="P198" i="4"/>
  <c r="BI196" i="4"/>
  <c r="BH196" i="4"/>
  <c r="BG196" i="4"/>
  <c r="BE196" i="4"/>
  <c r="T196" i="4"/>
  <c r="R196" i="4"/>
  <c r="P196" i="4"/>
  <c r="BI195" i="4"/>
  <c r="BH195" i="4"/>
  <c r="BG195" i="4"/>
  <c r="BE195" i="4"/>
  <c r="T195" i="4"/>
  <c r="R195" i="4"/>
  <c r="P195" i="4"/>
  <c r="BI194" i="4"/>
  <c r="BH194" i="4"/>
  <c r="BG194" i="4"/>
  <c r="BE194" i="4"/>
  <c r="T194" i="4"/>
  <c r="R194" i="4"/>
  <c r="P194" i="4"/>
  <c r="BI193" i="4"/>
  <c r="BH193" i="4"/>
  <c r="BG193" i="4"/>
  <c r="BE193" i="4"/>
  <c r="T193" i="4"/>
  <c r="R193" i="4"/>
  <c r="P193" i="4"/>
  <c r="BI192" i="4"/>
  <c r="BH192" i="4"/>
  <c r="BG192" i="4"/>
  <c r="BE192" i="4"/>
  <c r="T192" i="4"/>
  <c r="R192" i="4"/>
  <c r="P192" i="4"/>
  <c r="BI191" i="4"/>
  <c r="BH191" i="4"/>
  <c r="BG191" i="4"/>
  <c r="BE191" i="4"/>
  <c r="T191" i="4"/>
  <c r="R191" i="4"/>
  <c r="P191" i="4"/>
  <c r="BI190" i="4"/>
  <c r="BH190" i="4"/>
  <c r="BG190" i="4"/>
  <c r="BE190" i="4"/>
  <c r="T190" i="4"/>
  <c r="R190" i="4"/>
  <c r="P190" i="4"/>
  <c r="BI189" i="4"/>
  <c r="BH189" i="4"/>
  <c r="BG189" i="4"/>
  <c r="BE189" i="4"/>
  <c r="T189" i="4"/>
  <c r="R189" i="4"/>
  <c r="P189" i="4"/>
  <c r="BI188" i="4"/>
  <c r="BH188" i="4"/>
  <c r="BG188" i="4"/>
  <c r="BE188" i="4"/>
  <c r="T188" i="4"/>
  <c r="R188" i="4"/>
  <c r="P188" i="4"/>
  <c r="BI187" i="4"/>
  <c r="BH187" i="4"/>
  <c r="BG187" i="4"/>
  <c r="BE187" i="4"/>
  <c r="T187" i="4"/>
  <c r="R187" i="4"/>
  <c r="P187" i="4"/>
  <c r="BI186" i="4"/>
  <c r="BH186" i="4"/>
  <c r="BG186" i="4"/>
  <c r="BE186" i="4"/>
  <c r="T186" i="4"/>
  <c r="R186" i="4"/>
  <c r="P186" i="4"/>
  <c r="BI185" i="4"/>
  <c r="BH185" i="4"/>
  <c r="BG185" i="4"/>
  <c r="BE185" i="4"/>
  <c r="T185" i="4"/>
  <c r="R185" i="4"/>
  <c r="P185" i="4"/>
  <c r="BI184" i="4"/>
  <c r="BH184" i="4"/>
  <c r="BG184" i="4"/>
  <c r="BE184" i="4"/>
  <c r="T184" i="4"/>
  <c r="R184" i="4"/>
  <c r="P184" i="4"/>
  <c r="BI182" i="4"/>
  <c r="BH182" i="4"/>
  <c r="BG182" i="4"/>
  <c r="BE182" i="4"/>
  <c r="T182" i="4"/>
  <c r="R182" i="4"/>
  <c r="P182" i="4"/>
  <c r="BI181" i="4"/>
  <c r="BH181" i="4"/>
  <c r="BG181" i="4"/>
  <c r="BE181" i="4"/>
  <c r="T181" i="4"/>
  <c r="R181" i="4"/>
  <c r="P181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1" i="4"/>
  <c r="BH171" i="4"/>
  <c r="BG171" i="4"/>
  <c r="BE171" i="4"/>
  <c r="T171" i="4"/>
  <c r="T170" i="4"/>
  <c r="R171" i="4"/>
  <c r="R170" i="4" s="1"/>
  <c r="P171" i="4"/>
  <c r="P170" i="4" s="1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8" i="4"/>
  <c r="BH158" i="4"/>
  <c r="BG158" i="4"/>
  <c r="BE158" i="4"/>
  <c r="T158" i="4"/>
  <c r="R158" i="4"/>
  <c r="P158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7" i="4"/>
  <c r="BH147" i="4"/>
  <c r="BG147" i="4"/>
  <c r="BE147" i="4"/>
  <c r="T147" i="4"/>
  <c r="R147" i="4"/>
  <c r="P147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0" i="4"/>
  <c r="BH140" i="4"/>
  <c r="BG140" i="4"/>
  <c r="BE140" i="4"/>
  <c r="T140" i="4"/>
  <c r="T139" i="4" s="1"/>
  <c r="R140" i="4"/>
  <c r="R139" i="4"/>
  <c r="P140" i="4"/>
  <c r="P139" i="4" s="1"/>
  <c r="J134" i="4"/>
  <c r="J133" i="4"/>
  <c r="F133" i="4"/>
  <c r="F131" i="4"/>
  <c r="E129" i="4"/>
  <c r="BI116" i="4"/>
  <c r="BH116" i="4"/>
  <c r="BG116" i="4"/>
  <c r="BE116" i="4"/>
  <c r="BI115" i="4"/>
  <c r="BH115" i="4"/>
  <c r="BG115" i="4"/>
  <c r="BF115" i="4"/>
  <c r="BE115" i="4"/>
  <c r="BI114" i="4"/>
  <c r="BH114" i="4"/>
  <c r="BG114" i="4"/>
  <c r="BF114" i="4"/>
  <c r="BE114" i="4"/>
  <c r="BI113" i="4"/>
  <c r="BH113" i="4"/>
  <c r="BG113" i="4"/>
  <c r="BF113" i="4"/>
  <c r="BE113" i="4"/>
  <c r="BI112" i="4"/>
  <c r="BH112" i="4"/>
  <c r="BG112" i="4"/>
  <c r="BF112" i="4"/>
  <c r="BE112" i="4"/>
  <c r="BI111" i="4"/>
  <c r="BH111" i="4"/>
  <c r="BG111" i="4"/>
  <c r="BF111" i="4"/>
  <c r="BE111" i="4"/>
  <c r="J92" i="4"/>
  <c r="J91" i="4"/>
  <c r="F91" i="4"/>
  <c r="F89" i="4"/>
  <c r="E87" i="4"/>
  <c r="J18" i="4"/>
  <c r="E18" i="4"/>
  <c r="F134" i="4" s="1"/>
  <c r="J17" i="4"/>
  <c r="J12" i="4"/>
  <c r="J89" i="4" s="1"/>
  <c r="E7" i="4"/>
  <c r="E85" i="4" s="1"/>
  <c r="J39" i="3"/>
  <c r="J38" i="3"/>
  <c r="AY96" i="1"/>
  <c r="J37" i="3"/>
  <c r="AX96" i="1" s="1"/>
  <c r="BI202" i="3"/>
  <c r="BH202" i="3"/>
  <c r="BG202" i="3"/>
  <c r="BE202" i="3"/>
  <c r="BK202" i="3"/>
  <c r="J202" i="3" s="1"/>
  <c r="BF202" i="3" s="1"/>
  <c r="BI198" i="3"/>
  <c r="BH198" i="3"/>
  <c r="BG198" i="3"/>
  <c r="BE198" i="3"/>
  <c r="T198" i="3"/>
  <c r="R198" i="3"/>
  <c r="P198" i="3"/>
  <c r="BI197" i="3"/>
  <c r="BH197" i="3"/>
  <c r="BG197" i="3"/>
  <c r="BE197" i="3"/>
  <c r="T197" i="3"/>
  <c r="R197" i="3"/>
  <c r="P197" i="3"/>
  <c r="BI196" i="3"/>
  <c r="BH196" i="3"/>
  <c r="BG196" i="3"/>
  <c r="BE196" i="3"/>
  <c r="T196" i="3"/>
  <c r="R196" i="3"/>
  <c r="P196" i="3"/>
  <c r="BI194" i="3"/>
  <c r="BH194" i="3"/>
  <c r="BG194" i="3"/>
  <c r="BE194" i="3"/>
  <c r="T194" i="3"/>
  <c r="R194" i="3"/>
  <c r="P194" i="3"/>
  <c r="BI193" i="3"/>
  <c r="BH193" i="3"/>
  <c r="BG193" i="3"/>
  <c r="BE193" i="3"/>
  <c r="T193" i="3"/>
  <c r="R193" i="3"/>
  <c r="P193" i="3"/>
  <c r="BI191" i="3"/>
  <c r="BH191" i="3"/>
  <c r="BG191" i="3"/>
  <c r="BE191" i="3"/>
  <c r="T191" i="3"/>
  <c r="R191" i="3"/>
  <c r="P191" i="3"/>
  <c r="BI190" i="3"/>
  <c r="BH190" i="3"/>
  <c r="BG190" i="3"/>
  <c r="BE190" i="3"/>
  <c r="T190" i="3"/>
  <c r="R190" i="3"/>
  <c r="P190" i="3"/>
  <c r="BI189" i="3"/>
  <c r="BH189" i="3"/>
  <c r="BG189" i="3"/>
  <c r="BE189" i="3"/>
  <c r="T189" i="3"/>
  <c r="R189" i="3"/>
  <c r="P189" i="3"/>
  <c r="BI188" i="3"/>
  <c r="BH188" i="3"/>
  <c r="BG188" i="3"/>
  <c r="BE188" i="3"/>
  <c r="T188" i="3"/>
  <c r="R188" i="3"/>
  <c r="P188" i="3"/>
  <c r="BI187" i="3"/>
  <c r="BH187" i="3"/>
  <c r="BG187" i="3"/>
  <c r="BE187" i="3"/>
  <c r="T187" i="3"/>
  <c r="R187" i="3"/>
  <c r="P187" i="3"/>
  <c r="BI186" i="3"/>
  <c r="BH186" i="3"/>
  <c r="BG186" i="3"/>
  <c r="BE186" i="3"/>
  <c r="T186" i="3"/>
  <c r="R186" i="3"/>
  <c r="P186" i="3"/>
  <c r="BI184" i="3"/>
  <c r="BH184" i="3"/>
  <c r="BG184" i="3"/>
  <c r="BE184" i="3"/>
  <c r="T184" i="3"/>
  <c r="R184" i="3"/>
  <c r="P184" i="3"/>
  <c r="BI183" i="3"/>
  <c r="BH183" i="3"/>
  <c r="BG183" i="3"/>
  <c r="BE183" i="3"/>
  <c r="T183" i="3"/>
  <c r="R183" i="3"/>
  <c r="P183" i="3"/>
  <c r="BI181" i="3"/>
  <c r="BH181" i="3"/>
  <c r="BG181" i="3"/>
  <c r="BE181" i="3"/>
  <c r="T181" i="3"/>
  <c r="R181" i="3"/>
  <c r="P181" i="3"/>
  <c r="BI180" i="3"/>
  <c r="BH180" i="3"/>
  <c r="BG180" i="3"/>
  <c r="BE180" i="3"/>
  <c r="T180" i="3"/>
  <c r="R180" i="3"/>
  <c r="P180" i="3"/>
  <c r="BI179" i="3"/>
  <c r="BH179" i="3"/>
  <c r="BG179" i="3"/>
  <c r="BE179" i="3"/>
  <c r="T179" i="3"/>
  <c r="R179" i="3"/>
  <c r="P179" i="3"/>
  <c r="BI178" i="3"/>
  <c r="BH178" i="3"/>
  <c r="BG178" i="3"/>
  <c r="BE178" i="3"/>
  <c r="T178" i="3"/>
  <c r="R178" i="3"/>
  <c r="P178" i="3"/>
  <c r="BI177" i="3"/>
  <c r="BH177" i="3"/>
  <c r="BG177" i="3"/>
  <c r="BE177" i="3"/>
  <c r="T177" i="3"/>
  <c r="R177" i="3"/>
  <c r="P177" i="3"/>
  <c r="BI176" i="3"/>
  <c r="BH176" i="3"/>
  <c r="BG176" i="3"/>
  <c r="BE176" i="3"/>
  <c r="T176" i="3"/>
  <c r="R176" i="3"/>
  <c r="P176" i="3"/>
  <c r="BI175" i="3"/>
  <c r="BH175" i="3"/>
  <c r="BG175" i="3"/>
  <c r="BE175" i="3"/>
  <c r="T175" i="3"/>
  <c r="R175" i="3"/>
  <c r="P175" i="3"/>
  <c r="BI174" i="3"/>
  <c r="BH174" i="3"/>
  <c r="BG174" i="3"/>
  <c r="BE174" i="3"/>
  <c r="T174" i="3"/>
  <c r="R174" i="3"/>
  <c r="P174" i="3"/>
  <c r="BI173" i="3"/>
  <c r="BH173" i="3"/>
  <c r="BG173" i="3"/>
  <c r="BE173" i="3"/>
  <c r="T173" i="3"/>
  <c r="R173" i="3"/>
  <c r="P173" i="3"/>
  <c r="BI171" i="3"/>
  <c r="BH171" i="3"/>
  <c r="BG171" i="3"/>
  <c r="BE171" i="3"/>
  <c r="T171" i="3"/>
  <c r="R171" i="3"/>
  <c r="P171" i="3"/>
  <c r="BI170" i="3"/>
  <c r="BH170" i="3"/>
  <c r="BG170" i="3"/>
  <c r="BE170" i="3"/>
  <c r="T170" i="3"/>
  <c r="R170" i="3"/>
  <c r="P170" i="3"/>
  <c r="BI169" i="3"/>
  <c r="BH169" i="3"/>
  <c r="BG169" i="3"/>
  <c r="BE169" i="3"/>
  <c r="T169" i="3"/>
  <c r="R169" i="3"/>
  <c r="P169" i="3"/>
  <c r="BI168" i="3"/>
  <c r="BH168" i="3"/>
  <c r="BG168" i="3"/>
  <c r="BE168" i="3"/>
  <c r="T168" i="3"/>
  <c r="R168" i="3"/>
  <c r="P168" i="3"/>
  <c r="BI167" i="3"/>
  <c r="BH167" i="3"/>
  <c r="BG167" i="3"/>
  <c r="BE167" i="3"/>
  <c r="T167" i="3"/>
  <c r="R167" i="3"/>
  <c r="P167" i="3"/>
  <c r="BI166" i="3"/>
  <c r="BH166" i="3"/>
  <c r="BG166" i="3"/>
  <c r="BE166" i="3"/>
  <c r="T166" i="3"/>
  <c r="R166" i="3"/>
  <c r="P166" i="3"/>
  <c r="BI165" i="3"/>
  <c r="BH165" i="3"/>
  <c r="BG165" i="3"/>
  <c r="BE165" i="3"/>
  <c r="T165" i="3"/>
  <c r="R165" i="3"/>
  <c r="P165" i="3"/>
  <c r="BI164" i="3"/>
  <c r="BH164" i="3"/>
  <c r="BG164" i="3"/>
  <c r="BE164" i="3"/>
  <c r="T164" i="3"/>
  <c r="R164" i="3"/>
  <c r="P164" i="3"/>
  <c r="BI163" i="3"/>
  <c r="BH163" i="3"/>
  <c r="BG163" i="3"/>
  <c r="BE163" i="3"/>
  <c r="T163" i="3"/>
  <c r="R163" i="3"/>
  <c r="P163" i="3"/>
  <c r="BI162" i="3"/>
  <c r="BH162" i="3"/>
  <c r="BG162" i="3"/>
  <c r="BE162" i="3"/>
  <c r="T162" i="3"/>
  <c r="R162" i="3"/>
  <c r="P162" i="3"/>
  <c r="BI159" i="3"/>
  <c r="BH159" i="3"/>
  <c r="BG159" i="3"/>
  <c r="BE159" i="3"/>
  <c r="T159" i="3"/>
  <c r="T158" i="3"/>
  <c r="R159" i="3"/>
  <c r="R158" i="3"/>
  <c r="P159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7" i="3"/>
  <c r="BH147" i="3"/>
  <c r="BG147" i="3"/>
  <c r="BE147" i="3"/>
  <c r="T147" i="3"/>
  <c r="R147" i="3"/>
  <c r="P147" i="3"/>
  <c r="BI146" i="3"/>
  <c r="BH146" i="3"/>
  <c r="BG146" i="3"/>
  <c r="BE146" i="3"/>
  <c r="T146" i="3"/>
  <c r="R146" i="3"/>
  <c r="P146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J135" i="3"/>
  <c r="J134" i="3"/>
  <c r="F134" i="3"/>
  <c r="F132" i="3"/>
  <c r="E130" i="3"/>
  <c r="BI117" i="3"/>
  <c r="BH117" i="3"/>
  <c r="BG117" i="3"/>
  <c r="BE117" i="3"/>
  <c r="BI116" i="3"/>
  <c r="BH116" i="3"/>
  <c r="BG116" i="3"/>
  <c r="BF116" i="3"/>
  <c r="BE116" i="3"/>
  <c r="BI115" i="3"/>
  <c r="BH115" i="3"/>
  <c r="BG115" i="3"/>
  <c r="BF115" i="3"/>
  <c r="BE115" i="3"/>
  <c r="BI114" i="3"/>
  <c r="BH114" i="3"/>
  <c r="BG114" i="3"/>
  <c r="BF114" i="3"/>
  <c r="BE114" i="3"/>
  <c r="BI113" i="3"/>
  <c r="BH113" i="3"/>
  <c r="BG113" i="3"/>
  <c r="BF113" i="3"/>
  <c r="BE113" i="3"/>
  <c r="BI112" i="3"/>
  <c r="BH112" i="3"/>
  <c r="BG112" i="3"/>
  <c r="BF112" i="3"/>
  <c r="BE112" i="3"/>
  <c r="J92" i="3"/>
  <c r="J91" i="3"/>
  <c r="F91" i="3"/>
  <c r="F89" i="3"/>
  <c r="E87" i="3"/>
  <c r="J18" i="3"/>
  <c r="E18" i="3"/>
  <c r="F92" i="3" s="1"/>
  <c r="J17" i="3"/>
  <c r="J12" i="3"/>
  <c r="J132" i="3"/>
  <c r="E7" i="3"/>
  <c r="E85" i="3" s="1"/>
  <c r="J39" i="2"/>
  <c r="J38" i="2"/>
  <c r="AY95" i="1"/>
  <c r="J37" i="2"/>
  <c r="AX95" i="1"/>
  <c r="BI213" i="2"/>
  <c r="BH213" i="2"/>
  <c r="BG213" i="2"/>
  <c r="BE213" i="2"/>
  <c r="BK213" i="2"/>
  <c r="J213" i="2"/>
  <c r="BF213" i="2" s="1"/>
  <c r="BI209" i="2"/>
  <c r="BH209" i="2"/>
  <c r="BG209" i="2"/>
  <c r="BE209" i="2"/>
  <c r="T209" i="2"/>
  <c r="R209" i="2"/>
  <c r="P209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3" i="2"/>
  <c r="BH203" i="2"/>
  <c r="BG203" i="2"/>
  <c r="BE203" i="2"/>
  <c r="T203" i="2"/>
  <c r="R203" i="2"/>
  <c r="P203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2" i="2"/>
  <c r="BH192" i="2"/>
  <c r="BG192" i="2"/>
  <c r="BE192" i="2"/>
  <c r="T192" i="2"/>
  <c r="R192" i="2"/>
  <c r="P192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5" i="2"/>
  <c r="BH185" i="2"/>
  <c r="BG185" i="2"/>
  <c r="BE185" i="2"/>
  <c r="T185" i="2"/>
  <c r="R185" i="2"/>
  <c r="P185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1" i="2"/>
  <c r="BH181" i="2"/>
  <c r="BG181" i="2"/>
  <c r="BE181" i="2"/>
  <c r="T181" i="2"/>
  <c r="R181" i="2"/>
  <c r="P181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68" i="2"/>
  <c r="BH168" i="2"/>
  <c r="BG168" i="2"/>
  <c r="BE168" i="2"/>
  <c r="T168" i="2"/>
  <c r="T167" i="2" s="1"/>
  <c r="R168" i="2"/>
  <c r="R167" i="2"/>
  <c r="P168" i="2"/>
  <c r="P167" i="2" s="1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3" i="2"/>
  <c r="BH163" i="2"/>
  <c r="BG163" i="2"/>
  <c r="BE163" i="2"/>
  <c r="T163" i="2"/>
  <c r="R163" i="2"/>
  <c r="P163" i="2"/>
  <c r="BI162" i="2"/>
  <c r="BH162" i="2"/>
  <c r="BG162" i="2"/>
  <c r="BE162" i="2"/>
  <c r="T162" i="2"/>
  <c r="R162" i="2"/>
  <c r="P162" i="2"/>
  <c r="BI161" i="2"/>
  <c r="BH161" i="2"/>
  <c r="BG161" i="2"/>
  <c r="BE161" i="2"/>
  <c r="T161" i="2"/>
  <c r="R161" i="2"/>
  <c r="P161" i="2"/>
  <c r="BI160" i="2"/>
  <c r="BH160" i="2"/>
  <c r="BG160" i="2"/>
  <c r="BE160" i="2"/>
  <c r="T160" i="2"/>
  <c r="R160" i="2"/>
  <c r="P160" i="2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J132" i="2"/>
  <c r="J131" i="2"/>
  <c r="F131" i="2"/>
  <c r="F129" i="2"/>
  <c r="E127" i="2"/>
  <c r="BI114" i="2"/>
  <c r="BH114" i="2"/>
  <c r="BG114" i="2"/>
  <c r="BE114" i="2"/>
  <c r="BI113" i="2"/>
  <c r="BH113" i="2"/>
  <c r="BG113" i="2"/>
  <c r="BF113" i="2"/>
  <c r="BE113" i="2"/>
  <c r="BI112" i="2"/>
  <c r="BH112" i="2"/>
  <c r="BG112" i="2"/>
  <c r="BF112" i="2"/>
  <c r="BE112" i="2"/>
  <c r="BI111" i="2"/>
  <c r="BH111" i="2"/>
  <c r="BG111" i="2"/>
  <c r="BF111" i="2"/>
  <c r="BE111" i="2"/>
  <c r="BI110" i="2"/>
  <c r="BH110" i="2"/>
  <c r="BG110" i="2"/>
  <c r="BF110" i="2"/>
  <c r="BE110" i="2"/>
  <c r="BI109" i="2"/>
  <c r="BH109" i="2"/>
  <c r="BG109" i="2"/>
  <c r="BF109" i="2"/>
  <c r="BE109" i="2"/>
  <c r="J92" i="2"/>
  <c r="J91" i="2"/>
  <c r="F91" i="2"/>
  <c r="F89" i="2"/>
  <c r="E87" i="2"/>
  <c r="J18" i="2"/>
  <c r="E18" i="2"/>
  <c r="F132" i="2" s="1"/>
  <c r="J17" i="2"/>
  <c r="J12" i="2"/>
  <c r="J129" i="2"/>
  <c r="E7" i="2"/>
  <c r="E85" i="2" s="1"/>
  <c r="CK108" i="1"/>
  <c r="CJ108" i="1"/>
  <c r="CI108" i="1"/>
  <c r="CH108" i="1"/>
  <c r="CG108" i="1"/>
  <c r="CF108" i="1"/>
  <c r="BZ108" i="1"/>
  <c r="CE108" i="1"/>
  <c r="CK107" i="1"/>
  <c r="CJ107" i="1"/>
  <c r="CI107" i="1"/>
  <c r="CH107" i="1"/>
  <c r="CG107" i="1"/>
  <c r="CF107" i="1"/>
  <c r="BZ107" i="1"/>
  <c r="CE107" i="1"/>
  <c r="CK106" i="1"/>
  <c r="CJ106" i="1"/>
  <c r="CI106" i="1"/>
  <c r="CH106" i="1"/>
  <c r="CG106" i="1"/>
  <c r="CF106" i="1"/>
  <c r="BZ106" i="1"/>
  <c r="CE106" i="1"/>
  <c r="CK105" i="1"/>
  <c r="CJ105" i="1"/>
  <c r="CI105" i="1"/>
  <c r="CH105" i="1"/>
  <c r="CG105" i="1"/>
  <c r="CF105" i="1"/>
  <c r="BZ105" i="1"/>
  <c r="CE105" i="1"/>
  <c r="L90" i="1"/>
  <c r="AM90" i="1"/>
  <c r="AM89" i="1"/>
  <c r="L89" i="1"/>
  <c r="AM87" i="1"/>
  <c r="L87" i="1"/>
  <c r="L85" i="1"/>
  <c r="J187" i="2"/>
  <c r="J183" i="2"/>
  <c r="BK179" i="2"/>
  <c r="BK175" i="2"/>
  <c r="J163" i="2"/>
  <c r="J155" i="2"/>
  <c r="BK146" i="2"/>
  <c r="BK139" i="2"/>
  <c r="J191" i="2"/>
  <c r="J179" i="2"/>
  <c r="J173" i="2"/>
  <c r="BK163" i="2"/>
  <c r="J157" i="2"/>
  <c r="J147" i="2"/>
  <c r="J138" i="2"/>
  <c r="BK207" i="2"/>
  <c r="J203" i="2"/>
  <c r="BK200" i="2"/>
  <c r="BK195" i="2"/>
  <c r="BK189" i="2"/>
  <c r="BK183" i="2"/>
  <c r="BK173" i="2"/>
  <c r="J165" i="2"/>
  <c r="BK157" i="2"/>
  <c r="J149" i="2"/>
  <c r="BK144" i="2"/>
  <c r="J208" i="2"/>
  <c r="BK203" i="2"/>
  <c r="J200" i="2"/>
  <c r="J194" i="2"/>
  <c r="BK164" i="2"/>
  <c r="J154" i="2"/>
  <c r="J145" i="2"/>
  <c r="BK187" i="3"/>
  <c r="J177" i="3"/>
  <c r="BK164" i="3"/>
  <c r="BK156" i="3"/>
  <c r="BK147" i="3"/>
  <c r="BK196" i="3"/>
  <c r="BK189" i="3"/>
  <c r="BK184" i="3"/>
  <c r="J173" i="3"/>
  <c r="BK165" i="3"/>
  <c r="J150" i="3"/>
  <c r="BK197" i="3"/>
  <c r="BK188" i="3"/>
  <c r="J179" i="3"/>
  <c r="J175" i="3"/>
  <c r="J165" i="3"/>
  <c r="J155" i="3"/>
  <c r="J144" i="3"/>
  <c r="J190" i="3"/>
  <c r="J180" i="3"/>
  <c r="BK153" i="3"/>
  <c r="J147" i="3"/>
  <c r="BK141" i="3"/>
  <c r="J194" i="4"/>
  <c r="J182" i="4"/>
  <c r="BK171" i="4"/>
  <c r="BK165" i="4"/>
  <c r="J156" i="4"/>
  <c r="BK148" i="4"/>
  <c r="J140" i="4"/>
  <c r="J195" i="4"/>
  <c r="J190" i="4"/>
  <c r="J185" i="4"/>
  <c r="J175" i="4"/>
  <c r="J161" i="4"/>
  <c r="J153" i="4"/>
  <c r="BK144" i="4"/>
  <c r="J199" i="4"/>
  <c r="BK195" i="4"/>
  <c r="BK186" i="4"/>
  <c r="BK178" i="4"/>
  <c r="BK160" i="4"/>
  <c r="BK154" i="4"/>
  <c r="BK149" i="4"/>
  <c r="J142" i="4"/>
  <c r="BK181" i="4"/>
  <c r="BK175" i="4"/>
  <c r="J166" i="4"/>
  <c r="BK159" i="4"/>
  <c r="BK156" i="4"/>
  <c r="J141" i="5"/>
  <c r="J147" i="5"/>
  <c r="BK141" i="5"/>
  <c r="J134" i="5"/>
  <c r="BK143" i="5"/>
  <c r="J136" i="5"/>
  <c r="BK146" i="5"/>
  <c r="BK140" i="5"/>
  <c r="BK133" i="5"/>
  <c r="BK187" i="6"/>
  <c r="BK182" i="6"/>
  <c r="BK173" i="6"/>
  <c r="BK169" i="6"/>
  <c r="BK164" i="6"/>
  <c r="J155" i="6"/>
  <c r="BK146" i="6"/>
  <c r="BK145" i="6"/>
  <c r="J144" i="6"/>
  <c r="J142" i="6"/>
  <c r="BK139" i="6"/>
  <c r="BK190" i="6"/>
  <c r="BK185" i="6"/>
  <c r="BK184" i="6"/>
  <c r="J179" i="6"/>
  <c r="BK188" i="6"/>
  <c r="BK183" i="6"/>
  <c r="J180" i="6"/>
  <c r="J174" i="6"/>
  <c r="J167" i="6"/>
  <c r="J158" i="6"/>
  <c r="J152" i="6"/>
  <c r="BK147" i="6"/>
  <c r="J139" i="6"/>
  <c r="BK174" i="6"/>
  <c r="BK168" i="6"/>
  <c r="J164" i="6"/>
  <c r="BK161" i="6"/>
  <c r="BK157" i="6"/>
  <c r="BK150" i="6"/>
  <c r="BK144" i="6"/>
  <c r="BK137" i="6"/>
  <c r="BK144" i="7"/>
  <c r="BK138" i="7"/>
  <c r="J140" i="7"/>
  <c r="BK134" i="7"/>
  <c r="J143" i="7"/>
  <c r="J139" i="7"/>
  <c r="BK135" i="7"/>
  <c r="BK153" i="8"/>
  <c r="BK145" i="8"/>
  <c r="BK135" i="8"/>
  <c r="J153" i="8"/>
  <c r="J150" i="8"/>
  <c r="BK149" i="8"/>
  <c r="J145" i="8"/>
  <c r="BK132" i="8"/>
  <c r="J146" i="8"/>
  <c r="BK141" i="8"/>
  <c r="J136" i="8"/>
  <c r="J132" i="8"/>
  <c r="J140" i="8"/>
  <c r="BK167" i="9"/>
  <c r="BK161" i="9"/>
  <c r="BK156" i="9"/>
  <c r="J151" i="9"/>
  <c r="BK143" i="9"/>
  <c r="BK137" i="9"/>
  <c r="J167" i="9"/>
  <c r="BK148" i="9"/>
  <c r="BK141" i="9"/>
  <c r="J137" i="9"/>
  <c r="J166" i="9"/>
  <c r="J156" i="9"/>
  <c r="BK151" i="9"/>
  <c r="J142" i="9"/>
  <c r="BK191" i="2"/>
  <c r="BK184" i="2"/>
  <c r="J180" i="2"/>
  <c r="J174" i="2"/>
  <c r="BK162" i="2"/>
  <c r="J150" i="2"/>
  <c r="BK145" i="2"/>
  <c r="J199" i="2"/>
  <c r="BK192" i="2"/>
  <c r="BK187" i="2"/>
  <c r="J178" i="2"/>
  <c r="J172" i="2"/>
  <c r="BK160" i="2"/>
  <c r="BK155" i="2"/>
  <c r="BK143" i="2"/>
  <c r="AS94" i="1"/>
  <c r="BK196" i="2"/>
  <c r="J188" i="2"/>
  <c r="BK177" i="2"/>
  <c r="BK172" i="2"/>
  <c r="J164" i="2"/>
  <c r="J158" i="2"/>
  <c r="BK154" i="2"/>
  <c r="J146" i="2"/>
  <c r="BK209" i="2"/>
  <c r="BK205" i="2"/>
  <c r="J201" i="2"/>
  <c r="J195" i="2"/>
  <c r="J189" i="2"/>
  <c r="J160" i="2"/>
  <c r="BK149" i="2"/>
  <c r="BK191" i="3"/>
  <c r="BK178" i="3"/>
  <c r="BK167" i="3"/>
  <c r="BK159" i="3"/>
  <c r="BK150" i="3"/>
  <c r="J141" i="3"/>
  <c r="BK193" i="3"/>
  <c r="J186" i="3"/>
  <c r="BK176" i="3"/>
  <c r="J168" i="3"/>
  <c r="J153" i="3"/>
  <c r="BK198" i="3"/>
  <c r="J194" i="3"/>
  <c r="J183" i="3"/>
  <c r="J178" i="3"/>
  <c r="J174" i="3"/>
  <c r="BK157" i="3"/>
  <c r="BK146" i="3"/>
  <c r="J193" i="3"/>
  <c r="BK174" i="3"/>
  <c r="BK173" i="3"/>
  <c r="J170" i="3"/>
  <c r="BK169" i="3"/>
  <c r="BK168" i="3"/>
  <c r="J167" i="3"/>
  <c r="J166" i="3"/>
  <c r="BK163" i="3"/>
  <c r="J159" i="3"/>
  <c r="J157" i="3"/>
  <c r="J156" i="3"/>
  <c r="J152" i="3"/>
  <c r="J146" i="3"/>
  <c r="J202" i="4"/>
  <c r="BK198" i="4"/>
  <c r="J189" i="4"/>
  <c r="J178" i="4"/>
  <c r="BK168" i="4"/>
  <c r="BK161" i="4"/>
  <c r="J151" i="4"/>
  <c r="BK143" i="4"/>
  <c r="J196" i="4"/>
  <c r="BK191" i="4"/>
  <c r="J186" i="4"/>
  <c r="BK177" i="4"/>
  <c r="J162" i="4"/>
  <c r="J158" i="4"/>
  <c r="BK146" i="4"/>
  <c r="J143" i="4"/>
  <c r="J198" i="4"/>
  <c r="BK194" i="4"/>
  <c r="BK179" i="4"/>
  <c r="J168" i="4"/>
  <c r="J157" i="4"/>
  <c r="BK152" i="4"/>
  <c r="J146" i="4"/>
  <c r="J187" i="4"/>
  <c r="J179" i="4"/>
  <c r="J167" i="4"/>
  <c r="J164" i="4"/>
  <c r="J148" i="4"/>
  <c r="BK144" i="5"/>
  <c r="J133" i="5"/>
  <c r="BK139" i="5"/>
  <c r="BK132" i="5"/>
  <c r="BK147" i="5"/>
  <c r="J138" i="5"/>
  <c r="J148" i="5"/>
  <c r="J144" i="5"/>
  <c r="J139" i="5"/>
  <c r="J190" i="6"/>
  <c r="J183" i="6"/>
  <c r="BK176" i="6"/>
  <c r="BK171" i="6"/>
  <c r="J166" i="6"/>
  <c r="J159" i="6"/>
  <c r="BK153" i="6"/>
  <c r="J181" i="6"/>
  <c r="J177" i="6"/>
  <c r="J184" i="6"/>
  <c r="J176" i="6"/>
  <c r="J170" i="6"/>
  <c r="J160" i="6"/>
  <c r="BK155" i="6"/>
  <c r="J150" i="6"/>
  <c r="J145" i="6"/>
  <c r="J137" i="6"/>
  <c r="J169" i="6"/>
  <c r="J165" i="6"/>
  <c r="BK160" i="6"/>
  <c r="BK156" i="6"/>
  <c r="BK149" i="6"/>
  <c r="BK143" i="6"/>
  <c r="BK136" i="6"/>
  <c r="J142" i="7"/>
  <c r="J137" i="7"/>
  <c r="BK143" i="7"/>
  <c r="BK139" i="7"/>
  <c r="BK145" i="7"/>
  <c r="BK142" i="7"/>
  <c r="J138" i="7"/>
  <c r="J133" i="7"/>
  <c r="BK150" i="8"/>
  <c r="BK148" i="8"/>
  <c r="J139" i="8"/>
  <c r="J133" i="8"/>
  <c r="BK151" i="8"/>
  <c r="J147" i="8"/>
  <c r="J143" i="8"/>
  <c r="J141" i="8"/>
  <c r="J152" i="8"/>
  <c r="J148" i="8"/>
  <c r="BK143" i="8"/>
  <c r="J138" i="8"/>
  <c r="BK134" i="8"/>
  <c r="BK142" i="8"/>
  <c r="BK136" i="8"/>
  <c r="J169" i="9"/>
  <c r="J163" i="9"/>
  <c r="J160" i="9"/>
  <c r="BK155" i="9"/>
  <c r="J152" i="9"/>
  <c r="J147" i="9"/>
  <c r="BK172" i="9"/>
  <c r="J165" i="9"/>
  <c r="BK163" i="9"/>
  <c r="BK160" i="9"/>
  <c r="J154" i="9"/>
  <c r="J148" i="9"/>
  <c r="BK142" i="9"/>
  <c r="BK169" i="9"/>
  <c r="BK158" i="9"/>
  <c r="BK147" i="9"/>
  <c r="BK138" i="9"/>
  <c r="J168" i="9"/>
  <c r="BK164" i="9"/>
  <c r="BK152" i="9"/>
  <c r="J143" i="9"/>
  <c r="J138" i="9"/>
  <c r="J196" i="2"/>
  <c r="BK185" i="2"/>
  <c r="BK181" i="2"/>
  <c r="J176" i="2"/>
  <c r="BK165" i="2"/>
  <c r="BK158" i="2"/>
  <c r="BK148" i="2"/>
  <c r="J142" i="2"/>
  <c r="BK194" i="2"/>
  <c r="BK188" i="2"/>
  <c r="BK182" i="2"/>
  <c r="BK176" i="2"/>
  <c r="BK168" i="2"/>
  <c r="J156" i="2"/>
  <c r="BK142" i="2"/>
  <c r="J209" i="2"/>
  <c r="J206" i="2"/>
  <c r="BK202" i="2"/>
  <c r="BK199" i="2"/>
  <c r="BK193" i="2"/>
  <c r="BK186" i="2"/>
  <c r="J181" i="2"/>
  <c r="J175" i="2"/>
  <c r="J171" i="2"/>
  <c r="J162" i="2"/>
  <c r="BK156" i="2"/>
  <c r="J148" i="2"/>
  <c r="J143" i="2"/>
  <c r="J207" i="2"/>
  <c r="J202" i="2"/>
  <c r="BK198" i="2"/>
  <c r="J190" i="2"/>
  <c r="J166" i="2"/>
  <c r="BK151" i="2"/>
  <c r="J139" i="2"/>
  <c r="BK181" i="3"/>
  <c r="J169" i="3"/>
  <c r="J162" i="3"/>
  <c r="J151" i="3"/>
  <c r="BK144" i="3"/>
  <c r="BK194" i="3"/>
  <c r="J188" i="3"/>
  <c r="J181" i="3"/>
  <c r="BK171" i="3"/>
  <c r="BK162" i="3"/>
  <c r="J149" i="3"/>
  <c r="J196" i="3"/>
  <c r="J184" i="3"/>
  <c r="J176" i="3"/>
  <c r="J164" i="3"/>
  <c r="BK151" i="3"/>
  <c r="J198" i="3"/>
  <c r="BK183" i="3"/>
  <c r="BK155" i="3"/>
  <c r="BK148" i="3"/>
  <c r="J142" i="3"/>
  <c r="BK199" i="4"/>
  <c r="J192" i="4"/>
  <c r="J181" i="4"/>
  <c r="J169" i="4"/>
  <c r="BK163" i="4"/>
  <c r="J155" i="4"/>
  <c r="J149" i="4"/>
  <c r="BK202" i="4"/>
  <c r="J193" i="4"/>
  <c r="BK189" i="4"/>
  <c r="J184" i="4"/>
  <c r="BK166" i="4"/>
  <c r="J160" i="4"/>
  <c r="J152" i="4"/>
  <c r="J145" i="4"/>
  <c r="BK140" i="4"/>
  <c r="BK188" i="4"/>
  <c r="BK180" i="4"/>
  <c r="BK167" i="4"/>
  <c r="BK155" i="4"/>
  <c r="BK150" i="4"/>
  <c r="J144" i="4"/>
  <c r="BK185" i="4"/>
  <c r="J177" i="4"/>
  <c r="J171" i="4"/>
  <c r="J163" i="4"/>
  <c r="BK151" i="4"/>
  <c r="BK148" i="5"/>
  <c r="BK137" i="5"/>
  <c r="BK145" i="5"/>
  <c r="BK136" i="5"/>
  <c r="J149" i="5"/>
  <c r="J140" i="5"/>
  <c r="BK149" i="5"/>
  <c r="J143" i="5"/>
  <c r="J137" i="5"/>
  <c r="J188" i="6"/>
  <c r="BK175" i="6"/>
  <c r="BK170" i="6"/>
  <c r="BK165" i="6"/>
  <c r="J156" i="6"/>
  <c r="BK152" i="6"/>
  <c r="BK180" i="6"/>
  <c r="J175" i="6"/>
  <c r="BK181" i="6"/>
  <c r="BK177" i="6"/>
  <c r="J171" i="6"/>
  <c r="J161" i="6"/>
  <c r="J151" i="6"/>
  <c r="BK148" i="6"/>
  <c r="J143" i="6"/>
  <c r="J136" i="6"/>
  <c r="BK167" i="6"/>
  <c r="BK162" i="6"/>
  <c r="BK158" i="6"/>
  <c r="BK151" i="6"/>
  <c r="J146" i="6"/>
  <c r="BK142" i="6"/>
  <c r="J145" i="7"/>
  <c r="BK140" i="7"/>
  <c r="J134" i="7"/>
  <c r="J132" i="7"/>
  <c r="J136" i="7"/>
  <c r="J144" i="7"/>
  <c r="BK141" i="7"/>
  <c r="BK137" i="7"/>
  <c r="BK136" i="7"/>
  <c r="BK132" i="7"/>
  <c r="J149" i="8"/>
  <c r="BK140" i="8"/>
  <c r="BK137" i="8"/>
  <c r="J134" i="8"/>
  <c r="BK152" i="8"/>
  <c r="BK146" i="8"/>
  <c r="J142" i="8"/>
  <c r="J137" i="8"/>
  <c r="J151" i="8"/>
  <c r="BK147" i="8"/>
  <c r="J144" i="8"/>
  <c r="BK139" i="8"/>
  <c r="J135" i="8"/>
  <c r="BK144" i="8"/>
  <c r="BK138" i="8"/>
  <c r="BK133" i="8"/>
  <c r="J172" i="9"/>
  <c r="BK166" i="9"/>
  <c r="J162" i="9"/>
  <c r="J159" i="9"/>
  <c r="J153" i="9"/>
  <c r="BK149" i="9"/>
  <c r="J141" i="9"/>
  <c r="BK139" i="9"/>
  <c r="BK168" i="9"/>
  <c r="J164" i="9"/>
  <c r="J161" i="9"/>
  <c r="J158" i="9"/>
  <c r="BK153" i="9"/>
  <c r="BK146" i="9"/>
  <c r="J139" i="9"/>
  <c r="BK171" i="9"/>
  <c r="BK162" i="9"/>
  <c r="BK154" i="9"/>
  <c r="J146" i="9"/>
  <c r="J140" i="9"/>
  <c r="J171" i="9"/>
  <c r="BK165" i="9"/>
  <c r="BK159" i="9"/>
  <c r="J155" i="9"/>
  <c r="J149" i="9"/>
  <c r="BK140" i="9"/>
  <c r="J186" i="2"/>
  <c r="J182" i="2"/>
  <c r="BK178" i="2"/>
  <c r="BK166" i="2"/>
  <c r="J161" i="2"/>
  <c r="J151" i="2"/>
  <c r="J144" i="2"/>
  <c r="J198" i="2"/>
  <c r="BK190" i="2"/>
  <c r="J184" i="2"/>
  <c r="J177" i="2"/>
  <c r="BK171" i="2"/>
  <c r="J159" i="2"/>
  <c r="BK152" i="2"/>
  <c r="BK140" i="2"/>
  <c r="BK208" i="2"/>
  <c r="J205" i="2"/>
  <c r="BK201" i="2"/>
  <c r="J197" i="2"/>
  <c r="J192" i="2"/>
  <c r="J185" i="2"/>
  <c r="BK180" i="2"/>
  <c r="BK174" i="2"/>
  <c r="J168" i="2"/>
  <c r="BK159" i="2"/>
  <c r="BK150" i="2"/>
  <c r="BK147" i="2"/>
  <c r="BK138" i="2"/>
  <c r="BK206" i="2"/>
  <c r="BK197" i="2"/>
  <c r="J193" i="2"/>
  <c r="BK161" i="2"/>
  <c r="J152" i="2"/>
  <c r="J140" i="2"/>
  <c r="BK186" i="3"/>
  <c r="BK170" i="3"/>
  <c r="J163" i="3"/>
  <c r="BK152" i="3"/>
  <c r="J148" i="3"/>
  <c r="J197" i="3"/>
  <c r="J191" i="3"/>
  <c r="J187" i="3"/>
  <c r="BK179" i="3"/>
  <c r="BK166" i="3"/>
  <c r="BK154" i="3"/>
  <c r="J143" i="3"/>
  <c r="BK190" i="3"/>
  <c r="BK180" i="3"/>
  <c r="BK177" i="3"/>
  <c r="J171" i="3"/>
  <c r="J154" i="3"/>
  <c r="BK142" i="3"/>
  <c r="J189" i="3"/>
  <c r="BK175" i="3"/>
  <c r="BK149" i="3"/>
  <c r="BK143" i="3"/>
  <c r="J201" i="4"/>
  <c r="BK193" i="4"/>
  <c r="BK187" i="4"/>
  <c r="BK174" i="4"/>
  <c r="BK162" i="4"/>
  <c r="J154" i="4"/>
  <c r="J147" i="4"/>
  <c r="BK201" i="4"/>
  <c r="BK192" i="4"/>
  <c r="J188" i="4"/>
  <c r="BK182" i="4"/>
  <c r="BK164" i="4"/>
  <c r="BK157" i="4"/>
  <c r="BK145" i="4"/>
  <c r="BK142" i="4"/>
  <c r="BK196" i="4"/>
  <c r="BK190" i="4"/>
  <c r="BK184" i="4"/>
  <c r="BK169" i="4"/>
  <c r="J159" i="4"/>
  <c r="BK153" i="4"/>
  <c r="BK147" i="4"/>
  <c r="J191" i="4"/>
  <c r="J180" i="4"/>
  <c r="J174" i="4"/>
  <c r="J165" i="4"/>
  <c r="BK158" i="4"/>
  <c r="J150" i="4"/>
  <c r="J146" i="5"/>
  <c r="BK135" i="5"/>
  <c r="BK142" i="5"/>
  <c r="J135" i="5"/>
  <c r="J142" i="5"/>
  <c r="BK134" i="5"/>
  <c r="J145" i="5"/>
  <c r="BK138" i="5"/>
  <c r="J132" i="5"/>
  <c r="J185" i="6"/>
  <c r="BK178" i="6"/>
  <c r="J172" i="6"/>
  <c r="J168" i="6"/>
  <c r="J162" i="6"/>
  <c r="BK154" i="6"/>
  <c r="J147" i="6"/>
  <c r="J178" i="6"/>
  <c r="J187" i="6"/>
  <c r="J182" i="6"/>
  <c r="BK179" i="6"/>
  <c r="J173" i="6"/>
  <c r="BK163" i="6"/>
  <c r="J157" i="6"/>
  <c r="J154" i="6"/>
  <c r="J149" i="6"/>
  <c r="J138" i="6"/>
  <c r="BK172" i="6"/>
  <c r="BK166" i="6"/>
  <c r="J163" i="6"/>
  <c r="BK159" i="6"/>
  <c r="J153" i="6"/>
  <c r="J148" i="6"/>
  <c r="BK138" i="6"/>
  <c r="J141" i="7"/>
  <c r="J135" i="7"/>
  <c r="BK133" i="7"/>
  <c r="P137" i="2" l="1"/>
  <c r="R141" i="2"/>
  <c r="R153" i="2"/>
  <c r="T170" i="2"/>
  <c r="T204" i="2"/>
  <c r="BK140" i="3"/>
  <c r="J140" i="3" s="1"/>
  <c r="J98" i="3" s="1"/>
  <c r="BK145" i="3"/>
  <c r="J145" i="3"/>
  <c r="J99" i="3"/>
  <c r="P161" i="3"/>
  <c r="T172" i="3"/>
  <c r="T182" i="3"/>
  <c r="R185" i="3"/>
  <c r="T192" i="3"/>
  <c r="R195" i="3"/>
  <c r="R141" i="4"/>
  <c r="R138" i="4"/>
  <c r="R173" i="4"/>
  <c r="BK176" i="4"/>
  <c r="J176" i="4" s="1"/>
  <c r="J103" i="4" s="1"/>
  <c r="T183" i="4"/>
  <c r="T197" i="4"/>
  <c r="R200" i="4"/>
  <c r="R131" i="5"/>
  <c r="R130" i="5" s="1"/>
  <c r="R129" i="5" s="1"/>
  <c r="R135" i="6"/>
  <c r="R134" i="6"/>
  <c r="BK141" i="6"/>
  <c r="J141" i="6" s="1"/>
  <c r="J100" i="6" s="1"/>
  <c r="T186" i="6"/>
  <c r="BK131" i="7"/>
  <c r="J131" i="7" s="1"/>
  <c r="J98" i="7" s="1"/>
  <c r="R131" i="8"/>
  <c r="R130" i="8" s="1"/>
  <c r="R129" i="8" s="1"/>
  <c r="T136" i="9"/>
  <c r="T135" i="9"/>
  <c r="P145" i="9"/>
  <c r="BK157" i="9"/>
  <c r="J157" i="9" s="1"/>
  <c r="J102" i="9" s="1"/>
  <c r="R137" i="2"/>
  <c r="R136" i="2" s="1"/>
  <c r="T141" i="2"/>
  <c r="P153" i="2"/>
  <c r="P170" i="2"/>
  <c r="BK204" i="2"/>
  <c r="J204" i="2" s="1"/>
  <c r="J104" i="2" s="1"/>
  <c r="T140" i="3"/>
  <c r="T145" i="3"/>
  <c r="R161" i="3"/>
  <c r="P172" i="3"/>
  <c r="P182" i="3"/>
  <c r="P185" i="3"/>
  <c r="R192" i="3"/>
  <c r="T195" i="3"/>
  <c r="BK141" i="4"/>
  <c r="J141" i="4"/>
  <c r="J99" i="4" s="1"/>
  <c r="BK173" i="4"/>
  <c r="J173" i="4" s="1"/>
  <c r="J102" i="4" s="1"/>
  <c r="R176" i="4"/>
  <c r="BK183" i="4"/>
  <c r="J183" i="4" s="1"/>
  <c r="J104" i="4" s="1"/>
  <c r="BK197" i="4"/>
  <c r="J197" i="4"/>
  <c r="J105" i="4" s="1"/>
  <c r="P200" i="4"/>
  <c r="P131" i="5"/>
  <c r="P130" i="5"/>
  <c r="P129" i="5" s="1"/>
  <c r="AU98" i="1" s="1"/>
  <c r="P135" i="6"/>
  <c r="P134" i="6" s="1"/>
  <c r="P141" i="6"/>
  <c r="BK186" i="6"/>
  <c r="J186" i="6" s="1"/>
  <c r="J101" i="6" s="1"/>
  <c r="T131" i="7"/>
  <c r="T130" i="7" s="1"/>
  <c r="T129" i="7" s="1"/>
  <c r="T131" i="8"/>
  <c r="T130" i="8" s="1"/>
  <c r="T129" i="8" s="1"/>
  <c r="R136" i="9"/>
  <c r="R135" i="9"/>
  <c r="T145" i="9"/>
  <c r="P150" i="9"/>
  <c r="P157" i="9"/>
  <c r="BK170" i="9"/>
  <c r="J170" i="9" s="1"/>
  <c r="J103" i="9" s="1"/>
  <c r="P170" i="9"/>
  <c r="BK137" i="2"/>
  <c r="J137" i="2" s="1"/>
  <c r="J98" i="2" s="1"/>
  <c r="P141" i="2"/>
  <c r="BK153" i="2"/>
  <c r="J153" i="2" s="1"/>
  <c r="J100" i="2" s="1"/>
  <c r="R170" i="2"/>
  <c r="R169" i="2" s="1"/>
  <c r="R204" i="2"/>
  <c r="P140" i="3"/>
  <c r="P145" i="3"/>
  <c r="T161" i="3"/>
  <c r="R172" i="3"/>
  <c r="R182" i="3"/>
  <c r="T185" i="3"/>
  <c r="P192" i="3"/>
  <c r="BK195" i="3"/>
  <c r="J195" i="3"/>
  <c r="J107" i="3" s="1"/>
  <c r="T141" i="4"/>
  <c r="T138" i="4" s="1"/>
  <c r="T173" i="4"/>
  <c r="P176" i="4"/>
  <c r="R183" i="4"/>
  <c r="P197" i="4"/>
  <c r="T200" i="4"/>
  <c r="T131" i="5"/>
  <c r="T130" i="5"/>
  <c r="T129" i="5" s="1"/>
  <c r="T135" i="6"/>
  <c r="T134" i="6" s="1"/>
  <c r="R141" i="6"/>
  <c r="P186" i="6"/>
  <c r="R131" i="7"/>
  <c r="R130" i="7" s="1"/>
  <c r="R129" i="7" s="1"/>
  <c r="P131" i="8"/>
  <c r="P130" i="8" s="1"/>
  <c r="P129" i="8" s="1"/>
  <c r="AU101" i="1" s="1"/>
  <c r="BK136" i="9"/>
  <c r="BK135" i="9"/>
  <c r="J135" i="9" s="1"/>
  <c r="J97" i="9" s="1"/>
  <c r="R145" i="9"/>
  <c r="T150" i="9"/>
  <c r="T157" i="9"/>
  <c r="T170" i="9"/>
  <c r="T137" i="2"/>
  <c r="BK141" i="2"/>
  <c r="J141" i="2" s="1"/>
  <c r="J99" i="2" s="1"/>
  <c r="T153" i="2"/>
  <c r="BK170" i="2"/>
  <c r="J170" i="2" s="1"/>
  <c r="J103" i="2" s="1"/>
  <c r="P204" i="2"/>
  <c r="R140" i="3"/>
  <c r="R145" i="3"/>
  <c r="BK161" i="3"/>
  <c r="J161" i="3" s="1"/>
  <c r="J102" i="3" s="1"/>
  <c r="BK172" i="3"/>
  <c r="J172" i="3" s="1"/>
  <c r="J103" i="3" s="1"/>
  <c r="BK182" i="3"/>
  <c r="J182" i="3" s="1"/>
  <c r="J104" i="3" s="1"/>
  <c r="BK185" i="3"/>
  <c r="J185" i="3" s="1"/>
  <c r="J105" i="3" s="1"/>
  <c r="BK192" i="3"/>
  <c r="J192" i="3" s="1"/>
  <c r="J106" i="3" s="1"/>
  <c r="P195" i="3"/>
  <c r="P141" i="4"/>
  <c r="P138" i="4" s="1"/>
  <c r="P173" i="4"/>
  <c r="T176" i="4"/>
  <c r="P183" i="4"/>
  <c r="R197" i="4"/>
  <c r="BK200" i="4"/>
  <c r="J200" i="4" s="1"/>
  <c r="J106" i="4" s="1"/>
  <c r="BK131" i="5"/>
  <c r="BK130" i="5"/>
  <c r="J130" i="5" s="1"/>
  <c r="J97" i="5" s="1"/>
  <c r="BK135" i="6"/>
  <c r="J135" i="6" s="1"/>
  <c r="J98" i="6" s="1"/>
  <c r="T141" i="6"/>
  <c r="T140" i="6" s="1"/>
  <c r="R186" i="6"/>
  <c r="P131" i="7"/>
  <c r="P130" i="7"/>
  <c r="P129" i="7" s="1"/>
  <c r="AU100" i="1" s="1"/>
  <c r="BK131" i="8"/>
  <c r="J131" i="8"/>
  <c r="J98" i="8" s="1"/>
  <c r="P136" i="9"/>
  <c r="P135" i="9" s="1"/>
  <c r="BK145" i="9"/>
  <c r="BK150" i="9"/>
  <c r="J150" i="9"/>
  <c r="J101" i="9" s="1"/>
  <c r="R150" i="9"/>
  <c r="R157" i="9"/>
  <c r="R170" i="9"/>
  <c r="BK212" i="2"/>
  <c r="J212" i="2" s="1"/>
  <c r="J105" i="2" s="1"/>
  <c r="BK152" i="5"/>
  <c r="J152" i="5" s="1"/>
  <c r="J99" i="5" s="1"/>
  <c r="BK139" i="4"/>
  <c r="J139" i="4" s="1"/>
  <c r="J98" i="4" s="1"/>
  <c r="BK170" i="4"/>
  <c r="J170" i="4" s="1"/>
  <c r="J100" i="4" s="1"/>
  <c r="BK189" i="6"/>
  <c r="J189" i="6"/>
  <c r="J102" i="6" s="1"/>
  <c r="BK193" i="6"/>
  <c r="J193" i="6" s="1"/>
  <c r="J103" i="6" s="1"/>
  <c r="BK148" i="7"/>
  <c r="J148" i="7"/>
  <c r="J99" i="7" s="1"/>
  <c r="BK156" i="8"/>
  <c r="J156" i="8" s="1"/>
  <c r="J99" i="8" s="1"/>
  <c r="BK167" i="2"/>
  <c r="J167" i="2"/>
  <c r="J101" i="2" s="1"/>
  <c r="BK158" i="3"/>
  <c r="J158" i="3" s="1"/>
  <c r="J100" i="3" s="1"/>
  <c r="BK201" i="3"/>
  <c r="J201" i="3" s="1"/>
  <c r="J108" i="3" s="1"/>
  <c r="BK205" i="4"/>
  <c r="J205" i="4" s="1"/>
  <c r="J107" i="4" s="1"/>
  <c r="BK175" i="9"/>
  <c r="J175" i="9" s="1"/>
  <c r="J104" i="9" s="1"/>
  <c r="F131" i="9"/>
  <c r="BF141" i="9"/>
  <c r="BF142" i="9"/>
  <c r="BF148" i="9"/>
  <c r="BF149" i="9"/>
  <c r="BF151" i="9"/>
  <c r="BF154" i="9"/>
  <c r="BF167" i="9"/>
  <c r="BF168" i="9"/>
  <c r="BF169" i="9"/>
  <c r="BF171" i="9"/>
  <c r="E124" i="9"/>
  <c r="BF139" i="9"/>
  <c r="BF161" i="9"/>
  <c r="J128" i="9"/>
  <c r="BF143" i="9"/>
  <c r="BF147" i="9"/>
  <c r="BF153" i="9"/>
  <c r="BF156" i="9"/>
  <c r="BF160" i="9"/>
  <c r="BF163" i="9"/>
  <c r="BF164" i="9"/>
  <c r="BF165" i="9"/>
  <c r="BF172" i="9"/>
  <c r="BF137" i="9"/>
  <c r="BF138" i="9"/>
  <c r="BF140" i="9"/>
  <c r="BF146" i="9"/>
  <c r="BF152" i="9"/>
  <c r="BF155" i="9"/>
  <c r="BF158" i="9"/>
  <c r="BF159" i="9"/>
  <c r="BF162" i="9"/>
  <c r="BF166" i="9"/>
  <c r="E119" i="8"/>
  <c r="F126" i="8"/>
  <c r="BF137" i="8"/>
  <c r="BF139" i="8"/>
  <c r="BF143" i="8"/>
  <c r="BF144" i="8"/>
  <c r="BF145" i="8"/>
  <c r="BF133" i="8"/>
  <c r="BF134" i="8"/>
  <c r="BF135" i="8"/>
  <c r="BF136" i="8"/>
  <c r="BF140" i="8"/>
  <c r="BF149" i="8"/>
  <c r="BF150" i="8"/>
  <c r="BF141" i="8"/>
  <c r="BF142" i="8"/>
  <c r="BF147" i="8"/>
  <c r="J89" i="8"/>
  <c r="BF132" i="8"/>
  <c r="BF138" i="8"/>
  <c r="BF146" i="8"/>
  <c r="BF148" i="8"/>
  <c r="BF151" i="8"/>
  <c r="BF152" i="8"/>
  <c r="BF153" i="8"/>
  <c r="F92" i="7"/>
  <c r="BF133" i="7"/>
  <c r="BF141" i="7"/>
  <c r="BF144" i="7"/>
  <c r="E85" i="7"/>
  <c r="BF132" i="7"/>
  <c r="BF134" i="7"/>
  <c r="BF135" i="7"/>
  <c r="BF136" i="7"/>
  <c r="BF137" i="7"/>
  <c r="BF143" i="7"/>
  <c r="J89" i="7"/>
  <c r="BF138" i="7"/>
  <c r="BF139" i="7"/>
  <c r="BF140" i="7"/>
  <c r="BF142" i="7"/>
  <c r="BF145" i="7"/>
  <c r="J131" i="5"/>
  <c r="J98" i="5" s="1"/>
  <c r="E85" i="6"/>
  <c r="F92" i="6"/>
  <c r="J127" i="6"/>
  <c r="BF138" i="6"/>
  <c r="BF139" i="6"/>
  <c r="BF144" i="6"/>
  <c r="BF146" i="6"/>
  <c r="BF151" i="6"/>
  <c r="BF168" i="6"/>
  <c r="BF169" i="6"/>
  <c r="BF170" i="6"/>
  <c r="BF172" i="6"/>
  <c r="BF143" i="6"/>
  <c r="BF145" i="6"/>
  <c r="BF147" i="6"/>
  <c r="BF150" i="6"/>
  <c r="BF152" i="6"/>
  <c r="BF153" i="6"/>
  <c r="BF154" i="6"/>
  <c r="BF158" i="6"/>
  <c r="BF161" i="6"/>
  <c r="BF163" i="6"/>
  <c r="BF164" i="6"/>
  <c r="BF165" i="6"/>
  <c r="BF167" i="6"/>
  <c r="BF171" i="6"/>
  <c r="BF177" i="6"/>
  <c r="BF184" i="6"/>
  <c r="BF185" i="6"/>
  <c r="BF175" i="6"/>
  <c r="BF181" i="6"/>
  <c r="BF182" i="6"/>
  <c r="BF187" i="6"/>
  <c r="BF190" i="6"/>
  <c r="BF136" i="6"/>
  <c r="BF137" i="6"/>
  <c r="BF142" i="6"/>
  <c r="BF148" i="6"/>
  <c r="BF149" i="6"/>
  <c r="BF155" i="6"/>
  <c r="BF156" i="6"/>
  <c r="BF157" i="6"/>
  <c r="BF159" i="6"/>
  <c r="BF160" i="6"/>
  <c r="BF162" i="6"/>
  <c r="BF166" i="6"/>
  <c r="BF173" i="6"/>
  <c r="BF174" i="6"/>
  <c r="BF176" i="6"/>
  <c r="BF178" i="6"/>
  <c r="BF179" i="6"/>
  <c r="BF180" i="6"/>
  <c r="BF183" i="6"/>
  <c r="BF188" i="6"/>
  <c r="J89" i="5"/>
  <c r="BF138" i="5"/>
  <c r="BF140" i="5"/>
  <c r="BF144" i="5"/>
  <c r="BF146" i="5"/>
  <c r="BF147" i="5"/>
  <c r="F126" i="5"/>
  <c r="BF133" i="5"/>
  <c r="BF135" i="5"/>
  <c r="BF137" i="5"/>
  <c r="BF139" i="5"/>
  <c r="BF141" i="5"/>
  <c r="BF142" i="5"/>
  <c r="E85" i="5"/>
  <c r="BF134" i="5"/>
  <c r="BF148" i="5"/>
  <c r="BF132" i="5"/>
  <c r="BF136" i="5"/>
  <c r="BF143" i="5"/>
  <c r="BF145" i="5"/>
  <c r="BF149" i="5"/>
  <c r="E127" i="4"/>
  <c r="BF142" i="4"/>
  <c r="BF145" i="4"/>
  <c r="BF147" i="4"/>
  <c r="BF149" i="4"/>
  <c r="BF151" i="4"/>
  <c r="BF156" i="4"/>
  <c r="BF159" i="4"/>
  <c r="BF163" i="4"/>
  <c r="BF164" i="4"/>
  <c r="BF165" i="4"/>
  <c r="BF166" i="4"/>
  <c r="BF169" i="4"/>
  <c r="BF171" i="4"/>
  <c r="BF174" i="4"/>
  <c r="BF184" i="4"/>
  <c r="F92" i="4"/>
  <c r="J131" i="4"/>
  <c r="BF140" i="4"/>
  <c r="BF155" i="4"/>
  <c r="BF167" i="4"/>
  <c r="BF175" i="4"/>
  <c r="BF185" i="4"/>
  <c r="BF190" i="4"/>
  <c r="BF196" i="4"/>
  <c r="BF199" i="4"/>
  <c r="BF202" i="4"/>
  <c r="BF152" i="4"/>
  <c r="BF158" i="4"/>
  <c r="BF160" i="4"/>
  <c r="BF161" i="4"/>
  <c r="BF162" i="4"/>
  <c r="BF178" i="4"/>
  <c r="BF181" i="4"/>
  <c r="BF182" i="4"/>
  <c r="BF186" i="4"/>
  <c r="BF187" i="4"/>
  <c r="BF189" i="4"/>
  <c r="BF191" i="4"/>
  <c r="BF192" i="4"/>
  <c r="BF194" i="4"/>
  <c r="BF198" i="4"/>
  <c r="BF201" i="4"/>
  <c r="BF143" i="4"/>
  <c r="BF144" i="4"/>
  <c r="BF146" i="4"/>
  <c r="BF148" i="4"/>
  <c r="BF150" i="4"/>
  <c r="BF153" i="4"/>
  <c r="BF154" i="4"/>
  <c r="BF157" i="4"/>
  <c r="BF168" i="4"/>
  <c r="BF177" i="4"/>
  <c r="BF179" i="4"/>
  <c r="BF180" i="4"/>
  <c r="BF188" i="4"/>
  <c r="BF193" i="4"/>
  <c r="BF195" i="4"/>
  <c r="J89" i="3"/>
  <c r="E128" i="3"/>
  <c r="BF141" i="3"/>
  <c r="BF144" i="3"/>
  <c r="BF146" i="3"/>
  <c r="BF148" i="3"/>
  <c r="BF151" i="3"/>
  <c r="BF152" i="3"/>
  <c r="BF155" i="3"/>
  <c r="BF157" i="3"/>
  <c r="BF165" i="3"/>
  <c r="BF166" i="3"/>
  <c r="BF169" i="3"/>
  <c r="BF173" i="3"/>
  <c r="BF179" i="3"/>
  <c r="BF180" i="3"/>
  <c r="BF188" i="3"/>
  <c r="BF189" i="3"/>
  <c r="BF196" i="3"/>
  <c r="BF198" i="3"/>
  <c r="BF143" i="3"/>
  <c r="BF154" i="3"/>
  <c r="BF156" i="3"/>
  <c r="BF163" i="3"/>
  <c r="BF164" i="3"/>
  <c r="BF168" i="3"/>
  <c r="BF170" i="3"/>
  <c r="BF171" i="3"/>
  <c r="BF175" i="3"/>
  <c r="BF177" i="3"/>
  <c r="BF178" i="3"/>
  <c r="BF183" i="3"/>
  <c r="BF193" i="3"/>
  <c r="BF194" i="3"/>
  <c r="F135" i="3"/>
  <c r="BF142" i="3"/>
  <c r="BF149" i="3"/>
  <c r="BF153" i="3"/>
  <c r="BF167" i="3"/>
  <c r="BF181" i="3"/>
  <c r="BF184" i="3"/>
  <c r="BF186" i="3"/>
  <c r="BF187" i="3"/>
  <c r="BF190" i="3"/>
  <c r="BF191" i="3"/>
  <c r="BF147" i="3"/>
  <c r="BF150" i="3"/>
  <c r="BF159" i="3"/>
  <c r="BF162" i="3"/>
  <c r="BF174" i="3"/>
  <c r="BF176" i="3"/>
  <c r="BF197" i="3"/>
  <c r="E125" i="2"/>
  <c r="BF138" i="2"/>
  <c r="BF146" i="2"/>
  <c r="BF151" i="2"/>
  <c r="BF160" i="2"/>
  <c r="BF162" i="2"/>
  <c r="BF165" i="2"/>
  <c r="BF188" i="2"/>
  <c r="BF189" i="2"/>
  <c r="BF193" i="2"/>
  <c r="BF195" i="2"/>
  <c r="BF196" i="2"/>
  <c r="BF199" i="2"/>
  <c r="BF200" i="2"/>
  <c r="BF201" i="2"/>
  <c r="BF205" i="2"/>
  <c r="BF206" i="2"/>
  <c r="BF207" i="2"/>
  <c r="BF208" i="2"/>
  <c r="J89" i="2"/>
  <c r="BF139" i="2"/>
  <c r="BF148" i="2"/>
  <c r="BF152" i="2"/>
  <c r="BF163" i="2"/>
  <c r="BF166" i="2"/>
  <c r="BF168" i="2"/>
  <c r="BF172" i="2"/>
  <c r="BF175" i="2"/>
  <c r="BF177" i="2"/>
  <c r="BF181" i="2"/>
  <c r="BF183" i="2"/>
  <c r="BF185" i="2"/>
  <c r="BF186" i="2"/>
  <c r="BF187" i="2"/>
  <c r="BF190" i="2"/>
  <c r="BF192" i="2"/>
  <c r="BF194" i="2"/>
  <c r="BF202" i="2"/>
  <c r="BF203" i="2"/>
  <c r="BF209" i="2"/>
  <c r="BF142" i="2"/>
  <c r="BF144" i="2"/>
  <c r="BF145" i="2"/>
  <c r="BF147" i="2"/>
  <c r="BF155" i="2"/>
  <c r="BF156" i="2"/>
  <c r="BF157" i="2"/>
  <c r="BF158" i="2"/>
  <c r="BF159" i="2"/>
  <c r="BF161" i="2"/>
  <c r="BF171" i="2"/>
  <c r="BF173" i="2"/>
  <c r="BF174" i="2"/>
  <c r="BF178" i="2"/>
  <c r="BF180" i="2"/>
  <c r="BF182" i="2"/>
  <c r="BF191" i="2"/>
  <c r="BF197" i="2"/>
  <c r="BF198" i="2"/>
  <c r="F92" i="2"/>
  <c r="BF140" i="2"/>
  <c r="BF143" i="2"/>
  <c r="BF149" i="2"/>
  <c r="BF150" i="2"/>
  <c r="BF154" i="2"/>
  <c r="BF164" i="2"/>
  <c r="BF176" i="2"/>
  <c r="BF179" i="2"/>
  <c r="BF184" i="2"/>
  <c r="J35" i="2"/>
  <c r="AV95" i="1" s="1"/>
  <c r="F35" i="3"/>
  <c r="AZ96" i="1" s="1"/>
  <c r="J35" i="3"/>
  <c r="AV96" i="1" s="1"/>
  <c r="F38" i="4"/>
  <c r="BC97" i="1" s="1"/>
  <c r="J35" i="5"/>
  <c r="AV98" i="1" s="1"/>
  <c r="F35" i="5"/>
  <c r="AZ98" i="1" s="1"/>
  <c r="F37" i="6"/>
  <c r="BB99" i="1" s="1"/>
  <c r="F38" i="7"/>
  <c r="BC100" i="1" s="1"/>
  <c r="F35" i="7"/>
  <c r="AZ100" i="1" s="1"/>
  <c r="F39" i="8"/>
  <c r="BD101" i="1" s="1"/>
  <c r="F39" i="9"/>
  <c r="BD102" i="1" s="1"/>
  <c r="F35" i="9"/>
  <c r="AZ102" i="1" s="1"/>
  <c r="F37" i="2"/>
  <c r="BB95" i="1" s="1"/>
  <c r="F39" i="3"/>
  <c r="BD96" i="1" s="1"/>
  <c r="F38" i="3"/>
  <c r="BC96" i="1" s="1"/>
  <c r="F35" i="4"/>
  <c r="AZ97" i="1" s="1"/>
  <c r="F38" i="5"/>
  <c r="BC98" i="1" s="1"/>
  <c r="F35" i="6"/>
  <c r="AZ99" i="1" s="1"/>
  <c r="F39" i="6"/>
  <c r="BD99" i="1" s="1"/>
  <c r="F37" i="8"/>
  <c r="BB101" i="1" s="1"/>
  <c r="F38" i="9"/>
  <c r="BC102" i="1" s="1"/>
  <c r="F35" i="2"/>
  <c r="AZ95" i="1" s="1"/>
  <c r="F39" i="2"/>
  <c r="BD95" i="1" s="1"/>
  <c r="F37" i="4"/>
  <c r="BB97" i="1" s="1"/>
  <c r="J35" i="4"/>
  <c r="AV97" i="1" s="1"/>
  <c r="J35" i="6"/>
  <c r="AV99" i="1" s="1"/>
  <c r="F39" i="7"/>
  <c r="BD100" i="1" s="1"/>
  <c r="F37" i="7"/>
  <c r="BB100" i="1" s="1"/>
  <c r="J35" i="9"/>
  <c r="AV102" i="1" s="1"/>
  <c r="J35" i="8"/>
  <c r="AV101" i="1" s="1"/>
  <c r="F38" i="2"/>
  <c r="BC95" i="1" s="1"/>
  <c r="F37" i="3"/>
  <c r="BB96" i="1" s="1"/>
  <c r="F39" i="4"/>
  <c r="BD97" i="1" s="1"/>
  <c r="F37" i="5"/>
  <c r="BB98" i="1" s="1"/>
  <c r="F39" i="5"/>
  <c r="BD98" i="1" s="1"/>
  <c r="F38" i="6"/>
  <c r="BC99" i="1" s="1"/>
  <c r="J35" i="7"/>
  <c r="AV100" i="1" s="1"/>
  <c r="F37" i="9"/>
  <c r="BB102" i="1" s="1"/>
  <c r="F35" i="8"/>
  <c r="AZ101" i="1" s="1"/>
  <c r="F38" i="8"/>
  <c r="BC101" i="1" s="1"/>
  <c r="BK129" i="5" l="1"/>
  <c r="J129" i="5" s="1"/>
  <c r="J96" i="5" s="1"/>
  <c r="J30" i="5" s="1"/>
  <c r="J108" i="5" s="1"/>
  <c r="BF108" i="5" s="1"/>
  <c r="J36" i="5" s="1"/>
  <c r="AW98" i="1" s="1"/>
  <c r="T169" i="2"/>
  <c r="BK140" i="6"/>
  <c r="J140" i="6" s="1"/>
  <c r="J99" i="6" s="1"/>
  <c r="BK160" i="3"/>
  <c r="J160" i="3" s="1"/>
  <c r="J101" i="3" s="1"/>
  <c r="T136" i="2"/>
  <c r="T135" i="2"/>
  <c r="R140" i="6"/>
  <c r="R133" i="6" s="1"/>
  <c r="T160" i="3"/>
  <c r="R144" i="9"/>
  <c r="T133" i="6"/>
  <c r="T172" i="4"/>
  <c r="T137" i="4" s="1"/>
  <c r="P140" i="6"/>
  <c r="P133" i="6"/>
  <c r="AU99" i="1"/>
  <c r="P144" i="9"/>
  <c r="P134" i="9" s="1"/>
  <c r="AU102" i="1" s="1"/>
  <c r="P172" i="4"/>
  <c r="P137" i="4" s="1"/>
  <c r="AU97" i="1" s="1"/>
  <c r="R139" i="3"/>
  <c r="P139" i="3"/>
  <c r="R134" i="9"/>
  <c r="R160" i="3"/>
  <c r="T139" i="3"/>
  <c r="T138" i="3"/>
  <c r="R135" i="2"/>
  <c r="P160" i="3"/>
  <c r="P136" i="2"/>
  <c r="BK144" i="9"/>
  <c r="J144" i="9" s="1"/>
  <c r="J99" i="9" s="1"/>
  <c r="T144" i="9"/>
  <c r="T134" i="9" s="1"/>
  <c r="P169" i="2"/>
  <c r="R172" i="4"/>
  <c r="R137" i="4"/>
  <c r="BK130" i="8"/>
  <c r="J130" i="8" s="1"/>
  <c r="J97" i="8" s="1"/>
  <c r="BK139" i="3"/>
  <c r="J139" i="3" s="1"/>
  <c r="J97" i="3" s="1"/>
  <c r="BK138" i="4"/>
  <c r="J138" i="4"/>
  <c r="J97" i="4" s="1"/>
  <c r="BK172" i="4"/>
  <c r="J172" i="4"/>
  <c r="J101" i="4"/>
  <c r="J145" i="9"/>
  <c r="J100" i="9" s="1"/>
  <c r="BK136" i="2"/>
  <c r="J136" i="2"/>
  <c r="J97" i="2" s="1"/>
  <c r="BK169" i="2"/>
  <c r="J169" i="2"/>
  <c r="J102" i="2"/>
  <c r="BK134" i="6"/>
  <c r="J134" i="6" s="1"/>
  <c r="J97" i="6" s="1"/>
  <c r="BK130" i="7"/>
  <c r="J130" i="7" s="1"/>
  <c r="J97" i="7" s="1"/>
  <c r="J136" i="9"/>
  <c r="J98" i="9"/>
  <c r="AZ94" i="1"/>
  <c r="AT98" i="1"/>
  <c r="BD94" i="1"/>
  <c r="W36" i="1" s="1"/>
  <c r="J102" i="5"/>
  <c r="J110" i="5" s="1"/>
  <c r="BC94" i="1"/>
  <c r="AY94" i="1" s="1"/>
  <c r="BB94" i="1"/>
  <c r="W34" i="1" s="1"/>
  <c r="BK134" i="9" l="1"/>
  <c r="J134" i="9" s="1"/>
  <c r="J96" i="9" s="1"/>
  <c r="J30" i="9" s="1"/>
  <c r="J113" i="9" s="1"/>
  <c r="J107" i="9" s="1"/>
  <c r="J31" i="9" s="1"/>
  <c r="BK133" i="6"/>
  <c r="J133" i="6" s="1"/>
  <c r="J96" i="6" s="1"/>
  <c r="J30" i="6" s="1"/>
  <c r="J112" i="6" s="1"/>
  <c r="BF112" i="6" s="1"/>
  <c r="F36" i="6" s="1"/>
  <c r="BA99" i="1" s="1"/>
  <c r="F36" i="5"/>
  <c r="BA98" i="1" s="1"/>
  <c r="BK138" i="3"/>
  <c r="J138" i="3" s="1"/>
  <c r="J96" i="3" s="1"/>
  <c r="J30" i="3" s="1"/>
  <c r="J117" i="3" s="1"/>
  <c r="BF117" i="3" s="1"/>
  <c r="F36" i="3" s="1"/>
  <c r="BA96" i="1" s="1"/>
  <c r="R138" i="3"/>
  <c r="P135" i="2"/>
  <c r="AU95" i="1" s="1"/>
  <c r="P138" i="3"/>
  <c r="AU96" i="1" s="1"/>
  <c r="BK129" i="7"/>
  <c r="J129" i="7"/>
  <c r="J96" i="7" s="1"/>
  <c r="J30" i="7" s="1"/>
  <c r="J108" i="7" s="1"/>
  <c r="J102" i="7" s="1"/>
  <c r="J31" i="7" s="1"/>
  <c r="BK129" i="8"/>
  <c r="J129" i="8" s="1"/>
  <c r="J96" i="8" s="1"/>
  <c r="BK135" i="2"/>
  <c r="J135" i="2"/>
  <c r="J96" i="2" s="1"/>
  <c r="J30" i="2" s="1"/>
  <c r="J114" i="2" s="1"/>
  <c r="BF114" i="2" s="1"/>
  <c r="J36" i="2" s="1"/>
  <c r="AW95" i="1" s="1"/>
  <c r="AT95" i="1" s="1"/>
  <c r="BK137" i="4"/>
  <c r="J137" i="4" s="1"/>
  <c r="J96" i="4" s="1"/>
  <c r="J31" i="5"/>
  <c r="J32" i="5" s="1"/>
  <c r="AG98" i="1" s="1"/>
  <c r="AN98" i="1" s="1"/>
  <c r="J32" i="9"/>
  <c r="AG102" i="1" s="1"/>
  <c r="W35" i="1"/>
  <c r="J111" i="3"/>
  <c r="J119" i="3" s="1"/>
  <c r="AX94" i="1"/>
  <c r="AV94" i="1"/>
  <c r="BF113" i="9" l="1"/>
  <c r="J36" i="9" s="1"/>
  <c r="AW102" i="1" s="1"/>
  <c r="AT102" i="1" s="1"/>
  <c r="AN102" i="1" s="1"/>
  <c r="J106" i="6"/>
  <c r="J114" i="6" s="1"/>
  <c r="J36" i="6"/>
  <c r="AW99" i="1" s="1"/>
  <c r="AT99" i="1" s="1"/>
  <c r="J115" i="9"/>
  <c r="J36" i="3"/>
  <c r="AW96" i="1" s="1"/>
  <c r="AT96" i="1" s="1"/>
  <c r="J30" i="4"/>
  <c r="J116" i="4" s="1"/>
  <c r="J110" i="4" s="1"/>
  <c r="J118" i="4" s="1"/>
  <c r="J30" i="8"/>
  <c r="J108" i="8" s="1"/>
  <c r="J102" i="8" s="1"/>
  <c r="J31" i="8" s="1"/>
  <c r="J32" i="8" s="1"/>
  <c r="AG101" i="1" s="1"/>
  <c r="BF108" i="7"/>
  <c r="F36" i="7" s="1"/>
  <c r="BA100" i="1" s="1"/>
  <c r="J31" i="4"/>
  <c r="BF108" i="8"/>
  <c r="J36" i="8" s="1"/>
  <c r="AW101" i="1" s="1"/>
  <c r="AT101" i="1" s="1"/>
  <c r="J41" i="5"/>
  <c r="J31" i="3"/>
  <c r="J32" i="3" s="1"/>
  <c r="AG96" i="1" s="1"/>
  <c r="AN96" i="1" s="1"/>
  <c r="J32" i="7"/>
  <c r="AG100" i="1" s="1"/>
  <c r="J108" i="2"/>
  <c r="J116" i="2" s="1"/>
  <c r="J110" i="7"/>
  <c r="AU94" i="1"/>
  <c r="F36" i="2"/>
  <c r="BA95" i="1" s="1"/>
  <c r="J41" i="9" l="1"/>
  <c r="J31" i="6"/>
  <c r="J32" i="6" s="1"/>
  <c r="AG99" i="1" s="1"/>
  <c r="AN99" i="1" s="1"/>
  <c r="F36" i="9"/>
  <c r="BA102" i="1" s="1"/>
  <c r="J32" i="4"/>
  <c r="AG97" i="1" s="1"/>
  <c r="BF116" i="4"/>
  <c r="F36" i="4" s="1"/>
  <c r="BA97" i="1" s="1"/>
  <c r="AN101" i="1"/>
  <c r="J110" i="8"/>
  <c r="J31" i="2"/>
  <c r="J32" i="2" s="1"/>
  <c r="AG95" i="1" s="1"/>
  <c r="AN95" i="1" s="1"/>
  <c r="J41" i="8"/>
  <c r="J41" i="6"/>
  <c r="J41" i="3"/>
  <c r="F36" i="8"/>
  <c r="BA101" i="1" s="1"/>
  <c r="J36" i="7"/>
  <c r="AW100" i="1" s="1"/>
  <c r="AT100" i="1" s="1"/>
  <c r="J36" i="4" l="1"/>
  <c r="AW97" i="1" s="1"/>
  <c r="AT97" i="1" s="1"/>
  <c r="BA94" i="1"/>
  <c r="AW94" i="1" s="1"/>
  <c r="AK33" i="1" s="1"/>
  <c r="J41" i="2"/>
  <c r="J41" i="7"/>
  <c r="J41" i="4"/>
  <c r="AN100" i="1"/>
  <c r="AN97" i="1"/>
  <c r="AG94" i="1"/>
  <c r="AK26" i="1" s="1"/>
  <c r="W33" i="1"/>
  <c r="AT94" i="1" l="1"/>
  <c r="AN94" i="1"/>
  <c r="AG108" i="1"/>
  <c r="AV108" i="1" s="1"/>
  <c r="BY108" i="1" s="1"/>
  <c r="AG105" i="1"/>
  <c r="AV105" i="1" s="1"/>
  <c r="BY105" i="1" s="1"/>
  <c r="AG107" i="1"/>
  <c r="CD107" i="1" s="1"/>
  <c r="AG106" i="1"/>
  <c r="CD106" i="1" s="1"/>
  <c r="CD108" i="1" l="1"/>
  <c r="CD105" i="1"/>
  <c r="AG104" i="1"/>
  <c r="AK27" i="1" s="1"/>
  <c r="AK29" i="1" s="1"/>
  <c r="AV107" i="1"/>
  <c r="BY107" i="1" s="1"/>
  <c r="AN108" i="1"/>
  <c r="AV106" i="1"/>
  <c r="BY106" i="1" s="1"/>
  <c r="AN105" i="1"/>
  <c r="W32" i="1" l="1"/>
  <c r="AK32" i="1"/>
  <c r="AN107" i="1"/>
  <c r="AN106" i="1"/>
  <c r="AG110" i="1"/>
  <c r="AK38" i="1" l="1"/>
  <c r="AN104" i="1"/>
  <c r="AN110" i="1" s="1"/>
</calcChain>
</file>

<file path=xl/sharedStrings.xml><?xml version="1.0" encoding="utf-8"?>
<sst xmlns="http://schemas.openxmlformats.org/spreadsheetml/2006/main" count="6135" uniqueCount="854">
  <si>
    <t>Export Komplet</t>
  </si>
  <si>
    <t/>
  </si>
  <si>
    <t>2.0</t>
  </si>
  <si>
    <t>False</t>
  </si>
  <si>
    <t>{cb6820ca-c882-42ef-b56b-46eb015f0ac7}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</si>
  <si>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</si>
  <si>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</si>
  <si>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</si>
  <si>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</si>
  <si>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</si>
  <si>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Návod na vyplnenie</t>
  </si>
  <si>
    <t>0,001</t>
  </si>
  <si>
    <t>Kód: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</si>
  <si>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</si>
  <si>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</si>
  <si>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JKSO:</t>
  </si>
  <si>
    <t>KS:</t>
  </si>
  <si>
    <t>Miesto:</t>
  </si>
  <si>
    <t>Dunajská Streda</t>
  </si>
  <si>
    <t>Dátum:</t>
  </si>
  <si>
    <t>8. 6. 2023</t>
  </si>
  <si>
    <t>Objednávateľ:</t>
  </si>
  <si>
    <t>IČO:</t>
  </si>
  <si>
    <t>McCarter, a.s.</t>
  </si>
  <si>
    <t>IČ DPH:</t>
  </si>
  <si>
    <t>Zhotoviteľ:</t>
  </si>
  <si>
    <t>Vyplň údaj</t>
  </si>
  <si>
    <t>Projektant:</t>
  </si>
  <si>
    <t>Ing.arch. Miroslav Marko M.Arch.</t>
  </si>
  <si>
    <t>True</t>
  </si>
  <si>
    <t>Spracovateľ:</t>
  </si>
  <si>
    <t>Rosoft,s.r.o.</t>
  </si>
  <si>
    <t>Poznámka:</t>
  </si>
  <si>
    <t>Náklady z rozpočtov</t>
  </si>
  <si>
    <t>Ostatné náklady zo súhrnného listu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</si>
  <si>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</si>
  <si>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</si>
  <si>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</si>
  <si>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</si>
  <si>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</si>
  <si>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</si>
  <si>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</si>
  <si>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</si>
  <si>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</si>
  <si>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</si>
  <si>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</si>
  <si>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</si>
  <si>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</si>
  <si>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</si>
  <si>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</si>
  <si>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</si>
  <si>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</si>
  <si>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</si>
  <si>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</si>
  <si>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</si>
  <si>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</si>
  <si>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</si>
  <si>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</si>
  <si>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</si>
  <si>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</si>
  <si>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</si>
  <si>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</si>
  <si>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</si>
  <si>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</si>
  <si>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</si>
  <si>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</si>
  <si>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</si>
  <si>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</si>
  <si>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</si>
  <si>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</si>
  <si>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</si>
  <si>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</si>
  <si>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</si>
  <si>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</si>
  <si>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</si>
  <si>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</si>
  <si>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</si>
  <si>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</si>
  <si>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</si>
  <si>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</si>
  <si>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</si>
  <si>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>Zateplenie obvodového plášťa</t>
  </si>
  <si>
    <t>STA</t>
  </si>
  <si>
    <t>1</t>
  </si>
  <si>
    <t>{d9a4a02c-bd6e-40ba-8075-b30ec6b6a49e}</t>
  </si>
  <si>
    <t>02</t>
  </si>
  <si>
    <t>Zateplenie strechy</t>
  </si>
  <si>
    <t>{c8c06e1a-8c7d-49de-8e68-58754604c38b}</t>
  </si>
  <si>
    <t>03</t>
  </si>
  <si>
    <t>Výmena vonkajších výplní otvorov</t>
  </si>
  <si>
    <t>{f7144983-ea71-45f3-9703-8eb39781358f}</t>
  </si>
  <si>
    <t>4.1</t>
  </si>
  <si>
    <t>Odstránenie a likvidácia existujúceho bleskozvodu</t>
  </si>
  <si>
    <t>{fbbd3238-9f2d-48ea-9a73-7618e6fd74d6}</t>
  </si>
  <si>
    <t>4.2</t>
  </si>
  <si>
    <t>Nový bleskozvod vrátane zvodov a uzemnenia</t>
  </si>
  <si>
    <t>{9402b2cd-986d-495f-960b-e7d062e7f3b8}</t>
  </si>
  <si>
    <t>4.3</t>
  </si>
  <si>
    <t>Výmena osvetlovacích telies v interiéri a na fasáde</t>
  </si>
  <si>
    <t>{c6c7fbb9-4f5c-4de8-ac5f-371702bc60b0}</t>
  </si>
  <si>
    <t>4.4</t>
  </si>
  <si>
    <t>Fotovoltaická elektráreň</t>
  </si>
  <si>
    <t>{6d690bad-3799-4353-af09-ba733f1c75f3}</t>
  </si>
  <si>
    <t>5.1</t>
  </si>
  <si>
    <t>5.1, 5.2, 5.3 - Ostatné stavebné úpravy</t>
  </si>
  <si>
    <t>{1cb3509a-cbeb-49cd-bd1d-595f5eea3808}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</si>
  <si>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</si>
  <si>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</si>
  <si>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</si>
  <si>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</si>
  <si>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</si>
  <si>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</si>
  <si>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</si>
  <si>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</si>
  <si>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</si>
  <si>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KRYCÍ LIST ROZPOČTU</t>
  </si>
  <si>
    <t>Objekt:</t>
  </si>
  <si>
    <t>01 - Zateplenie obvodového plášťa</t>
  </si>
  <si>
    <t>Rosoft, s.r.o.</t>
  </si>
  <si>
    <t>Náklady z rozpočtu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</si>
  <si>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</si>
  <si>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</si>
  <si>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</si>
  <si>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</si>
  <si>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</si>
  <si>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</si>
  <si>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3 - Zvislé a kompletné konštrukcie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</si>
  <si>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</si>
  <si>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</si>
  <si>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</si>
  <si>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</si>
  <si>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764 - Konštrukcie klampiarske</t>
  </si>
  <si>
    <t xml:space="preserve">    767 - Konštrukcie doplnkové kovové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</si>
  <si>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</si>
  <si>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</si>
  <si>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</si>
  <si>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</si>
  <si>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</si>
  <si>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</si>
  <si>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</si>
  <si>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</si>
  <si>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</si>
  <si>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</si>
  <si>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</si>
  <si>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</si>
  <si>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</si>
  <si>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</si>
  <si>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</si>
  <si>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</si>
  <si>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</si>
  <si>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</si>
  <si>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</si>
  <si>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</si>
  <si>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</si>
  <si>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</si>
  <si>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</si>
  <si>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</si>
  <si>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</si>
  <si>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</si>
  <si>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3</t>
  </si>
  <si>
    <t>Zvislé a kompletné konštrukcie</t>
  </si>
  <si>
    <t>K</t>
  </si>
  <si>
    <t>310239211</t>
  </si>
  <si>
    <t>Zamurovanie otvoru s plochou nad 1 do 4m2 v murive nadzákladného tehlami na maltu vápennocementovú</t>
  </si>
  <si>
    <t>m3</t>
  </si>
  <si>
    <t>4</t>
  </si>
  <si>
    <t>311273116</t>
  </si>
  <si>
    <t>Murivo nosné (m3) z tvárnic YTONG hr. 300 mm P2-400 PDK, na MVC a maltu YTONG (300x249x599)</t>
  </si>
  <si>
    <t>340291132-01</t>
  </si>
  <si>
    <t>Dodatočné ukotvenie murív k betonovým konštrukciam plochými nerezovými kotvami hr. priečky nad 100 mm</t>
  </si>
  <si>
    <t>m</t>
  </si>
  <si>
    <t>6</t>
  </si>
  <si>
    <t>Úpravy povrchov, podlahy, osadenie</t>
  </si>
  <si>
    <t>612460251</t>
  </si>
  <si>
    <t>Vnútorná omietka stien vápennocementová štuková (jemná), hr. 3 mm</t>
  </si>
  <si>
    <t>m2</t>
  </si>
  <si>
    <t>8</t>
  </si>
  <si>
    <t>5</t>
  </si>
  <si>
    <t>620991121</t>
  </si>
  <si>
    <t>Zakrývanie výplní vonkajších otvorov s rámami a zárubňami, zábradlí, oplechovania, atď. zhotovené z lešenia akýmkoľvek spôsobom</t>
  </si>
  <si>
    <t>10</t>
  </si>
  <si>
    <t>622464142</t>
  </si>
  <si>
    <t>Vonkajšia omietka stien tenkovrstvová Weber - Terranova, silikónová, weber.pas exclusive, roztieraná jemnozrnná</t>
  </si>
  <si>
    <t>12</t>
  </si>
  <si>
    <t>7</t>
  </si>
  <si>
    <t>622481119</t>
  </si>
  <si>
    <t>Potiahnutie vonkajších stien sklotextílnou mriežkou s celoplošným prilepením</t>
  </si>
  <si>
    <t>14</t>
  </si>
  <si>
    <t>625252001-01</t>
  </si>
  <si>
    <t>Kontaktný zatepľovací systém hr. 30 mm ref. weber.therm terranova (biely EPS-F), skrutkovacie kotvy vč. certifikovaného príslušenstva</t>
  </si>
  <si>
    <t>16</t>
  </si>
  <si>
    <t>9</t>
  </si>
  <si>
    <t>625252003-01</t>
  </si>
  <si>
    <t>Kontaktný zatepľovací systém hr. 50 mm ref. weber.therm terranova (biely EPS-F) na OSB dosku, skrutkovacie kotvy vč. certifikovaného príslušenstva (lepiaca hmota WEBER.THERM TECHNIK)</t>
  </si>
  <si>
    <t>18</t>
  </si>
  <si>
    <t>625252006-01</t>
  </si>
  <si>
    <t>Kontaktný zatepľovací systém hr. 80 mm ref. weber.therm terranova (biely EPS-F), skrutkovacie kotvy vč. certifikovaného príslušenstva</t>
  </si>
  <si>
    <t>11</t>
  </si>
  <si>
    <t>625252010-01</t>
  </si>
  <si>
    <t>Kontaktný zatepľovací systém hr. 150 mm ref. weber.therm terranova (biely EPS-F), skrutkovacie kotvy, vč. certifikovaného príslušenstva</t>
  </si>
  <si>
    <t>22</t>
  </si>
  <si>
    <t>625252011-01</t>
  </si>
  <si>
    <t>Kontaktný zatepľovací systém hr. 110 mm ref. weber.therm terranova (biely EPS-F), skrutkovacie kotvy vč. certifikovaného príslušenstva</t>
  </si>
  <si>
    <t>24</t>
  </si>
  <si>
    <t>13</t>
  </si>
  <si>
    <t>625252016-01</t>
  </si>
  <si>
    <t>Kontaktný zatepľovací systém hr. 180 mm ref. weber.therm terranova (biely EPS-F), skrutkovacie kotvy vč. certifikovaného príslušenstva</t>
  </si>
  <si>
    <t>26</t>
  </si>
  <si>
    <t>625252041-01</t>
  </si>
  <si>
    <t>Kontaktný zatepľovací systém ostenia hr. 30 mm ref. weber.therm terranova (biely EPS-F) vč. certifikovaného príslušenstva</t>
  </si>
  <si>
    <t>28</t>
  </si>
  <si>
    <t>Ostatné konštrukcie a práce-búranie</t>
  </si>
  <si>
    <t>15</t>
  </si>
  <si>
    <t>941941041</t>
  </si>
  <si>
    <t>Montáž lešenia ľahkého pracovného radového s podlahami šírky nad 1,00 do 1,20 m, výšky do 10 m</t>
  </si>
  <si>
    <t>30</t>
  </si>
  <si>
    <t>941941291</t>
  </si>
  <si>
    <t>Príplatok za prvý a každý ďalší i začatý mesiac použitia lešenia ľahkého pracovného radového s podlahami šírky nad 1,00 do 1,20 m, výšky do 10 m</t>
  </si>
  <si>
    <t>32</t>
  </si>
  <si>
    <t>17</t>
  </si>
  <si>
    <t>941941841</t>
  </si>
  <si>
    <t>Demontáž lešenia ľahkého pracovného radového s podlahami šírky nad 1,00 do 1,20 m, výšky do 10 m</t>
  </si>
  <si>
    <t>34</t>
  </si>
  <si>
    <t>953996610-01</t>
  </si>
  <si>
    <t>ref. WEBER - TERRANOVA dilatačný profil priebežný PVC</t>
  </si>
  <si>
    <t>36</t>
  </si>
  <si>
    <t>19</t>
  </si>
  <si>
    <t>962032231-01</t>
  </si>
  <si>
    <t>Búranie muriva zo siporexových panelov hr. 300 mm</t>
  </si>
  <si>
    <t>38</t>
  </si>
  <si>
    <t>962086121</t>
  </si>
  <si>
    <t>Búranie muriva priečok z plynosilikátu a siporexu hr. do 300mm,  -0,15000t</t>
  </si>
  <si>
    <t>40</t>
  </si>
  <si>
    <t>21</t>
  </si>
  <si>
    <t>971055024-01</t>
  </si>
  <si>
    <t>Rezanie konštrukcií z panelov Siporex hr.panelu 300mm stenovou pílou -0,03600t</t>
  </si>
  <si>
    <t>42</t>
  </si>
  <si>
    <t>979011111</t>
  </si>
  <si>
    <t>Zvislá doprava sutiny a vybúraných hmôt za prvé podlažie nad alebo pod základným podlažím</t>
  </si>
  <si>
    <t>t</t>
  </si>
  <si>
    <t>44</t>
  </si>
  <si>
    <t>23</t>
  </si>
  <si>
    <t>979081111</t>
  </si>
  <si>
    <t>Odvoz sutiny a vybúraných hmôt na skládku do 1 km</t>
  </si>
  <si>
    <t>46</t>
  </si>
  <si>
    <t>979081121</t>
  </si>
  <si>
    <t>Odvoz sutiny a vybúraných hmôt na skládku za každý ďalší 1 km</t>
  </si>
  <si>
    <t>48</t>
  </si>
  <si>
    <t>25</t>
  </si>
  <si>
    <t>979082111</t>
  </si>
  <si>
    <t>Vnútrostavenisková doprava sutiny a vybúraných hmôt do 10 m</t>
  </si>
  <si>
    <t>50</t>
  </si>
  <si>
    <t>979082121</t>
  </si>
  <si>
    <t>Vnútrostavenisková doprava sutiny a vybúraných hmôt za každých ďalších 5 m</t>
  </si>
  <si>
    <t>52</t>
  </si>
  <si>
    <t>27</t>
  </si>
  <si>
    <t>979089012</t>
  </si>
  <si>
    <t>Poplatok za skladovanie - betón, tehly, dlaždice (17 01 ), ostatné</t>
  </si>
  <si>
    <t>54</t>
  </si>
  <si>
    <t>99</t>
  </si>
  <si>
    <t>Presun hmôt HSV</t>
  </si>
  <si>
    <t>999281111</t>
  </si>
  <si>
    <t>Presun hmôt pre opravy a údržbu objektov vrátane vonkajších plášťov výšky do 25 m</t>
  </si>
  <si>
    <t>56</t>
  </si>
  <si>
    <t>PSV</t>
  </si>
  <si>
    <t>Práce a dodávky PSV</t>
  </si>
  <si>
    <t>764</t>
  </si>
  <si>
    <t>Konštrukcie klampiarske</t>
  </si>
  <si>
    <t>29</t>
  </si>
  <si>
    <t>76442-01</t>
  </si>
  <si>
    <t>Oplechovanie ukončenia stenových panelov z pozinkovaného Pz plechu, r.š. 250 mm</t>
  </si>
  <si>
    <t>58</t>
  </si>
  <si>
    <t>76442-02</t>
  </si>
  <si>
    <t>Oplechovanie tepelnej izolácie ŽB stĺpov z pozinkovaného Pz plechu, r.š. 900 mm</t>
  </si>
  <si>
    <t>60</t>
  </si>
  <si>
    <t>31</t>
  </si>
  <si>
    <t>76442-03</t>
  </si>
  <si>
    <t>Oplechovanie tepelnej izolácie ŽB stĺpov z pozinkovaného Pz plechu, r.š. 1000 mm</t>
  </si>
  <si>
    <t>62</t>
  </si>
  <si>
    <t>76442-04</t>
  </si>
  <si>
    <t>Oplechovanie tepelnej izolácie ŽB stĺpov z pozinkovaného Pz plechu, r.š. 1080 mm</t>
  </si>
  <si>
    <t>64</t>
  </si>
  <si>
    <t>33</t>
  </si>
  <si>
    <t>76442-05</t>
  </si>
  <si>
    <t>Oplechovanie tepelnej izolácie ŽB stĺpov z pozinkovaného Pz plechu, r.š. 1430 mm</t>
  </si>
  <si>
    <t>66</t>
  </si>
  <si>
    <t>76442-06</t>
  </si>
  <si>
    <t>Oplechovanie tepelnej izolácie na úrovni sokla z pozinkovaného Pz plechu, r.š. 260 mm</t>
  </si>
  <si>
    <t>68</t>
  </si>
  <si>
    <t>35</t>
  </si>
  <si>
    <t>76442-07</t>
  </si>
  <si>
    <t>horné Oplechovanie tepelnej izolácie výbuchovej steny z pozinkovaného Pz plechu, r.š. 260 mm</t>
  </si>
  <si>
    <t>70</t>
  </si>
  <si>
    <t>76442-08</t>
  </si>
  <si>
    <t>horné Oplechovanie tepelnej izolácie ostenia okna z pozinkovaného Pz plechu, r.š. 490 mm</t>
  </si>
  <si>
    <t>72</t>
  </si>
  <si>
    <t>37</t>
  </si>
  <si>
    <t>76442-09</t>
  </si>
  <si>
    <t>horné Oplechovanie tepelnej izolácie ostenia okna z pozinkovaného Pz plechu, r.š. 540 mm</t>
  </si>
  <si>
    <t>74</t>
  </si>
  <si>
    <t>76442-10</t>
  </si>
  <si>
    <t>horné Oplechovanie tepelnej izolácie ostenia okna z pozinkovaného Pz plechu, r.š. 555 mm</t>
  </si>
  <si>
    <t>76</t>
  </si>
  <si>
    <t>39</t>
  </si>
  <si>
    <t>76442-11</t>
  </si>
  <si>
    <t>bočné Oplechovanie tepelnej izolácie ostenia otvoru dverí/brány z pozinkovaného Pz plechu, r.š. 470 mm</t>
  </si>
  <si>
    <t>78</t>
  </si>
  <si>
    <t>76442-12</t>
  </si>
  <si>
    <t>bočné Oplechovanie tepelnej izolácie ostenia otvoru dverí/brány z pozinkovaného Pz plechu, r.š. 590 mm</t>
  </si>
  <si>
    <t>80</t>
  </si>
  <si>
    <t>41</t>
  </si>
  <si>
    <t>76442-13</t>
  </si>
  <si>
    <t>Oplechovanie tepelnej izolácie ostenia otvoru a ŽB stĺpu z pozinkovaného Pz plechu, r.š. 700 mm</t>
  </si>
  <si>
    <t>82</t>
  </si>
  <si>
    <t>76442-14</t>
  </si>
  <si>
    <t>Oplechovanie tepelnej izolácie ostenia otvoru a ŽB stĺpu z pozinkovaného Pz plechu, r.š. 1130 mm</t>
  </si>
  <si>
    <t>84</t>
  </si>
  <si>
    <t>43</t>
  </si>
  <si>
    <t>76442-15</t>
  </si>
  <si>
    <t>Oplechovanie tepelnej izolácie bočného ostenia okien z pozinkovaného Pz plechu, r.š. 295 mm</t>
  </si>
  <si>
    <t>86</t>
  </si>
  <si>
    <t>76442-16</t>
  </si>
  <si>
    <t>Oplechovanie tepelnej izolácie bočného ostenia okien z pozinkovaného Pz plechu, r.š. 290 mm</t>
  </si>
  <si>
    <t>88</t>
  </si>
  <si>
    <t>45</t>
  </si>
  <si>
    <t>76442-17</t>
  </si>
  <si>
    <t>Oplechovanie tepelnej izolácie bočného ostenia okien z pozinkovaného Pz plechu, r.š. 230 mm</t>
  </si>
  <si>
    <t>90</t>
  </si>
  <si>
    <t>76442-18</t>
  </si>
  <si>
    <t>Oplechovanie tepelnej izolácie bočného ostenia pri bráne z pozinkovaného Pz plechu, r.š. 470 mm</t>
  </si>
  <si>
    <t>92</t>
  </si>
  <si>
    <t>47</t>
  </si>
  <si>
    <t>76442-19</t>
  </si>
  <si>
    <t>Oplechovanie tepelnej izolácie ŽB stĺpa z pozinkovaného Pz plechu, r.š. 1035 mm</t>
  </si>
  <si>
    <t>94</t>
  </si>
  <si>
    <t>76442-20</t>
  </si>
  <si>
    <t>horné Oplechovanie stenového panela pri existujúcom parapete z pozinkovaného Pz plechu, r.š. 310 mm</t>
  </si>
  <si>
    <t>96</t>
  </si>
  <si>
    <t>49</t>
  </si>
  <si>
    <t>76442-21</t>
  </si>
  <si>
    <t>bočné Oplechovanie tepelnej izolácie z pozinkovaného Pz plechu, r.š. 620 mm</t>
  </si>
  <si>
    <t>98</t>
  </si>
  <si>
    <t>76442-22</t>
  </si>
  <si>
    <t>bočné Oplechovanie tepelnej izolácie z pozinkovaného Pz plechu, r.š. 460 mm</t>
  </si>
  <si>
    <t>100</t>
  </si>
  <si>
    <t>51</t>
  </si>
  <si>
    <t>76442-23</t>
  </si>
  <si>
    <t>Oplechovanie tepelnej izolácie ŽB stĺpa z pozinkovaného Pz plechu, r.š. 1020 mm</t>
  </si>
  <si>
    <t>102</t>
  </si>
  <si>
    <t>76442-24</t>
  </si>
  <si>
    <t>Oplechovanie tepelnej izolácie ŽB stĺpa z pozinkovaného Pz plechu, r.š. 1330 mm</t>
  </si>
  <si>
    <t>104</t>
  </si>
  <si>
    <t>53</t>
  </si>
  <si>
    <t>76442-25</t>
  </si>
  <si>
    <t>bočné Oplechovanie tepelnej izolácie ostenia otvoru dverí/brány z pozinkovaného Pz plechu, r.š. 680 mm</t>
  </si>
  <si>
    <t>106</t>
  </si>
  <si>
    <t>76442-26</t>
  </si>
  <si>
    <t>bočné Oplechovanie tepelnej izolácie ostenia otvoru dverí/brány z pozinkovaného Pz plechu, r.š. 290 mm</t>
  </si>
  <si>
    <t>108</t>
  </si>
  <si>
    <t>55</t>
  </si>
  <si>
    <t>76442-27</t>
  </si>
  <si>
    <t>bočné Oplechovanie tepelnej izolácie ostenia otvoru dverí/brány z pozinkovaného Pz plechu, r.š. 600 mm</t>
  </si>
  <si>
    <t>110</t>
  </si>
  <si>
    <t>76442-28</t>
  </si>
  <si>
    <t>Oplechovanie tepelnej izolácie ŽB stĺpa z pozinkovaného Pz plechu, r.š. 990 mm</t>
  </si>
  <si>
    <t>112</t>
  </si>
  <si>
    <t>57</t>
  </si>
  <si>
    <t>76442-29</t>
  </si>
  <si>
    <t>bočné Oplechovanie tepelnej izolácie ostenia otvoru dverí/brány z pozinkovaného Pz plechu, r.š. 530 mm</t>
  </si>
  <si>
    <t>114</t>
  </si>
  <si>
    <t>76442-30</t>
  </si>
  <si>
    <t>Oplechovanie tepelnej izolácie ŽB stĺpov z pozinkovaného Pz plechu, r.š. 1300 mm</t>
  </si>
  <si>
    <t>116</t>
  </si>
  <si>
    <t>59</t>
  </si>
  <si>
    <t>76442-31</t>
  </si>
  <si>
    <t>Oplechovanie tepelnej izolácie ŽB stĺpov z pozinkovaného Pz plechu, r.š. 1650 mm</t>
  </si>
  <si>
    <t>118</t>
  </si>
  <si>
    <t>76442-32</t>
  </si>
  <si>
    <t>Oplechovanie tepelnej izolácie na úrovni strechy z pozinkovaného Pz plechu, r.š. 390 mm</t>
  </si>
  <si>
    <t>120</t>
  </si>
  <si>
    <t>61</t>
  </si>
  <si>
    <t>998764202</t>
  </si>
  <si>
    <t>Presun hmôt pre konštrukcie klampiarske v objektoch výšky nad 6 do 12 m</t>
  </si>
  <si>
    <t>%</t>
  </si>
  <si>
    <t>122</t>
  </si>
  <si>
    <t>767</t>
  </si>
  <si>
    <t>Konštrukcie doplnkové kovové</t>
  </si>
  <si>
    <t>767411112-01</t>
  </si>
  <si>
    <t>Montáž opláštenia sendvičovými stenovými panelmi, hrúbky nad 100 do 150 mm vč. oplechovania, riešenia detailov, príslušenstva, zdvíhacích zariadení a montážnych plošín</t>
  </si>
  <si>
    <t>124</t>
  </si>
  <si>
    <t>63</t>
  </si>
  <si>
    <t>M</t>
  </si>
  <si>
    <t>55325000-01</t>
  </si>
  <si>
    <t>Stenový panel ref. KINGSPAN KS1150NF (KS1000NF) hrúbky 120mm, vč. obstarania, dopravy, kompletného príslušenstva</t>
  </si>
  <si>
    <t>126</t>
  </si>
  <si>
    <t>76799-01</t>
  </si>
  <si>
    <t>D+M profil C140 - sekundárna (pomocná oceľová konštr. pod stenové panely), žiarozink</t>
  </si>
  <si>
    <t>kg</t>
  </si>
  <si>
    <t>128</t>
  </si>
  <si>
    <t>65</t>
  </si>
  <si>
    <t>76799-02</t>
  </si>
  <si>
    <t>D+M ostatných atypických kovových stavebných doplnkových konštrukcií vč. povrchovej úpravy</t>
  </si>
  <si>
    <t>130</t>
  </si>
  <si>
    <t>998767202</t>
  </si>
  <si>
    <t>Presun hmôt pre kovové stavebné doplnkové konštrukcie v objektoch výšky nad 6 do 12 m</t>
  </si>
  <si>
    <t>132</t>
  </si>
  <si>
    <t>VP</t>
  </si>
  <si>
    <t xml:space="preserve">  Práce naviac</t>
  </si>
  <si>
    <t>PN</t>
  </si>
  <si>
    <t>02 - Zateplenie strechy</t>
  </si>
  <si>
    <t xml:space="preserve">    712 - Izolácie striech</t>
  </si>
  <si>
    <t xml:space="preserve">    713 - Izolácie tepelné</t>
  </si>
  <si>
    <t xml:space="preserve">    721 - Zdravotech. vnútorná kanalizácia</t>
  </si>
  <si>
    <t xml:space="preserve">    762 - Konštrukcie tesárske</t>
  </si>
  <si>
    <t xml:space="preserve">    763 - Konštrukcie - drevostavby</t>
  </si>
  <si>
    <t>345321515</t>
  </si>
  <si>
    <t>Betón múrikov parapetných, atikových, schodiskových, zábradelných, železový (bez výstuže) tr. C 25/30</t>
  </si>
  <si>
    <t>345351101</t>
  </si>
  <si>
    <t>Debnenie múrikov parapet., atik., zábradl., plnostenných- zhotovenie</t>
  </si>
  <si>
    <t>345351102</t>
  </si>
  <si>
    <t>Debnenie múrikov parapet., atik., zábradl., plnostenných- odstránenie</t>
  </si>
  <si>
    <t>345361821</t>
  </si>
  <si>
    <t>Výstuž múrikov parapet., atik., schodisk., zábradl., z betonárskej ocele 10505 (vč. kotvenia do jestvuj. ŽB prievlaku)</t>
  </si>
  <si>
    <t>944941101</t>
  </si>
  <si>
    <t>Ochranné zábradlie na vonkajších voľných stranách objektov odklonené od zvislice do 15 st.</t>
  </si>
  <si>
    <t>959941112-01</t>
  </si>
  <si>
    <t>Chemická kotva do ŽB, s vyvŕtaním otvoru dl. 100 mm - prikotvenie novej atiky do jestvuj. ŽB väzníka (prikotvenie zvislej výstuže)</t>
  </si>
  <si>
    <t>ks</t>
  </si>
  <si>
    <t>962031132</t>
  </si>
  <si>
    <t>Búranie priečok z tehál pálených, plných alebo dutých hr. do 150 mm,  -0,19600t</t>
  </si>
  <si>
    <t>962051116</t>
  </si>
  <si>
    <t>Búranie priečok železobetónových hr.do 150 mm,  -0,32400t</t>
  </si>
  <si>
    <t>979089212</t>
  </si>
  <si>
    <t>Poplatok za skladovanie - bitúmenové zmesi, uholný decht, dechtové výrobky (17 03 02 ), ostatné</t>
  </si>
  <si>
    <t>979089612</t>
  </si>
  <si>
    <t>Poplatok za skladovanie - iné odpady zo stavieb a demolácií (17 09), ostatné</t>
  </si>
  <si>
    <t>712</t>
  </si>
  <si>
    <t>Izolácie striech</t>
  </si>
  <si>
    <t>712300833-01</t>
  </si>
  <si>
    <t>Odstránenie povlakovej krytiny na strechách plochých 10° trojvrstvovej,  -0,01400t (hr. odstraňovanej krytiny cca 20-30 mm) vč. demontáže vybraných odvetrávacích plechových hlavíc</t>
  </si>
  <si>
    <t>712311101</t>
  </si>
  <si>
    <t>Zhotovenie povlakovej krytiny striech plochých do 10° za studena náterom penetračným</t>
  </si>
  <si>
    <t>246170000900</t>
  </si>
  <si>
    <t>Lak asfaltový ALP-PENETRAL v sudoch</t>
  </si>
  <si>
    <t>712341559</t>
  </si>
  <si>
    <t>Zhotovenie povlak. krytiny striech plochých do 10° pásmi pritav. NAIP na celej ploche, oxidované pásy</t>
  </si>
  <si>
    <t>628420000900</t>
  </si>
  <si>
    <t>napr. Pás ťažký asfaltový Foalbit S 40</t>
  </si>
  <si>
    <t>712370070-01</t>
  </si>
  <si>
    <t>Zhotovenie povlakovej krytiny striech plochých do 10° PVC-P fóliou upevnenou prikotvením so zvarením spoju (vrátane všetkých potrebných prvkov HI systému, systémovej úpravy prestupov a detailov)</t>
  </si>
  <si>
    <t>2833000150</t>
  </si>
  <si>
    <t>PVC fólia ref. FATRAFOL 810 hydroizolačná fólia hr.1,50 mm</t>
  </si>
  <si>
    <t>712990040</t>
  </si>
  <si>
    <t>Položenie geotextílie vodorovne alebo zvislo na strechy ploché do 10°</t>
  </si>
  <si>
    <t>6936651400-01</t>
  </si>
  <si>
    <t>Geotextília</t>
  </si>
  <si>
    <t>998712202</t>
  </si>
  <si>
    <t>Presun hmôt pre izoláciu povlakovej krytiny v objektoch výšky nad 6 do 12 m</t>
  </si>
  <si>
    <t>713</t>
  </si>
  <si>
    <t>Izolácie tepelné</t>
  </si>
  <si>
    <t>713000046</t>
  </si>
  <si>
    <t>Odstránenie nadstresnej tepelnej izolácie striech plochých uchytené pribitím, kotvením z polystyrénu hr. do 10 cm -0,0058t</t>
  </si>
  <si>
    <t>713132132</t>
  </si>
  <si>
    <t>Montáž tepelnej izolácie stien polystyrénom, celoplošným prilepením</t>
  </si>
  <si>
    <t>283720007700</t>
  </si>
  <si>
    <t>Doska EPS 100S hr. 50 mm, na zateplenie podláh a plochých striech</t>
  </si>
  <si>
    <t>713142160</t>
  </si>
  <si>
    <t>Montáž tepelnej izolácie striech plochých do 10° spádovými doskami z polystyrénu v jednej vrstve</t>
  </si>
  <si>
    <t>283760007500</t>
  </si>
  <si>
    <t>Spádová doska zo sivého EPS 150S pre vyspádovanie plochých striech</t>
  </si>
  <si>
    <t>713142230</t>
  </si>
  <si>
    <t>Montáž tepelnej izolácie striech plochých do 10° polystyrénom, dvojvrstvová prilep. za studena</t>
  </si>
  <si>
    <t>283720008500</t>
  </si>
  <si>
    <t>Doska EPS 100S hr. 200 mm, na zateplenie podláh a plochých striech</t>
  </si>
  <si>
    <t>283720009000</t>
  </si>
  <si>
    <t>Doska EPS 150S hr. 100 mm, na zateplenie podláh a strešných terás</t>
  </si>
  <si>
    <t>998713202</t>
  </si>
  <si>
    <t>Presun hmôt pre izolácie tepelné v objektoch výšky nad 6 m do 12 m</t>
  </si>
  <si>
    <t>721</t>
  </si>
  <si>
    <t>Zdravotech. vnútorná kanalizácia</t>
  </si>
  <si>
    <t>721210823-01</t>
  </si>
  <si>
    <t>Demontáž strešného vtoku DN 150,  -0,02011t</t>
  </si>
  <si>
    <t>998721202</t>
  </si>
  <si>
    <t>Presun hmôt pre vnútornú kanalizáciu v objektoch výšky nad 6 do 12 m</t>
  </si>
  <si>
    <t>762</t>
  </si>
  <si>
    <t>Konštrukcie tesárske</t>
  </si>
  <si>
    <t>762332110</t>
  </si>
  <si>
    <t>Montáž viazaných konštrukcií krovov striech z reziva priemernej plochy do 120 cm2</t>
  </si>
  <si>
    <t>605420000-01</t>
  </si>
  <si>
    <t>Rezivo stavebné zo smreku - hranoly KVH hranené</t>
  </si>
  <si>
    <t>762395000</t>
  </si>
  <si>
    <t>Spojovacie prostriedky pre viazané konštrukcie krovov, debnenie a laťovanie, nadstrešné konštr., spádové kliny - svorky, dosky, klince, pásová oceľ, vruty</t>
  </si>
  <si>
    <t>762810046</t>
  </si>
  <si>
    <t>Záklop stropov z dosiek OSB skrutkovaných na rošt na pero a drážku hr. dosky 22 mm</t>
  </si>
  <si>
    <t>762895000</t>
  </si>
  <si>
    <t>Spojovacie prostriedky pre záklop, stropnice, podbíjanie - klince, svorky</t>
  </si>
  <si>
    <t>998762202</t>
  </si>
  <si>
    <t>Presun hmôt pre konštrukcie tesárske v objektoch výšky do 12 m</t>
  </si>
  <si>
    <t>763</t>
  </si>
  <si>
    <t>Konštrukcie - drevostavby</t>
  </si>
  <si>
    <t>763132210-01</t>
  </si>
  <si>
    <t>SDK podhľad KNAUF D112, závesná dvojvrstvová kca profil montažný CD a nosný UD, dosky GKF hr. 2x12,5 mm vč. parozábrany (75,0m2)</t>
  </si>
  <si>
    <t>998763201</t>
  </si>
  <si>
    <t>Presun hmôt pre drevostavby v objektoch výšky do 12 m</t>
  </si>
  <si>
    <t>767311810-01</t>
  </si>
  <si>
    <t>Demontáž svetlíkov všetkých typov, vrátane zasklenia,  -0,21000t vč. prislúchajúcich klampiarskych konštr.</t>
  </si>
  <si>
    <t>767995108-01</t>
  </si>
  <si>
    <t>D+M ostatných atypických kovových stavebných doplnkových konštrukcií, vč. chem. kotiev a povrchovej úpravy - nová strešná konštrukcia v mieste pôvodného svetlíka</t>
  </si>
  <si>
    <t>03 - Výmena vonkajších výplní otvorov</t>
  </si>
  <si>
    <t xml:space="preserve">    766 - Konštrukcie stolárske</t>
  </si>
  <si>
    <t xml:space="preserve">    783 - Nátery</t>
  </si>
  <si>
    <t xml:space="preserve">    784 - Dokončovacie práce - maľby</t>
  </si>
  <si>
    <t>612425931</t>
  </si>
  <si>
    <t>Omietka vápenná vnútorného ostenia okenného alebo dverného štuková</t>
  </si>
  <si>
    <t>941955001</t>
  </si>
  <si>
    <t>Lešenie ľahké pracovné pomocné, s výškou lešeňovej podlahy do 1,20 m</t>
  </si>
  <si>
    <t>943943221</t>
  </si>
  <si>
    <t>Montáž lešenia priestorového ľahkého bez podláh pri zaťaženie do 2 kPa, výšky do 10 m</t>
  </si>
  <si>
    <t>943943292</t>
  </si>
  <si>
    <t>Príplatok za prvý a každý ďalší i začatý mesiac používania lešenia priestorového ľahkého bez podláh výšky do 10 m a nad 10 do 22 m</t>
  </si>
  <si>
    <t>943943821</t>
  </si>
  <si>
    <t>Demontáž lešenia priestorového ľahkého bez podláh pri zaťaženie do 2 kPa, výšky do 10 m</t>
  </si>
  <si>
    <t>943955021</t>
  </si>
  <si>
    <t>Montáž lešeňovej podlahy s priečnikmi alebo pozdĺžnikmi výšky do do 10 m</t>
  </si>
  <si>
    <t>943955191</t>
  </si>
  <si>
    <t>Príplatok za prvý a každý i začatý mesiac použitia lešeňovej podlahy pre všetky výšky do 40 m</t>
  </si>
  <si>
    <t>943955821</t>
  </si>
  <si>
    <t>Demontáž lešeňovej podlahy s priečnikmi alebo pozdľžnikmi výšky do 10 m</t>
  </si>
  <si>
    <t>952901110</t>
  </si>
  <si>
    <t>Čistenie budov umývaním vonkajších plôch okien a dverí</t>
  </si>
  <si>
    <t>962081141</t>
  </si>
  <si>
    <t>Búranie muriva priečok zo sklenených tvárnic, hr. do 150 mm,  -0,08200t</t>
  </si>
  <si>
    <t>968061112</t>
  </si>
  <si>
    <t>Vyvesenie dreveného okenného krídla do suti plochy do 1, 5 m2, -0,01200t</t>
  </si>
  <si>
    <t>968061113</t>
  </si>
  <si>
    <t>Vyvesenie dreveného okenného krídla do suti plochy nad 1, 5 m2, -0,01600t</t>
  </si>
  <si>
    <t>968061125</t>
  </si>
  <si>
    <t>Vyvesenie dreveného dverného krídla do suti plochy do 2 m2, -0,02400t</t>
  </si>
  <si>
    <t>968062356</t>
  </si>
  <si>
    <t>Vybúranie drevených rámov okien dvojitých alebo zdvojených, plochy do 4 m2,  -0,05400t</t>
  </si>
  <si>
    <t>968071112</t>
  </si>
  <si>
    <t>Vyvesenie kovového okenného krídla do suti plochy do 1, 5 m2</t>
  </si>
  <si>
    <t>968071125</t>
  </si>
  <si>
    <t>Vyvesenie kovového dverného krídla do suti plochy do 2 m2</t>
  </si>
  <si>
    <t>968071126</t>
  </si>
  <si>
    <t>Vyvesenie kovového dverného krídla do suti plochy nad 2 m2</t>
  </si>
  <si>
    <t>968071137-01</t>
  </si>
  <si>
    <t>Vyvesenie posuvného kovového krídla vrát do suti plochy nad 4 m2 vč. príslušenstva</t>
  </si>
  <si>
    <t>968072357</t>
  </si>
  <si>
    <t>Vybúranie kovových rámov okien dvojitých alebo zdvojených, plochy nad 4 m2,  -0,05000t</t>
  </si>
  <si>
    <t>968072455</t>
  </si>
  <si>
    <t>Vybúranie kovových dverových zárubní plochy do 2 m2,  -0,07600t</t>
  </si>
  <si>
    <t>968072456</t>
  </si>
  <si>
    <t>Vybúranie kovových dverových zárubní plochy nad 2 m2,  -0,06300t</t>
  </si>
  <si>
    <t>968072559</t>
  </si>
  <si>
    <t>Vybúranie kovových vrát plochy nad 5 m2,  -0,06600t</t>
  </si>
  <si>
    <t>968072641</t>
  </si>
  <si>
    <t>Vybúranie kovových stien plných, zasklených alebo výkladných,  -0,02500t</t>
  </si>
  <si>
    <t>764410850</t>
  </si>
  <si>
    <t>Demontáž oplechovania parapetov rš od 100 do 330 mm,  -0,00135t</t>
  </si>
  <si>
    <t>766</t>
  </si>
  <si>
    <t>Konštrukcie stolárske</t>
  </si>
  <si>
    <t>76662-O01AN</t>
  </si>
  <si>
    <t>O01-AN   D+M Plastové okno s izolačným trojsklom 1470x1740 mm, Rehau Synego (prípadne porovnateľná alternatíva), otvárovo výklopné krídlo, vonkajší a vnútorný parapet je súčasťou dodávky okien</t>
  </si>
  <si>
    <t>76662-O01BN</t>
  </si>
  <si>
    <t>O01-BN   D+M Plastové okno s izolačným trojsklom 1470x1740 mm, Rehau Synego (prípadne porovnateľná alternatíva), pevné zasklenie, vonkajší a vnútorný parapet je súčasťou dodávky okien</t>
  </si>
  <si>
    <t>76662-O05</t>
  </si>
  <si>
    <t>O05   D+M Plastové okno s izolačným trojsklom 1170x1740 mm, Rehau Synego (prípadne porovnateľná alternatíva), otvárovo výklopné krídlo, vonkajší a vnútorný parapet je súčasťou dodávky okien</t>
  </si>
  <si>
    <t>76662-O08</t>
  </si>
  <si>
    <t>O08   D+M Plastové okno s izolačným trojsklom 5470x680 mm, Rehau Synego (prípadne porovnateľná alternatíva), pevné zasklenie, vonkajší a vnútorný parapet je súčasťou dodávky okien</t>
  </si>
  <si>
    <t>76664-D01N</t>
  </si>
  <si>
    <t>D01N   D+M Dvere dvojkrídlové 2700x2650 mm, plastový rám so sklenenou výplňou</t>
  </si>
  <si>
    <t>998766202</t>
  </si>
  <si>
    <t>Presun hmot pre konštrukcie stolárske v objektoch výšky nad 6 do 12 m</t>
  </si>
  <si>
    <t>767411811</t>
  </si>
  <si>
    <t>Demontáž opláštenia sendvičovými stenovými panelmi so skrytým zámkom na OK  -0,0128t</t>
  </si>
  <si>
    <t>767610012</t>
  </si>
  <si>
    <t>Vyvesenie alebo zavesenie oceľových  krídiel  okien, pre vykonanie stavebných  zmien, plochy nad 1,5 m2</t>
  </si>
  <si>
    <t>767640011</t>
  </si>
  <si>
    <t>Vyvesenie alebo zavesenie oceľových  krídiel  dverí, pre vykonanie stavebných  zmien, plochy do 2 m2</t>
  </si>
  <si>
    <t>767640012</t>
  </si>
  <si>
    <t>Vyvesenie alebo zavesenie oceľových  krídiel  dverí, pre vykonanie stavebných  zmien, plochy nad 2 m2</t>
  </si>
  <si>
    <t>76765-D08N</t>
  </si>
  <si>
    <t>D08N   M+D Sekčná brána 1700x2700 mm</t>
  </si>
  <si>
    <t>76765-D09N</t>
  </si>
  <si>
    <t>D09N   M+D Sekčná brána 3680x2800 mm</t>
  </si>
  <si>
    <t>76765-D10N</t>
  </si>
  <si>
    <t>D10N   M+D Sekčná brána 5580x4200 mm s dverami</t>
  </si>
  <si>
    <t>76765-D12N</t>
  </si>
  <si>
    <t>D12N   M+D Sekčná brána 2480x2800 mm</t>
  </si>
  <si>
    <t>76765-D14N</t>
  </si>
  <si>
    <t>D14N   M+D Sekčná brána 4080x4500 mm</t>
  </si>
  <si>
    <t>76765-D15N</t>
  </si>
  <si>
    <t>D15N   M+D Sekčná brána 2380x2800 mm</t>
  </si>
  <si>
    <t>76765-D17N</t>
  </si>
  <si>
    <t>D17N   M+D Sekčná brána 2880x3000 mm</t>
  </si>
  <si>
    <t>76765-D18N</t>
  </si>
  <si>
    <t>D18N   M+D Sekčná brána 2880x3000 mm</t>
  </si>
  <si>
    <t>783</t>
  </si>
  <si>
    <t>Nátery</t>
  </si>
  <si>
    <t>783201811</t>
  </si>
  <si>
    <t>Odstránenie starých náterov z kovových stavebných doplnkových konštrukcií oškrabaním</t>
  </si>
  <si>
    <t>783225100</t>
  </si>
  <si>
    <t>Nátery kov.stav.doplnk.konštr. syntetické na vzduchu schnúce dvojnás. 1x s emailov.</t>
  </si>
  <si>
    <t>784</t>
  </si>
  <si>
    <t>Dokončovacie práce - maľby</t>
  </si>
  <si>
    <t>784410100</t>
  </si>
  <si>
    <t>Penetrovanie jednonásobné jemnozrnných podkladov výšky do 3, 80 m</t>
  </si>
  <si>
    <t>784452371</t>
  </si>
  <si>
    <t>Maľby z maliarskych zmesí Primalex, Farmal, ručne nanášané tónované dvojnásobné na jemnozrnný podklad výšky do 3,80 m</t>
  </si>
  <si>
    <t>4.1 - Odstránenie a likvidácia existujúceho bleskozvodu</t>
  </si>
  <si>
    <t>M - Práce a dodávky M</t>
  </si>
  <si>
    <t xml:space="preserve">    21-M - Demontáže</t>
  </si>
  <si>
    <t>Práce a dodávky M</t>
  </si>
  <si>
    <t>21-M</t>
  </si>
  <si>
    <t>Demontáže</t>
  </si>
  <si>
    <t>210220001</t>
  </si>
  <si>
    <t>Uzemňovacie vedenie na povrchu FeZn</t>
  </si>
  <si>
    <t>210220020</t>
  </si>
  <si>
    <t>Uzemňovacie vedenie v zemi FeZn</t>
  </si>
  <si>
    <t>210220101</t>
  </si>
  <si>
    <t>Podpery vedenia FeZn na plochú strechu PV21</t>
  </si>
  <si>
    <t>210220105</t>
  </si>
  <si>
    <t>Podpery vedenia FeZn do zvislej steny</t>
  </si>
  <si>
    <t>210220240</t>
  </si>
  <si>
    <t>Svorka FeZn k uzemňovacej tyči  SJ</t>
  </si>
  <si>
    <t>210220241</t>
  </si>
  <si>
    <t>Svorka FeZn krížová SK a diagonálna krížová DKS</t>
  </si>
  <si>
    <t>210220243</t>
  </si>
  <si>
    <t>Svorka FeZn spojovacia SS</t>
  </si>
  <si>
    <t>210220245</t>
  </si>
  <si>
    <t>Svorka FeZn pripojovacia SP</t>
  </si>
  <si>
    <t>210220246</t>
  </si>
  <si>
    <t>Svorka FeZn na odkvapový žľab SO</t>
  </si>
  <si>
    <t>210220247</t>
  </si>
  <si>
    <t>Svorka FeZn skúšobná SZ</t>
  </si>
  <si>
    <t>210220248</t>
  </si>
  <si>
    <t>Svorka FeZn na potrubie ST01-09  1/2"- 4"</t>
  </si>
  <si>
    <t>210220253</t>
  </si>
  <si>
    <t>Svorka FeZn uzemňovacia SR03</t>
  </si>
  <si>
    <t>210220260</t>
  </si>
  <si>
    <t>Ochranný uholník FeZn   OU</t>
  </si>
  <si>
    <t>210220261</t>
  </si>
  <si>
    <t>Držiak ochranného uholníka FeZn   DU-Z,D a DOU</t>
  </si>
  <si>
    <t>210220280</t>
  </si>
  <si>
    <t>Uzemňovacia tyč FeZn ZT</t>
  </si>
  <si>
    <t>210220293</t>
  </si>
  <si>
    <t>Tvarovanie vedenia na povrchu, ochrannej rúrky, uholníka</t>
  </si>
  <si>
    <t>210950101</t>
  </si>
  <si>
    <t>Označovací štítok zvodu</t>
  </si>
  <si>
    <t>4.2 - Nový bleskozvod vrátane zvodov a uzemnenia</t>
  </si>
  <si>
    <t xml:space="preserve">    21-M - Elektromontáže</t>
  </si>
  <si>
    <t xml:space="preserve">    46-M - Zemné práce vykonávané pri externých montážnych prácach</t>
  </si>
  <si>
    <t xml:space="preserve">    95-M - Revízie</t>
  </si>
  <si>
    <t>919735123</t>
  </si>
  <si>
    <t>Rezanie betónového krytu alebo podkladu tr. nad C 12/15 hr. nad 100 do 150 mm</t>
  </si>
  <si>
    <t>5859336401</t>
  </si>
  <si>
    <t>Suchý betón B20,  zrnitosť 8 mm č.22151   BAUMIT</t>
  </si>
  <si>
    <t>941941031</t>
  </si>
  <si>
    <t>Montáž lešenia ľahkého pracovného radového s podlahami šírky od 0,80 do 1,00 m, výšky do 10 m</t>
  </si>
  <si>
    <t>949942101</t>
  </si>
  <si>
    <t>Hydraulická zdvíhacia plošina vrátane obsluhy inštalovaná na automobilovom podvozku výšky zdvihu do 27 m</t>
  </si>
  <si>
    <t>hod</t>
  </si>
  <si>
    <t>Elektromontáže</t>
  </si>
  <si>
    <t>3544224100</t>
  </si>
  <si>
    <t>Územňovací vodič    ocelový žiarovo zinkovaný  označenie     O 8, ZIN Hronský Beňadik</t>
  </si>
  <si>
    <t>256</t>
  </si>
  <si>
    <t>3544224150</t>
  </si>
  <si>
    <t>Územňovací vodič    ocelový žiarovo zinkovaný  označenie     O 10, ZIN Hronský Beňadik</t>
  </si>
  <si>
    <t>3544223850</t>
  </si>
  <si>
    <t>Územňovacia pásovina   ocelová žiarovo zinkovaná  označenie   30 x 4 mm, ZIN Hronský Beňadik</t>
  </si>
  <si>
    <t>3544217950</t>
  </si>
  <si>
    <t>Podpera vedenia na rovné strechy  plastová  PV 21 plast, ZIN Hronský Beňadik + lepenie na podklad</t>
  </si>
  <si>
    <t>2315234000</t>
  </si>
  <si>
    <t>Tmel silikonový Lukopren S 9780</t>
  </si>
  <si>
    <t>3544216400</t>
  </si>
  <si>
    <t>Podpera vedenia do muriva na hmoždinku  ocelová žiarovo zinkovaná  označenie  PV 01 h</t>
  </si>
  <si>
    <t>210220204</t>
  </si>
  <si>
    <t>Zachytávacia tyč FeZn bez osadenia a s osadením JP10-30</t>
  </si>
  <si>
    <t>3544215500</t>
  </si>
  <si>
    <t>Zvodová tyč   ocelová žiarovo zinkovaná  označenie  JP 15, ZIN Hronský Beňadik</t>
  </si>
  <si>
    <t>210220220</t>
  </si>
  <si>
    <t>Držiak zachytávacej tyče FeZn DJ1-8</t>
  </si>
  <si>
    <t>3544215700</t>
  </si>
  <si>
    <t>Držiak zvodovej tyče na upevnenie do muriva  ocelový žiarovo zinkovaný  označenie  DJ 1</t>
  </si>
  <si>
    <t>210220230</t>
  </si>
  <si>
    <t>Ochranná strieška FeZn</t>
  </si>
  <si>
    <t>3544216200</t>
  </si>
  <si>
    <t>Ochranná strieška horná  ocelová žiarovo zinkovaná  označenie  OS 01</t>
  </si>
  <si>
    <t>3544218900</t>
  </si>
  <si>
    <t>Svorka  k zemniacej tyči D= 20  ocelová žiarovo zinkovaná  označenie  SJ 01, ZIN Hronský Beňadik</t>
  </si>
  <si>
    <t>3544219150</t>
  </si>
  <si>
    <t>Svorka  krížová  ocelová žiarovo zinkovaná  označenie  SK, ZIN Hronský Beňadik</t>
  </si>
  <si>
    <t>3544219500</t>
  </si>
  <si>
    <t>Svorka  spojovacia  ocelová žiarovo zinkovaná  označenie  SS s p. 2 skr, ZIN Hronský Beňadik</t>
  </si>
  <si>
    <t>3544219850</t>
  </si>
  <si>
    <t>Svorka  pripojovacia  ocelová žiarovo zinkovaná  označenie  SP 1, ZIN Hronský Beňadik</t>
  </si>
  <si>
    <t>3544219950</t>
  </si>
  <si>
    <t>Svorka  okapová  ocelová žiarovo zinkovaná  označenie  SO, ZIN Hronský Beňadik</t>
  </si>
  <si>
    <t>3544220000</t>
  </si>
  <si>
    <t>Svorka  skušobná  ocelová žiarovo zinkovaná  označenie  SZ, ZIN Hronský Beňadik</t>
  </si>
  <si>
    <t>3544220300</t>
  </si>
  <si>
    <t>Svorka  na potrubia  1"  ocelová žiarovo zinkovaná  označenie  ST 03</t>
  </si>
  <si>
    <t>3544221300</t>
  </si>
  <si>
    <t>Svorka  odbočná spojovacia  ocelová žiarovo zinkovaná  označenie  SR 03 A, ZIN Hronský Beňadik</t>
  </si>
  <si>
    <t>3544221600</t>
  </si>
  <si>
    <t>Ochraný uholník   ocelový žiarovo zinkovaný  označenie  OU 1,7 m</t>
  </si>
  <si>
    <t>3544221750</t>
  </si>
  <si>
    <t>Držiak ochranného uholníka   ocelový žiarovo zinkovaný  označenie  DU Z</t>
  </si>
  <si>
    <t>3544222550</t>
  </si>
  <si>
    <t>Zemniaca  tyč   ocelová žiarovo zinkovaná  označenie  ZT 2 m, ZIN Hronský Beňadik</t>
  </si>
  <si>
    <t>210220306</t>
  </si>
  <si>
    <t>Podstavec betónový k zachytávacej tyči a oddialenému bleskozvodu</t>
  </si>
  <si>
    <t>3544247050</t>
  </si>
  <si>
    <t>Podstavec k zachytávacej tyči    betón 350x350x50  mm  označenie  k JP a OB   D=21, 27, 28 mm, ZIN Hronský Beňadik</t>
  </si>
  <si>
    <t>2830024200</t>
  </si>
  <si>
    <t>Označovač zvodu  1,5 - 4 mm2 "0" samoupínací  typ:  J150P</t>
  </si>
  <si>
    <t>46-M</t>
  </si>
  <si>
    <t>Zemné práce vykonávané pri externých montážnych prácach</t>
  </si>
  <si>
    <t>460200144</t>
  </si>
  <si>
    <t>Hĺbenie káblovej ryhy 35 cm širokej a 60 cm hlbokej, v zemine triedy 4</t>
  </si>
  <si>
    <t>460560144</t>
  </si>
  <si>
    <t>Ručný zásyp nezap. káblovej ryhy bez zhutn. zeminy, 35 cm širokej, 60 cm hlbokej v zemine tr. 4</t>
  </si>
  <si>
    <t>95-M</t>
  </si>
  <si>
    <t>Revízie</t>
  </si>
  <si>
    <t>950103003</t>
  </si>
  <si>
    <t>El.inšt.kontrola stavu bleskozvodu</t>
  </si>
  <si>
    <t>obv.</t>
  </si>
  <si>
    <t>4.3 - Výmena osvetlovacích telies v interiéri a na fasáde</t>
  </si>
  <si>
    <t>210201415-01</t>
  </si>
  <si>
    <t>Montáž svietidla</t>
  </si>
  <si>
    <t>34837000-01</t>
  </si>
  <si>
    <t>Cobra street light small 60-100W 80W, T1M, 9000lm, 5000K ref. SC080750-11C</t>
  </si>
  <si>
    <t>210201941-01</t>
  </si>
  <si>
    <t>Montáž svietidla strop/záves</t>
  </si>
  <si>
    <t>34832000-01</t>
  </si>
  <si>
    <t>High Bay 120W 90°, 4000K, 80 ref. IL12090840-2RS</t>
  </si>
  <si>
    <t>34832000-02</t>
  </si>
  <si>
    <t>High Bay 100W 90°, 4000K, 80 ref. IL10090840-2RS</t>
  </si>
  <si>
    <t>34832000-03</t>
  </si>
  <si>
    <t>High Bay 160W 90°, 4000K, 80 ref. IL16090840-2RS</t>
  </si>
  <si>
    <t>210201941-02</t>
  </si>
  <si>
    <t>Montáž svietidla Tri-proof</t>
  </si>
  <si>
    <t>34832000-11</t>
  </si>
  <si>
    <t>BestLumi 28W</t>
  </si>
  <si>
    <t>34832000-12</t>
  </si>
  <si>
    <t>BestLumi 35W</t>
  </si>
  <si>
    <t>210203040-01</t>
  </si>
  <si>
    <t>Montáž stropného LED svietidla</t>
  </si>
  <si>
    <t>34812000-01</t>
  </si>
  <si>
    <t>LED Podhladová svietidlá Professional, DL1 Non-dimmable, 105°, Cutout 150mm, 25W, &gt;80, 2150lm, Ø160mm, 4000K ref. DL125105840-1W</t>
  </si>
  <si>
    <t>34812000-02</t>
  </si>
  <si>
    <t>LED Podhladová svietidlá Professional, DL1 Non-dimmable, 100°, Cutout 150mm, 15W, &gt;80, 2150lm, Ø160mm, 4000K ref. DL015100840-1W</t>
  </si>
  <si>
    <t>210203055-01</t>
  </si>
  <si>
    <t>Montáž svietidla LED panelu</t>
  </si>
  <si>
    <t>34813000-01</t>
  </si>
  <si>
    <t>CECSED LED panel 60x60cm UGR&lt;19, Silve, No, 40W, 595x595mm, 100lm/W, 4000K ref. LP606040840-3S</t>
  </si>
  <si>
    <t>4.4 - Fotovoltaická elektráreň</t>
  </si>
  <si>
    <t>210010008</t>
  </si>
  <si>
    <t>Montáž elektro fve</t>
  </si>
  <si>
    <t>3450726701</t>
  </si>
  <si>
    <t>Striedač 3 f. hybridný 10kW, 2xMPPT, On-Grid</t>
  </si>
  <si>
    <t>3450726702</t>
  </si>
  <si>
    <t>Skrinka rozvádzača fotovoltaiky 3x12 DIN pozícií</t>
  </si>
  <si>
    <t>3450726705</t>
  </si>
  <si>
    <t>Sieťová ochrana UF Guard, 3 fázová, jednostupňová</t>
  </si>
  <si>
    <t>3450726706</t>
  </si>
  <si>
    <t>Stykač 3 -pólový, 25-40</t>
  </si>
  <si>
    <t>3450726707</t>
  </si>
  <si>
    <t>Poistka 4A/500V</t>
  </si>
  <si>
    <t>3450726708</t>
  </si>
  <si>
    <t>Poistkový odpínač pre valcové poistky, DIN, do 32A</t>
  </si>
  <si>
    <t>3450726709</t>
  </si>
  <si>
    <t>istič 16A trieda B, 3-fázový</t>
  </si>
  <si>
    <t>3450726710</t>
  </si>
  <si>
    <t>istič 6A trieda B, 1-fázový</t>
  </si>
  <si>
    <t>3450726711</t>
  </si>
  <si>
    <t>Poistka 10A/1000V</t>
  </si>
  <si>
    <t>3450726712</t>
  </si>
  <si>
    <t>ARCB Box s príslušenstvom</t>
  </si>
  <si>
    <t>3450726713</t>
  </si>
  <si>
    <t>Elektromer impulzný 3-fázový s digitálnym výstupom, , Mod BUS</t>
  </si>
  <si>
    <t>3450726714</t>
  </si>
  <si>
    <t>Merací transformátor 800A/5A</t>
  </si>
  <si>
    <t>3450726715,00000</t>
  </si>
  <si>
    <t>Kábel CYKY-J 5x4</t>
  </si>
  <si>
    <t>3450726716,00000</t>
  </si>
  <si>
    <t>Kábel signálny, 2x1, lanko</t>
  </si>
  <si>
    <t>3450726717,00000</t>
  </si>
  <si>
    <t>Kábel solárny 6mm2, dvojitá izolácia, lanko</t>
  </si>
  <si>
    <t>3450726718,00000</t>
  </si>
  <si>
    <t>Konektor MC4</t>
  </si>
  <si>
    <t>pár</t>
  </si>
  <si>
    <t>210010007</t>
  </si>
  <si>
    <t>Montáž konštrukcii a FV modulov</t>
  </si>
  <si>
    <t>3450726703</t>
  </si>
  <si>
    <t>FV modul 300 Wp, 60 cells</t>
  </si>
  <si>
    <t>3450726704</t>
  </si>
  <si>
    <t>Konštrukcia pre FV modul pre šikmú strechu, uhol 10°, Al</t>
  </si>
  <si>
    <t>pole</t>
  </si>
  <si>
    <t>210010009</t>
  </si>
  <si>
    <t>Oživenie a nastavenie systému</t>
  </si>
  <si>
    <t>210010010</t>
  </si>
  <si>
    <t>Revízia FV systému</t>
  </si>
  <si>
    <t>5.1 - 5.1, 5.2, 5.3 - Ostatné stavebné úpravy</t>
  </si>
  <si>
    <t xml:space="preserve">    712 - Izolácie striech, povlakové krytiny</t>
  </si>
  <si>
    <t xml:space="preserve">    721 - Zdravotechnika -  vnútorná kanalizácia</t>
  </si>
  <si>
    <t>961043111</t>
  </si>
  <si>
    <t>Búranie základov z betónu prostého alebo preloženého kameňom,  -2,20000t</t>
  </si>
  <si>
    <t>Izolácie striech, povlakové krytiny</t>
  </si>
  <si>
    <t>712991030</t>
  </si>
  <si>
    <t>Montáž podkladnej konštrukcie z OSB dosiek na atike šírky 311 - 410 mm pod klampiarske konštrukcie</t>
  </si>
  <si>
    <t>712991040</t>
  </si>
  <si>
    <t>Montáž podkladnej konštrukcie z OSB dosiek atike šírky 411 - 620 mm pod klampiarske konštrukcie</t>
  </si>
  <si>
    <t>607260000600</t>
  </si>
  <si>
    <t>Doska OSB 3 Superfinish ECO P+D nebrúsené hrxlxš 15x2500x1250 mm</t>
  </si>
  <si>
    <t>Zdravotechnika -  vnútorná kanalizácia</t>
  </si>
  <si>
    <t>721110819</t>
  </si>
  <si>
    <t>Demontáž potrubia z kameninových rúr normálnych a kyselinovzdorných nad 300 do DN 400,  -0,09230t</t>
  </si>
  <si>
    <t>721172112-01</t>
  </si>
  <si>
    <t>D+M Potrubie z PVC pre dažďové zvody DN 300 opatrené kaučukovou izoláciou hr. 50 mm vč. príslušenstva a napojenia na jestvuj. potrubie</t>
  </si>
  <si>
    <t>721230103-01</t>
  </si>
  <si>
    <t>D+M strešného vtoku pre mPVC izolácie DN 150 vč. kompletného príslušenstva</t>
  </si>
  <si>
    <t>721242120</t>
  </si>
  <si>
    <t>Lapač strešných splavenín plastový univerzálny priamy 300x155/110</t>
  </si>
  <si>
    <t>721290113</t>
  </si>
  <si>
    <t>Ostatné - skúška tesnosti kanalizácie v objektoch vodou DN 250 alebo DN 300</t>
  </si>
  <si>
    <t>764351810</t>
  </si>
  <si>
    <t>Demontáž žľabov pododkvap. štvorhranných rovných, oblúkových, do 30° rš 250 a 330 mm,  -0,00347t</t>
  </si>
  <si>
    <t>764353202-01</t>
  </si>
  <si>
    <t>Žľaby z pozinkovaného PZ plechu (pozink farbený), nadrímsové, štvorhranné, uložené v hákoch r.š. 600 mm</t>
  </si>
  <si>
    <t>764357801</t>
  </si>
  <si>
    <t>Demontáž žľabov medzistrešných a zaatikových rš 1100 mm,  -0,00820t</t>
  </si>
  <si>
    <t>764359231-01</t>
  </si>
  <si>
    <t>Systémové dažďové chrliče 150/150 DN 150 z pozinkovaného Pz plechu (pozink farebný)</t>
  </si>
  <si>
    <t>764359820</t>
  </si>
  <si>
    <t>Demontáž kotlíka oválneho a štvorhranného, so sklonom žľabu do 30st.,  -0,00320t</t>
  </si>
  <si>
    <t>764430810</t>
  </si>
  <si>
    <t>Demontáž oplechovania múrov a nadmuroviek rš do 250 mm,  -0,00142t</t>
  </si>
  <si>
    <t>764430850</t>
  </si>
  <si>
    <t>Demontáž oplechovania múrov a nadmuroviek rš 600 mm,  -0,00337t</t>
  </si>
  <si>
    <t>764454255-01</t>
  </si>
  <si>
    <t>Zvodové rúry z pozinkovaného PZ plechu, kruhové priemer 150 mm (pozink farebný)</t>
  </si>
  <si>
    <t>764454803</t>
  </si>
  <si>
    <t>Demontáž odpadových rúr kruhových, s priemerom 150 mm,  -0,00356t</t>
  </si>
  <si>
    <t>764731113-01</t>
  </si>
  <si>
    <t>Oplechovanie múrov, atík, nadmuroviek z poplastovaných plechov rš. 245 mm</t>
  </si>
  <si>
    <t>764731117-02</t>
  </si>
  <si>
    <t>Oplechovanie múrov, atík, nadmuroviek z poplastovaných plechov pre š. atiky 500 mm</t>
  </si>
  <si>
    <t>D+M oceľ. platne hr. 6 mm na prekrytie dier po demontáži vybraných odvetrávacích hlavíc na streche</t>
  </si>
  <si>
    <t>Zateplenie plniarne nealkoholických nápojov, Dunajská Streda - aktualizácia jún 2023</t>
  </si>
  <si>
    <t>K správnemu naceneniu výkazu výmer je potrebné naštudovanie PD. Naceniť je potrebné jestvujúci výkaz výmer podľa pokynov tendrového zadávateľa, resp. navrhu zmluvy o dielo. Výkaz výmer je neoddeliteľnou súčasťou celej PD. Materiál výrobkov je definovaný vo VV a zároveň sú položky jednoznačne určené a spárovateľné k výkresovej alebo textovej časti projektovej dokumentácie, ktorá dané materiály, v potrebných prípadoch ešte presnejšie podrobnejšie špecifikuje, upresňuje ci konkretizuje technicky, parametricky alebo referenčným výrobkom. Informácie o materiáloch výrobkov vo výkresovej časti alebo technických správach môžu byť aj výrazne rozsiahlejšie ako je možné uviesť technicky v texte názvu položky vo výkaze výmer, preto je potrebné naštudovanie projektovej dokumentácie a oceňovať výkaz výmer ako celok a neoddeliteňú súčasť projektovej dokumentácie. Výmery položiek presunov hmot PSV vyjadrených mernými jednotkami v percentách % si uchádzač výpĺna sám podla metodiky rozpočtárskych programov napr. Cenkros, ODIS. Dodávateľ si zahrnie do jednotkových cien všetky náklady podla ZoD, vrátane VRN-ov: napr. označenie staveniska, čistenie, opatrenia pre stav. v zimnom období, poistenie, geodet. merania a dokumentáciu, skúšky, vzorky, dielenskú dokumentáciu, vyčistenie všetkých dotknutých plôch od stavebného odpadu.</t>
  </si>
  <si>
    <t xml:space="preserve">Poznámka </t>
  </si>
  <si>
    <t>Poznámka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</si>
</sst>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9" x14ac:knownFonts="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sz val="10"/>
      <color rgb="FF46464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  <family val="1"/>
      <charset val="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family val="2"/>
      <charset val="238"/>
      <scheme val="minor"/>
    </font>
    <font>
      <sz val="12"/>
      <color theme="0"/>
      <name val="Arial CE"/>
      <family val="2"/>
      <charset val="238"/>
    </font>
    <font>
      <sz val="9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6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/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14" fillId="0" borderId="0" xfId="0" applyFont="1" applyAlignment="1">
      <alignment horizontal="left" vertical="center"/>
    </xf>
    <xf numFmtId="4" fontId="2" fillId="0" borderId="0" xfId="0" applyNumberFormat="1" applyFont="1" applyAlignment="1">
      <alignment vertical="center"/>
    </xf>
    <xf numFmtId="0" fontId="0" fillId="0" borderId="3" xfId="0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5" borderId="7" xfId="0" applyFill="1" applyBorder="1" applyAlignment="1">
      <alignment vertical="center"/>
    </xf>
    <xf numFmtId="0" fontId="22" fillId="5" borderId="0" xfId="0" applyFont="1" applyFill="1" applyAlignment="1">
      <alignment horizontal="center" vertical="center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4" fillId="0" borderId="3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20" fillId="0" borderId="14" xfId="0" applyNumberFormat="1" applyFont="1" applyBorder="1" applyAlignment="1">
      <alignment vertical="center"/>
    </xf>
    <xf numFmtId="4" fontId="20" fillId="0" borderId="0" xfId="0" applyNumberFormat="1" applyFont="1" applyAlignment="1">
      <alignment vertical="center"/>
    </xf>
    <xf numFmtId="166" fontId="20" fillId="0" borderId="0" xfId="0" applyNumberFormat="1" applyFont="1" applyAlignment="1">
      <alignment vertical="center"/>
    </xf>
    <xf numFmtId="4" fontId="20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9" fillId="0" borderId="14" xfId="0" applyNumberFormat="1" applyFont="1" applyBorder="1" applyAlignment="1">
      <alignment vertical="center"/>
    </xf>
    <xf numFmtId="4" fontId="29" fillId="0" borderId="0" xfId="0" applyNumberFormat="1" applyFont="1" applyAlignment="1">
      <alignment vertical="center"/>
    </xf>
    <xf numFmtId="166" fontId="29" fillId="0" borderId="0" xfId="0" applyNumberFormat="1" applyFont="1" applyAlignment="1">
      <alignment vertical="center"/>
    </xf>
    <xf numFmtId="4" fontId="29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9" fillId="0" borderId="19" xfId="0" applyNumberFormat="1" applyFont="1" applyBorder="1" applyAlignment="1">
      <alignment vertical="center"/>
    </xf>
    <xf numFmtId="4" fontId="29" fillId="0" borderId="20" xfId="0" applyNumberFormat="1" applyFont="1" applyBorder="1" applyAlignment="1">
      <alignment vertical="center"/>
    </xf>
    <xf numFmtId="166" fontId="29" fillId="0" borderId="20" xfId="0" applyNumberFormat="1" applyFont="1" applyBorder="1" applyAlignment="1">
      <alignment vertical="center"/>
    </xf>
    <xf numFmtId="4" fontId="29" fillId="0" borderId="21" xfId="0" applyNumberFormat="1" applyFont="1" applyBorder="1" applyAlignment="1">
      <alignment vertical="center"/>
    </xf>
    <xf numFmtId="0" fontId="0" fillId="0" borderId="22" xfId="0" applyBorder="1" applyAlignment="1">
      <alignment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164" fontId="1" fillId="3" borderId="14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horizontal="center" vertical="center"/>
      <protection locked="0"/>
    </xf>
    <xf numFmtId="4" fontId="1" fillId="0" borderId="15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164" fontId="1" fillId="3" borderId="19" xfId="0" applyNumberFormat="1" applyFont="1" applyFill="1" applyBorder="1" applyAlignment="1" applyProtection="1">
      <alignment horizontal="center" vertical="center"/>
      <protection locked="0"/>
    </xf>
    <xf numFmtId="0" fontId="1" fillId="3" borderId="20" xfId="0" applyFont="1" applyFill="1" applyBorder="1" applyAlignment="1" applyProtection="1">
      <alignment horizontal="center" vertical="center"/>
      <protection locked="0"/>
    </xf>
    <xf numFmtId="4" fontId="1" fillId="0" borderId="21" xfId="0" applyNumberFormat="1" applyFont="1" applyBorder="1" applyAlignment="1">
      <alignment vertical="center"/>
    </xf>
    <xf numFmtId="0" fontId="24" fillId="5" borderId="0" xfId="0" applyFont="1" applyFill="1" applyAlignment="1">
      <alignment horizontal="left" vertical="center"/>
    </xf>
    <xf numFmtId="0" fontId="0" fillId="5" borderId="0" xfId="0" applyFill="1" applyAlignment="1">
      <alignment vertical="center"/>
    </xf>
    <xf numFmtId="4" fontId="24" fillId="5" borderId="0" xfId="0" applyNumberFormat="1" applyFont="1" applyFill="1" applyAlignment="1">
      <alignment vertical="center"/>
    </xf>
    <xf numFmtId="0" fontId="30" fillId="0" borderId="0" xfId="0" applyFont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6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2" fillId="5" borderId="0" xfId="0" applyFont="1" applyFill="1" applyAlignment="1">
      <alignment horizontal="left" vertical="center"/>
    </xf>
    <xf numFmtId="0" fontId="22" fillId="5" borderId="0" xfId="0" applyFont="1" applyFill="1" applyAlignment="1">
      <alignment horizontal="right" vertical="center"/>
    </xf>
    <xf numFmtId="0" fontId="31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6" fillId="0" borderId="0" xfId="0" applyNumberFormat="1" applyFont="1"/>
    <xf numFmtId="4" fontId="31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3" xfId="0" applyBorder="1" applyAlignment="1">
      <alignment horizontal="center" vertical="center" wrapText="1"/>
    </xf>
    <xf numFmtId="0" fontId="22" fillId="5" borderId="16" xfId="0" applyFont="1" applyFill="1" applyBorder="1" applyAlignment="1">
      <alignment horizontal="center" vertical="center" wrapText="1"/>
    </xf>
    <xf numFmtId="0" fontId="22" fillId="5" borderId="17" xfId="0" applyFont="1" applyFill="1" applyBorder="1" applyAlignment="1">
      <alignment horizontal="center" vertical="center" wrapText="1"/>
    </xf>
    <xf numFmtId="0" fontId="22" fillId="5" borderId="18" xfId="0" applyFont="1" applyFill="1" applyBorder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4" fontId="24" fillId="0" borderId="0" xfId="0" applyNumberFormat="1" applyFont="1"/>
    <xf numFmtId="166" fontId="32" fillId="0" borderId="12" xfId="0" applyNumberFormat="1" applyFont="1" applyBorder="1"/>
    <xf numFmtId="166" fontId="32" fillId="0" borderId="13" xfId="0" applyNumberFormat="1" applyFont="1" applyBorder="1"/>
    <xf numFmtId="4" fontId="33" fillId="0" borderId="0" xfId="0" applyNumberFormat="1" applyFont="1" applyAlignment="1">
      <alignment vertical="center"/>
    </xf>
    <xf numFmtId="0" fontId="8" fillId="0" borderId="3" xfId="0" applyFont="1" applyBorder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Protection="1">
      <protection locked="0"/>
    </xf>
    <xf numFmtId="0" fontId="8" fillId="0" borderId="14" xfId="0" applyFont="1" applyBorder="1"/>
    <xf numFmtId="166" fontId="8" fillId="0" borderId="0" xfId="0" applyNumberFormat="1" applyFont="1"/>
    <xf numFmtId="166" fontId="8" fillId="0" borderId="15" xfId="0" applyNumberFormat="1" applyFont="1" applyBorder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/>
    <xf numFmtId="0" fontId="22" fillId="0" borderId="23" xfId="0" applyFont="1" applyBorder="1" applyAlignment="1" applyProtection="1">
      <alignment horizontal="center" vertical="center"/>
      <protection locked="0"/>
    </xf>
    <xf numFmtId="49" fontId="22" fillId="0" borderId="23" xfId="0" applyNumberFormat="1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left" vertical="center" wrapText="1"/>
      <protection locked="0"/>
    </xf>
    <xf numFmtId="0" fontId="22" fillId="0" borderId="23" xfId="0" applyFont="1" applyBorder="1" applyAlignment="1" applyProtection="1">
      <alignment horizontal="center" vertical="center" wrapText="1"/>
      <protection locked="0"/>
    </xf>
    <xf numFmtId="167" fontId="22" fillId="0" borderId="23" xfId="0" applyNumberFormat="1" applyFont="1" applyBorder="1" applyAlignment="1" applyProtection="1">
      <alignment vertical="center"/>
      <protection locked="0"/>
    </xf>
    <xf numFmtId="4" fontId="22" fillId="3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0" fontId="23" fillId="3" borderId="14" xfId="0" applyFont="1" applyFill="1" applyBorder="1" applyAlignment="1" applyProtection="1">
      <alignment horizontal="left" vertical="center"/>
      <protection locked="0"/>
    </xf>
    <xf numFmtId="166" fontId="23" fillId="0" borderId="0" xfId="0" applyNumberFormat="1" applyFont="1" applyAlignment="1">
      <alignment vertical="center"/>
    </xf>
    <xf numFmtId="166" fontId="23" fillId="0" borderId="15" xfId="0" applyNumberFormat="1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167" fontId="22" fillId="3" borderId="23" xfId="0" applyNumberFormat="1" applyFont="1" applyFill="1" applyBorder="1" applyAlignment="1" applyProtection="1">
      <alignment vertical="center"/>
      <protection locked="0"/>
    </xf>
    <xf numFmtId="0" fontId="34" fillId="0" borderId="23" xfId="0" applyFont="1" applyBorder="1" applyAlignment="1" applyProtection="1">
      <alignment horizontal="center" vertical="center"/>
      <protection locked="0"/>
    </xf>
    <xf numFmtId="49" fontId="34" fillId="0" borderId="23" xfId="0" applyNumberFormat="1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left" vertical="center" wrapText="1"/>
      <protection locked="0"/>
    </xf>
    <xf numFmtId="0" fontId="34" fillId="0" borderId="23" xfId="0" applyFont="1" applyBorder="1" applyAlignment="1" applyProtection="1">
      <alignment horizontal="center" vertical="center" wrapText="1"/>
      <protection locked="0"/>
    </xf>
    <xf numFmtId="167" fontId="34" fillId="0" borderId="23" xfId="0" applyNumberFormat="1" applyFont="1" applyBorder="1" applyAlignment="1" applyProtection="1">
      <alignment vertical="center"/>
      <protection locked="0"/>
    </xf>
    <xf numFmtId="4" fontId="34" fillId="3" borderId="23" xfId="0" applyNumberFormat="1" applyFont="1" applyFill="1" applyBorder="1" applyAlignment="1" applyProtection="1">
      <alignment vertical="center"/>
      <protection locked="0"/>
    </xf>
    <xf numFmtId="4" fontId="34" fillId="0" borderId="23" xfId="0" applyNumberFormat="1" applyFont="1" applyBorder="1" applyAlignment="1" applyProtection="1">
      <alignment vertical="center"/>
      <protection locked="0"/>
    </xf>
    <xf numFmtId="0" fontId="35" fillId="0" borderId="23" xfId="0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3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3" borderId="23" xfId="0" applyFill="1" applyBorder="1" applyAlignment="1" applyProtection="1">
      <alignment horizontal="center" vertical="center"/>
      <protection locked="0"/>
    </xf>
    <xf numFmtId="49" fontId="0" fillId="3" borderId="23" xfId="0" applyNumberFormat="1" applyFill="1" applyBorder="1" applyAlignment="1" applyProtection="1">
      <alignment horizontal="left" vertical="center" wrapText="1"/>
      <protection locked="0"/>
    </xf>
    <xf numFmtId="0" fontId="0" fillId="3" borderId="23" xfId="0" applyFill="1" applyBorder="1" applyAlignment="1" applyProtection="1">
      <alignment horizontal="left" vertical="center" wrapText="1"/>
      <protection locked="0"/>
    </xf>
    <xf numFmtId="0" fontId="0" fillId="3" borderId="23" xfId="0" applyFill="1" applyBorder="1" applyAlignment="1" applyProtection="1">
      <alignment horizontal="center" vertical="center" wrapText="1"/>
      <protection locked="0"/>
    </xf>
    <xf numFmtId="167" fontId="0" fillId="3" borderId="23" xfId="0" applyNumberFormat="1" applyFill="1" applyBorder="1" applyAlignment="1" applyProtection="1">
      <alignment vertical="center"/>
      <protection locked="0"/>
    </xf>
    <xf numFmtId="4" fontId="0" fillId="3" borderId="23" xfId="0" applyNumberFormat="1" applyFill="1" applyBorder="1" applyAlignment="1" applyProtection="1">
      <alignment vertical="center"/>
      <protection locked="0"/>
    </xf>
    <xf numFmtId="4" fontId="0" fillId="0" borderId="23" xfId="0" applyNumberFormat="1" applyBorder="1" applyAlignment="1">
      <alignment vertical="center"/>
    </xf>
    <xf numFmtId="0" fontId="0" fillId="0" borderId="23" xfId="0" applyBorder="1" applyAlignment="1">
      <alignment vertical="center"/>
    </xf>
    <xf numFmtId="0" fontId="21" fillId="3" borderId="23" xfId="0" applyFont="1" applyFill="1" applyBorder="1" applyAlignment="1" applyProtection="1">
      <alignment horizontal="left" vertical="center"/>
      <protection locked="0"/>
    </xf>
    <xf numFmtId="0" fontId="21" fillId="3" borderId="2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22" fillId="0" borderId="0" xfId="0" applyFont="1" applyAlignment="1" applyProtection="1">
      <alignment horizontal="center" vertical="center"/>
      <protection locked="0"/>
    </xf>
    <xf numFmtId="49" fontId="22" fillId="0" borderId="0" xfId="0" applyNumberFormat="1" applyFont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4" fontId="22" fillId="0" borderId="0" xfId="0" applyNumberFormat="1" applyFont="1" applyAlignment="1" applyProtection="1">
      <alignment vertical="center"/>
      <protection locked="0"/>
    </xf>
    <xf numFmtId="167" fontId="22" fillId="0" borderId="0" xfId="0" applyNumberFormat="1" applyFont="1" applyAlignment="1" applyProtection="1">
      <alignment vertical="center"/>
      <protection locked="0"/>
    </xf>
    <xf numFmtId="0" fontId="22" fillId="0" borderId="0" xfId="0" applyFont="1" applyAlignment="1" applyProtection="1">
      <alignment horizontal="left" vertical="center"/>
      <protection locked="0"/>
    </xf>
    <xf numFmtId="0" fontId="37" fillId="0" borderId="0" xfId="0" applyFont="1" applyAlignment="1">
      <alignment vertical="center"/>
    </xf>
    <xf numFmtId="0" fontId="37" fillId="0" borderId="3" xfId="0" applyFont="1" applyBorder="1" applyAlignment="1">
      <alignment vertical="center"/>
    </xf>
    <xf numFmtId="0" fontId="37" fillId="0" borderId="0" xfId="0" applyFont="1" applyAlignment="1">
      <alignment horizontal="left" vertical="center"/>
    </xf>
    <xf numFmtId="4" fontId="37" fillId="0" borderId="0" xfId="0" applyNumberFormat="1" applyFont="1"/>
    <xf numFmtId="0" fontId="38" fillId="0" borderId="0" xfId="0" applyFont="1" applyAlignment="1" applyProtection="1">
      <alignment horizontal="left" vertical="center"/>
      <protection locked="0"/>
    </xf>
    <xf numFmtId="0" fontId="34" fillId="0" borderId="0" xfId="0" applyFont="1" applyAlignment="1" applyProtection="1">
      <alignment horizontal="center" vertical="center"/>
      <protection locked="0"/>
    </xf>
    <xf numFmtId="49" fontId="34" fillId="0" borderId="0" xfId="0" applyNumberFormat="1" applyFont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left" vertical="center" wrapText="1"/>
      <protection locked="0"/>
    </xf>
    <xf numFmtId="0" fontId="34" fillId="0" borderId="0" xfId="0" applyFont="1" applyAlignment="1" applyProtection="1">
      <alignment horizontal="center" vertical="center" wrapText="1"/>
      <protection locked="0"/>
    </xf>
    <xf numFmtId="167" fontId="34" fillId="0" borderId="0" xfId="0" applyNumberFormat="1" applyFont="1" applyAlignment="1" applyProtection="1">
      <alignment vertical="center"/>
      <protection locked="0"/>
    </xf>
    <xf numFmtId="4" fontId="3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vertical="center"/>
      <protection locked="0"/>
    </xf>
    <xf numFmtId="4" fontId="24" fillId="5" borderId="0" xfId="0" applyNumberFormat="1" applyFont="1" applyFill="1" applyAlignment="1">
      <alignment vertical="center"/>
    </xf>
    <xf numFmtId="4" fontId="7" fillId="0" borderId="0" xfId="0" applyNumberFormat="1" applyFont="1" applyAlignment="1">
      <alignment vertical="center"/>
    </xf>
    <xf numFmtId="4" fontId="7" fillId="3" borderId="0" xfId="0" applyNumberFormat="1" applyFont="1" applyFill="1" applyAlignment="1" applyProtection="1">
      <alignment vertical="center"/>
      <protection locked="0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4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left" vertical="center"/>
    </xf>
    <xf numFmtId="0" fontId="22" fillId="5" borderId="8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7" xfId="0" applyFill="1" applyBorder="1" applyAlignment="1">
      <alignment vertical="center"/>
    </xf>
    <xf numFmtId="0" fontId="0" fillId="4" borderId="8" xfId="0" applyFill="1" applyBorder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0" fontId="22" fillId="5" borderId="7" xfId="0" applyFont="1" applyFill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4" fontId="18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7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64" fontId="16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Alignment="1">
      <alignment vertical="center"/>
    </xf>
    <xf numFmtId="4" fontId="15" fillId="0" borderId="5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0" fontId="1" fillId="0" borderId="0" xfId="0" applyFont="1" applyAlignment="1">
      <alignment horizontal="right" vertical="center"/>
    </xf>
    <xf numFmtId="0" fontId="27" fillId="0" borderId="0" xfId="0" applyFont="1" applyAlignment="1">
      <alignment horizontal="left" vertical="center" wrapText="1"/>
    </xf>
    <xf numFmtId="0" fontId="22" fillId="5" borderId="6" xfId="0" applyFont="1" applyFill="1" applyBorder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2" fillId="0" borderId="0" xfId="0" applyFont="1" applyAlignment="1" applyProtection="1">
      <alignment horizontal="left" vertical="top" wrapText="1"/>
      <protection locked="0"/>
    </xf>
    <xf numFmtId="0" fontId="2" fillId="3" borderId="0" xfId="0" applyFont="1" applyFill="1" applyAlignment="1" applyProtection="1">
      <alignment horizontal="left" vertical="center"/>
      <protection locked="0"/>
    </xf>
    <xf numFmtId="0" fontId="38" fillId="0" borderId="0" xfId="0" applyFont="1" applyAlignment="1" applyProtection="1">
      <alignment horizontal="left" vertical="top" wrapText="1"/>
      <protection locked="0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11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 x14ac:dyDescent="0.2">
      <c r="A1" s="12" t="s">
        <v>0</v>
      </c>
      <c r="AZ1" s="12" t="s">
        <v>1</v>
      </c>
      <c r="BA1" s="12" t="s">
        <v>2</v>
      </c>
      <c r="BB1" s="12" t="s">
        <v>1</v>
      </c>
      <c r="BT1" s="12" t="s">
        <v>3</v>
      </c>
      <c r="BU1" s="12" t="s">
        <v>3</v>
      </c>
      <c r="BV1" s="12" t="s">
        <v>4</v>
      </c>
    </row>
    <row r="2" spans="1:74" ht="36.950000000000003" customHeight="1" x14ac:dyDescent="0.2">
      <c r="AR2" s="229" t="s">
        <v>5</v>
      </c>
      <c r="AS2" s="230"/>
      <c r="AT2" s="230"/>
      <c r="AU2" s="230"/>
      <c r="AV2" s="230"/>
      <c r="AW2" s="230"/>
      <c r="AX2" s="230"/>
      <c r="AY2" s="230"/>
      <c r="AZ2" s="230"/>
      <c r="BA2" s="230"/>
      <c r="BB2" s="230"/>
      <c r="BC2" s="230"/>
      <c r="BD2" s="230"/>
      <c r="BE2" s="230"/>
      <c r="BS2" s="13" t="s">
        <v>6</v>
      </c>
      <c r="BT2" s="13" t="s">
        <v>7</v>
      </c>
    </row>
    <row r="3" spans="1:74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6"/>
      <c r="BS3" s="13" t="s">
        <v>6</v>
      </c>
      <c r="BT3" s="13" t="s">
        <v>7</v>
      </c>
    </row>
    <row r="4" spans="1:74" ht="24.95" customHeight="1" x14ac:dyDescent="0.2">
      <c r="B4" s="16"/>
      <c r="D4" s="17" t="s">
        <v>8</v>
      </c>
      <c r="AR4" s="16"/>
      <c r="AS4" s="18" t="s">
        <v>9</v>
      </c>
      <c r="BE4" s="19" t="s">
        <v>10</v>
      </c>
      <c r="BS4" s="13" t="s">
        <v>11</v>
      </c>
    </row>
    <row r="5" spans="1:74" ht="12" customHeight="1" x14ac:dyDescent="0.2">
      <c r="B5" s="16"/>
      <c r="D5" s="20" t="s">
        <v>12</v>
      </c>
      <c r="K5" s="249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  <c r="AI5" s="230"/>
      <c r="AJ5" s="230"/>
      <c r="AR5" s="16"/>
      <c r="BE5" s="246" t="s">
        <v>13</v>
      </c>
      <c r="BS5" s="13" t="s">
        <v>6</v>
      </c>
    </row>
    <row r="6" spans="1:74" ht="36.950000000000003" customHeight="1" x14ac:dyDescent="0.2">
      <c r="B6" s="16"/>
      <c r="D6" s="22" t="s">
        <v>14</v>
      </c>
      <c r="K6" s="250" t="s">
        <v>850</v>
      </c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  <c r="AI6" s="230"/>
      <c r="AJ6" s="230"/>
      <c r="AR6" s="16"/>
      <c r="BE6" s="247"/>
      <c r="BS6" s="13" t="s">
        <v>6</v>
      </c>
    </row>
    <row r="7" spans="1:74" ht="12" customHeight="1" x14ac:dyDescent="0.2">
      <c r="B7" s="16"/>
      <c r="D7" s="23" t="s">
        <v>15</v>
      </c>
      <c r="K7" s="21" t="s">
        <v>1</v>
      </c>
      <c r="AK7" s="23" t="s">
        <v>16</v>
      </c>
      <c r="AN7" s="21" t="s">
        <v>1</v>
      </c>
      <c r="AR7" s="16"/>
      <c r="BE7" s="247"/>
      <c r="BS7" s="13" t="s">
        <v>6</v>
      </c>
    </row>
    <row r="8" spans="1:74" ht="12" customHeight="1" x14ac:dyDescent="0.2">
      <c r="B8" s="16"/>
      <c r="D8" s="23" t="s">
        <v>17</v>
      </c>
      <c r="K8" s="21" t="s">
        <v>18</v>
      </c>
      <c r="AK8" s="23" t="s">
        <v>19</v>
      </c>
      <c r="AN8" s="24" t="s">
        <v>20</v>
      </c>
      <c r="AR8" s="16"/>
      <c r="BE8" s="247"/>
      <c r="BS8" s="13" t="s">
        <v>6</v>
      </c>
    </row>
    <row r="9" spans="1:74" ht="14.45" customHeight="1" x14ac:dyDescent="0.2">
      <c r="B9" s="16"/>
      <c r="AR9" s="16"/>
      <c r="BE9" s="247"/>
      <c r="BS9" s="13" t="s">
        <v>6</v>
      </c>
    </row>
    <row r="10" spans="1:74" ht="12" customHeight="1" x14ac:dyDescent="0.2">
      <c r="B10" s="16"/>
      <c r="D10" s="23" t="s">
        <v>21</v>
      </c>
      <c r="AK10" s="23" t="s">
        <v>22</v>
      </c>
      <c r="AN10" s="21" t="s">
        <v>1</v>
      </c>
      <c r="AR10" s="16"/>
      <c r="BE10" s="247"/>
      <c r="BS10" s="13" t="s">
        <v>6</v>
      </c>
    </row>
    <row r="11" spans="1:74" ht="18.399999999999999" customHeight="1" x14ac:dyDescent="0.2">
      <c r="B11" s="16"/>
      <c r="E11" s="21" t="s">
        <v>23</v>
      </c>
      <c r="AK11" s="23" t="s">
        <v>24</v>
      </c>
      <c r="AN11" s="21" t="s">
        <v>1</v>
      </c>
      <c r="AR11" s="16"/>
      <c r="BE11" s="247"/>
      <c r="BS11" s="13" t="s">
        <v>6</v>
      </c>
    </row>
    <row r="12" spans="1:74" ht="6.95" customHeight="1" x14ac:dyDescent="0.2">
      <c r="B12" s="16"/>
      <c r="AR12" s="16"/>
      <c r="BE12" s="247"/>
      <c r="BS12" s="13" t="s">
        <v>6</v>
      </c>
    </row>
    <row r="13" spans="1:74" ht="12" customHeight="1" x14ac:dyDescent="0.2">
      <c r="B13" s="16"/>
      <c r="D13" s="23" t="s">
        <v>25</v>
      </c>
      <c r="AK13" s="23" t="s">
        <v>22</v>
      </c>
      <c r="AN13" s="25" t="s">
        <v>26</v>
      </c>
      <c r="AR13" s="16"/>
      <c r="BE13" s="247"/>
      <c r="BS13" s="13" t="s">
        <v>6</v>
      </c>
    </row>
    <row r="14" spans="1:74" ht="12.75" x14ac:dyDescent="0.2">
      <c r="B14" s="16"/>
      <c r="E14" s="251" t="s">
        <v>26</v>
      </c>
      <c r="F14" s="252"/>
      <c r="G14" s="252"/>
      <c r="H14" s="252"/>
      <c r="I14" s="252"/>
      <c r="J14" s="252"/>
      <c r="K14" s="252"/>
      <c r="L14" s="252"/>
      <c r="M14" s="252"/>
      <c r="N14" s="252"/>
      <c r="O14" s="252"/>
      <c r="P14" s="252"/>
      <c r="Q14" s="252"/>
      <c r="R14" s="252"/>
      <c r="S14" s="252"/>
      <c r="T14" s="252"/>
      <c r="U14" s="252"/>
      <c r="V14" s="252"/>
      <c r="W14" s="252"/>
      <c r="X14" s="252"/>
      <c r="Y14" s="252"/>
      <c r="Z14" s="252"/>
      <c r="AA14" s="252"/>
      <c r="AB14" s="252"/>
      <c r="AC14" s="252"/>
      <c r="AD14" s="252"/>
      <c r="AE14" s="252"/>
      <c r="AF14" s="252"/>
      <c r="AG14" s="252"/>
      <c r="AH14" s="252"/>
      <c r="AI14" s="252"/>
      <c r="AJ14" s="252"/>
      <c r="AK14" s="23" t="s">
        <v>24</v>
      </c>
      <c r="AN14" s="25" t="s">
        <v>26</v>
      </c>
      <c r="AR14" s="16"/>
      <c r="BE14" s="247"/>
      <c r="BS14" s="13" t="s">
        <v>6</v>
      </c>
    </row>
    <row r="15" spans="1:74" ht="6.95" customHeight="1" x14ac:dyDescent="0.2">
      <c r="B15" s="16"/>
      <c r="AR15" s="16"/>
      <c r="BE15" s="247"/>
      <c r="BS15" s="13" t="s">
        <v>3</v>
      </c>
    </row>
    <row r="16" spans="1:74" ht="12" customHeight="1" x14ac:dyDescent="0.2">
      <c r="B16" s="16"/>
      <c r="D16" s="23" t="s">
        <v>27</v>
      </c>
      <c r="AK16" s="23" t="s">
        <v>22</v>
      </c>
      <c r="AN16" s="21" t="s">
        <v>1</v>
      </c>
      <c r="AR16" s="16"/>
      <c r="BE16" s="247"/>
      <c r="BS16" s="13" t="s">
        <v>3</v>
      </c>
    </row>
    <row r="17" spans="2:71" ht="18.399999999999999" customHeight="1" x14ac:dyDescent="0.2">
      <c r="B17" s="16"/>
      <c r="E17" s="21" t="s">
        <v>28</v>
      </c>
      <c r="AK17" s="23" t="s">
        <v>24</v>
      </c>
      <c r="AN17" s="21" t="s">
        <v>1</v>
      </c>
      <c r="AR17" s="16"/>
      <c r="BE17" s="247"/>
      <c r="BS17" s="13" t="s">
        <v>29</v>
      </c>
    </row>
    <row r="18" spans="2:71" ht="6.95" customHeight="1" x14ac:dyDescent="0.2">
      <c r="B18" s="16"/>
      <c r="AR18" s="16"/>
      <c r="BE18" s="247"/>
      <c r="BS18" s="13" t="s">
        <v>6</v>
      </c>
    </row>
    <row r="19" spans="2:71" ht="12" customHeight="1" x14ac:dyDescent="0.2">
      <c r="B19" s="16"/>
      <c r="D19" s="23" t="s">
        <v>30</v>
      </c>
      <c r="AK19" s="23" t="s">
        <v>22</v>
      </c>
      <c r="AN19" s="21" t="s">
        <v>1</v>
      </c>
      <c r="AR19" s="16"/>
      <c r="BE19" s="247"/>
      <c r="BS19" s="13" t="s">
        <v>6</v>
      </c>
    </row>
    <row r="20" spans="2:71" ht="18.399999999999999" customHeight="1" x14ac:dyDescent="0.2">
      <c r="B20" s="16"/>
      <c r="E20" s="21" t="s">
        <v>31</v>
      </c>
      <c r="AK20" s="23" t="s">
        <v>24</v>
      </c>
      <c r="AN20" s="21" t="s">
        <v>1</v>
      </c>
      <c r="AR20" s="16"/>
      <c r="BE20" s="247"/>
      <c r="BS20" s="13" t="s">
        <v>29</v>
      </c>
    </row>
    <row r="21" spans="2:71" ht="6.95" customHeight="1" x14ac:dyDescent="0.2">
      <c r="B21" s="16"/>
      <c r="AR21" s="16"/>
      <c r="BE21" s="247"/>
    </row>
    <row r="22" spans="2:71" ht="12" customHeight="1" x14ac:dyDescent="0.2">
      <c r="B22" s="16"/>
      <c r="D22" s="23" t="s">
        <v>32</v>
      </c>
      <c r="AR22" s="16"/>
      <c r="BE22" s="247"/>
    </row>
    <row r="23" spans="2:71" ht="16.5" customHeight="1" x14ac:dyDescent="0.2">
      <c r="B23" s="16"/>
      <c r="E23" s="253" t="s">
        <v>1</v>
      </c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R23" s="16"/>
      <c r="BE23" s="247"/>
    </row>
    <row r="24" spans="2:71" ht="6.95" customHeight="1" x14ac:dyDescent="0.2">
      <c r="B24" s="16"/>
      <c r="AR24" s="16"/>
      <c r="BE24" s="247"/>
    </row>
    <row r="25" spans="2:71" ht="6.95" customHeight="1" x14ac:dyDescent="0.2">
      <c r="B25" s="16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6"/>
      <c r="BE25" s="247"/>
    </row>
    <row r="26" spans="2:71" ht="14.45" customHeight="1" x14ac:dyDescent="0.2">
      <c r="B26" s="16"/>
      <c r="D26" s="28" t="s">
        <v>33</v>
      </c>
      <c r="AK26" s="254">
        <f>ROUND(AG94,2)</f>
        <v>0</v>
      </c>
      <c r="AL26" s="230"/>
      <c r="AM26" s="230"/>
      <c r="AN26" s="230"/>
      <c r="AO26" s="230"/>
      <c r="AR26" s="16"/>
      <c r="BE26" s="247"/>
    </row>
    <row r="27" spans="2:71" ht="14.45" customHeight="1" x14ac:dyDescent="0.2">
      <c r="B27" s="16"/>
      <c r="D27" s="28" t="s">
        <v>34</v>
      </c>
      <c r="AK27" s="254">
        <f>ROUND(AG104, 2)</f>
        <v>0</v>
      </c>
      <c r="AL27" s="254"/>
      <c r="AM27" s="254"/>
      <c r="AN27" s="254"/>
      <c r="AO27" s="254"/>
      <c r="AR27" s="16"/>
      <c r="BE27" s="247"/>
    </row>
    <row r="28" spans="2:71" s="1" customFormat="1" ht="6.95" customHeight="1" x14ac:dyDescent="0.2">
      <c r="B28" s="30"/>
      <c r="AR28" s="30"/>
      <c r="BE28" s="247"/>
    </row>
    <row r="29" spans="2:71" s="1" customFormat="1" ht="25.9" customHeight="1" x14ac:dyDescent="0.2">
      <c r="B29" s="30"/>
      <c r="D29" s="31" t="s">
        <v>35</v>
      </c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255">
        <f>ROUND(AK26 + AK27, 2)</f>
        <v>0</v>
      </c>
      <c r="AL29" s="256"/>
      <c r="AM29" s="256"/>
      <c r="AN29" s="256"/>
      <c r="AO29" s="256"/>
      <c r="AR29" s="30"/>
      <c r="BE29" s="247"/>
    </row>
    <row r="30" spans="2:71" s="1" customFormat="1" ht="6.95" customHeight="1" x14ac:dyDescent="0.2">
      <c r="B30" s="30"/>
      <c r="AR30" s="30"/>
      <c r="BE30" s="247"/>
    </row>
    <row r="31" spans="2:71" s="1" customFormat="1" ht="12.75" x14ac:dyDescent="0.2">
      <c r="B31" s="30"/>
      <c r="L31" s="257" t="s">
        <v>36</v>
      </c>
      <c r="M31" s="257"/>
      <c r="N31" s="257"/>
      <c r="O31" s="257"/>
      <c r="P31" s="257"/>
      <c r="W31" s="257" t="s">
        <v>37</v>
      </c>
      <c r="X31" s="257"/>
      <c r="Y31" s="257"/>
      <c r="Z31" s="257"/>
      <c r="AA31" s="257"/>
      <c r="AB31" s="257"/>
      <c r="AC31" s="257"/>
      <c r="AD31" s="257"/>
      <c r="AE31" s="257"/>
      <c r="AK31" s="257" t="s">
        <v>38</v>
      </c>
      <c r="AL31" s="257"/>
      <c r="AM31" s="257"/>
      <c r="AN31" s="257"/>
      <c r="AO31" s="257"/>
      <c r="AR31" s="30"/>
      <c r="BE31" s="247"/>
    </row>
    <row r="32" spans="2:71" s="2" customFormat="1" ht="14.45" customHeight="1" x14ac:dyDescent="0.2">
      <c r="B32" s="34"/>
      <c r="D32" s="23" t="s">
        <v>39</v>
      </c>
      <c r="F32" s="35" t="s">
        <v>40</v>
      </c>
      <c r="L32" s="241">
        <v>0.2</v>
      </c>
      <c r="M32" s="240"/>
      <c r="N32" s="240"/>
      <c r="O32" s="240"/>
      <c r="P32" s="240"/>
      <c r="Q32" s="36"/>
      <c r="R32" s="36"/>
      <c r="S32" s="36"/>
      <c r="T32" s="36"/>
      <c r="U32" s="36"/>
      <c r="V32" s="36"/>
      <c r="W32" s="239">
        <f>ROUND(AZ94 + SUM(CD104:CD108), 2)</f>
        <v>0</v>
      </c>
      <c r="X32" s="240"/>
      <c r="Y32" s="240"/>
      <c r="Z32" s="240"/>
      <c r="AA32" s="240"/>
      <c r="AB32" s="240"/>
      <c r="AC32" s="240"/>
      <c r="AD32" s="240"/>
      <c r="AE32" s="240"/>
      <c r="AF32" s="36"/>
      <c r="AG32" s="36"/>
      <c r="AH32" s="36"/>
      <c r="AI32" s="36"/>
      <c r="AJ32" s="36"/>
      <c r="AK32" s="239">
        <f>ROUND(AV94 + SUM(BY104:BY108), 2)</f>
        <v>0</v>
      </c>
      <c r="AL32" s="240"/>
      <c r="AM32" s="240"/>
      <c r="AN32" s="240"/>
      <c r="AO32" s="240"/>
      <c r="AP32" s="36"/>
      <c r="AQ32" s="36"/>
      <c r="AR32" s="37"/>
      <c r="AS32" s="36"/>
      <c r="AT32" s="36"/>
      <c r="AU32" s="36"/>
      <c r="AV32" s="36"/>
      <c r="AW32" s="36"/>
      <c r="AX32" s="36"/>
      <c r="AY32" s="36"/>
      <c r="AZ32" s="36"/>
      <c r="BE32" s="248"/>
    </row>
    <row r="33" spans="2:57" s="2" customFormat="1" ht="14.45" customHeight="1" x14ac:dyDescent="0.2">
      <c r="B33" s="34"/>
      <c r="F33" s="35" t="s">
        <v>41</v>
      </c>
      <c r="L33" s="241">
        <v>0.2</v>
      </c>
      <c r="M33" s="240"/>
      <c r="N33" s="240"/>
      <c r="O33" s="240"/>
      <c r="P33" s="240"/>
      <c r="Q33" s="36"/>
      <c r="R33" s="36"/>
      <c r="S33" s="36"/>
      <c r="T33" s="36"/>
      <c r="U33" s="36"/>
      <c r="V33" s="36"/>
      <c r="W33" s="239">
        <f>ROUND(BA94 + SUM(CE104:CE108), 2)</f>
        <v>0</v>
      </c>
      <c r="X33" s="240"/>
      <c r="Y33" s="240"/>
      <c r="Z33" s="240"/>
      <c r="AA33" s="240"/>
      <c r="AB33" s="240"/>
      <c r="AC33" s="240"/>
      <c r="AD33" s="240"/>
      <c r="AE33" s="240"/>
      <c r="AF33" s="36"/>
      <c r="AG33" s="36"/>
      <c r="AH33" s="36"/>
      <c r="AI33" s="36"/>
      <c r="AJ33" s="36"/>
      <c r="AK33" s="239">
        <f>ROUND(AW94 + SUM(BZ104:BZ108), 2)</f>
        <v>0</v>
      </c>
      <c r="AL33" s="240"/>
      <c r="AM33" s="240"/>
      <c r="AN33" s="240"/>
      <c r="AO33" s="240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248"/>
    </row>
    <row r="34" spans="2:57" s="2" customFormat="1" ht="14.45" hidden="1" customHeight="1" x14ac:dyDescent="0.2">
      <c r="B34" s="34"/>
      <c r="F34" s="23" t="s">
        <v>42</v>
      </c>
      <c r="L34" s="238">
        <v>0.2</v>
      </c>
      <c r="M34" s="237"/>
      <c r="N34" s="237"/>
      <c r="O34" s="237"/>
      <c r="P34" s="237"/>
      <c r="W34" s="236">
        <f>ROUND(BB94 + SUM(CF104:CF108), 2)</f>
        <v>0</v>
      </c>
      <c r="X34" s="237"/>
      <c r="Y34" s="237"/>
      <c r="Z34" s="237"/>
      <c r="AA34" s="237"/>
      <c r="AB34" s="237"/>
      <c r="AC34" s="237"/>
      <c r="AD34" s="237"/>
      <c r="AE34" s="237"/>
      <c r="AK34" s="236">
        <v>0</v>
      </c>
      <c r="AL34" s="237"/>
      <c r="AM34" s="237"/>
      <c r="AN34" s="237"/>
      <c r="AO34" s="237"/>
      <c r="AR34" s="34"/>
      <c r="BE34" s="248"/>
    </row>
    <row r="35" spans="2:57" s="2" customFormat="1" ht="14.45" hidden="1" customHeight="1" x14ac:dyDescent="0.2">
      <c r="B35" s="34"/>
      <c r="F35" s="23" t="s">
        <v>43</v>
      </c>
      <c r="L35" s="238">
        <v>0.2</v>
      </c>
      <c r="M35" s="237"/>
      <c r="N35" s="237"/>
      <c r="O35" s="237"/>
      <c r="P35" s="237"/>
      <c r="W35" s="236">
        <f>ROUND(BC94 + SUM(CG104:CG108), 2)</f>
        <v>0</v>
      </c>
      <c r="X35" s="237"/>
      <c r="Y35" s="237"/>
      <c r="Z35" s="237"/>
      <c r="AA35" s="237"/>
      <c r="AB35" s="237"/>
      <c r="AC35" s="237"/>
      <c r="AD35" s="237"/>
      <c r="AE35" s="237"/>
      <c r="AK35" s="236">
        <v>0</v>
      </c>
      <c r="AL35" s="237"/>
      <c r="AM35" s="237"/>
      <c r="AN35" s="237"/>
      <c r="AO35" s="237"/>
      <c r="AR35" s="34"/>
    </row>
    <row r="36" spans="2:57" s="2" customFormat="1" ht="14.45" hidden="1" customHeight="1" x14ac:dyDescent="0.2">
      <c r="B36" s="34"/>
      <c r="F36" s="35" t="s">
        <v>44</v>
      </c>
      <c r="L36" s="241">
        <v>0</v>
      </c>
      <c r="M36" s="240"/>
      <c r="N36" s="240"/>
      <c r="O36" s="240"/>
      <c r="P36" s="240"/>
      <c r="Q36" s="36"/>
      <c r="R36" s="36"/>
      <c r="S36" s="36"/>
      <c r="T36" s="36"/>
      <c r="U36" s="36"/>
      <c r="V36" s="36"/>
      <c r="W36" s="239">
        <f>ROUND(BD94 + SUM(CH104:CH108), 2)</f>
        <v>0</v>
      </c>
      <c r="X36" s="240"/>
      <c r="Y36" s="240"/>
      <c r="Z36" s="240"/>
      <c r="AA36" s="240"/>
      <c r="AB36" s="240"/>
      <c r="AC36" s="240"/>
      <c r="AD36" s="240"/>
      <c r="AE36" s="240"/>
      <c r="AF36" s="36"/>
      <c r="AG36" s="36"/>
      <c r="AH36" s="36"/>
      <c r="AI36" s="36"/>
      <c r="AJ36" s="36"/>
      <c r="AK36" s="239">
        <v>0</v>
      </c>
      <c r="AL36" s="240"/>
      <c r="AM36" s="240"/>
      <c r="AN36" s="240"/>
      <c r="AO36" s="240"/>
      <c r="AP36" s="36"/>
      <c r="AQ36" s="36"/>
      <c r="AR36" s="37"/>
      <c r="AS36" s="36"/>
      <c r="AT36" s="36"/>
      <c r="AU36" s="36"/>
      <c r="AV36" s="36"/>
      <c r="AW36" s="36"/>
      <c r="AX36" s="36"/>
      <c r="AY36" s="36"/>
      <c r="AZ36" s="36"/>
    </row>
    <row r="37" spans="2:57" s="1" customFormat="1" ht="6.95" customHeight="1" x14ac:dyDescent="0.2">
      <c r="B37" s="30"/>
      <c r="AR37" s="30"/>
    </row>
    <row r="38" spans="2:57" s="1" customFormat="1" ht="25.9" customHeight="1" x14ac:dyDescent="0.2">
      <c r="B38" s="30"/>
      <c r="C38" s="38"/>
      <c r="D38" s="39" t="s">
        <v>45</v>
      </c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1" t="s">
        <v>46</v>
      </c>
      <c r="U38" s="40"/>
      <c r="V38" s="40"/>
      <c r="W38" s="40"/>
      <c r="X38" s="228" t="s">
        <v>47</v>
      </c>
      <c r="Y38" s="226"/>
      <c r="Z38" s="226"/>
      <c r="AA38" s="226"/>
      <c r="AB38" s="226"/>
      <c r="AC38" s="40"/>
      <c r="AD38" s="40"/>
      <c r="AE38" s="40"/>
      <c r="AF38" s="40"/>
      <c r="AG38" s="40"/>
      <c r="AH38" s="40"/>
      <c r="AI38" s="40"/>
      <c r="AJ38" s="40"/>
      <c r="AK38" s="225">
        <f>SUM(AK29:AK36)</f>
        <v>0</v>
      </c>
      <c r="AL38" s="226"/>
      <c r="AM38" s="226"/>
      <c r="AN38" s="226"/>
      <c r="AO38" s="227"/>
      <c r="AP38" s="38"/>
      <c r="AQ38" s="38"/>
      <c r="AR38" s="30"/>
    </row>
    <row r="39" spans="2:57" s="1" customFormat="1" ht="6.95" customHeight="1" x14ac:dyDescent="0.2">
      <c r="B39" s="30"/>
      <c r="AR39" s="30"/>
    </row>
    <row r="40" spans="2:57" s="1" customFormat="1" ht="14.45" customHeight="1" x14ac:dyDescent="0.2">
      <c r="B40" s="30"/>
      <c r="AR40" s="30"/>
    </row>
    <row r="41" spans="2:57" ht="14.45" customHeight="1" x14ac:dyDescent="0.2">
      <c r="B41" s="16"/>
      <c r="AR41" s="16"/>
    </row>
    <row r="42" spans="2:57" ht="14.45" customHeight="1" x14ac:dyDescent="0.2">
      <c r="B42" s="16"/>
      <c r="AR42" s="16"/>
    </row>
    <row r="43" spans="2:57" ht="14.45" customHeight="1" x14ac:dyDescent="0.2">
      <c r="B43" s="16"/>
      <c r="AR43" s="16"/>
    </row>
    <row r="44" spans="2:57" ht="14.45" customHeight="1" x14ac:dyDescent="0.2">
      <c r="B44" s="16"/>
      <c r="AR44" s="16"/>
    </row>
    <row r="45" spans="2:57" ht="14.45" customHeight="1" x14ac:dyDescent="0.2">
      <c r="B45" s="16"/>
      <c r="AR45" s="16"/>
    </row>
    <row r="46" spans="2:57" ht="14.45" customHeight="1" x14ac:dyDescent="0.2">
      <c r="B46" s="16"/>
      <c r="AR46" s="16"/>
    </row>
    <row r="47" spans="2:57" ht="14.45" customHeight="1" x14ac:dyDescent="0.2">
      <c r="B47" s="16"/>
      <c r="AR47" s="16"/>
    </row>
    <row r="48" spans="2:57" ht="14.45" customHeight="1" x14ac:dyDescent="0.2">
      <c r="B48" s="16"/>
      <c r="AR48" s="16"/>
    </row>
    <row r="49" spans="2:44" s="1" customFormat="1" ht="14.45" customHeight="1" x14ac:dyDescent="0.2">
      <c r="B49" s="30"/>
      <c r="D49" s="42" t="s">
        <v>48</v>
      </c>
      <c r="E49" s="43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2" t="s">
        <v>49</v>
      </c>
      <c r="AI49" s="43"/>
      <c r="AJ49" s="43"/>
      <c r="AK49" s="43"/>
      <c r="AL49" s="43"/>
      <c r="AM49" s="43"/>
      <c r="AN49" s="43"/>
      <c r="AO49" s="43"/>
      <c r="AR49" s="30"/>
    </row>
    <row r="50" spans="2:44" x14ac:dyDescent="0.2">
      <c r="B50" s="16"/>
      <c r="AR50" s="16"/>
    </row>
    <row r="51" spans="2:44" x14ac:dyDescent="0.2">
      <c r="B51" s="16"/>
      <c r="AR51" s="16"/>
    </row>
    <row r="52" spans="2:44" x14ac:dyDescent="0.2">
      <c r="B52" s="16"/>
      <c r="AR52" s="16"/>
    </row>
    <row r="53" spans="2:44" x14ac:dyDescent="0.2">
      <c r="B53" s="16"/>
      <c r="AR53" s="16"/>
    </row>
    <row r="54" spans="2:44" x14ac:dyDescent="0.2">
      <c r="B54" s="16"/>
      <c r="AR54" s="16"/>
    </row>
    <row r="55" spans="2:44" x14ac:dyDescent="0.2">
      <c r="B55" s="16"/>
      <c r="AR55" s="16"/>
    </row>
    <row r="56" spans="2:44" x14ac:dyDescent="0.2">
      <c r="B56" s="16"/>
      <c r="AR56" s="16"/>
    </row>
    <row r="57" spans="2:44" x14ac:dyDescent="0.2">
      <c r="B57" s="16"/>
      <c r="AR57" s="16"/>
    </row>
    <row r="58" spans="2:44" x14ac:dyDescent="0.2">
      <c r="B58" s="16"/>
      <c r="AR58" s="16"/>
    </row>
    <row r="59" spans="2:44" x14ac:dyDescent="0.2">
      <c r="B59" s="16"/>
      <c r="AR59" s="16"/>
    </row>
    <row r="60" spans="2:44" s="1" customFormat="1" ht="12.75" x14ac:dyDescent="0.2">
      <c r="B60" s="30"/>
      <c r="D60" s="44" t="s">
        <v>50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4" t="s">
        <v>51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4" t="s">
        <v>50</v>
      </c>
      <c r="AI60" s="32"/>
      <c r="AJ60" s="32"/>
      <c r="AK60" s="32"/>
      <c r="AL60" s="32"/>
      <c r="AM60" s="44" t="s">
        <v>51</v>
      </c>
      <c r="AN60" s="32"/>
      <c r="AO60" s="32"/>
      <c r="AR60" s="30"/>
    </row>
    <row r="61" spans="2:44" x14ac:dyDescent="0.2">
      <c r="B61" s="16"/>
      <c r="AR61" s="16"/>
    </row>
    <row r="62" spans="2:44" x14ac:dyDescent="0.2">
      <c r="B62" s="16"/>
      <c r="AR62" s="16"/>
    </row>
    <row r="63" spans="2:44" x14ac:dyDescent="0.2">
      <c r="B63" s="16"/>
      <c r="AR63" s="16"/>
    </row>
    <row r="64" spans="2:44" s="1" customFormat="1" ht="12.75" x14ac:dyDescent="0.2">
      <c r="B64" s="30"/>
      <c r="D64" s="42" t="s">
        <v>52</v>
      </c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2" t="s">
        <v>53</v>
      </c>
      <c r="AI64" s="43"/>
      <c r="AJ64" s="43"/>
      <c r="AK64" s="43"/>
      <c r="AL64" s="43"/>
      <c r="AM64" s="43"/>
      <c r="AN64" s="43"/>
      <c r="AO64" s="43"/>
      <c r="AR64" s="30"/>
    </row>
    <row r="65" spans="2:44" x14ac:dyDescent="0.2">
      <c r="B65" s="16"/>
      <c r="AR65" s="16"/>
    </row>
    <row r="66" spans="2:44" x14ac:dyDescent="0.2">
      <c r="B66" s="16"/>
      <c r="AR66" s="16"/>
    </row>
    <row r="67" spans="2:44" x14ac:dyDescent="0.2">
      <c r="B67" s="16"/>
      <c r="AR67" s="16"/>
    </row>
    <row r="68" spans="2:44" x14ac:dyDescent="0.2">
      <c r="B68" s="16"/>
      <c r="AR68" s="16"/>
    </row>
    <row r="69" spans="2:44" x14ac:dyDescent="0.2">
      <c r="B69" s="16"/>
      <c r="AR69" s="16"/>
    </row>
    <row r="70" spans="2:44" x14ac:dyDescent="0.2">
      <c r="B70" s="16"/>
      <c r="AR70" s="16"/>
    </row>
    <row r="71" spans="2:44" x14ac:dyDescent="0.2">
      <c r="B71" s="16"/>
      <c r="AR71" s="16"/>
    </row>
    <row r="72" spans="2:44" x14ac:dyDescent="0.2">
      <c r="B72" s="16"/>
      <c r="AR72" s="16"/>
    </row>
    <row r="73" spans="2:44" x14ac:dyDescent="0.2">
      <c r="B73" s="16"/>
      <c r="AR73" s="16"/>
    </row>
    <row r="74" spans="2:44" x14ac:dyDescent="0.2">
      <c r="B74" s="16"/>
      <c r="AR74" s="16"/>
    </row>
    <row r="75" spans="2:44" s="1" customFormat="1" ht="12.75" x14ac:dyDescent="0.2">
      <c r="B75" s="30"/>
      <c r="D75" s="44" t="s">
        <v>50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4" t="s">
        <v>51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4" t="s">
        <v>50</v>
      </c>
      <c r="AI75" s="32"/>
      <c r="AJ75" s="32"/>
      <c r="AK75" s="32"/>
      <c r="AL75" s="32"/>
      <c r="AM75" s="44" t="s">
        <v>51</v>
      </c>
      <c r="AN75" s="32"/>
      <c r="AO75" s="32"/>
      <c r="AR75" s="30"/>
    </row>
    <row r="76" spans="2:44" s="1" customFormat="1" x14ac:dyDescent="0.2">
      <c r="B76" s="30"/>
      <c r="AR76" s="30"/>
    </row>
    <row r="77" spans="2:44" s="1" customFormat="1" ht="6.9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  <c r="AN77" s="46"/>
      <c r="AO77" s="46"/>
      <c r="AP77" s="46"/>
      <c r="AQ77" s="46"/>
      <c r="AR77" s="30"/>
    </row>
    <row r="81" spans="1:91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30"/>
    </row>
    <row r="82" spans="1:91" s="1" customFormat="1" ht="24.95" customHeight="1" x14ac:dyDescent="0.2">
      <c r="B82" s="30"/>
      <c r="C82" s="17" t="s">
        <v>54</v>
      </c>
      <c r="AR82" s="30"/>
    </row>
    <row r="83" spans="1:91" s="1" customFormat="1" ht="6.95" customHeight="1" x14ac:dyDescent="0.2">
      <c r="B83" s="30"/>
      <c r="AR83" s="30"/>
    </row>
    <row r="84" spans="1:91" s="3" customFormat="1" ht="12" customHeight="1" x14ac:dyDescent="0.2">
      <c r="B84" s="49"/>
      <c r="C84" s="23" t="s">
        <v>12</v>
      </c>
      <c r="AR84" s="49"/>
    </row>
    <row r="85" spans="1:91" s="4" customFormat="1" ht="36.950000000000003" customHeight="1" x14ac:dyDescent="0.2">
      <c r="B85" s="50"/>
      <c r="C85" s="51" t="s">
        <v>14</v>
      </c>
      <c r="L85" s="242" t="str">
        <f>K6</f>
        <v>Zateplenie plniarne nealkoholických nápojov, Dunajská Streda - aktualizácia jún 2023</v>
      </c>
      <c r="M85" s="243"/>
      <c r="N85" s="243"/>
      <c r="O85" s="243"/>
      <c r="P85" s="243"/>
      <c r="Q85" s="243"/>
      <c r="R85" s="243"/>
      <c r="S85" s="243"/>
      <c r="T85" s="243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R85" s="50"/>
    </row>
    <row r="86" spans="1:91" s="1" customFormat="1" ht="6.95" customHeight="1" x14ac:dyDescent="0.2">
      <c r="B86" s="30"/>
      <c r="AR86" s="30"/>
    </row>
    <row r="87" spans="1:91" s="1" customFormat="1" ht="12" customHeight="1" x14ac:dyDescent="0.2">
      <c r="B87" s="30"/>
      <c r="C87" s="23" t="s">
        <v>17</v>
      </c>
      <c r="L87" s="52" t="str">
        <f>IF(K8="","",K8)</f>
        <v>Dunajská Streda</v>
      </c>
      <c r="AI87" s="23" t="s">
        <v>19</v>
      </c>
      <c r="AM87" s="219" t="str">
        <f>IF(AN8= "","",AN8)</f>
        <v>8. 6. 2023</v>
      </c>
      <c r="AN87" s="219"/>
      <c r="AR87" s="30"/>
    </row>
    <row r="88" spans="1:91" s="1" customFormat="1" ht="6.95" customHeight="1" x14ac:dyDescent="0.2">
      <c r="B88" s="30"/>
      <c r="AR88" s="30"/>
    </row>
    <row r="89" spans="1:91" s="1" customFormat="1" ht="25.7" customHeight="1" x14ac:dyDescent="0.2">
      <c r="B89" s="30"/>
      <c r="C89" s="23" t="s">
        <v>21</v>
      </c>
      <c r="L89" s="3" t="str">
        <f>IF(E11= "","",E11)</f>
        <v>McCarter, a.s.</v>
      </c>
      <c r="AI89" s="23" t="s">
        <v>27</v>
      </c>
      <c r="AM89" s="220" t="str">
        <f>IF(E17="","",E17)</f>
        <v>Ing.arch. Miroslav Marko M.Arch.</v>
      </c>
      <c r="AN89" s="221"/>
      <c r="AO89" s="221"/>
      <c r="AP89" s="221"/>
      <c r="AR89" s="30"/>
      <c r="AS89" s="232" t="s">
        <v>55</v>
      </c>
      <c r="AT89" s="233"/>
      <c r="AU89" s="54"/>
      <c r="AV89" s="54"/>
      <c r="AW89" s="54"/>
      <c r="AX89" s="54"/>
      <c r="AY89" s="54"/>
      <c r="AZ89" s="54"/>
      <c r="BA89" s="54"/>
      <c r="BB89" s="54"/>
      <c r="BC89" s="54"/>
      <c r="BD89" s="55"/>
    </row>
    <row r="90" spans="1:91" s="1" customFormat="1" ht="15.2" customHeight="1" x14ac:dyDescent="0.2">
      <c r="B90" s="30"/>
      <c r="C90" s="23" t="s">
        <v>25</v>
      </c>
      <c r="L90" s="3" t="str">
        <f>IF(E14= "Vyplň údaj","",E14)</f>
        <v/>
      </c>
      <c r="AI90" s="23" t="s">
        <v>30</v>
      </c>
      <c r="AM90" s="220" t="str">
        <f>IF(E20="","",E20)</f>
        <v>Rosoft,s.r.o.</v>
      </c>
      <c r="AN90" s="221"/>
      <c r="AO90" s="221"/>
      <c r="AP90" s="221"/>
      <c r="AR90" s="30"/>
      <c r="AS90" s="234"/>
      <c r="AT90" s="235"/>
      <c r="BD90" s="56"/>
    </row>
    <row r="91" spans="1:91" s="1" customFormat="1" ht="10.9" customHeight="1" x14ac:dyDescent="0.2">
      <c r="B91" s="30"/>
      <c r="AR91" s="30"/>
      <c r="AS91" s="234"/>
      <c r="AT91" s="235"/>
      <c r="BD91" s="56"/>
    </row>
    <row r="92" spans="1:91" s="1" customFormat="1" ht="29.25" customHeight="1" x14ac:dyDescent="0.2">
      <c r="B92" s="30"/>
      <c r="C92" s="259" t="s">
        <v>56</v>
      </c>
      <c r="D92" s="223"/>
      <c r="E92" s="223"/>
      <c r="F92" s="223"/>
      <c r="G92" s="223"/>
      <c r="H92" s="57"/>
      <c r="I92" s="222" t="s">
        <v>57</v>
      </c>
      <c r="J92" s="223"/>
      <c r="K92" s="223"/>
      <c r="L92" s="223"/>
      <c r="M92" s="223"/>
      <c r="N92" s="223"/>
      <c r="O92" s="223"/>
      <c r="P92" s="223"/>
      <c r="Q92" s="223"/>
      <c r="R92" s="223"/>
      <c r="S92" s="223"/>
      <c r="T92" s="223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31" t="s">
        <v>58</v>
      </c>
      <c r="AH92" s="223"/>
      <c r="AI92" s="223"/>
      <c r="AJ92" s="223"/>
      <c r="AK92" s="223"/>
      <c r="AL92" s="223"/>
      <c r="AM92" s="223"/>
      <c r="AN92" s="222" t="s">
        <v>59</v>
      </c>
      <c r="AO92" s="223"/>
      <c r="AP92" s="224"/>
      <c r="AQ92" s="58" t="s">
        <v>60</v>
      </c>
      <c r="AR92" s="30"/>
      <c r="AS92" s="59" t="s">
        <v>61</v>
      </c>
      <c r="AT92" s="60" t="s">
        <v>62</v>
      </c>
      <c r="AU92" s="60" t="s">
        <v>63</v>
      </c>
      <c r="AV92" s="60" t="s">
        <v>64</v>
      </c>
      <c r="AW92" s="60" t="s">
        <v>65</v>
      </c>
      <c r="AX92" s="60" t="s">
        <v>66</v>
      </c>
      <c r="AY92" s="60" t="s">
        <v>67</v>
      </c>
      <c r="AZ92" s="60" t="s">
        <v>68</v>
      </c>
      <c r="BA92" s="60" t="s">
        <v>69</v>
      </c>
      <c r="BB92" s="60" t="s">
        <v>70</v>
      </c>
      <c r="BC92" s="60" t="s">
        <v>71</v>
      </c>
      <c r="BD92" s="61" t="s">
        <v>72</v>
      </c>
    </row>
    <row r="93" spans="1:91" s="1" customFormat="1" ht="10.9" customHeight="1" x14ac:dyDescent="0.2">
      <c r="B93" s="30"/>
      <c r="AR93" s="30"/>
      <c r="AS93" s="62"/>
      <c r="AT93" s="54"/>
      <c r="AU93" s="54"/>
      <c r="AV93" s="54"/>
      <c r="AW93" s="54"/>
      <c r="AX93" s="54"/>
      <c r="AY93" s="54"/>
      <c r="AZ93" s="54"/>
      <c r="BA93" s="54"/>
      <c r="BB93" s="54"/>
      <c r="BC93" s="54"/>
      <c r="BD93" s="55"/>
    </row>
    <row r="94" spans="1:91" s="5" customFormat="1" ht="32.450000000000003" customHeight="1" x14ac:dyDescent="0.2">
      <c r="B94" s="63"/>
      <c r="C94" s="64" t="s">
        <v>73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  <c r="V94" s="65"/>
      <c r="W94" s="65"/>
      <c r="X94" s="65"/>
      <c r="Y94" s="65"/>
      <c r="Z94" s="65"/>
      <c r="AA94" s="65"/>
      <c r="AB94" s="65"/>
      <c r="AC94" s="65"/>
      <c r="AD94" s="65"/>
      <c r="AE94" s="65"/>
      <c r="AF94" s="65"/>
      <c r="AG94" s="215">
        <f>ROUND(SUM(AG95:AG102),2)</f>
        <v>0</v>
      </c>
      <c r="AH94" s="215"/>
      <c r="AI94" s="215"/>
      <c r="AJ94" s="215"/>
      <c r="AK94" s="215"/>
      <c r="AL94" s="215"/>
      <c r="AM94" s="215"/>
      <c r="AN94" s="216">
        <f t="shared" ref="AN94:AN102" si="0">SUM(AG94,AT94)</f>
        <v>0</v>
      </c>
      <c r="AO94" s="216"/>
      <c r="AP94" s="216"/>
      <c r="AQ94" s="67" t="s">
        <v>1</v>
      </c>
      <c r="AR94" s="63"/>
      <c r="AS94" s="68">
        <f>ROUND(SUM(AS95:AS102),2)</f>
        <v>0</v>
      </c>
      <c r="AT94" s="69">
        <f t="shared" ref="AT94:AT102" si="1">ROUND(SUM(AV94:AW94),2)</f>
        <v>0</v>
      </c>
      <c r="AU94" s="70">
        <f>ROUND(SUM(AU95:AU102),5)</f>
        <v>0</v>
      </c>
      <c r="AV94" s="69">
        <f>ROUND(AZ94*L32,2)</f>
        <v>0</v>
      </c>
      <c r="AW94" s="69">
        <f>ROUND(BA94*L33,2)</f>
        <v>0</v>
      </c>
      <c r="AX94" s="69">
        <f>ROUND(BB94*L32,2)</f>
        <v>0</v>
      </c>
      <c r="AY94" s="69">
        <f>ROUND(BC94*L33,2)</f>
        <v>0</v>
      </c>
      <c r="AZ94" s="69">
        <f>ROUND(SUM(AZ95:AZ102),2)</f>
        <v>0</v>
      </c>
      <c r="BA94" s="69">
        <f>ROUND(SUM(BA95:BA102),2)</f>
        <v>0</v>
      </c>
      <c r="BB94" s="69">
        <f>ROUND(SUM(BB95:BB102),2)</f>
        <v>0</v>
      </c>
      <c r="BC94" s="69">
        <f>ROUND(SUM(BC95:BC102),2)</f>
        <v>0</v>
      </c>
      <c r="BD94" s="71">
        <f>ROUND(SUM(BD95:BD102),2)</f>
        <v>0</v>
      </c>
      <c r="BS94" s="72" t="s">
        <v>74</v>
      </c>
      <c r="BT94" s="72" t="s">
        <v>75</v>
      </c>
      <c r="BU94" s="73" t="s">
        <v>76</v>
      </c>
      <c r="BV94" s="72" t="s">
        <v>77</v>
      </c>
      <c r="BW94" s="72" t="s">
        <v>4</v>
      </c>
      <c r="BX94" s="72" t="s">
        <v>78</v>
      </c>
      <c r="CL94" s="72" t="s">
        <v>1</v>
      </c>
    </row>
    <row r="95" spans="1:91" s="6" customFormat="1" ht="16.5" customHeight="1" x14ac:dyDescent="0.2">
      <c r="A95" s="74" t="s">
        <v>79</v>
      </c>
      <c r="B95" s="75"/>
      <c r="C95" s="76"/>
      <c r="D95" s="258" t="s">
        <v>80</v>
      </c>
      <c r="E95" s="258"/>
      <c r="F95" s="258"/>
      <c r="G95" s="258"/>
      <c r="H95" s="258"/>
      <c r="I95" s="77"/>
      <c r="J95" s="258" t="s">
        <v>81</v>
      </c>
      <c r="K95" s="258"/>
      <c r="L95" s="258"/>
      <c r="M95" s="258"/>
      <c r="N95" s="258"/>
      <c r="O95" s="258"/>
      <c r="P95" s="258"/>
      <c r="Q95" s="258"/>
      <c r="R95" s="258"/>
      <c r="S95" s="258"/>
      <c r="T95" s="258"/>
      <c r="U95" s="258"/>
      <c r="V95" s="258"/>
      <c r="W95" s="258"/>
      <c r="X95" s="258"/>
      <c r="Y95" s="258"/>
      <c r="Z95" s="258"/>
      <c r="AA95" s="258"/>
      <c r="AB95" s="258"/>
      <c r="AC95" s="258"/>
      <c r="AD95" s="258"/>
      <c r="AE95" s="258"/>
      <c r="AF95" s="258"/>
      <c r="AG95" s="217">
        <f>'01 - Zateplenie obvodovéh...'!J32</f>
        <v>0</v>
      </c>
      <c r="AH95" s="218"/>
      <c r="AI95" s="218"/>
      <c r="AJ95" s="218"/>
      <c r="AK95" s="218"/>
      <c r="AL95" s="218"/>
      <c r="AM95" s="218"/>
      <c r="AN95" s="217">
        <f t="shared" si="0"/>
        <v>0</v>
      </c>
      <c r="AO95" s="218"/>
      <c r="AP95" s="218"/>
      <c r="AQ95" s="78" t="s">
        <v>82</v>
      </c>
      <c r="AR95" s="75"/>
      <c r="AS95" s="79">
        <v>0</v>
      </c>
      <c r="AT95" s="80">
        <f t="shared" si="1"/>
        <v>0</v>
      </c>
      <c r="AU95" s="81">
        <f>'01 - Zateplenie obvodovéh...'!P135</f>
        <v>0</v>
      </c>
      <c r="AV95" s="80">
        <f>'01 - Zateplenie obvodovéh...'!J35</f>
        <v>0</v>
      </c>
      <c r="AW95" s="80">
        <f>'01 - Zateplenie obvodovéh...'!J36</f>
        <v>0</v>
      </c>
      <c r="AX95" s="80">
        <f>'01 - Zateplenie obvodovéh...'!J37</f>
        <v>0</v>
      </c>
      <c r="AY95" s="80">
        <f>'01 - Zateplenie obvodovéh...'!J38</f>
        <v>0</v>
      </c>
      <c r="AZ95" s="80">
        <f>'01 - Zateplenie obvodovéh...'!F35</f>
        <v>0</v>
      </c>
      <c r="BA95" s="80">
        <f>'01 - Zateplenie obvodovéh...'!F36</f>
        <v>0</v>
      </c>
      <c r="BB95" s="80">
        <f>'01 - Zateplenie obvodovéh...'!F37</f>
        <v>0</v>
      </c>
      <c r="BC95" s="80">
        <f>'01 - Zateplenie obvodovéh...'!F38</f>
        <v>0</v>
      </c>
      <c r="BD95" s="82">
        <f>'01 - Zateplenie obvodovéh...'!F39</f>
        <v>0</v>
      </c>
      <c r="BT95" s="83" t="s">
        <v>83</v>
      </c>
      <c r="BV95" s="83" t="s">
        <v>77</v>
      </c>
      <c r="BW95" s="83" t="s">
        <v>84</v>
      </c>
      <c r="BX95" s="83" t="s">
        <v>4</v>
      </c>
      <c r="CL95" s="83" t="s">
        <v>1</v>
      </c>
      <c r="CM95" s="83" t="s">
        <v>75</v>
      </c>
    </row>
    <row r="96" spans="1:91" s="6" customFormat="1" ht="16.5" customHeight="1" x14ac:dyDescent="0.2">
      <c r="A96" s="74" t="s">
        <v>79</v>
      </c>
      <c r="B96" s="75"/>
      <c r="C96" s="76"/>
      <c r="D96" s="258" t="s">
        <v>85</v>
      </c>
      <c r="E96" s="258"/>
      <c r="F96" s="258"/>
      <c r="G96" s="258"/>
      <c r="H96" s="258"/>
      <c r="I96" s="77"/>
      <c r="J96" s="258" t="s">
        <v>86</v>
      </c>
      <c r="K96" s="258"/>
      <c r="L96" s="258"/>
      <c r="M96" s="258"/>
      <c r="N96" s="258"/>
      <c r="O96" s="258"/>
      <c r="P96" s="258"/>
      <c r="Q96" s="258"/>
      <c r="R96" s="258"/>
      <c r="S96" s="258"/>
      <c r="T96" s="258"/>
      <c r="U96" s="258"/>
      <c r="V96" s="258"/>
      <c r="W96" s="258"/>
      <c r="X96" s="258"/>
      <c r="Y96" s="258"/>
      <c r="Z96" s="258"/>
      <c r="AA96" s="258"/>
      <c r="AB96" s="258"/>
      <c r="AC96" s="258"/>
      <c r="AD96" s="258"/>
      <c r="AE96" s="258"/>
      <c r="AF96" s="258"/>
      <c r="AG96" s="217">
        <f>'02 - Zateplenie strechy'!J32</f>
        <v>0</v>
      </c>
      <c r="AH96" s="218"/>
      <c r="AI96" s="218"/>
      <c r="AJ96" s="218"/>
      <c r="AK96" s="218"/>
      <c r="AL96" s="218"/>
      <c r="AM96" s="218"/>
      <c r="AN96" s="217">
        <f t="shared" si="0"/>
        <v>0</v>
      </c>
      <c r="AO96" s="218"/>
      <c r="AP96" s="218"/>
      <c r="AQ96" s="78" t="s">
        <v>82</v>
      </c>
      <c r="AR96" s="75"/>
      <c r="AS96" s="79">
        <v>0</v>
      </c>
      <c r="AT96" s="80">
        <f t="shared" si="1"/>
        <v>0</v>
      </c>
      <c r="AU96" s="81">
        <f>'02 - Zateplenie strechy'!P138</f>
        <v>0</v>
      </c>
      <c r="AV96" s="80">
        <f>'02 - Zateplenie strechy'!J35</f>
        <v>0</v>
      </c>
      <c r="AW96" s="80">
        <f>'02 - Zateplenie strechy'!J36</f>
        <v>0</v>
      </c>
      <c r="AX96" s="80">
        <f>'02 - Zateplenie strechy'!J37</f>
        <v>0</v>
      </c>
      <c r="AY96" s="80">
        <f>'02 - Zateplenie strechy'!J38</f>
        <v>0</v>
      </c>
      <c r="AZ96" s="80">
        <f>'02 - Zateplenie strechy'!F35</f>
        <v>0</v>
      </c>
      <c r="BA96" s="80">
        <f>'02 - Zateplenie strechy'!F36</f>
        <v>0</v>
      </c>
      <c r="BB96" s="80">
        <f>'02 - Zateplenie strechy'!F37</f>
        <v>0</v>
      </c>
      <c r="BC96" s="80">
        <f>'02 - Zateplenie strechy'!F38</f>
        <v>0</v>
      </c>
      <c r="BD96" s="82">
        <f>'02 - Zateplenie strechy'!F39</f>
        <v>0</v>
      </c>
      <c r="BT96" s="83" t="s">
        <v>83</v>
      </c>
      <c r="BV96" s="83" t="s">
        <v>77</v>
      </c>
      <c r="BW96" s="83" t="s">
        <v>87</v>
      </c>
      <c r="BX96" s="83" t="s">
        <v>4</v>
      </c>
      <c r="CL96" s="83" t="s">
        <v>1</v>
      </c>
      <c r="CM96" s="83" t="s">
        <v>75</v>
      </c>
    </row>
    <row r="97" spans="1:91" s="6" customFormat="1" ht="16.5" customHeight="1" x14ac:dyDescent="0.2">
      <c r="A97" s="74" t="s">
        <v>79</v>
      </c>
      <c r="B97" s="75"/>
      <c r="C97" s="76"/>
      <c r="D97" s="258" t="s">
        <v>88</v>
      </c>
      <c r="E97" s="258"/>
      <c r="F97" s="258"/>
      <c r="G97" s="258"/>
      <c r="H97" s="258"/>
      <c r="I97" s="77"/>
      <c r="J97" s="258" t="s">
        <v>89</v>
      </c>
      <c r="K97" s="258"/>
      <c r="L97" s="258"/>
      <c r="M97" s="258"/>
      <c r="N97" s="258"/>
      <c r="O97" s="258"/>
      <c r="P97" s="258"/>
      <c r="Q97" s="258"/>
      <c r="R97" s="258"/>
      <c r="S97" s="258"/>
      <c r="T97" s="258"/>
      <c r="U97" s="258"/>
      <c r="V97" s="258"/>
      <c r="W97" s="258"/>
      <c r="X97" s="258"/>
      <c r="Y97" s="258"/>
      <c r="Z97" s="258"/>
      <c r="AA97" s="258"/>
      <c r="AB97" s="258"/>
      <c r="AC97" s="258"/>
      <c r="AD97" s="258"/>
      <c r="AE97" s="258"/>
      <c r="AF97" s="258"/>
      <c r="AG97" s="217">
        <f>'03 - Výmena vonkajších vý...'!J32</f>
        <v>0</v>
      </c>
      <c r="AH97" s="218"/>
      <c r="AI97" s="218"/>
      <c r="AJ97" s="218"/>
      <c r="AK97" s="218"/>
      <c r="AL97" s="218"/>
      <c r="AM97" s="218"/>
      <c r="AN97" s="217">
        <f t="shared" si="0"/>
        <v>0</v>
      </c>
      <c r="AO97" s="218"/>
      <c r="AP97" s="218"/>
      <c r="AQ97" s="78" t="s">
        <v>82</v>
      </c>
      <c r="AR97" s="75"/>
      <c r="AS97" s="79">
        <v>0</v>
      </c>
      <c r="AT97" s="80">
        <f t="shared" si="1"/>
        <v>0</v>
      </c>
      <c r="AU97" s="81">
        <f>'03 - Výmena vonkajších vý...'!P137</f>
        <v>0</v>
      </c>
      <c r="AV97" s="80">
        <f>'03 - Výmena vonkajších vý...'!J35</f>
        <v>0</v>
      </c>
      <c r="AW97" s="80">
        <f>'03 - Výmena vonkajších vý...'!J36</f>
        <v>0</v>
      </c>
      <c r="AX97" s="80">
        <f>'03 - Výmena vonkajších vý...'!J37</f>
        <v>0</v>
      </c>
      <c r="AY97" s="80">
        <f>'03 - Výmena vonkajších vý...'!J38</f>
        <v>0</v>
      </c>
      <c r="AZ97" s="80">
        <f>'03 - Výmena vonkajších vý...'!F35</f>
        <v>0</v>
      </c>
      <c r="BA97" s="80">
        <f>'03 - Výmena vonkajších vý...'!F36</f>
        <v>0</v>
      </c>
      <c r="BB97" s="80">
        <f>'03 - Výmena vonkajších vý...'!F37</f>
        <v>0</v>
      </c>
      <c r="BC97" s="80">
        <f>'03 - Výmena vonkajších vý...'!F38</f>
        <v>0</v>
      </c>
      <c r="BD97" s="82">
        <f>'03 - Výmena vonkajších vý...'!F39</f>
        <v>0</v>
      </c>
      <c r="BT97" s="83" t="s">
        <v>83</v>
      </c>
      <c r="BV97" s="83" t="s">
        <v>77</v>
      </c>
      <c r="BW97" s="83" t="s">
        <v>90</v>
      </c>
      <c r="BX97" s="83" t="s">
        <v>4</v>
      </c>
      <c r="CL97" s="83" t="s">
        <v>1</v>
      </c>
      <c r="CM97" s="83" t="s">
        <v>75</v>
      </c>
    </row>
    <row r="98" spans="1:91" s="6" customFormat="1" ht="24.75" customHeight="1" x14ac:dyDescent="0.2">
      <c r="A98" s="74" t="s">
        <v>79</v>
      </c>
      <c r="B98" s="75"/>
      <c r="C98" s="76"/>
      <c r="D98" s="258" t="s">
        <v>91</v>
      </c>
      <c r="E98" s="258"/>
      <c r="F98" s="258"/>
      <c r="G98" s="258"/>
      <c r="H98" s="258"/>
      <c r="I98" s="77"/>
      <c r="J98" s="258" t="s">
        <v>92</v>
      </c>
      <c r="K98" s="258"/>
      <c r="L98" s="258"/>
      <c r="M98" s="258"/>
      <c r="N98" s="258"/>
      <c r="O98" s="258"/>
      <c r="P98" s="258"/>
      <c r="Q98" s="258"/>
      <c r="R98" s="258"/>
      <c r="S98" s="258"/>
      <c r="T98" s="258"/>
      <c r="U98" s="258"/>
      <c r="V98" s="258"/>
      <c r="W98" s="258"/>
      <c r="X98" s="258"/>
      <c r="Y98" s="258"/>
      <c r="Z98" s="258"/>
      <c r="AA98" s="258"/>
      <c r="AB98" s="258"/>
      <c r="AC98" s="258"/>
      <c r="AD98" s="258"/>
      <c r="AE98" s="258"/>
      <c r="AF98" s="258"/>
      <c r="AG98" s="217">
        <f>'4.1 - Odstránenie a likvi...'!J32</f>
        <v>0</v>
      </c>
      <c r="AH98" s="218"/>
      <c r="AI98" s="218"/>
      <c r="AJ98" s="218"/>
      <c r="AK98" s="218"/>
      <c r="AL98" s="218"/>
      <c r="AM98" s="218"/>
      <c r="AN98" s="217">
        <f t="shared" si="0"/>
        <v>0</v>
      </c>
      <c r="AO98" s="218"/>
      <c r="AP98" s="218"/>
      <c r="AQ98" s="78" t="s">
        <v>82</v>
      </c>
      <c r="AR98" s="75"/>
      <c r="AS98" s="79">
        <v>0</v>
      </c>
      <c r="AT98" s="80">
        <f t="shared" si="1"/>
        <v>0</v>
      </c>
      <c r="AU98" s="81">
        <f>'4.1 - Odstránenie a likvi...'!P129</f>
        <v>0</v>
      </c>
      <c r="AV98" s="80">
        <f>'4.1 - Odstránenie a likvi...'!J35</f>
        <v>0</v>
      </c>
      <c r="AW98" s="80">
        <f>'4.1 - Odstránenie a likvi...'!J36</f>
        <v>0</v>
      </c>
      <c r="AX98" s="80">
        <f>'4.1 - Odstránenie a likvi...'!J37</f>
        <v>0</v>
      </c>
      <c r="AY98" s="80">
        <f>'4.1 - Odstránenie a likvi...'!J38</f>
        <v>0</v>
      </c>
      <c r="AZ98" s="80">
        <f>'4.1 - Odstránenie a likvi...'!F35</f>
        <v>0</v>
      </c>
      <c r="BA98" s="80">
        <f>'4.1 - Odstránenie a likvi...'!F36</f>
        <v>0</v>
      </c>
      <c r="BB98" s="80">
        <f>'4.1 - Odstránenie a likvi...'!F37</f>
        <v>0</v>
      </c>
      <c r="BC98" s="80">
        <f>'4.1 - Odstránenie a likvi...'!F38</f>
        <v>0</v>
      </c>
      <c r="BD98" s="82">
        <f>'4.1 - Odstránenie a likvi...'!F39</f>
        <v>0</v>
      </c>
      <c r="BT98" s="83" t="s">
        <v>83</v>
      </c>
      <c r="BV98" s="83" t="s">
        <v>77</v>
      </c>
      <c r="BW98" s="83" t="s">
        <v>93</v>
      </c>
      <c r="BX98" s="83" t="s">
        <v>4</v>
      </c>
      <c r="CL98" s="83" t="s">
        <v>1</v>
      </c>
      <c r="CM98" s="83" t="s">
        <v>75</v>
      </c>
    </row>
    <row r="99" spans="1:91" s="6" customFormat="1" ht="24.75" customHeight="1" x14ac:dyDescent="0.2">
      <c r="A99" s="74" t="s">
        <v>79</v>
      </c>
      <c r="B99" s="75"/>
      <c r="C99" s="76"/>
      <c r="D99" s="258" t="s">
        <v>94</v>
      </c>
      <c r="E99" s="258"/>
      <c r="F99" s="258"/>
      <c r="G99" s="258"/>
      <c r="H99" s="258"/>
      <c r="I99" s="77"/>
      <c r="J99" s="258" t="s">
        <v>95</v>
      </c>
      <c r="K99" s="258"/>
      <c r="L99" s="258"/>
      <c r="M99" s="258"/>
      <c r="N99" s="258"/>
      <c r="O99" s="258"/>
      <c r="P99" s="258"/>
      <c r="Q99" s="258"/>
      <c r="R99" s="258"/>
      <c r="S99" s="258"/>
      <c r="T99" s="258"/>
      <c r="U99" s="258"/>
      <c r="V99" s="258"/>
      <c r="W99" s="258"/>
      <c r="X99" s="258"/>
      <c r="Y99" s="258"/>
      <c r="Z99" s="258"/>
      <c r="AA99" s="258"/>
      <c r="AB99" s="258"/>
      <c r="AC99" s="258"/>
      <c r="AD99" s="258"/>
      <c r="AE99" s="258"/>
      <c r="AF99" s="258"/>
      <c r="AG99" s="217">
        <f>'4.2 - Nový bleskozvod vrá...'!J32</f>
        <v>0</v>
      </c>
      <c r="AH99" s="218"/>
      <c r="AI99" s="218"/>
      <c r="AJ99" s="218"/>
      <c r="AK99" s="218"/>
      <c r="AL99" s="218"/>
      <c r="AM99" s="218"/>
      <c r="AN99" s="217">
        <f t="shared" si="0"/>
        <v>0</v>
      </c>
      <c r="AO99" s="218"/>
      <c r="AP99" s="218"/>
      <c r="AQ99" s="78" t="s">
        <v>82</v>
      </c>
      <c r="AR99" s="75"/>
      <c r="AS99" s="79">
        <v>0</v>
      </c>
      <c r="AT99" s="80">
        <f t="shared" si="1"/>
        <v>0</v>
      </c>
      <c r="AU99" s="81">
        <f>'4.2 - Nový bleskozvod vrá...'!P133</f>
        <v>0</v>
      </c>
      <c r="AV99" s="80">
        <f>'4.2 - Nový bleskozvod vrá...'!J35</f>
        <v>0</v>
      </c>
      <c r="AW99" s="80">
        <f>'4.2 - Nový bleskozvod vrá...'!J36</f>
        <v>0</v>
      </c>
      <c r="AX99" s="80">
        <f>'4.2 - Nový bleskozvod vrá...'!J37</f>
        <v>0</v>
      </c>
      <c r="AY99" s="80">
        <f>'4.2 - Nový bleskozvod vrá...'!J38</f>
        <v>0</v>
      </c>
      <c r="AZ99" s="80">
        <f>'4.2 - Nový bleskozvod vrá...'!F35</f>
        <v>0</v>
      </c>
      <c r="BA99" s="80">
        <f>'4.2 - Nový bleskozvod vrá...'!F36</f>
        <v>0</v>
      </c>
      <c r="BB99" s="80">
        <f>'4.2 - Nový bleskozvod vrá...'!F37</f>
        <v>0</v>
      </c>
      <c r="BC99" s="80">
        <f>'4.2 - Nový bleskozvod vrá...'!F38</f>
        <v>0</v>
      </c>
      <c r="BD99" s="82">
        <f>'4.2 - Nový bleskozvod vrá...'!F39</f>
        <v>0</v>
      </c>
      <c r="BT99" s="83" t="s">
        <v>83</v>
      </c>
      <c r="BV99" s="83" t="s">
        <v>77</v>
      </c>
      <c r="BW99" s="83" t="s">
        <v>96</v>
      </c>
      <c r="BX99" s="83" t="s">
        <v>4</v>
      </c>
      <c r="CL99" s="83" t="s">
        <v>1</v>
      </c>
      <c r="CM99" s="83" t="s">
        <v>75</v>
      </c>
    </row>
    <row r="100" spans="1:91" s="6" customFormat="1" ht="24.75" customHeight="1" x14ac:dyDescent="0.2">
      <c r="A100" s="74" t="s">
        <v>79</v>
      </c>
      <c r="B100" s="75"/>
      <c r="C100" s="76"/>
      <c r="D100" s="258" t="s">
        <v>97</v>
      </c>
      <c r="E100" s="258"/>
      <c r="F100" s="258"/>
      <c r="G100" s="258"/>
      <c r="H100" s="258"/>
      <c r="I100" s="77"/>
      <c r="J100" s="258" t="s">
        <v>98</v>
      </c>
      <c r="K100" s="258"/>
      <c r="L100" s="258"/>
      <c r="M100" s="258"/>
      <c r="N100" s="258"/>
      <c r="O100" s="258"/>
      <c r="P100" s="258"/>
      <c r="Q100" s="258"/>
      <c r="R100" s="258"/>
      <c r="S100" s="258"/>
      <c r="T100" s="258"/>
      <c r="U100" s="258"/>
      <c r="V100" s="258"/>
      <c r="W100" s="258"/>
      <c r="X100" s="258"/>
      <c r="Y100" s="258"/>
      <c r="Z100" s="258"/>
      <c r="AA100" s="258"/>
      <c r="AB100" s="258"/>
      <c r="AC100" s="258"/>
      <c r="AD100" s="258"/>
      <c r="AE100" s="258"/>
      <c r="AF100" s="258"/>
      <c r="AG100" s="217">
        <f>'4.3 - Výmena osvetlovacíc...'!J32</f>
        <v>0</v>
      </c>
      <c r="AH100" s="218"/>
      <c r="AI100" s="218"/>
      <c r="AJ100" s="218"/>
      <c r="AK100" s="218"/>
      <c r="AL100" s="218"/>
      <c r="AM100" s="218"/>
      <c r="AN100" s="217">
        <f t="shared" si="0"/>
        <v>0</v>
      </c>
      <c r="AO100" s="218"/>
      <c r="AP100" s="218"/>
      <c r="AQ100" s="78" t="s">
        <v>82</v>
      </c>
      <c r="AR100" s="75"/>
      <c r="AS100" s="79">
        <v>0</v>
      </c>
      <c r="AT100" s="80">
        <f t="shared" si="1"/>
        <v>0</v>
      </c>
      <c r="AU100" s="81">
        <f>'4.3 - Výmena osvetlovacíc...'!P129</f>
        <v>0</v>
      </c>
      <c r="AV100" s="80">
        <f>'4.3 - Výmena osvetlovacíc...'!J35</f>
        <v>0</v>
      </c>
      <c r="AW100" s="80">
        <f>'4.3 - Výmena osvetlovacíc...'!J36</f>
        <v>0</v>
      </c>
      <c r="AX100" s="80">
        <f>'4.3 - Výmena osvetlovacíc...'!J37</f>
        <v>0</v>
      </c>
      <c r="AY100" s="80">
        <f>'4.3 - Výmena osvetlovacíc...'!J38</f>
        <v>0</v>
      </c>
      <c r="AZ100" s="80">
        <f>'4.3 - Výmena osvetlovacíc...'!F35</f>
        <v>0</v>
      </c>
      <c r="BA100" s="80">
        <f>'4.3 - Výmena osvetlovacíc...'!F36</f>
        <v>0</v>
      </c>
      <c r="BB100" s="80">
        <f>'4.3 - Výmena osvetlovacíc...'!F37</f>
        <v>0</v>
      </c>
      <c r="BC100" s="80">
        <f>'4.3 - Výmena osvetlovacíc...'!F38</f>
        <v>0</v>
      </c>
      <c r="BD100" s="82">
        <f>'4.3 - Výmena osvetlovacíc...'!F39</f>
        <v>0</v>
      </c>
      <c r="BT100" s="83" t="s">
        <v>83</v>
      </c>
      <c r="BV100" s="83" t="s">
        <v>77</v>
      </c>
      <c r="BW100" s="83" t="s">
        <v>99</v>
      </c>
      <c r="BX100" s="83" t="s">
        <v>4</v>
      </c>
      <c r="CL100" s="83" t="s">
        <v>1</v>
      </c>
      <c r="CM100" s="83" t="s">
        <v>75</v>
      </c>
    </row>
    <row r="101" spans="1:91" s="6" customFormat="1" ht="16.5" customHeight="1" x14ac:dyDescent="0.2">
      <c r="A101" s="74" t="s">
        <v>79</v>
      </c>
      <c r="B101" s="75"/>
      <c r="C101" s="76"/>
      <c r="D101" s="258" t="s">
        <v>100</v>
      </c>
      <c r="E101" s="258"/>
      <c r="F101" s="258"/>
      <c r="G101" s="258"/>
      <c r="H101" s="258"/>
      <c r="I101" s="77"/>
      <c r="J101" s="258" t="s">
        <v>101</v>
      </c>
      <c r="K101" s="258"/>
      <c r="L101" s="258"/>
      <c r="M101" s="258"/>
      <c r="N101" s="258"/>
      <c r="O101" s="258"/>
      <c r="P101" s="258"/>
      <c r="Q101" s="258"/>
      <c r="R101" s="258"/>
      <c r="S101" s="258"/>
      <c r="T101" s="258"/>
      <c r="U101" s="258"/>
      <c r="V101" s="258"/>
      <c r="W101" s="258"/>
      <c r="X101" s="258"/>
      <c r="Y101" s="258"/>
      <c r="Z101" s="258"/>
      <c r="AA101" s="258"/>
      <c r="AB101" s="258"/>
      <c r="AC101" s="258"/>
      <c r="AD101" s="258"/>
      <c r="AE101" s="258"/>
      <c r="AF101" s="258"/>
      <c r="AG101" s="217">
        <f>'4.4 - Fotovoltaická elekt...'!J32</f>
        <v>0</v>
      </c>
      <c r="AH101" s="218"/>
      <c r="AI101" s="218"/>
      <c r="AJ101" s="218"/>
      <c r="AK101" s="218"/>
      <c r="AL101" s="218"/>
      <c r="AM101" s="218"/>
      <c r="AN101" s="217">
        <f t="shared" si="0"/>
        <v>0</v>
      </c>
      <c r="AO101" s="218"/>
      <c r="AP101" s="218"/>
      <c r="AQ101" s="78" t="s">
        <v>82</v>
      </c>
      <c r="AR101" s="75"/>
      <c r="AS101" s="79">
        <v>0</v>
      </c>
      <c r="AT101" s="80">
        <f t="shared" si="1"/>
        <v>0</v>
      </c>
      <c r="AU101" s="81">
        <f>'4.4 - Fotovoltaická elekt...'!P129</f>
        <v>0</v>
      </c>
      <c r="AV101" s="80">
        <f>'4.4 - Fotovoltaická elekt...'!J35</f>
        <v>0</v>
      </c>
      <c r="AW101" s="80">
        <f>'4.4 - Fotovoltaická elekt...'!J36</f>
        <v>0</v>
      </c>
      <c r="AX101" s="80">
        <f>'4.4 - Fotovoltaická elekt...'!J37</f>
        <v>0</v>
      </c>
      <c r="AY101" s="80">
        <f>'4.4 - Fotovoltaická elekt...'!J38</f>
        <v>0</v>
      </c>
      <c r="AZ101" s="80">
        <f>'4.4 - Fotovoltaická elekt...'!F35</f>
        <v>0</v>
      </c>
      <c r="BA101" s="80">
        <f>'4.4 - Fotovoltaická elekt...'!F36</f>
        <v>0</v>
      </c>
      <c r="BB101" s="80">
        <f>'4.4 - Fotovoltaická elekt...'!F37</f>
        <v>0</v>
      </c>
      <c r="BC101" s="80">
        <f>'4.4 - Fotovoltaická elekt...'!F38</f>
        <v>0</v>
      </c>
      <c r="BD101" s="82">
        <f>'4.4 - Fotovoltaická elekt...'!F39</f>
        <v>0</v>
      </c>
      <c r="BT101" s="83" t="s">
        <v>83</v>
      </c>
      <c r="BV101" s="83" t="s">
        <v>77</v>
      </c>
      <c r="BW101" s="83" t="s">
        <v>102</v>
      </c>
      <c r="BX101" s="83" t="s">
        <v>4</v>
      </c>
      <c r="CL101" s="83" t="s">
        <v>1</v>
      </c>
      <c r="CM101" s="83" t="s">
        <v>75</v>
      </c>
    </row>
    <row r="102" spans="1:91" s="6" customFormat="1" ht="16.5" customHeight="1" x14ac:dyDescent="0.2">
      <c r="A102" s="74" t="s">
        <v>79</v>
      </c>
      <c r="B102" s="75"/>
      <c r="C102" s="76"/>
      <c r="D102" s="258" t="s">
        <v>103</v>
      </c>
      <c r="E102" s="258"/>
      <c r="F102" s="258"/>
      <c r="G102" s="258"/>
      <c r="H102" s="258"/>
      <c r="I102" s="77"/>
      <c r="J102" s="258" t="s">
        <v>104</v>
      </c>
      <c r="K102" s="258"/>
      <c r="L102" s="258"/>
      <c r="M102" s="258"/>
      <c r="N102" s="258"/>
      <c r="O102" s="258"/>
      <c r="P102" s="258"/>
      <c r="Q102" s="258"/>
      <c r="R102" s="258"/>
      <c r="S102" s="258"/>
      <c r="T102" s="258"/>
      <c r="U102" s="258"/>
      <c r="V102" s="258"/>
      <c r="W102" s="258"/>
      <c r="X102" s="258"/>
      <c r="Y102" s="258"/>
      <c r="Z102" s="258"/>
      <c r="AA102" s="258"/>
      <c r="AB102" s="258"/>
      <c r="AC102" s="258"/>
      <c r="AD102" s="258"/>
      <c r="AE102" s="258"/>
      <c r="AF102" s="258"/>
      <c r="AG102" s="217">
        <f>'5.1 - 5.1, 5.2, 5.3 - Ost...'!J32</f>
        <v>0</v>
      </c>
      <c r="AH102" s="218"/>
      <c r="AI102" s="218"/>
      <c r="AJ102" s="218"/>
      <c r="AK102" s="218"/>
      <c r="AL102" s="218"/>
      <c r="AM102" s="218"/>
      <c r="AN102" s="217">
        <f t="shared" si="0"/>
        <v>0</v>
      </c>
      <c r="AO102" s="218"/>
      <c r="AP102" s="218"/>
      <c r="AQ102" s="78" t="s">
        <v>82</v>
      </c>
      <c r="AR102" s="75"/>
      <c r="AS102" s="84">
        <v>0</v>
      </c>
      <c r="AT102" s="85">
        <f t="shared" si="1"/>
        <v>0</v>
      </c>
      <c r="AU102" s="86">
        <f>'5.1 - 5.1, 5.2, 5.3 - Ost...'!P134</f>
        <v>0</v>
      </c>
      <c r="AV102" s="85">
        <f>'5.1 - 5.1, 5.2, 5.3 - Ost...'!J35</f>
        <v>0</v>
      </c>
      <c r="AW102" s="85">
        <f>'5.1 - 5.1, 5.2, 5.3 - Ost...'!J36</f>
        <v>0</v>
      </c>
      <c r="AX102" s="85">
        <f>'5.1 - 5.1, 5.2, 5.3 - Ost...'!J37</f>
        <v>0</v>
      </c>
      <c r="AY102" s="85">
        <f>'5.1 - 5.1, 5.2, 5.3 - Ost...'!J38</f>
        <v>0</v>
      </c>
      <c r="AZ102" s="85">
        <f>'5.1 - 5.1, 5.2, 5.3 - Ost...'!F35</f>
        <v>0</v>
      </c>
      <c r="BA102" s="85">
        <f>'5.1 - 5.1, 5.2, 5.3 - Ost...'!F36</f>
        <v>0</v>
      </c>
      <c r="BB102" s="85">
        <f>'5.1 - 5.1, 5.2, 5.3 - Ost...'!F37</f>
        <v>0</v>
      </c>
      <c r="BC102" s="85">
        <f>'5.1 - 5.1, 5.2, 5.3 - Ost...'!F38</f>
        <v>0</v>
      </c>
      <c r="BD102" s="87">
        <f>'5.1 - 5.1, 5.2, 5.3 - Ost...'!F39</f>
        <v>0</v>
      </c>
      <c r="BT102" s="83" t="s">
        <v>83</v>
      </c>
      <c r="BV102" s="83" t="s">
        <v>77</v>
      </c>
      <c r="BW102" s="83" t="s">
        <v>105</v>
      </c>
      <c r="BX102" s="83" t="s">
        <v>4</v>
      </c>
      <c r="CL102" s="83" t="s">
        <v>1</v>
      </c>
      <c r="CM102" s="83" t="s">
        <v>75</v>
      </c>
    </row>
    <row r="103" spans="1:91" x14ac:dyDescent="0.2">
      <c r="B103" s="16"/>
      <c r="AR103" s="16"/>
    </row>
    <row r="104" spans="1:91" s="1" customFormat="1" ht="30" customHeight="1" x14ac:dyDescent="0.2">
      <c r="B104" s="30"/>
      <c r="C104" s="64" t="s">
        <v>106</v>
      </c>
      <c r="AG104" s="216">
        <f>ROUND(SUM(AG105:AG108), 2)</f>
        <v>0</v>
      </c>
      <c r="AH104" s="216"/>
      <c r="AI104" s="216"/>
      <c r="AJ104" s="216"/>
      <c r="AK104" s="216"/>
      <c r="AL104" s="216"/>
      <c r="AM104" s="216"/>
      <c r="AN104" s="216">
        <f>ROUND(SUM(AN105:AN108), 2)</f>
        <v>0</v>
      </c>
      <c r="AO104" s="216"/>
      <c r="AP104" s="216"/>
      <c r="AQ104" s="88"/>
      <c r="AR104" s="30"/>
      <c r="AS104" s="59" t="s">
        <v>107</v>
      </c>
      <c r="AT104" s="60" t="s">
        <v>108</v>
      </c>
      <c r="AU104" s="60" t="s">
        <v>39</v>
      </c>
      <c r="AV104" s="61" t="s">
        <v>62</v>
      </c>
    </row>
    <row r="105" spans="1:91" s="1" customFormat="1" ht="19.899999999999999" customHeight="1" x14ac:dyDescent="0.2">
      <c r="B105" s="30"/>
      <c r="D105" s="245" t="s">
        <v>109</v>
      </c>
      <c r="E105" s="245"/>
      <c r="F105" s="245"/>
      <c r="G105" s="245"/>
      <c r="H105" s="245"/>
      <c r="I105" s="245"/>
      <c r="J105" s="245"/>
      <c r="K105" s="245"/>
      <c r="L105" s="245"/>
      <c r="M105" s="245"/>
      <c r="N105" s="245"/>
      <c r="O105" s="245"/>
      <c r="P105" s="245"/>
      <c r="Q105" s="245"/>
      <c r="R105" s="245"/>
      <c r="S105" s="245"/>
      <c r="T105" s="245"/>
      <c r="U105" s="245"/>
      <c r="V105" s="245"/>
      <c r="W105" s="245"/>
      <c r="X105" s="245"/>
      <c r="Y105" s="245"/>
      <c r="Z105" s="245"/>
      <c r="AA105" s="245"/>
      <c r="AB105" s="245"/>
      <c r="AG105" s="214">
        <f>ROUND(AG94 * AS105, 2)</f>
        <v>0</v>
      </c>
      <c r="AH105" s="213"/>
      <c r="AI105" s="213"/>
      <c r="AJ105" s="213"/>
      <c r="AK105" s="213"/>
      <c r="AL105" s="213"/>
      <c r="AM105" s="213"/>
      <c r="AN105" s="213">
        <f>ROUND(AG105 + AV105, 2)</f>
        <v>0</v>
      </c>
      <c r="AO105" s="213"/>
      <c r="AP105" s="213"/>
      <c r="AR105" s="30"/>
      <c r="AS105" s="90">
        <v>0</v>
      </c>
      <c r="AT105" s="91" t="s">
        <v>110</v>
      </c>
      <c r="AU105" s="91" t="s">
        <v>40</v>
      </c>
      <c r="AV105" s="92">
        <f>ROUND(IF(AU105="základná",AG105*L32,IF(AU105="znížená",AG105*L33,0)), 2)</f>
        <v>0</v>
      </c>
      <c r="BV105" s="13" t="s">
        <v>111</v>
      </c>
      <c r="BY105" s="93">
        <f>IF(AU105="základná",AV105,0)</f>
        <v>0</v>
      </c>
      <c r="BZ105" s="93">
        <f>IF(AU105="znížená",AV105,0)</f>
        <v>0</v>
      </c>
      <c r="CA105" s="93">
        <v>0</v>
      </c>
      <c r="CB105" s="93">
        <v>0</v>
      </c>
      <c r="CC105" s="93">
        <v>0</v>
      </c>
      <c r="CD105" s="93">
        <f>IF(AU105="základná",AG105,0)</f>
        <v>0</v>
      </c>
      <c r="CE105" s="93">
        <f>IF(AU105="znížená",AG105,0)</f>
        <v>0</v>
      </c>
      <c r="CF105" s="93">
        <f>IF(AU105="zákl. prenesená",AG105,0)</f>
        <v>0</v>
      </c>
      <c r="CG105" s="93">
        <f>IF(AU105="zníž. prenesená",AG105,0)</f>
        <v>0</v>
      </c>
      <c r="CH105" s="93">
        <f>IF(AU105="nulová",AG105,0)</f>
        <v>0</v>
      </c>
      <c r="CI105" s="13">
        <f>IF(AU105="základná",1,IF(AU105="znížená",2,IF(AU105="zákl. prenesená",4,IF(AU105="zníž. prenesená",5,3))))</f>
        <v>1</v>
      </c>
      <c r="CJ105" s="13">
        <f>IF(AT105="stavebná časť",1,IF(AT105="investičná časť",2,3))</f>
        <v>1</v>
      </c>
      <c r="CK105" s="13" t="str">
        <f>IF(D105="Vyplň vlastné","","x")</f>
        <v>x</v>
      </c>
    </row>
    <row r="106" spans="1:91" s="1" customFormat="1" ht="19.899999999999999" customHeight="1" x14ac:dyDescent="0.2">
      <c r="B106" s="30"/>
      <c r="D106" s="244" t="s">
        <v>112</v>
      </c>
      <c r="E106" s="245"/>
      <c r="F106" s="245"/>
      <c r="G106" s="245"/>
      <c r="H106" s="245"/>
      <c r="I106" s="245"/>
      <c r="J106" s="245"/>
      <c r="K106" s="245"/>
      <c r="L106" s="245"/>
      <c r="M106" s="245"/>
      <c r="N106" s="245"/>
      <c r="O106" s="245"/>
      <c r="P106" s="245"/>
      <c r="Q106" s="245"/>
      <c r="R106" s="245"/>
      <c r="S106" s="245"/>
      <c r="T106" s="245"/>
      <c r="U106" s="245"/>
      <c r="V106" s="245"/>
      <c r="W106" s="245"/>
      <c r="X106" s="245"/>
      <c r="Y106" s="245"/>
      <c r="Z106" s="245"/>
      <c r="AA106" s="245"/>
      <c r="AB106" s="245"/>
      <c r="AG106" s="214">
        <f>ROUND(AG94 * AS106, 2)</f>
        <v>0</v>
      </c>
      <c r="AH106" s="213"/>
      <c r="AI106" s="213"/>
      <c r="AJ106" s="213"/>
      <c r="AK106" s="213"/>
      <c r="AL106" s="213"/>
      <c r="AM106" s="213"/>
      <c r="AN106" s="213">
        <f>ROUND(AG106 + AV106, 2)</f>
        <v>0</v>
      </c>
      <c r="AO106" s="213"/>
      <c r="AP106" s="213"/>
      <c r="AR106" s="30"/>
      <c r="AS106" s="90">
        <v>0</v>
      </c>
      <c r="AT106" s="91" t="s">
        <v>110</v>
      </c>
      <c r="AU106" s="91" t="s">
        <v>40</v>
      </c>
      <c r="AV106" s="92">
        <f>ROUND(IF(AU106="základná",AG106*L32,IF(AU106="znížená",AG106*L33,0)), 2)</f>
        <v>0</v>
      </c>
      <c r="BV106" s="13" t="s">
        <v>113</v>
      </c>
      <c r="BY106" s="93">
        <f>IF(AU106="základná",AV106,0)</f>
        <v>0</v>
      </c>
      <c r="BZ106" s="93">
        <f>IF(AU106="znížená",AV106,0)</f>
        <v>0</v>
      </c>
      <c r="CA106" s="93">
        <v>0</v>
      </c>
      <c r="CB106" s="93">
        <v>0</v>
      </c>
      <c r="CC106" s="93">
        <v>0</v>
      </c>
      <c r="CD106" s="93">
        <f>IF(AU106="základná",AG106,0)</f>
        <v>0</v>
      </c>
      <c r="CE106" s="93">
        <f>IF(AU106="znížená",AG106,0)</f>
        <v>0</v>
      </c>
      <c r="CF106" s="93">
        <f>IF(AU106="zákl. prenesená",AG106,0)</f>
        <v>0</v>
      </c>
      <c r="CG106" s="93">
        <f>IF(AU106="zníž. prenesená",AG106,0)</f>
        <v>0</v>
      </c>
      <c r="CH106" s="93">
        <f>IF(AU106="nulová",AG106,0)</f>
        <v>0</v>
      </c>
      <c r="CI106" s="13">
        <f>IF(AU106="základná",1,IF(AU106="znížená",2,IF(AU106="zákl. prenesená",4,IF(AU106="zníž. prenesená",5,3))))</f>
        <v>1</v>
      </c>
      <c r="CJ106" s="13">
        <f>IF(AT106="stavebná časť",1,IF(AT106="investičná časť",2,3))</f>
        <v>1</v>
      </c>
      <c r="CK106" s="13" t="str">
        <f>IF(D106="Vyplň vlastné","","x")</f>
        <v/>
      </c>
    </row>
    <row r="107" spans="1:91" s="1" customFormat="1" ht="19.899999999999999" customHeight="1" x14ac:dyDescent="0.2">
      <c r="B107" s="30"/>
      <c r="D107" s="244" t="s">
        <v>112</v>
      </c>
      <c r="E107" s="245"/>
      <c r="F107" s="245"/>
      <c r="G107" s="245"/>
      <c r="H107" s="245"/>
      <c r="I107" s="245"/>
      <c r="J107" s="245"/>
      <c r="K107" s="245"/>
      <c r="L107" s="245"/>
      <c r="M107" s="245"/>
      <c r="N107" s="245"/>
      <c r="O107" s="245"/>
      <c r="P107" s="245"/>
      <c r="Q107" s="245"/>
      <c r="R107" s="245"/>
      <c r="S107" s="245"/>
      <c r="T107" s="245"/>
      <c r="U107" s="245"/>
      <c r="V107" s="245"/>
      <c r="W107" s="245"/>
      <c r="X107" s="245"/>
      <c r="Y107" s="245"/>
      <c r="Z107" s="245"/>
      <c r="AA107" s="245"/>
      <c r="AB107" s="245"/>
      <c r="AG107" s="214">
        <f>ROUND(AG94 * AS107, 2)</f>
        <v>0</v>
      </c>
      <c r="AH107" s="213"/>
      <c r="AI107" s="213"/>
      <c r="AJ107" s="213"/>
      <c r="AK107" s="213"/>
      <c r="AL107" s="213"/>
      <c r="AM107" s="213"/>
      <c r="AN107" s="213">
        <f>ROUND(AG107 + AV107, 2)</f>
        <v>0</v>
      </c>
      <c r="AO107" s="213"/>
      <c r="AP107" s="213"/>
      <c r="AR107" s="30"/>
      <c r="AS107" s="90">
        <v>0</v>
      </c>
      <c r="AT107" s="91" t="s">
        <v>110</v>
      </c>
      <c r="AU107" s="91" t="s">
        <v>40</v>
      </c>
      <c r="AV107" s="92">
        <f>ROUND(IF(AU107="základná",AG107*L32,IF(AU107="znížená",AG107*L33,0)), 2)</f>
        <v>0</v>
      </c>
      <c r="BV107" s="13" t="s">
        <v>113</v>
      </c>
      <c r="BY107" s="93">
        <f>IF(AU107="základná",AV107,0)</f>
        <v>0</v>
      </c>
      <c r="BZ107" s="93">
        <f>IF(AU107="znížená",AV107,0)</f>
        <v>0</v>
      </c>
      <c r="CA107" s="93">
        <v>0</v>
      </c>
      <c r="CB107" s="93">
        <v>0</v>
      </c>
      <c r="CC107" s="93">
        <v>0</v>
      </c>
      <c r="CD107" s="93">
        <f>IF(AU107="základná",AG107,0)</f>
        <v>0</v>
      </c>
      <c r="CE107" s="93">
        <f>IF(AU107="znížená",AG107,0)</f>
        <v>0</v>
      </c>
      <c r="CF107" s="93">
        <f>IF(AU107="zákl. prenesená",AG107,0)</f>
        <v>0</v>
      </c>
      <c r="CG107" s="93">
        <f>IF(AU107="zníž. prenesená",AG107,0)</f>
        <v>0</v>
      </c>
      <c r="CH107" s="93">
        <f>IF(AU107="nulová",AG107,0)</f>
        <v>0</v>
      </c>
      <c r="CI107" s="13">
        <f>IF(AU107="základná",1,IF(AU107="znížená",2,IF(AU107="zákl. prenesená",4,IF(AU107="zníž. prenesená",5,3))))</f>
        <v>1</v>
      </c>
      <c r="CJ107" s="13">
        <f>IF(AT107="stavebná časť",1,IF(AT107="investičná časť",2,3))</f>
        <v>1</v>
      </c>
      <c r="CK107" s="13" t="str">
        <f>IF(D107="Vyplň vlastné","","x")</f>
        <v/>
      </c>
    </row>
    <row r="108" spans="1:91" s="1" customFormat="1" ht="19.899999999999999" customHeight="1" x14ac:dyDescent="0.2">
      <c r="B108" s="30"/>
      <c r="D108" s="244" t="s">
        <v>112</v>
      </c>
      <c r="E108" s="245"/>
      <c r="F108" s="245"/>
      <c r="G108" s="245"/>
      <c r="H108" s="245"/>
      <c r="I108" s="245"/>
      <c r="J108" s="245"/>
      <c r="K108" s="245"/>
      <c r="L108" s="245"/>
      <c r="M108" s="245"/>
      <c r="N108" s="245"/>
      <c r="O108" s="245"/>
      <c r="P108" s="245"/>
      <c r="Q108" s="245"/>
      <c r="R108" s="245"/>
      <c r="S108" s="245"/>
      <c r="T108" s="245"/>
      <c r="U108" s="245"/>
      <c r="V108" s="245"/>
      <c r="W108" s="245"/>
      <c r="X108" s="245"/>
      <c r="Y108" s="245"/>
      <c r="Z108" s="245"/>
      <c r="AA108" s="245"/>
      <c r="AB108" s="245"/>
      <c r="AG108" s="214">
        <f>ROUND(AG94 * AS108, 2)</f>
        <v>0</v>
      </c>
      <c r="AH108" s="213"/>
      <c r="AI108" s="213"/>
      <c r="AJ108" s="213"/>
      <c r="AK108" s="213"/>
      <c r="AL108" s="213"/>
      <c r="AM108" s="213"/>
      <c r="AN108" s="213">
        <f>ROUND(AG108 + AV108, 2)</f>
        <v>0</v>
      </c>
      <c r="AO108" s="213"/>
      <c r="AP108" s="213"/>
      <c r="AR108" s="30"/>
      <c r="AS108" s="94">
        <v>0</v>
      </c>
      <c r="AT108" s="95" t="s">
        <v>110</v>
      </c>
      <c r="AU108" s="95" t="s">
        <v>40</v>
      </c>
      <c r="AV108" s="96">
        <f>ROUND(IF(AU108="základná",AG108*L32,IF(AU108="znížená",AG108*L33,0)), 2)</f>
        <v>0</v>
      </c>
      <c r="BV108" s="13" t="s">
        <v>113</v>
      </c>
      <c r="BY108" s="93">
        <f>IF(AU108="základná",AV108,0)</f>
        <v>0</v>
      </c>
      <c r="BZ108" s="93">
        <f>IF(AU108="znížená",AV108,0)</f>
        <v>0</v>
      </c>
      <c r="CA108" s="93">
        <v>0</v>
      </c>
      <c r="CB108" s="93">
        <v>0</v>
      </c>
      <c r="CC108" s="93">
        <v>0</v>
      </c>
      <c r="CD108" s="93">
        <f>IF(AU108="základná",AG108,0)</f>
        <v>0</v>
      </c>
      <c r="CE108" s="93">
        <f>IF(AU108="znížená",AG108,0)</f>
        <v>0</v>
      </c>
      <c r="CF108" s="93">
        <f>IF(AU108="zákl. prenesená",AG108,0)</f>
        <v>0</v>
      </c>
      <c r="CG108" s="93">
        <f>IF(AU108="zníž. prenesená",AG108,0)</f>
        <v>0</v>
      </c>
      <c r="CH108" s="93">
        <f>IF(AU108="nulová",AG108,0)</f>
        <v>0</v>
      </c>
      <c r="CI108" s="13">
        <f>IF(AU108="základná",1,IF(AU108="znížená",2,IF(AU108="zákl. prenesená",4,IF(AU108="zníž. prenesená",5,3))))</f>
        <v>1</v>
      </c>
      <c r="CJ108" s="13">
        <f>IF(AT108="stavebná časť",1,IF(AT108="investičná časť",2,3))</f>
        <v>1</v>
      </c>
      <c r="CK108" s="13" t="str">
        <f>IF(D108="Vyplň vlastné","","x")</f>
        <v/>
      </c>
    </row>
    <row r="109" spans="1:91" s="1" customFormat="1" ht="10.9" customHeight="1" x14ac:dyDescent="0.2">
      <c r="B109" s="30"/>
      <c r="AR109" s="30"/>
    </row>
    <row r="110" spans="1:91" s="1" customFormat="1" ht="30" customHeight="1" x14ac:dyDescent="0.2">
      <c r="B110" s="30"/>
      <c r="C110" s="97" t="s">
        <v>114</v>
      </c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  <c r="U110" s="98"/>
      <c r="V110" s="98"/>
      <c r="W110" s="98"/>
      <c r="X110" s="98"/>
      <c r="Y110" s="98"/>
      <c r="Z110" s="98"/>
      <c r="AA110" s="98"/>
      <c r="AB110" s="98"/>
      <c r="AC110" s="98"/>
      <c r="AD110" s="98"/>
      <c r="AE110" s="98"/>
      <c r="AF110" s="98"/>
      <c r="AG110" s="212">
        <f>ROUND(AG94 + AG104, 2)</f>
        <v>0</v>
      </c>
      <c r="AH110" s="212"/>
      <c r="AI110" s="212"/>
      <c r="AJ110" s="212"/>
      <c r="AK110" s="212"/>
      <c r="AL110" s="212"/>
      <c r="AM110" s="212"/>
      <c r="AN110" s="212">
        <f>ROUND(AN94 + AN104, 2)</f>
        <v>0</v>
      </c>
      <c r="AO110" s="212"/>
      <c r="AP110" s="212"/>
      <c r="AQ110" s="98"/>
      <c r="AR110" s="30"/>
    </row>
    <row r="111" spans="1:91" s="1" customFormat="1" ht="6.95" customHeight="1" x14ac:dyDescent="0.2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6"/>
      <c r="AC111" s="46"/>
      <c r="AD111" s="46"/>
      <c r="AE111" s="46"/>
      <c r="AF111" s="46"/>
      <c r="AG111" s="46"/>
      <c r="AH111" s="46"/>
      <c r="AI111" s="46"/>
      <c r="AJ111" s="46"/>
      <c r="AK111" s="46"/>
      <c r="AL111" s="46"/>
      <c r="AM111" s="46"/>
      <c r="AN111" s="46"/>
      <c r="AO111" s="46"/>
      <c r="AP111" s="46"/>
      <c r="AQ111" s="46"/>
      <c r="AR111" s="30"/>
    </row>
  </sheetData>
  <mergeCells count="88">
    <mergeCell ref="C92:G92"/>
    <mergeCell ref="D98:H98"/>
    <mergeCell ref="D96:H96"/>
    <mergeCell ref="D107:AB107"/>
    <mergeCell ref="D99:H99"/>
    <mergeCell ref="D95:H95"/>
    <mergeCell ref="D100:H100"/>
    <mergeCell ref="D97:H97"/>
    <mergeCell ref="D101:H101"/>
    <mergeCell ref="D102:H102"/>
    <mergeCell ref="D105:AB105"/>
    <mergeCell ref="D106:AB106"/>
    <mergeCell ref="I92:AF92"/>
    <mergeCell ref="J101:AF101"/>
    <mergeCell ref="J97:AF97"/>
    <mergeCell ref="J99:AF99"/>
    <mergeCell ref="J102:AF102"/>
    <mergeCell ref="J95:AF95"/>
    <mergeCell ref="J96:AF96"/>
    <mergeCell ref="J98:AF98"/>
    <mergeCell ref="J100:AF100"/>
    <mergeCell ref="L85:AJ85"/>
    <mergeCell ref="D108:AB108"/>
    <mergeCell ref="BE5:BE34"/>
    <mergeCell ref="K5:AJ5"/>
    <mergeCell ref="K6:AJ6"/>
    <mergeCell ref="E14:AJ14"/>
    <mergeCell ref="E23:AN23"/>
    <mergeCell ref="AK26:AO26"/>
    <mergeCell ref="AK27:AO27"/>
    <mergeCell ref="AK29:AO29"/>
    <mergeCell ref="AK31:AO31"/>
    <mergeCell ref="W31:AE31"/>
    <mergeCell ref="L31:P31"/>
    <mergeCell ref="AK32:AO32"/>
    <mergeCell ref="L32:P32"/>
    <mergeCell ref="W32:AE32"/>
    <mergeCell ref="AK33:AO33"/>
    <mergeCell ref="L33:P33"/>
    <mergeCell ref="AK34:AO34"/>
    <mergeCell ref="L34:P34"/>
    <mergeCell ref="W34:AE34"/>
    <mergeCell ref="L35:P35"/>
    <mergeCell ref="AK35:AO35"/>
    <mergeCell ref="AK36:AO36"/>
    <mergeCell ref="W36:AE36"/>
    <mergeCell ref="L36:P36"/>
    <mergeCell ref="AK38:AO38"/>
    <mergeCell ref="X38:AB38"/>
    <mergeCell ref="AR2:BE2"/>
    <mergeCell ref="AG97:AM97"/>
    <mergeCell ref="AG106:AM106"/>
    <mergeCell ref="AG105:AM105"/>
    <mergeCell ref="AG102:AM102"/>
    <mergeCell ref="AG92:AM92"/>
    <mergeCell ref="AG100:AM100"/>
    <mergeCell ref="AG101:AM101"/>
    <mergeCell ref="AG96:AM96"/>
    <mergeCell ref="AG98:AM98"/>
    <mergeCell ref="AG99:AM99"/>
    <mergeCell ref="AS89:AT91"/>
    <mergeCell ref="W35:AE35"/>
    <mergeCell ref="W33:AE33"/>
    <mergeCell ref="AM87:AN87"/>
    <mergeCell ref="AM90:AP90"/>
    <mergeCell ref="AM89:AP89"/>
    <mergeCell ref="AN92:AP92"/>
    <mergeCell ref="AN102:AP102"/>
    <mergeCell ref="AN99:AP99"/>
    <mergeCell ref="AN97:AP97"/>
    <mergeCell ref="AN100:AP100"/>
    <mergeCell ref="AN96:AP96"/>
    <mergeCell ref="AN101:AP101"/>
    <mergeCell ref="AN98:AP98"/>
    <mergeCell ref="AN95:AP95"/>
    <mergeCell ref="AG94:AM94"/>
    <mergeCell ref="AN94:AP94"/>
    <mergeCell ref="AG104:AM104"/>
    <mergeCell ref="AN104:AP104"/>
    <mergeCell ref="AG107:AM107"/>
    <mergeCell ref="AG95:AM95"/>
    <mergeCell ref="AN105:AP105"/>
    <mergeCell ref="AN106:AP106"/>
    <mergeCell ref="AG110:AM110"/>
    <mergeCell ref="AN110:AP110"/>
    <mergeCell ref="AN107:AP107"/>
    <mergeCell ref="AG108:AM108"/>
    <mergeCell ref="AN108:AP108"/>
  </mergeCells>
  <dataValidations count="2">
    <dataValidation type="list" allowBlank="1" showInputMessage="1" showErrorMessage="1" error="Povolené sú hodnoty základná, znížená, nulová." sqref="AU104:AU108" xr:uid="{00000000-0002-0000-0000-000000000000}">
      <formula1>"základná, znížená, nulová"</formula1>
    </dataValidation>
    <dataValidation type="list" allowBlank="1" showInputMessage="1" showErrorMessage="1" error="Povolené sú hodnoty stavebná časť, technologická časť, investičná časť." sqref="AT104:AT108" xr:uid="{00000000-0002-0000-0000-000001000000}">
      <formula1>"stavebná časť, technologická časť, investičná časť"</formula1>
    </dataValidation>
  </dataValidations>
  <hyperlinks>
    <hyperlink ref="A95" location="'01 - Zateplenie obvodovéh...'!C2" display="/" xr:uid="{00000000-0004-0000-0000-000000000000}"/>
    <hyperlink ref="A96" location="'02 - Zateplenie strechy'!C2" display="/" xr:uid="{00000000-0004-0000-0000-000001000000}"/>
    <hyperlink ref="A97" location="'03 - Výmena vonkajších vý...'!C2" display="/" xr:uid="{00000000-0004-0000-0000-000002000000}"/>
    <hyperlink ref="A98" location="'4.1 - Odstránenie a likvi...'!C2" display="/" xr:uid="{00000000-0004-0000-0000-000003000000}"/>
    <hyperlink ref="A99" location="'4.2 - Nový bleskozvod vrá...'!C2" display="/" xr:uid="{00000000-0004-0000-0000-000004000000}"/>
    <hyperlink ref="A100" location="'4.3 - Výmena osvetlovacíc...'!C2" display="/" xr:uid="{00000000-0004-0000-0000-000005000000}"/>
    <hyperlink ref="A101" location="'4.4 - Fotovoltaická elekt...'!C2" display="/" xr:uid="{00000000-0004-0000-0000-000006000000}"/>
    <hyperlink ref="A102" location="'5.1 - 5.1, 5.2, 5.3 - Ost...'!C2" display="/" xr:uid="{00000000-0004-0000-0000-00000700000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M214"/>
  <sheetViews>
    <sheetView showGridLines="0" tabSelected="1" topLeftCell="A2" workbookViewId="0">
      <selection activeCell="B2" sqref="B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84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117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J108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ROUND((ROUND((SUM(BE108:BE115) + SUM(BE135:BE209)),  2) + SUM(BE213)), 2)</f>
        <v>0</v>
      </c>
      <c r="G35" s="105"/>
      <c r="H35" s="105"/>
      <c r="I35" s="106">
        <v>0.2</v>
      </c>
      <c r="J35" s="104">
        <f>ROUND((ROUND(((SUM(BE108:BE115) + SUM(BE135:BE209))*I35),  2) + (SUM(BE213)*I35)),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ROUND((ROUND((SUM(BF108:BF115) + SUM(BF135:BF209)),  2) + SUM(BF213)), 2)</f>
        <v>0</v>
      </c>
      <c r="G36" s="105"/>
      <c r="H36" s="105"/>
      <c r="I36" s="106">
        <v>0.2</v>
      </c>
      <c r="J36" s="104">
        <f>ROUND((ROUND(((SUM(BF108:BF115) + SUM(BF135:BF209))*I36),  2) + (SUM(BF213)*I36)),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ROUND((ROUND((SUM(BG108:BG115) + SUM(BG135:BG209)),  2) + SUM(BG213)),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ROUND((ROUND((SUM(BH108:BH115) + SUM(BH135:BH209)),  2) + SUM(BH213)),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ROUND((ROUND((SUM(BI108:BI115) + SUM(BI135:BI209)),  2) + SUM(BI213)),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01 - Zateplenie obvodového plášťa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J135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125</v>
      </c>
      <c r="E97" s="121"/>
      <c r="F97" s="121"/>
      <c r="G97" s="121"/>
      <c r="H97" s="121"/>
      <c r="I97" s="121"/>
      <c r="J97" s="122">
        <f>J136</f>
        <v>0</v>
      </c>
      <c r="L97" s="119"/>
    </row>
    <row r="98" spans="2:65" s="9" customFormat="1" ht="19.899999999999999" customHeight="1" x14ac:dyDescent="0.2">
      <c r="B98" s="123"/>
      <c r="D98" s="124" t="s">
        <v>126</v>
      </c>
      <c r="E98" s="125"/>
      <c r="F98" s="125"/>
      <c r="G98" s="125"/>
      <c r="H98" s="125"/>
      <c r="I98" s="125"/>
      <c r="J98" s="126">
        <f>J137</f>
        <v>0</v>
      </c>
      <c r="L98" s="123"/>
    </row>
    <row r="99" spans="2:65" s="9" customFormat="1" ht="19.899999999999999" customHeight="1" x14ac:dyDescent="0.2">
      <c r="B99" s="123"/>
      <c r="D99" s="124" t="s">
        <v>127</v>
      </c>
      <c r="E99" s="125"/>
      <c r="F99" s="125"/>
      <c r="G99" s="125"/>
      <c r="H99" s="125"/>
      <c r="I99" s="125"/>
      <c r="J99" s="126">
        <f>J141</f>
        <v>0</v>
      </c>
      <c r="L99" s="123"/>
    </row>
    <row r="100" spans="2:65" s="9" customFormat="1" ht="19.899999999999999" customHeight="1" x14ac:dyDescent="0.2">
      <c r="B100" s="123"/>
      <c r="D100" s="124" t="s">
        <v>128</v>
      </c>
      <c r="E100" s="125"/>
      <c r="F100" s="125"/>
      <c r="G100" s="125"/>
      <c r="H100" s="125"/>
      <c r="I100" s="125"/>
      <c r="J100" s="126">
        <f>J153</f>
        <v>0</v>
      </c>
      <c r="L100" s="123"/>
    </row>
    <row r="101" spans="2:65" s="9" customFormat="1" ht="19.899999999999999" customHeight="1" x14ac:dyDescent="0.2">
      <c r="B101" s="123"/>
      <c r="D101" s="124" t="s">
        <v>129</v>
      </c>
      <c r="E101" s="125"/>
      <c r="F101" s="125"/>
      <c r="G101" s="125"/>
      <c r="H101" s="125"/>
      <c r="I101" s="125"/>
      <c r="J101" s="126">
        <f>J167</f>
        <v>0</v>
      </c>
      <c r="L101" s="123"/>
    </row>
    <row r="102" spans="2:65" s="8" customFormat="1" ht="24.95" customHeight="1" x14ac:dyDescent="0.2">
      <c r="B102" s="119"/>
      <c r="D102" s="120" t="s">
        <v>130</v>
      </c>
      <c r="E102" s="121"/>
      <c r="F102" s="121"/>
      <c r="G102" s="121"/>
      <c r="H102" s="121"/>
      <c r="I102" s="121"/>
      <c r="J102" s="122">
        <f>J169</f>
        <v>0</v>
      </c>
      <c r="L102" s="119"/>
    </row>
    <row r="103" spans="2:65" s="9" customFormat="1" ht="19.899999999999999" customHeight="1" x14ac:dyDescent="0.2">
      <c r="B103" s="123"/>
      <c r="D103" s="124" t="s">
        <v>131</v>
      </c>
      <c r="E103" s="125"/>
      <c r="F103" s="125"/>
      <c r="G103" s="125"/>
      <c r="H103" s="125"/>
      <c r="I103" s="125"/>
      <c r="J103" s="126">
        <f>J170</f>
        <v>0</v>
      </c>
      <c r="L103" s="123"/>
    </row>
    <row r="104" spans="2:65" s="9" customFormat="1" ht="19.899999999999999" customHeight="1" x14ac:dyDescent="0.2">
      <c r="B104" s="123"/>
      <c r="D104" s="124" t="s">
        <v>132</v>
      </c>
      <c r="E104" s="125"/>
      <c r="F104" s="125"/>
      <c r="G104" s="125"/>
      <c r="H104" s="125"/>
      <c r="I104" s="125"/>
      <c r="J104" s="126">
        <f>J204</f>
        <v>0</v>
      </c>
      <c r="L104" s="123"/>
    </row>
    <row r="105" spans="2:65" s="200" customFormat="1" ht="21.75" customHeight="1" x14ac:dyDescent="0.2">
      <c r="B105" s="201"/>
      <c r="D105" s="202" t="s">
        <v>133</v>
      </c>
      <c r="J105" s="203">
        <f>J212</f>
        <v>0</v>
      </c>
      <c r="L105" s="201"/>
    </row>
    <row r="106" spans="2:65" s="1" customFormat="1" ht="21.75" customHeight="1" x14ac:dyDescent="0.2">
      <c r="B106" s="30"/>
      <c r="L106" s="30"/>
    </row>
    <row r="107" spans="2:65" s="1" customFormat="1" ht="6.95" customHeight="1" x14ac:dyDescent="0.2">
      <c r="B107" s="30"/>
      <c r="L107" s="30"/>
    </row>
    <row r="108" spans="2:65" s="1" customFormat="1" ht="29.25" customHeight="1" x14ac:dyDescent="0.2">
      <c r="B108" s="30"/>
      <c r="C108" s="118" t="s">
        <v>134</v>
      </c>
      <c r="J108" s="128">
        <f>ROUND(J109 + J110 + J111 + J112 + J113 + J114,2)</f>
        <v>0</v>
      </c>
      <c r="L108" s="30"/>
      <c r="N108" s="129" t="s">
        <v>39</v>
      </c>
    </row>
    <row r="109" spans="2:65" s="1" customFormat="1" ht="18" customHeight="1" x14ac:dyDescent="0.2">
      <c r="B109" s="130"/>
      <c r="C109" s="131"/>
      <c r="D109" s="244" t="s">
        <v>135</v>
      </c>
      <c r="E109" s="260"/>
      <c r="F109" s="260"/>
      <c r="G109" s="131"/>
      <c r="H109" s="131"/>
      <c r="I109" s="131"/>
      <c r="J109" s="89">
        <v>0</v>
      </c>
      <c r="K109" s="131"/>
      <c r="L109" s="130"/>
      <c r="M109" s="131"/>
      <c r="N109" s="133" t="s">
        <v>41</v>
      </c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1"/>
      <c r="AJ109" s="131"/>
      <c r="AK109" s="131"/>
      <c r="AL109" s="131"/>
      <c r="AM109" s="131"/>
      <c r="AN109" s="131"/>
      <c r="AO109" s="131"/>
      <c r="AP109" s="131"/>
      <c r="AQ109" s="131"/>
      <c r="AR109" s="131"/>
      <c r="AS109" s="131"/>
      <c r="AT109" s="131"/>
      <c r="AU109" s="131"/>
      <c r="AV109" s="131"/>
      <c r="AW109" s="131"/>
      <c r="AX109" s="131"/>
      <c r="AY109" s="134" t="s">
        <v>136</v>
      </c>
      <c r="AZ109" s="131"/>
      <c r="BA109" s="131"/>
      <c r="BB109" s="131"/>
      <c r="BC109" s="131"/>
      <c r="BD109" s="131"/>
      <c r="BE109" s="135">
        <f t="shared" ref="BE109:BE114" si="0">IF(N109="základná",J109,0)</f>
        <v>0</v>
      </c>
      <c r="BF109" s="135">
        <f t="shared" ref="BF109:BF114" si="1">IF(N109="znížená",J109,0)</f>
        <v>0</v>
      </c>
      <c r="BG109" s="135">
        <f t="shared" ref="BG109:BG114" si="2">IF(N109="zákl. prenesená",J109,0)</f>
        <v>0</v>
      </c>
      <c r="BH109" s="135">
        <f t="shared" ref="BH109:BH114" si="3">IF(N109="zníž. prenesená",J109,0)</f>
        <v>0</v>
      </c>
      <c r="BI109" s="135">
        <f t="shared" ref="BI109:BI114" si="4">IF(N109="nulová",J109,0)</f>
        <v>0</v>
      </c>
      <c r="BJ109" s="134" t="s">
        <v>137</v>
      </c>
      <c r="BK109" s="131"/>
      <c r="BL109" s="131"/>
      <c r="BM109" s="131"/>
    </row>
    <row r="110" spans="2:65" s="1" customFormat="1" ht="18" customHeight="1" x14ac:dyDescent="0.2">
      <c r="B110" s="130"/>
      <c r="C110" s="131"/>
      <c r="D110" s="244" t="s">
        <v>138</v>
      </c>
      <c r="E110" s="260"/>
      <c r="F110" s="260"/>
      <c r="G110" s="131"/>
      <c r="H110" s="131"/>
      <c r="I110" s="131"/>
      <c r="J110" s="89">
        <v>0</v>
      </c>
      <c r="K110" s="131"/>
      <c r="L110" s="130"/>
      <c r="M110" s="131"/>
      <c r="N110" s="133" t="s">
        <v>41</v>
      </c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1"/>
      <c r="AJ110" s="131"/>
      <c r="AK110" s="131"/>
      <c r="AL110" s="131"/>
      <c r="AM110" s="131"/>
      <c r="AN110" s="131"/>
      <c r="AO110" s="131"/>
      <c r="AP110" s="131"/>
      <c r="AQ110" s="131"/>
      <c r="AR110" s="131"/>
      <c r="AS110" s="131"/>
      <c r="AT110" s="131"/>
      <c r="AU110" s="131"/>
      <c r="AV110" s="131"/>
      <c r="AW110" s="131"/>
      <c r="AX110" s="131"/>
      <c r="AY110" s="134" t="s">
        <v>136</v>
      </c>
      <c r="AZ110" s="131"/>
      <c r="BA110" s="131"/>
      <c r="BB110" s="131"/>
      <c r="BC110" s="131"/>
      <c r="BD110" s="131"/>
      <c r="BE110" s="135">
        <f t="shared" si="0"/>
        <v>0</v>
      </c>
      <c r="BF110" s="135">
        <f t="shared" si="1"/>
        <v>0</v>
      </c>
      <c r="BG110" s="135">
        <f t="shared" si="2"/>
        <v>0</v>
      </c>
      <c r="BH110" s="135">
        <f t="shared" si="3"/>
        <v>0</v>
      </c>
      <c r="BI110" s="135">
        <f t="shared" si="4"/>
        <v>0</v>
      </c>
      <c r="BJ110" s="134" t="s">
        <v>137</v>
      </c>
      <c r="BK110" s="131"/>
      <c r="BL110" s="131"/>
      <c r="BM110" s="131"/>
    </row>
    <row r="111" spans="2:65" s="1" customFormat="1" ht="18" customHeight="1" x14ac:dyDescent="0.2">
      <c r="B111" s="130"/>
      <c r="C111" s="131"/>
      <c r="D111" s="244" t="s">
        <v>139</v>
      </c>
      <c r="E111" s="260"/>
      <c r="F111" s="260"/>
      <c r="G111" s="131"/>
      <c r="H111" s="131"/>
      <c r="I111" s="131"/>
      <c r="J111" s="89">
        <v>0</v>
      </c>
      <c r="K111" s="131"/>
      <c r="L111" s="130"/>
      <c r="M111" s="131"/>
      <c r="N111" s="133" t="s">
        <v>41</v>
      </c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131"/>
      <c r="AQ111" s="131"/>
      <c r="AR111" s="131"/>
      <c r="AS111" s="131"/>
      <c r="AT111" s="131"/>
      <c r="AU111" s="131"/>
      <c r="AV111" s="131"/>
      <c r="AW111" s="131"/>
      <c r="AX111" s="131"/>
      <c r="AY111" s="134" t="s">
        <v>136</v>
      </c>
      <c r="AZ111" s="131"/>
      <c r="BA111" s="131"/>
      <c r="BB111" s="131"/>
      <c r="BC111" s="131"/>
      <c r="BD111" s="131"/>
      <c r="BE111" s="135">
        <f t="shared" si="0"/>
        <v>0</v>
      </c>
      <c r="BF111" s="135">
        <f t="shared" si="1"/>
        <v>0</v>
      </c>
      <c r="BG111" s="135">
        <f t="shared" si="2"/>
        <v>0</v>
      </c>
      <c r="BH111" s="135">
        <f t="shared" si="3"/>
        <v>0</v>
      </c>
      <c r="BI111" s="135">
        <f t="shared" si="4"/>
        <v>0</v>
      </c>
      <c r="BJ111" s="134" t="s">
        <v>137</v>
      </c>
      <c r="BK111" s="131"/>
      <c r="BL111" s="131"/>
      <c r="BM111" s="131"/>
    </row>
    <row r="112" spans="2:65" s="1" customFormat="1" ht="18" customHeight="1" x14ac:dyDescent="0.2">
      <c r="B112" s="130"/>
      <c r="C112" s="131"/>
      <c r="D112" s="244" t="s">
        <v>140</v>
      </c>
      <c r="E112" s="260"/>
      <c r="F112" s="260"/>
      <c r="G112" s="131"/>
      <c r="H112" s="131"/>
      <c r="I112" s="131"/>
      <c r="J112" s="89">
        <v>0</v>
      </c>
      <c r="K112" s="131"/>
      <c r="L112" s="130"/>
      <c r="M112" s="131"/>
      <c r="N112" s="133" t="s">
        <v>41</v>
      </c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1"/>
      <c r="AK112" s="131"/>
      <c r="AL112" s="131"/>
      <c r="AM112" s="131"/>
      <c r="AN112" s="131"/>
      <c r="AO112" s="131"/>
      <c r="AP112" s="131"/>
      <c r="AQ112" s="131"/>
      <c r="AR112" s="131"/>
      <c r="AS112" s="131"/>
      <c r="AT112" s="131"/>
      <c r="AU112" s="131"/>
      <c r="AV112" s="131"/>
      <c r="AW112" s="131"/>
      <c r="AX112" s="131"/>
      <c r="AY112" s="134" t="s">
        <v>136</v>
      </c>
      <c r="AZ112" s="131"/>
      <c r="BA112" s="131"/>
      <c r="BB112" s="131"/>
      <c r="BC112" s="131"/>
      <c r="BD112" s="131"/>
      <c r="BE112" s="135">
        <f t="shared" si="0"/>
        <v>0</v>
      </c>
      <c r="BF112" s="135">
        <f t="shared" si="1"/>
        <v>0</v>
      </c>
      <c r="BG112" s="135">
        <f t="shared" si="2"/>
        <v>0</v>
      </c>
      <c r="BH112" s="135">
        <f t="shared" si="3"/>
        <v>0</v>
      </c>
      <c r="BI112" s="135">
        <f t="shared" si="4"/>
        <v>0</v>
      </c>
      <c r="BJ112" s="134" t="s">
        <v>137</v>
      </c>
      <c r="BK112" s="131"/>
      <c r="BL112" s="131"/>
      <c r="BM112" s="131"/>
    </row>
    <row r="113" spans="2:65" s="1" customFormat="1" ht="18" customHeight="1" x14ac:dyDescent="0.2">
      <c r="B113" s="130"/>
      <c r="C113" s="131"/>
      <c r="D113" s="244" t="s">
        <v>141</v>
      </c>
      <c r="E113" s="260"/>
      <c r="F113" s="260"/>
      <c r="G113" s="131"/>
      <c r="H113" s="131"/>
      <c r="I113" s="131"/>
      <c r="J113" s="89">
        <v>0</v>
      </c>
      <c r="K113" s="131"/>
      <c r="L113" s="130"/>
      <c r="M113" s="131"/>
      <c r="N113" s="133" t="s">
        <v>41</v>
      </c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1"/>
      <c r="AK113" s="131"/>
      <c r="AL113" s="131"/>
      <c r="AM113" s="131"/>
      <c r="AN113" s="131"/>
      <c r="AO113" s="131"/>
      <c r="AP113" s="131"/>
      <c r="AQ113" s="131"/>
      <c r="AR113" s="131"/>
      <c r="AS113" s="131"/>
      <c r="AT113" s="131"/>
      <c r="AU113" s="131"/>
      <c r="AV113" s="131"/>
      <c r="AW113" s="131"/>
      <c r="AX113" s="131"/>
      <c r="AY113" s="134" t="s">
        <v>136</v>
      </c>
      <c r="AZ113" s="131"/>
      <c r="BA113" s="131"/>
      <c r="BB113" s="131"/>
      <c r="BC113" s="131"/>
      <c r="BD113" s="131"/>
      <c r="BE113" s="135">
        <f t="shared" si="0"/>
        <v>0</v>
      </c>
      <c r="BF113" s="135">
        <f t="shared" si="1"/>
        <v>0</v>
      </c>
      <c r="BG113" s="135">
        <f t="shared" si="2"/>
        <v>0</v>
      </c>
      <c r="BH113" s="135">
        <f t="shared" si="3"/>
        <v>0</v>
      </c>
      <c r="BI113" s="135">
        <f t="shared" si="4"/>
        <v>0</v>
      </c>
      <c r="BJ113" s="134" t="s">
        <v>137</v>
      </c>
      <c r="BK113" s="131"/>
      <c r="BL113" s="131"/>
      <c r="BM113" s="131"/>
    </row>
    <row r="114" spans="2:65" s="1" customFormat="1" ht="18" customHeight="1" x14ac:dyDescent="0.2">
      <c r="B114" s="130"/>
      <c r="C114" s="131"/>
      <c r="D114" s="132" t="s">
        <v>142</v>
      </c>
      <c r="E114" s="131"/>
      <c r="F114" s="131"/>
      <c r="G114" s="131"/>
      <c r="H114" s="131"/>
      <c r="I114" s="131"/>
      <c r="J114" s="89">
        <f>ROUND(J30*T114,2)</f>
        <v>0</v>
      </c>
      <c r="K114" s="131"/>
      <c r="L114" s="130"/>
      <c r="M114" s="131"/>
      <c r="N114" s="133" t="s">
        <v>41</v>
      </c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1"/>
      <c r="AB114" s="131"/>
      <c r="AC114" s="131"/>
      <c r="AD114" s="131"/>
      <c r="AE114" s="131"/>
      <c r="AF114" s="131"/>
      <c r="AG114" s="131"/>
      <c r="AH114" s="131"/>
      <c r="AI114" s="131"/>
      <c r="AJ114" s="131"/>
      <c r="AK114" s="131"/>
      <c r="AL114" s="131"/>
      <c r="AM114" s="131"/>
      <c r="AN114" s="131"/>
      <c r="AO114" s="131"/>
      <c r="AP114" s="131"/>
      <c r="AQ114" s="131"/>
      <c r="AR114" s="131"/>
      <c r="AS114" s="131"/>
      <c r="AT114" s="131"/>
      <c r="AU114" s="131"/>
      <c r="AV114" s="131"/>
      <c r="AW114" s="131"/>
      <c r="AX114" s="131"/>
      <c r="AY114" s="134" t="s">
        <v>143</v>
      </c>
      <c r="AZ114" s="131"/>
      <c r="BA114" s="131"/>
      <c r="BB114" s="131"/>
      <c r="BC114" s="131"/>
      <c r="BD114" s="131"/>
      <c r="BE114" s="135">
        <f t="shared" si="0"/>
        <v>0</v>
      </c>
      <c r="BF114" s="135">
        <f t="shared" si="1"/>
        <v>0</v>
      </c>
      <c r="BG114" s="135">
        <f t="shared" si="2"/>
        <v>0</v>
      </c>
      <c r="BH114" s="135">
        <f t="shared" si="3"/>
        <v>0</v>
      </c>
      <c r="BI114" s="135">
        <f t="shared" si="4"/>
        <v>0</v>
      </c>
      <c r="BJ114" s="134" t="s">
        <v>137</v>
      </c>
      <c r="BK114" s="131"/>
      <c r="BL114" s="131"/>
      <c r="BM114" s="131"/>
    </row>
    <row r="115" spans="2:65" s="1" customFormat="1" x14ac:dyDescent="0.2">
      <c r="B115" s="30"/>
      <c r="L115" s="30"/>
    </row>
    <row r="116" spans="2:65" s="1" customFormat="1" ht="29.25" customHeight="1" x14ac:dyDescent="0.2">
      <c r="B116" s="30"/>
      <c r="C116" s="97" t="s">
        <v>114</v>
      </c>
      <c r="D116" s="98"/>
      <c r="E116" s="98"/>
      <c r="F116" s="98"/>
      <c r="G116" s="98"/>
      <c r="H116" s="98"/>
      <c r="I116" s="98"/>
      <c r="J116" s="99">
        <f>ROUND(J96+J108,2)</f>
        <v>0</v>
      </c>
      <c r="K116" s="98"/>
      <c r="L116" s="30"/>
    </row>
    <row r="117" spans="2:65" s="1" customFormat="1" ht="6.95" customHeight="1" x14ac:dyDescent="0.2">
      <c r="B117" s="45"/>
      <c r="C117" s="46"/>
      <c r="D117" s="46"/>
      <c r="E117" s="46"/>
      <c r="F117" s="46"/>
      <c r="G117" s="46"/>
      <c r="H117" s="46"/>
      <c r="I117" s="46"/>
      <c r="J117" s="46"/>
      <c r="K117" s="46"/>
      <c r="L117" s="30"/>
    </row>
    <row r="121" spans="2:65" s="1" customFormat="1" ht="6.95" customHeight="1" x14ac:dyDescent="0.2">
      <c r="B121" s="47"/>
      <c r="C121" s="48"/>
      <c r="D121" s="48"/>
      <c r="E121" s="48"/>
      <c r="F121" s="48"/>
      <c r="G121" s="48"/>
      <c r="H121" s="48"/>
      <c r="I121" s="48"/>
      <c r="J121" s="48"/>
      <c r="K121" s="48"/>
      <c r="L121" s="30"/>
    </row>
    <row r="122" spans="2:65" s="1" customFormat="1" ht="24.95" customHeight="1" x14ac:dyDescent="0.2">
      <c r="B122" s="30"/>
      <c r="C122" s="17" t="s">
        <v>144</v>
      </c>
      <c r="L122" s="30"/>
    </row>
    <row r="123" spans="2:65" s="1" customFormat="1" ht="6.95" customHeight="1" x14ac:dyDescent="0.2">
      <c r="B123" s="30"/>
      <c r="L123" s="30"/>
    </row>
    <row r="124" spans="2:65" s="1" customFormat="1" ht="12" customHeight="1" x14ac:dyDescent="0.2">
      <c r="B124" s="30"/>
      <c r="C124" s="23" t="s">
        <v>14</v>
      </c>
      <c r="L124" s="30"/>
    </row>
    <row r="125" spans="2:65" s="1" customFormat="1" ht="26.25" customHeight="1" x14ac:dyDescent="0.2">
      <c r="B125" s="30"/>
      <c r="E125" s="261" t="str">
        <f>E7</f>
        <v>Zateplenie plniarne nealkoholických nápojov, Dunajská Streda - aktualizácia jún 2023</v>
      </c>
      <c r="F125" s="262"/>
      <c r="G125" s="262"/>
      <c r="H125" s="262"/>
      <c r="L125" s="30"/>
    </row>
    <row r="126" spans="2:65" s="1" customFormat="1" ht="12" customHeight="1" x14ac:dyDescent="0.2">
      <c r="B126" s="30"/>
      <c r="C126" s="23" t="s">
        <v>116</v>
      </c>
      <c r="L126" s="30"/>
    </row>
    <row r="127" spans="2:65" s="1" customFormat="1" ht="16.5" customHeight="1" x14ac:dyDescent="0.2">
      <c r="B127" s="30"/>
      <c r="E127" s="242" t="str">
        <f>E9</f>
        <v>01 - Zateplenie obvodového plášťa</v>
      </c>
      <c r="F127" s="263"/>
      <c r="G127" s="263"/>
      <c r="H127" s="263"/>
      <c r="L127" s="30"/>
    </row>
    <row r="128" spans="2:65" s="1" customFormat="1" ht="6.95" customHeight="1" x14ac:dyDescent="0.2">
      <c r="B128" s="30"/>
      <c r="L128" s="30"/>
    </row>
    <row r="129" spans="2:65" s="1" customFormat="1" ht="12" customHeight="1" x14ac:dyDescent="0.2">
      <c r="B129" s="30"/>
      <c r="C129" s="23" t="s">
        <v>17</v>
      </c>
      <c r="F129" s="21" t="str">
        <f>F12</f>
        <v>Dunajská Streda</v>
      </c>
      <c r="I129" s="23" t="s">
        <v>19</v>
      </c>
      <c r="J129" s="53" t="str">
        <f>IF(J12="","",J12)</f>
        <v>8. 6. 2023</v>
      </c>
      <c r="L129" s="30"/>
    </row>
    <row r="130" spans="2:65" s="1" customFormat="1" ht="6.95" customHeight="1" x14ac:dyDescent="0.2">
      <c r="B130" s="30"/>
      <c r="L130" s="30"/>
    </row>
    <row r="131" spans="2:65" s="1" customFormat="1" ht="25.7" customHeight="1" x14ac:dyDescent="0.2">
      <c r="B131" s="30"/>
      <c r="C131" s="23" t="s">
        <v>21</v>
      </c>
      <c r="F131" s="21" t="str">
        <f>E15</f>
        <v>McCarter, a.s.</v>
      </c>
      <c r="I131" s="23" t="s">
        <v>27</v>
      </c>
      <c r="J131" s="26" t="str">
        <f>E21</f>
        <v>Ing.arch. Miroslav Marko M.Arch.</v>
      </c>
      <c r="L131" s="30"/>
    </row>
    <row r="132" spans="2:65" s="1" customFormat="1" ht="15.2" customHeight="1" x14ac:dyDescent="0.2">
      <c r="B132" s="30"/>
      <c r="C132" s="23" t="s">
        <v>25</v>
      </c>
      <c r="F132" s="21" t="str">
        <f>IF(E18="","",E18)</f>
        <v>Vyplň údaj</v>
      </c>
      <c r="I132" s="23" t="s">
        <v>30</v>
      </c>
      <c r="J132" s="26" t="str">
        <f>E24</f>
        <v>Rosoft, s.r.o.</v>
      </c>
      <c r="L132" s="30"/>
    </row>
    <row r="133" spans="2:65" s="1" customFormat="1" ht="10.35" customHeight="1" x14ac:dyDescent="0.2">
      <c r="B133" s="30"/>
      <c r="L133" s="30"/>
    </row>
    <row r="134" spans="2:65" s="10" customFormat="1" ht="29.25" customHeight="1" x14ac:dyDescent="0.2">
      <c r="B134" s="136"/>
      <c r="C134" s="137" t="s">
        <v>145</v>
      </c>
      <c r="D134" s="138" t="s">
        <v>60</v>
      </c>
      <c r="E134" s="138" t="s">
        <v>56</v>
      </c>
      <c r="F134" s="138" t="s">
        <v>57</v>
      </c>
      <c r="G134" s="138" t="s">
        <v>146</v>
      </c>
      <c r="H134" s="138" t="s">
        <v>147</v>
      </c>
      <c r="I134" s="138" t="s">
        <v>148</v>
      </c>
      <c r="J134" s="139" t="s">
        <v>122</v>
      </c>
      <c r="K134" s="140" t="s">
        <v>149</v>
      </c>
      <c r="L134" s="136"/>
      <c r="M134" s="59" t="s">
        <v>1</v>
      </c>
      <c r="N134" s="60" t="s">
        <v>39</v>
      </c>
      <c r="O134" s="60" t="s">
        <v>150</v>
      </c>
      <c r="P134" s="60" t="s">
        <v>151</v>
      </c>
      <c r="Q134" s="60" t="s">
        <v>152</v>
      </c>
      <c r="R134" s="60" t="s">
        <v>153</v>
      </c>
      <c r="S134" s="60" t="s">
        <v>154</v>
      </c>
      <c r="T134" s="61" t="s">
        <v>155</v>
      </c>
    </row>
    <row r="135" spans="2:65" s="1" customFormat="1" ht="22.9" customHeight="1" x14ac:dyDescent="0.25">
      <c r="B135" s="30"/>
      <c r="C135" s="64" t="s">
        <v>119</v>
      </c>
      <c r="J135" s="141">
        <f>BK135</f>
        <v>0</v>
      </c>
      <c r="L135" s="30"/>
      <c r="M135" s="62"/>
      <c r="N135" s="54"/>
      <c r="O135" s="54"/>
      <c r="P135" s="142">
        <f>P136+P169+P212</f>
        <v>0</v>
      </c>
      <c r="Q135" s="54"/>
      <c r="R135" s="142">
        <f>R136+R169+R212</f>
        <v>0</v>
      </c>
      <c r="S135" s="54"/>
      <c r="T135" s="143">
        <f>T136+T169+T212</f>
        <v>0</v>
      </c>
      <c r="AT135" s="13" t="s">
        <v>74</v>
      </c>
      <c r="AU135" s="13" t="s">
        <v>124</v>
      </c>
      <c r="BK135" s="144">
        <f>BK136+BK169+BK212</f>
        <v>0</v>
      </c>
    </row>
    <row r="136" spans="2:65" s="11" customFormat="1" ht="25.9" customHeight="1" x14ac:dyDescent="0.2">
      <c r="B136" s="145"/>
      <c r="D136" s="146" t="s">
        <v>74</v>
      </c>
      <c r="E136" s="147" t="s">
        <v>156</v>
      </c>
      <c r="F136" s="147" t="s">
        <v>157</v>
      </c>
      <c r="I136" s="148"/>
      <c r="J136" s="127">
        <f>BK136</f>
        <v>0</v>
      </c>
      <c r="L136" s="145"/>
      <c r="M136" s="149"/>
      <c r="P136" s="150">
        <f>P137+P141+P153+P167</f>
        <v>0</v>
      </c>
      <c r="R136" s="150">
        <f>R137+R141+R153+R167</f>
        <v>0</v>
      </c>
      <c r="T136" s="151">
        <f>T137+T141+T153+T167</f>
        <v>0</v>
      </c>
      <c r="AR136" s="146" t="s">
        <v>83</v>
      </c>
      <c r="AT136" s="152" t="s">
        <v>74</v>
      </c>
      <c r="AU136" s="152" t="s">
        <v>75</v>
      </c>
      <c r="AY136" s="146" t="s">
        <v>158</v>
      </c>
      <c r="BK136" s="153">
        <f>BK137+BK141+BK153+BK167</f>
        <v>0</v>
      </c>
    </row>
    <row r="137" spans="2:65" s="11" customFormat="1" ht="22.9" customHeight="1" x14ac:dyDescent="0.2">
      <c r="B137" s="145"/>
      <c r="D137" s="146" t="s">
        <v>74</v>
      </c>
      <c r="E137" s="154" t="s">
        <v>159</v>
      </c>
      <c r="F137" s="154" t="s">
        <v>160</v>
      </c>
      <c r="I137" s="148"/>
      <c r="J137" s="155">
        <f>BK137</f>
        <v>0</v>
      </c>
      <c r="L137" s="145"/>
      <c r="M137" s="149"/>
      <c r="P137" s="150">
        <f>SUM(P138:P140)</f>
        <v>0</v>
      </c>
      <c r="R137" s="150">
        <f>SUM(R138:R140)</f>
        <v>0</v>
      </c>
      <c r="T137" s="151">
        <f>SUM(T138:T140)</f>
        <v>0</v>
      </c>
      <c r="AR137" s="146" t="s">
        <v>83</v>
      </c>
      <c r="AT137" s="152" t="s">
        <v>74</v>
      </c>
      <c r="AU137" s="152" t="s">
        <v>83</v>
      </c>
      <c r="AY137" s="146" t="s">
        <v>158</v>
      </c>
      <c r="BK137" s="153">
        <f>SUM(BK138:BK140)</f>
        <v>0</v>
      </c>
    </row>
    <row r="138" spans="2:65" s="1" customFormat="1" ht="33" customHeight="1" x14ac:dyDescent="0.2">
      <c r="B138" s="130"/>
      <c r="C138" s="156" t="s">
        <v>83</v>
      </c>
      <c r="D138" s="156" t="s">
        <v>161</v>
      </c>
      <c r="E138" s="157" t="s">
        <v>162</v>
      </c>
      <c r="F138" s="158" t="s">
        <v>163</v>
      </c>
      <c r="G138" s="159" t="s">
        <v>164</v>
      </c>
      <c r="H138" s="160">
        <v>1.62</v>
      </c>
      <c r="I138" s="161"/>
      <c r="J138" s="162">
        <f>ROUND(I138*H138,2)</f>
        <v>0</v>
      </c>
      <c r="K138" s="163"/>
      <c r="L138" s="30"/>
      <c r="M138" s="164" t="s">
        <v>1</v>
      </c>
      <c r="N138" s="129" t="s">
        <v>41</v>
      </c>
      <c r="P138" s="165">
        <f>O138*H138</f>
        <v>0</v>
      </c>
      <c r="Q138" s="165">
        <v>0</v>
      </c>
      <c r="R138" s="165">
        <f>Q138*H138</f>
        <v>0</v>
      </c>
      <c r="S138" s="165">
        <v>0</v>
      </c>
      <c r="T138" s="166">
        <f>S138*H138</f>
        <v>0</v>
      </c>
      <c r="AR138" s="167" t="s">
        <v>165</v>
      </c>
      <c r="AT138" s="167" t="s">
        <v>161</v>
      </c>
      <c r="AU138" s="167" t="s">
        <v>137</v>
      </c>
      <c r="AY138" s="13" t="s">
        <v>158</v>
      </c>
      <c r="BE138" s="93">
        <f>IF(N138="základná",J138,0)</f>
        <v>0</v>
      </c>
      <c r="BF138" s="93">
        <f>IF(N138="znížená",J138,0)</f>
        <v>0</v>
      </c>
      <c r="BG138" s="93">
        <f>IF(N138="zákl. prenesená",J138,0)</f>
        <v>0</v>
      </c>
      <c r="BH138" s="93">
        <f>IF(N138="zníž. prenesená",J138,0)</f>
        <v>0</v>
      </c>
      <c r="BI138" s="93">
        <f>IF(N138="nulová",J138,0)</f>
        <v>0</v>
      </c>
      <c r="BJ138" s="13" t="s">
        <v>137</v>
      </c>
      <c r="BK138" s="93">
        <f>ROUND(I138*H138,2)</f>
        <v>0</v>
      </c>
      <c r="BL138" s="13" t="s">
        <v>165</v>
      </c>
      <c r="BM138" s="167" t="s">
        <v>137</v>
      </c>
    </row>
    <row r="139" spans="2:65" s="1" customFormat="1" ht="33" customHeight="1" x14ac:dyDescent="0.2">
      <c r="B139" s="130"/>
      <c r="C139" s="156" t="s">
        <v>137</v>
      </c>
      <c r="D139" s="156" t="s">
        <v>161</v>
      </c>
      <c r="E139" s="157" t="s">
        <v>166</v>
      </c>
      <c r="F139" s="158" t="s">
        <v>167</v>
      </c>
      <c r="G139" s="159" t="s">
        <v>164</v>
      </c>
      <c r="H139" s="160">
        <v>13.8</v>
      </c>
      <c r="I139" s="161"/>
      <c r="J139" s="162">
        <f>ROUND(I139*H139,2)</f>
        <v>0</v>
      </c>
      <c r="K139" s="163"/>
      <c r="L139" s="30"/>
      <c r="M139" s="164" t="s">
        <v>1</v>
      </c>
      <c r="N139" s="129" t="s">
        <v>41</v>
      </c>
      <c r="P139" s="165">
        <f>O139*H139</f>
        <v>0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AR139" s="167" t="s">
        <v>165</v>
      </c>
      <c r="AT139" s="167" t="s">
        <v>161</v>
      </c>
      <c r="AU139" s="167" t="s">
        <v>137</v>
      </c>
      <c r="AY139" s="13" t="s">
        <v>158</v>
      </c>
      <c r="BE139" s="93">
        <f>IF(N139="základná",J139,0)</f>
        <v>0</v>
      </c>
      <c r="BF139" s="93">
        <f>IF(N139="znížená",J139,0)</f>
        <v>0</v>
      </c>
      <c r="BG139" s="93">
        <f>IF(N139="zákl. prenesená",J139,0)</f>
        <v>0</v>
      </c>
      <c r="BH139" s="93">
        <f>IF(N139="zníž. prenesená",J139,0)</f>
        <v>0</v>
      </c>
      <c r="BI139" s="93">
        <f>IF(N139="nulová",J139,0)</f>
        <v>0</v>
      </c>
      <c r="BJ139" s="13" t="s">
        <v>137</v>
      </c>
      <c r="BK139" s="93">
        <f>ROUND(I139*H139,2)</f>
        <v>0</v>
      </c>
      <c r="BL139" s="13" t="s">
        <v>165</v>
      </c>
      <c r="BM139" s="167" t="s">
        <v>165</v>
      </c>
    </row>
    <row r="140" spans="2:65" s="1" customFormat="1" ht="33" customHeight="1" x14ac:dyDescent="0.2">
      <c r="B140" s="130"/>
      <c r="C140" s="156" t="s">
        <v>159</v>
      </c>
      <c r="D140" s="156" t="s">
        <v>161</v>
      </c>
      <c r="E140" s="157" t="s">
        <v>168</v>
      </c>
      <c r="F140" s="158" t="s">
        <v>169</v>
      </c>
      <c r="G140" s="159" t="s">
        <v>170</v>
      </c>
      <c r="H140" s="160">
        <v>31.8</v>
      </c>
      <c r="I140" s="161"/>
      <c r="J140" s="162">
        <f>ROUND(I140*H140,2)</f>
        <v>0</v>
      </c>
      <c r="K140" s="163"/>
      <c r="L140" s="30"/>
      <c r="M140" s="164" t="s">
        <v>1</v>
      </c>
      <c r="N140" s="129" t="s">
        <v>41</v>
      </c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AR140" s="167" t="s">
        <v>165</v>
      </c>
      <c r="AT140" s="167" t="s">
        <v>161</v>
      </c>
      <c r="AU140" s="167" t="s">
        <v>137</v>
      </c>
      <c r="AY140" s="13" t="s">
        <v>158</v>
      </c>
      <c r="BE140" s="93">
        <f>IF(N140="základná",J140,0)</f>
        <v>0</v>
      </c>
      <c r="BF140" s="93">
        <f>IF(N140="znížená",J140,0)</f>
        <v>0</v>
      </c>
      <c r="BG140" s="93">
        <f>IF(N140="zákl. prenesená",J140,0)</f>
        <v>0</v>
      </c>
      <c r="BH140" s="93">
        <f>IF(N140="zníž. prenesená",J140,0)</f>
        <v>0</v>
      </c>
      <c r="BI140" s="93">
        <f>IF(N140="nulová",J140,0)</f>
        <v>0</v>
      </c>
      <c r="BJ140" s="13" t="s">
        <v>137</v>
      </c>
      <c r="BK140" s="93">
        <f>ROUND(I140*H140,2)</f>
        <v>0</v>
      </c>
      <c r="BL140" s="13" t="s">
        <v>165</v>
      </c>
      <c r="BM140" s="167" t="s">
        <v>171</v>
      </c>
    </row>
    <row r="141" spans="2:65" s="11" customFormat="1" ht="22.9" customHeight="1" x14ac:dyDescent="0.2">
      <c r="B141" s="145"/>
      <c r="D141" s="146" t="s">
        <v>74</v>
      </c>
      <c r="E141" s="154" t="s">
        <v>171</v>
      </c>
      <c r="F141" s="154" t="s">
        <v>172</v>
      </c>
      <c r="I141" s="148"/>
      <c r="J141" s="155">
        <f>BK141</f>
        <v>0</v>
      </c>
      <c r="L141" s="145"/>
      <c r="M141" s="149"/>
      <c r="P141" s="150">
        <f>SUM(P142:P152)</f>
        <v>0</v>
      </c>
      <c r="R141" s="150">
        <f>SUM(R142:R152)</f>
        <v>0</v>
      </c>
      <c r="T141" s="151">
        <f>SUM(T142:T152)</f>
        <v>0</v>
      </c>
      <c r="AR141" s="146" t="s">
        <v>83</v>
      </c>
      <c r="AT141" s="152" t="s">
        <v>74</v>
      </c>
      <c r="AU141" s="152" t="s">
        <v>83</v>
      </c>
      <c r="AY141" s="146" t="s">
        <v>158</v>
      </c>
      <c r="BK141" s="153">
        <f>SUM(BK142:BK152)</f>
        <v>0</v>
      </c>
    </row>
    <row r="142" spans="2:65" s="1" customFormat="1" ht="24.2" customHeight="1" x14ac:dyDescent="0.2">
      <c r="B142" s="130"/>
      <c r="C142" s="156" t="s">
        <v>165</v>
      </c>
      <c r="D142" s="156" t="s">
        <v>161</v>
      </c>
      <c r="E142" s="157" t="s">
        <v>173</v>
      </c>
      <c r="F142" s="158" t="s">
        <v>174</v>
      </c>
      <c r="G142" s="159" t="s">
        <v>175</v>
      </c>
      <c r="H142" s="160">
        <v>51.4</v>
      </c>
      <c r="I142" s="161"/>
      <c r="J142" s="162">
        <f t="shared" ref="J142:J152" si="5">ROUND(I142*H142,2)</f>
        <v>0</v>
      </c>
      <c r="K142" s="163"/>
      <c r="L142" s="30"/>
      <c r="M142" s="164" t="s">
        <v>1</v>
      </c>
      <c r="N142" s="129" t="s">
        <v>41</v>
      </c>
      <c r="P142" s="165">
        <f t="shared" ref="P142:P152" si="6">O142*H142</f>
        <v>0</v>
      </c>
      <c r="Q142" s="165">
        <v>0</v>
      </c>
      <c r="R142" s="165">
        <f t="shared" ref="R142:R152" si="7">Q142*H142</f>
        <v>0</v>
      </c>
      <c r="S142" s="165">
        <v>0</v>
      </c>
      <c r="T142" s="166">
        <f t="shared" ref="T142:T152" si="8">S142*H142</f>
        <v>0</v>
      </c>
      <c r="AR142" s="167" t="s">
        <v>165</v>
      </c>
      <c r="AT142" s="167" t="s">
        <v>161</v>
      </c>
      <c r="AU142" s="167" t="s">
        <v>137</v>
      </c>
      <c r="AY142" s="13" t="s">
        <v>158</v>
      </c>
      <c r="BE142" s="93">
        <f t="shared" ref="BE142:BE152" si="9">IF(N142="základná",J142,0)</f>
        <v>0</v>
      </c>
      <c r="BF142" s="93">
        <f t="shared" ref="BF142:BF152" si="10">IF(N142="znížená",J142,0)</f>
        <v>0</v>
      </c>
      <c r="BG142" s="93">
        <f t="shared" ref="BG142:BG152" si="11">IF(N142="zákl. prenesená",J142,0)</f>
        <v>0</v>
      </c>
      <c r="BH142" s="93">
        <f t="shared" ref="BH142:BH152" si="12">IF(N142="zníž. prenesená",J142,0)</f>
        <v>0</v>
      </c>
      <c r="BI142" s="93">
        <f t="shared" ref="BI142:BI152" si="13">IF(N142="nulová",J142,0)</f>
        <v>0</v>
      </c>
      <c r="BJ142" s="13" t="s">
        <v>137</v>
      </c>
      <c r="BK142" s="93">
        <f t="shared" ref="BK142:BK152" si="14">ROUND(I142*H142,2)</f>
        <v>0</v>
      </c>
      <c r="BL142" s="13" t="s">
        <v>165</v>
      </c>
      <c r="BM142" s="167" t="s">
        <v>176</v>
      </c>
    </row>
    <row r="143" spans="2:65" s="1" customFormat="1" ht="37.9" customHeight="1" x14ac:dyDescent="0.2">
      <c r="B143" s="130"/>
      <c r="C143" s="156" t="s">
        <v>177</v>
      </c>
      <c r="D143" s="156" t="s">
        <v>161</v>
      </c>
      <c r="E143" s="157" t="s">
        <v>178</v>
      </c>
      <c r="F143" s="158" t="s">
        <v>179</v>
      </c>
      <c r="G143" s="159" t="s">
        <v>175</v>
      </c>
      <c r="H143" s="160">
        <v>231.34</v>
      </c>
      <c r="I143" s="161"/>
      <c r="J143" s="162">
        <f t="shared" si="5"/>
        <v>0</v>
      </c>
      <c r="K143" s="163"/>
      <c r="L143" s="30"/>
      <c r="M143" s="164" t="s">
        <v>1</v>
      </c>
      <c r="N143" s="12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165</v>
      </c>
      <c r="AT143" s="167" t="s">
        <v>161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165</v>
      </c>
      <c r="BM143" s="167" t="s">
        <v>180</v>
      </c>
    </row>
    <row r="144" spans="2:65" s="1" customFormat="1" ht="37.9" customHeight="1" x14ac:dyDescent="0.2">
      <c r="B144" s="130"/>
      <c r="C144" s="156" t="s">
        <v>171</v>
      </c>
      <c r="D144" s="156" t="s">
        <v>161</v>
      </c>
      <c r="E144" s="157" t="s">
        <v>181</v>
      </c>
      <c r="F144" s="158" t="s">
        <v>182</v>
      </c>
      <c r="G144" s="159" t="s">
        <v>175</v>
      </c>
      <c r="H144" s="160">
        <v>1409.962</v>
      </c>
      <c r="I144" s="161"/>
      <c r="J144" s="162">
        <f t="shared" si="5"/>
        <v>0</v>
      </c>
      <c r="K144" s="163"/>
      <c r="L144" s="30"/>
      <c r="M144" s="164" t="s">
        <v>1</v>
      </c>
      <c r="N144" s="12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165</v>
      </c>
      <c r="AT144" s="167" t="s">
        <v>161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165</v>
      </c>
      <c r="BM144" s="167" t="s">
        <v>183</v>
      </c>
    </row>
    <row r="145" spans="2:65" s="1" customFormat="1" ht="24.2" customHeight="1" x14ac:dyDescent="0.2">
      <c r="B145" s="130"/>
      <c r="C145" s="156" t="s">
        <v>184</v>
      </c>
      <c r="D145" s="156" t="s">
        <v>161</v>
      </c>
      <c r="E145" s="157" t="s">
        <v>185</v>
      </c>
      <c r="F145" s="158" t="s">
        <v>186</v>
      </c>
      <c r="G145" s="159" t="s">
        <v>175</v>
      </c>
      <c r="H145" s="160">
        <v>165.86</v>
      </c>
      <c r="I145" s="161"/>
      <c r="J145" s="162">
        <f t="shared" si="5"/>
        <v>0</v>
      </c>
      <c r="K145" s="163"/>
      <c r="L145" s="30"/>
      <c r="M145" s="164" t="s">
        <v>1</v>
      </c>
      <c r="N145" s="129" t="s">
        <v>41</v>
      </c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AR145" s="167" t="s">
        <v>165</v>
      </c>
      <c r="AT145" s="167" t="s">
        <v>161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165</v>
      </c>
      <c r="BM145" s="167" t="s">
        <v>187</v>
      </c>
    </row>
    <row r="146" spans="2:65" s="1" customFormat="1" ht="37.9" customHeight="1" x14ac:dyDescent="0.2">
      <c r="B146" s="130"/>
      <c r="C146" s="156" t="s">
        <v>176</v>
      </c>
      <c r="D146" s="156" t="s">
        <v>161</v>
      </c>
      <c r="E146" s="157" t="s">
        <v>188</v>
      </c>
      <c r="F146" s="158" t="s">
        <v>189</v>
      </c>
      <c r="G146" s="159" t="s">
        <v>175</v>
      </c>
      <c r="H146" s="160">
        <v>177.16399999999999</v>
      </c>
      <c r="I146" s="161"/>
      <c r="J146" s="162">
        <f t="shared" si="5"/>
        <v>0</v>
      </c>
      <c r="K146" s="163"/>
      <c r="L146" s="30"/>
      <c r="M146" s="164" t="s">
        <v>1</v>
      </c>
      <c r="N146" s="129" t="s">
        <v>41</v>
      </c>
      <c r="P146" s="165">
        <f t="shared" si="6"/>
        <v>0</v>
      </c>
      <c r="Q146" s="165">
        <v>0</v>
      </c>
      <c r="R146" s="165">
        <f t="shared" si="7"/>
        <v>0</v>
      </c>
      <c r="S146" s="165">
        <v>0</v>
      </c>
      <c r="T146" s="166">
        <f t="shared" si="8"/>
        <v>0</v>
      </c>
      <c r="AR146" s="167" t="s">
        <v>165</v>
      </c>
      <c r="AT146" s="167" t="s">
        <v>161</v>
      </c>
      <c r="AU146" s="167" t="s">
        <v>137</v>
      </c>
      <c r="AY146" s="13" t="s">
        <v>158</v>
      </c>
      <c r="BE146" s="93">
        <f t="shared" si="9"/>
        <v>0</v>
      </c>
      <c r="BF146" s="93">
        <f t="shared" si="10"/>
        <v>0</v>
      </c>
      <c r="BG146" s="93">
        <f t="shared" si="11"/>
        <v>0</v>
      </c>
      <c r="BH146" s="93">
        <f t="shared" si="12"/>
        <v>0</v>
      </c>
      <c r="BI146" s="93">
        <f t="shared" si="13"/>
        <v>0</v>
      </c>
      <c r="BJ146" s="13" t="s">
        <v>137</v>
      </c>
      <c r="BK146" s="93">
        <f t="shared" si="14"/>
        <v>0</v>
      </c>
      <c r="BL146" s="13" t="s">
        <v>165</v>
      </c>
      <c r="BM146" s="167" t="s">
        <v>190</v>
      </c>
    </row>
    <row r="147" spans="2:65" s="1" customFormat="1" ht="55.5" customHeight="1" x14ac:dyDescent="0.2">
      <c r="B147" s="130"/>
      <c r="C147" s="156" t="s">
        <v>191</v>
      </c>
      <c r="D147" s="156" t="s">
        <v>161</v>
      </c>
      <c r="E147" s="157" t="s">
        <v>192</v>
      </c>
      <c r="F147" s="158" t="s">
        <v>193</v>
      </c>
      <c r="G147" s="159" t="s">
        <v>175</v>
      </c>
      <c r="H147" s="160">
        <v>87.481999999999999</v>
      </c>
      <c r="I147" s="161"/>
      <c r="J147" s="162">
        <f t="shared" si="5"/>
        <v>0</v>
      </c>
      <c r="K147" s="163"/>
      <c r="L147" s="30"/>
      <c r="M147" s="164" t="s">
        <v>1</v>
      </c>
      <c r="N147" s="129" t="s">
        <v>41</v>
      </c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AR147" s="167" t="s">
        <v>165</v>
      </c>
      <c r="AT147" s="167" t="s">
        <v>161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165</v>
      </c>
      <c r="BM147" s="167" t="s">
        <v>194</v>
      </c>
    </row>
    <row r="148" spans="2:65" s="1" customFormat="1" ht="37.9" customHeight="1" x14ac:dyDescent="0.2">
      <c r="B148" s="130"/>
      <c r="C148" s="156" t="s">
        <v>180</v>
      </c>
      <c r="D148" s="156" t="s">
        <v>161</v>
      </c>
      <c r="E148" s="157" t="s">
        <v>195</v>
      </c>
      <c r="F148" s="158" t="s">
        <v>196</v>
      </c>
      <c r="G148" s="159" t="s">
        <v>175</v>
      </c>
      <c r="H148" s="160">
        <v>129.99199999999999</v>
      </c>
      <c r="I148" s="161"/>
      <c r="J148" s="162">
        <f t="shared" si="5"/>
        <v>0</v>
      </c>
      <c r="K148" s="163"/>
      <c r="L148" s="30"/>
      <c r="M148" s="164" t="s">
        <v>1</v>
      </c>
      <c r="N148" s="12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165</v>
      </c>
      <c r="AT148" s="167" t="s">
        <v>161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165</v>
      </c>
      <c r="BM148" s="167" t="s">
        <v>7</v>
      </c>
    </row>
    <row r="149" spans="2:65" s="1" customFormat="1" ht="37.9" customHeight="1" x14ac:dyDescent="0.2">
      <c r="B149" s="130"/>
      <c r="C149" s="156" t="s">
        <v>197</v>
      </c>
      <c r="D149" s="156" t="s">
        <v>161</v>
      </c>
      <c r="E149" s="157" t="s">
        <v>198</v>
      </c>
      <c r="F149" s="158" t="s">
        <v>199</v>
      </c>
      <c r="G149" s="159" t="s">
        <v>175</v>
      </c>
      <c r="H149" s="160">
        <v>799.22699999999998</v>
      </c>
      <c r="I149" s="161"/>
      <c r="J149" s="162">
        <f t="shared" si="5"/>
        <v>0</v>
      </c>
      <c r="K149" s="163"/>
      <c r="L149" s="30"/>
      <c r="M149" s="164" t="s">
        <v>1</v>
      </c>
      <c r="N149" s="129" t="s">
        <v>41</v>
      </c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AR149" s="167" t="s">
        <v>165</v>
      </c>
      <c r="AT149" s="167" t="s">
        <v>161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165</v>
      </c>
      <c r="BM149" s="167" t="s">
        <v>200</v>
      </c>
    </row>
    <row r="150" spans="2:65" s="1" customFormat="1" ht="37.9" customHeight="1" x14ac:dyDescent="0.2">
      <c r="B150" s="130"/>
      <c r="C150" s="156" t="s">
        <v>183</v>
      </c>
      <c r="D150" s="156" t="s">
        <v>161</v>
      </c>
      <c r="E150" s="157" t="s">
        <v>201</v>
      </c>
      <c r="F150" s="158" t="s">
        <v>202</v>
      </c>
      <c r="G150" s="159" t="s">
        <v>175</v>
      </c>
      <c r="H150" s="160">
        <v>6.0389999999999997</v>
      </c>
      <c r="I150" s="161"/>
      <c r="J150" s="162">
        <f t="shared" si="5"/>
        <v>0</v>
      </c>
      <c r="K150" s="163"/>
      <c r="L150" s="30"/>
      <c r="M150" s="164" t="s">
        <v>1</v>
      </c>
      <c r="N150" s="129" t="s">
        <v>41</v>
      </c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AR150" s="167" t="s">
        <v>165</v>
      </c>
      <c r="AT150" s="167" t="s">
        <v>161</v>
      </c>
      <c r="AU150" s="167" t="s">
        <v>137</v>
      </c>
      <c r="AY150" s="13" t="s">
        <v>158</v>
      </c>
      <c r="BE150" s="93">
        <f t="shared" si="9"/>
        <v>0</v>
      </c>
      <c r="BF150" s="93">
        <f t="shared" si="10"/>
        <v>0</v>
      </c>
      <c r="BG150" s="93">
        <f t="shared" si="11"/>
        <v>0</v>
      </c>
      <c r="BH150" s="93">
        <f t="shared" si="12"/>
        <v>0</v>
      </c>
      <c r="BI150" s="93">
        <f t="shared" si="13"/>
        <v>0</v>
      </c>
      <c r="BJ150" s="13" t="s">
        <v>137</v>
      </c>
      <c r="BK150" s="93">
        <f t="shared" si="14"/>
        <v>0</v>
      </c>
      <c r="BL150" s="13" t="s">
        <v>165</v>
      </c>
      <c r="BM150" s="167" t="s">
        <v>203</v>
      </c>
    </row>
    <row r="151" spans="2:65" s="1" customFormat="1" ht="37.9" customHeight="1" x14ac:dyDescent="0.2">
      <c r="B151" s="130"/>
      <c r="C151" s="156" t="s">
        <v>204</v>
      </c>
      <c r="D151" s="156" t="s">
        <v>161</v>
      </c>
      <c r="E151" s="157" t="s">
        <v>205</v>
      </c>
      <c r="F151" s="158" t="s">
        <v>206</v>
      </c>
      <c r="G151" s="159" t="s">
        <v>175</v>
      </c>
      <c r="H151" s="160">
        <v>19.655999999999999</v>
      </c>
      <c r="I151" s="161"/>
      <c r="J151" s="162">
        <f t="shared" si="5"/>
        <v>0</v>
      </c>
      <c r="K151" s="163"/>
      <c r="L151" s="30"/>
      <c r="M151" s="164" t="s">
        <v>1</v>
      </c>
      <c r="N151" s="129" t="s">
        <v>41</v>
      </c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AR151" s="167" t="s">
        <v>165</v>
      </c>
      <c r="AT151" s="167" t="s">
        <v>161</v>
      </c>
      <c r="AU151" s="167" t="s">
        <v>137</v>
      </c>
      <c r="AY151" s="13" t="s">
        <v>158</v>
      </c>
      <c r="BE151" s="93">
        <f t="shared" si="9"/>
        <v>0</v>
      </c>
      <c r="BF151" s="93">
        <f t="shared" si="10"/>
        <v>0</v>
      </c>
      <c r="BG151" s="93">
        <f t="shared" si="11"/>
        <v>0</v>
      </c>
      <c r="BH151" s="93">
        <f t="shared" si="12"/>
        <v>0</v>
      </c>
      <c r="BI151" s="93">
        <f t="shared" si="13"/>
        <v>0</v>
      </c>
      <c r="BJ151" s="13" t="s">
        <v>137</v>
      </c>
      <c r="BK151" s="93">
        <f t="shared" si="14"/>
        <v>0</v>
      </c>
      <c r="BL151" s="13" t="s">
        <v>165</v>
      </c>
      <c r="BM151" s="167" t="s">
        <v>207</v>
      </c>
    </row>
    <row r="152" spans="2:65" s="1" customFormat="1" ht="37.9" customHeight="1" x14ac:dyDescent="0.2">
      <c r="B152" s="130"/>
      <c r="C152" s="156" t="s">
        <v>187</v>
      </c>
      <c r="D152" s="156" t="s">
        <v>161</v>
      </c>
      <c r="E152" s="157" t="s">
        <v>208</v>
      </c>
      <c r="F152" s="158" t="s">
        <v>209</v>
      </c>
      <c r="G152" s="159" t="s">
        <v>175</v>
      </c>
      <c r="H152" s="160">
        <v>127.342</v>
      </c>
      <c r="I152" s="161"/>
      <c r="J152" s="162">
        <f t="shared" si="5"/>
        <v>0</v>
      </c>
      <c r="K152" s="163"/>
      <c r="L152" s="30"/>
      <c r="M152" s="164" t="s">
        <v>1</v>
      </c>
      <c r="N152" s="129" t="s">
        <v>41</v>
      </c>
      <c r="P152" s="165">
        <f t="shared" si="6"/>
        <v>0</v>
      </c>
      <c r="Q152" s="165">
        <v>0</v>
      </c>
      <c r="R152" s="165">
        <f t="shared" si="7"/>
        <v>0</v>
      </c>
      <c r="S152" s="165">
        <v>0</v>
      </c>
      <c r="T152" s="166">
        <f t="shared" si="8"/>
        <v>0</v>
      </c>
      <c r="AR152" s="167" t="s">
        <v>165</v>
      </c>
      <c r="AT152" s="167" t="s">
        <v>161</v>
      </c>
      <c r="AU152" s="167" t="s">
        <v>137</v>
      </c>
      <c r="AY152" s="13" t="s">
        <v>158</v>
      </c>
      <c r="BE152" s="93">
        <f t="shared" si="9"/>
        <v>0</v>
      </c>
      <c r="BF152" s="93">
        <f t="shared" si="10"/>
        <v>0</v>
      </c>
      <c r="BG152" s="93">
        <f t="shared" si="11"/>
        <v>0</v>
      </c>
      <c r="BH152" s="93">
        <f t="shared" si="12"/>
        <v>0</v>
      </c>
      <c r="BI152" s="93">
        <f t="shared" si="13"/>
        <v>0</v>
      </c>
      <c r="BJ152" s="13" t="s">
        <v>137</v>
      </c>
      <c r="BK152" s="93">
        <f t="shared" si="14"/>
        <v>0</v>
      </c>
      <c r="BL152" s="13" t="s">
        <v>165</v>
      </c>
      <c r="BM152" s="167" t="s">
        <v>210</v>
      </c>
    </row>
    <row r="153" spans="2:65" s="11" customFormat="1" ht="22.9" customHeight="1" x14ac:dyDescent="0.2">
      <c r="B153" s="145"/>
      <c r="D153" s="146" t="s">
        <v>74</v>
      </c>
      <c r="E153" s="154" t="s">
        <v>191</v>
      </c>
      <c r="F153" s="154" t="s">
        <v>211</v>
      </c>
      <c r="I153" s="148"/>
      <c r="J153" s="155">
        <f>BK153</f>
        <v>0</v>
      </c>
      <c r="L153" s="145"/>
      <c r="M153" s="149"/>
      <c r="P153" s="150">
        <f>SUM(P154:P166)</f>
        <v>0</v>
      </c>
      <c r="R153" s="150">
        <f>SUM(R154:R166)</f>
        <v>0</v>
      </c>
      <c r="T153" s="151">
        <f>SUM(T154:T166)</f>
        <v>0</v>
      </c>
      <c r="AR153" s="146" t="s">
        <v>83</v>
      </c>
      <c r="AT153" s="152" t="s">
        <v>74</v>
      </c>
      <c r="AU153" s="152" t="s">
        <v>83</v>
      </c>
      <c r="AY153" s="146" t="s">
        <v>158</v>
      </c>
      <c r="BK153" s="153">
        <f>SUM(BK154:BK166)</f>
        <v>0</v>
      </c>
    </row>
    <row r="154" spans="2:65" s="1" customFormat="1" ht="33" customHeight="1" x14ac:dyDescent="0.2">
      <c r="B154" s="130"/>
      <c r="C154" s="156" t="s">
        <v>212</v>
      </c>
      <c r="D154" s="156" t="s">
        <v>161</v>
      </c>
      <c r="E154" s="157" t="s">
        <v>213</v>
      </c>
      <c r="F154" s="158" t="s">
        <v>214</v>
      </c>
      <c r="G154" s="159" t="s">
        <v>175</v>
      </c>
      <c r="H154" s="160">
        <v>1131.943</v>
      </c>
      <c r="I154" s="161"/>
      <c r="J154" s="162">
        <f t="shared" ref="J154:J166" si="15">ROUND(I154*H154,2)</f>
        <v>0</v>
      </c>
      <c r="K154" s="163"/>
      <c r="L154" s="30"/>
      <c r="M154" s="164" t="s">
        <v>1</v>
      </c>
      <c r="N154" s="129" t="s">
        <v>41</v>
      </c>
      <c r="P154" s="165">
        <f t="shared" ref="P154:P166" si="16">O154*H154</f>
        <v>0</v>
      </c>
      <c r="Q154" s="165">
        <v>0</v>
      </c>
      <c r="R154" s="165">
        <f t="shared" ref="R154:R166" si="17">Q154*H154</f>
        <v>0</v>
      </c>
      <c r="S154" s="165">
        <v>0</v>
      </c>
      <c r="T154" s="166">
        <f t="shared" ref="T154:T166" si="18">S154*H154</f>
        <v>0</v>
      </c>
      <c r="AR154" s="167" t="s">
        <v>165</v>
      </c>
      <c r="AT154" s="167" t="s">
        <v>161</v>
      </c>
      <c r="AU154" s="167" t="s">
        <v>137</v>
      </c>
      <c r="AY154" s="13" t="s">
        <v>158</v>
      </c>
      <c r="BE154" s="93">
        <f t="shared" ref="BE154:BE166" si="19">IF(N154="základná",J154,0)</f>
        <v>0</v>
      </c>
      <c r="BF154" s="93">
        <f t="shared" ref="BF154:BF166" si="20">IF(N154="znížená",J154,0)</f>
        <v>0</v>
      </c>
      <c r="BG154" s="93">
        <f t="shared" ref="BG154:BG166" si="21">IF(N154="zákl. prenesená",J154,0)</f>
        <v>0</v>
      </c>
      <c r="BH154" s="93">
        <f t="shared" ref="BH154:BH166" si="22">IF(N154="zníž. prenesená",J154,0)</f>
        <v>0</v>
      </c>
      <c r="BI154" s="93">
        <f t="shared" ref="BI154:BI166" si="23">IF(N154="nulová",J154,0)</f>
        <v>0</v>
      </c>
      <c r="BJ154" s="13" t="s">
        <v>137</v>
      </c>
      <c r="BK154" s="93">
        <f t="shared" ref="BK154:BK166" si="24">ROUND(I154*H154,2)</f>
        <v>0</v>
      </c>
      <c r="BL154" s="13" t="s">
        <v>165</v>
      </c>
      <c r="BM154" s="167" t="s">
        <v>215</v>
      </c>
    </row>
    <row r="155" spans="2:65" s="1" customFormat="1" ht="44.25" customHeight="1" x14ac:dyDescent="0.2">
      <c r="B155" s="130"/>
      <c r="C155" s="156" t="s">
        <v>190</v>
      </c>
      <c r="D155" s="156" t="s">
        <v>161</v>
      </c>
      <c r="E155" s="157" t="s">
        <v>216</v>
      </c>
      <c r="F155" s="158" t="s">
        <v>217</v>
      </c>
      <c r="G155" s="159" t="s">
        <v>175</v>
      </c>
      <c r="H155" s="160">
        <v>1131.943</v>
      </c>
      <c r="I155" s="161"/>
      <c r="J155" s="162">
        <f t="shared" si="15"/>
        <v>0</v>
      </c>
      <c r="K155" s="163"/>
      <c r="L155" s="30"/>
      <c r="M155" s="164" t="s">
        <v>1</v>
      </c>
      <c r="N155" s="129" t="s">
        <v>41</v>
      </c>
      <c r="P155" s="165">
        <f t="shared" si="16"/>
        <v>0</v>
      </c>
      <c r="Q155" s="165">
        <v>0</v>
      </c>
      <c r="R155" s="165">
        <f t="shared" si="17"/>
        <v>0</v>
      </c>
      <c r="S155" s="165">
        <v>0</v>
      </c>
      <c r="T155" s="166">
        <f t="shared" si="18"/>
        <v>0</v>
      </c>
      <c r="AR155" s="167" t="s">
        <v>165</v>
      </c>
      <c r="AT155" s="167" t="s">
        <v>161</v>
      </c>
      <c r="AU155" s="167" t="s">
        <v>137</v>
      </c>
      <c r="AY155" s="13" t="s">
        <v>158</v>
      </c>
      <c r="BE155" s="93">
        <f t="shared" si="19"/>
        <v>0</v>
      </c>
      <c r="BF155" s="93">
        <f t="shared" si="20"/>
        <v>0</v>
      </c>
      <c r="BG155" s="93">
        <f t="shared" si="21"/>
        <v>0</v>
      </c>
      <c r="BH155" s="93">
        <f t="shared" si="22"/>
        <v>0</v>
      </c>
      <c r="BI155" s="93">
        <f t="shared" si="23"/>
        <v>0</v>
      </c>
      <c r="BJ155" s="13" t="s">
        <v>137</v>
      </c>
      <c r="BK155" s="93">
        <f t="shared" si="24"/>
        <v>0</v>
      </c>
      <c r="BL155" s="13" t="s">
        <v>165</v>
      </c>
      <c r="BM155" s="167" t="s">
        <v>218</v>
      </c>
    </row>
    <row r="156" spans="2:65" s="1" customFormat="1" ht="33" customHeight="1" x14ac:dyDescent="0.2">
      <c r="B156" s="130"/>
      <c r="C156" s="156" t="s">
        <v>219</v>
      </c>
      <c r="D156" s="156" t="s">
        <v>161</v>
      </c>
      <c r="E156" s="157" t="s">
        <v>220</v>
      </c>
      <c r="F156" s="158" t="s">
        <v>221</v>
      </c>
      <c r="G156" s="159" t="s">
        <v>175</v>
      </c>
      <c r="H156" s="160">
        <v>1131.943</v>
      </c>
      <c r="I156" s="161"/>
      <c r="J156" s="162">
        <f t="shared" si="15"/>
        <v>0</v>
      </c>
      <c r="K156" s="163"/>
      <c r="L156" s="30"/>
      <c r="M156" s="164" t="s">
        <v>1</v>
      </c>
      <c r="N156" s="129" t="s">
        <v>41</v>
      </c>
      <c r="P156" s="165">
        <f t="shared" si="16"/>
        <v>0</v>
      </c>
      <c r="Q156" s="165">
        <v>0</v>
      </c>
      <c r="R156" s="165">
        <f t="shared" si="17"/>
        <v>0</v>
      </c>
      <c r="S156" s="165">
        <v>0</v>
      </c>
      <c r="T156" s="166">
        <f t="shared" si="18"/>
        <v>0</v>
      </c>
      <c r="AR156" s="167" t="s">
        <v>165</v>
      </c>
      <c r="AT156" s="167" t="s">
        <v>161</v>
      </c>
      <c r="AU156" s="167" t="s">
        <v>137</v>
      </c>
      <c r="AY156" s="13" t="s">
        <v>158</v>
      </c>
      <c r="BE156" s="93">
        <f t="shared" si="19"/>
        <v>0</v>
      </c>
      <c r="BF156" s="93">
        <f t="shared" si="20"/>
        <v>0</v>
      </c>
      <c r="BG156" s="93">
        <f t="shared" si="21"/>
        <v>0</v>
      </c>
      <c r="BH156" s="93">
        <f t="shared" si="22"/>
        <v>0</v>
      </c>
      <c r="BI156" s="93">
        <f t="shared" si="23"/>
        <v>0</v>
      </c>
      <c r="BJ156" s="13" t="s">
        <v>137</v>
      </c>
      <c r="BK156" s="93">
        <f t="shared" si="24"/>
        <v>0</v>
      </c>
      <c r="BL156" s="13" t="s">
        <v>165</v>
      </c>
      <c r="BM156" s="167" t="s">
        <v>222</v>
      </c>
    </row>
    <row r="157" spans="2:65" s="1" customFormat="1" ht="24.2" customHeight="1" x14ac:dyDescent="0.2">
      <c r="B157" s="130"/>
      <c r="C157" s="156" t="s">
        <v>194</v>
      </c>
      <c r="D157" s="156" t="s">
        <v>161</v>
      </c>
      <c r="E157" s="157" t="s">
        <v>223</v>
      </c>
      <c r="F157" s="158" t="s">
        <v>224</v>
      </c>
      <c r="G157" s="159" t="s">
        <v>170</v>
      </c>
      <c r="H157" s="160">
        <v>28.725000000000001</v>
      </c>
      <c r="I157" s="161"/>
      <c r="J157" s="162">
        <f t="shared" si="15"/>
        <v>0</v>
      </c>
      <c r="K157" s="163"/>
      <c r="L157" s="30"/>
      <c r="M157" s="164" t="s">
        <v>1</v>
      </c>
      <c r="N157" s="129" t="s">
        <v>41</v>
      </c>
      <c r="P157" s="165">
        <f t="shared" si="16"/>
        <v>0</v>
      </c>
      <c r="Q157" s="165">
        <v>0</v>
      </c>
      <c r="R157" s="165">
        <f t="shared" si="17"/>
        <v>0</v>
      </c>
      <c r="S157" s="165">
        <v>0</v>
      </c>
      <c r="T157" s="166">
        <f t="shared" si="18"/>
        <v>0</v>
      </c>
      <c r="AR157" s="167" t="s">
        <v>165</v>
      </c>
      <c r="AT157" s="167" t="s">
        <v>161</v>
      </c>
      <c r="AU157" s="167" t="s">
        <v>137</v>
      </c>
      <c r="AY157" s="13" t="s">
        <v>158</v>
      </c>
      <c r="BE157" s="93">
        <f t="shared" si="19"/>
        <v>0</v>
      </c>
      <c r="BF157" s="93">
        <f t="shared" si="20"/>
        <v>0</v>
      </c>
      <c r="BG157" s="93">
        <f t="shared" si="21"/>
        <v>0</v>
      </c>
      <c r="BH157" s="93">
        <f t="shared" si="22"/>
        <v>0</v>
      </c>
      <c r="BI157" s="93">
        <f t="shared" si="23"/>
        <v>0</v>
      </c>
      <c r="BJ157" s="13" t="s">
        <v>137</v>
      </c>
      <c r="BK157" s="93">
        <f t="shared" si="24"/>
        <v>0</v>
      </c>
      <c r="BL157" s="13" t="s">
        <v>165</v>
      </c>
      <c r="BM157" s="167" t="s">
        <v>225</v>
      </c>
    </row>
    <row r="158" spans="2:65" s="1" customFormat="1" ht="21.75" customHeight="1" x14ac:dyDescent="0.2">
      <c r="B158" s="130"/>
      <c r="C158" s="156" t="s">
        <v>226</v>
      </c>
      <c r="D158" s="156" t="s">
        <v>161</v>
      </c>
      <c r="E158" s="157" t="s">
        <v>227</v>
      </c>
      <c r="F158" s="158" t="s">
        <v>228</v>
      </c>
      <c r="G158" s="159" t="s">
        <v>164</v>
      </c>
      <c r="H158" s="160">
        <v>1.92</v>
      </c>
      <c r="I158" s="161"/>
      <c r="J158" s="162">
        <f t="shared" si="15"/>
        <v>0</v>
      </c>
      <c r="K158" s="163"/>
      <c r="L158" s="30"/>
      <c r="M158" s="164" t="s">
        <v>1</v>
      </c>
      <c r="N158" s="129" t="s">
        <v>41</v>
      </c>
      <c r="P158" s="165">
        <f t="shared" si="16"/>
        <v>0</v>
      </c>
      <c r="Q158" s="165">
        <v>0</v>
      </c>
      <c r="R158" s="165">
        <f t="shared" si="17"/>
        <v>0</v>
      </c>
      <c r="S158" s="165">
        <v>0</v>
      </c>
      <c r="T158" s="166">
        <f t="shared" si="18"/>
        <v>0</v>
      </c>
      <c r="AR158" s="167" t="s">
        <v>165</v>
      </c>
      <c r="AT158" s="167" t="s">
        <v>161</v>
      </c>
      <c r="AU158" s="167" t="s">
        <v>137</v>
      </c>
      <c r="AY158" s="13" t="s">
        <v>158</v>
      </c>
      <c r="BE158" s="93">
        <f t="shared" si="19"/>
        <v>0</v>
      </c>
      <c r="BF158" s="93">
        <f t="shared" si="20"/>
        <v>0</v>
      </c>
      <c r="BG158" s="93">
        <f t="shared" si="21"/>
        <v>0</v>
      </c>
      <c r="BH158" s="93">
        <f t="shared" si="22"/>
        <v>0</v>
      </c>
      <c r="BI158" s="93">
        <f t="shared" si="23"/>
        <v>0</v>
      </c>
      <c r="BJ158" s="13" t="s">
        <v>137</v>
      </c>
      <c r="BK158" s="93">
        <f t="shared" si="24"/>
        <v>0</v>
      </c>
      <c r="BL158" s="13" t="s">
        <v>165</v>
      </c>
      <c r="BM158" s="167" t="s">
        <v>229</v>
      </c>
    </row>
    <row r="159" spans="2:65" s="1" customFormat="1" ht="24.2" customHeight="1" x14ac:dyDescent="0.2">
      <c r="B159" s="130"/>
      <c r="C159" s="156" t="s">
        <v>7</v>
      </c>
      <c r="D159" s="156" t="s">
        <v>161</v>
      </c>
      <c r="E159" s="157" t="s">
        <v>230</v>
      </c>
      <c r="F159" s="158" t="s">
        <v>231</v>
      </c>
      <c r="G159" s="159" t="s">
        <v>175</v>
      </c>
      <c r="H159" s="160">
        <v>2</v>
      </c>
      <c r="I159" s="161"/>
      <c r="J159" s="162">
        <f t="shared" si="15"/>
        <v>0</v>
      </c>
      <c r="K159" s="163"/>
      <c r="L159" s="30"/>
      <c r="M159" s="164" t="s">
        <v>1</v>
      </c>
      <c r="N159" s="129" t="s">
        <v>41</v>
      </c>
      <c r="P159" s="165">
        <f t="shared" si="16"/>
        <v>0</v>
      </c>
      <c r="Q159" s="165">
        <v>0</v>
      </c>
      <c r="R159" s="165">
        <f t="shared" si="17"/>
        <v>0</v>
      </c>
      <c r="S159" s="165">
        <v>0</v>
      </c>
      <c r="T159" s="166">
        <f t="shared" si="18"/>
        <v>0</v>
      </c>
      <c r="AR159" s="167" t="s">
        <v>165</v>
      </c>
      <c r="AT159" s="167" t="s">
        <v>161</v>
      </c>
      <c r="AU159" s="167" t="s">
        <v>137</v>
      </c>
      <c r="AY159" s="13" t="s">
        <v>158</v>
      </c>
      <c r="BE159" s="93">
        <f t="shared" si="19"/>
        <v>0</v>
      </c>
      <c r="BF159" s="93">
        <f t="shared" si="20"/>
        <v>0</v>
      </c>
      <c r="BG159" s="93">
        <f t="shared" si="21"/>
        <v>0</v>
      </c>
      <c r="BH159" s="93">
        <f t="shared" si="22"/>
        <v>0</v>
      </c>
      <c r="BI159" s="93">
        <f t="shared" si="23"/>
        <v>0</v>
      </c>
      <c r="BJ159" s="13" t="s">
        <v>137</v>
      </c>
      <c r="BK159" s="93">
        <f t="shared" si="24"/>
        <v>0</v>
      </c>
      <c r="BL159" s="13" t="s">
        <v>165</v>
      </c>
      <c r="BM159" s="167" t="s">
        <v>232</v>
      </c>
    </row>
    <row r="160" spans="2:65" s="1" customFormat="1" ht="24.2" customHeight="1" x14ac:dyDescent="0.2">
      <c r="B160" s="130"/>
      <c r="C160" s="156" t="s">
        <v>233</v>
      </c>
      <c r="D160" s="156" t="s">
        <v>161</v>
      </c>
      <c r="E160" s="157" t="s">
        <v>234</v>
      </c>
      <c r="F160" s="158" t="s">
        <v>235</v>
      </c>
      <c r="G160" s="159" t="s">
        <v>170</v>
      </c>
      <c r="H160" s="160">
        <v>12.1</v>
      </c>
      <c r="I160" s="161"/>
      <c r="J160" s="162">
        <f t="shared" si="15"/>
        <v>0</v>
      </c>
      <c r="K160" s="163"/>
      <c r="L160" s="30"/>
      <c r="M160" s="164" t="s">
        <v>1</v>
      </c>
      <c r="N160" s="129" t="s">
        <v>41</v>
      </c>
      <c r="P160" s="165">
        <f t="shared" si="16"/>
        <v>0</v>
      </c>
      <c r="Q160" s="165">
        <v>0</v>
      </c>
      <c r="R160" s="165">
        <f t="shared" si="17"/>
        <v>0</v>
      </c>
      <c r="S160" s="165">
        <v>0</v>
      </c>
      <c r="T160" s="166">
        <f t="shared" si="18"/>
        <v>0</v>
      </c>
      <c r="AR160" s="167" t="s">
        <v>165</v>
      </c>
      <c r="AT160" s="167" t="s">
        <v>161</v>
      </c>
      <c r="AU160" s="167" t="s">
        <v>137</v>
      </c>
      <c r="AY160" s="13" t="s">
        <v>158</v>
      </c>
      <c r="BE160" s="93">
        <f t="shared" si="19"/>
        <v>0</v>
      </c>
      <c r="BF160" s="93">
        <f t="shared" si="20"/>
        <v>0</v>
      </c>
      <c r="BG160" s="93">
        <f t="shared" si="21"/>
        <v>0</v>
      </c>
      <c r="BH160" s="93">
        <f t="shared" si="22"/>
        <v>0</v>
      </c>
      <c r="BI160" s="93">
        <f t="shared" si="23"/>
        <v>0</v>
      </c>
      <c r="BJ160" s="13" t="s">
        <v>137</v>
      </c>
      <c r="BK160" s="93">
        <f t="shared" si="24"/>
        <v>0</v>
      </c>
      <c r="BL160" s="13" t="s">
        <v>165</v>
      </c>
      <c r="BM160" s="167" t="s">
        <v>236</v>
      </c>
    </row>
    <row r="161" spans="2:65" s="1" customFormat="1" ht="24.2" customHeight="1" x14ac:dyDescent="0.2">
      <c r="B161" s="130"/>
      <c r="C161" s="156" t="s">
        <v>200</v>
      </c>
      <c r="D161" s="156" t="s">
        <v>161</v>
      </c>
      <c r="E161" s="157" t="s">
        <v>237</v>
      </c>
      <c r="F161" s="158" t="s">
        <v>238</v>
      </c>
      <c r="G161" s="159" t="s">
        <v>239</v>
      </c>
      <c r="H161" s="160">
        <v>3.9580000000000002</v>
      </c>
      <c r="I161" s="161"/>
      <c r="J161" s="162">
        <f t="shared" si="15"/>
        <v>0</v>
      </c>
      <c r="K161" s="163"/>
      <c r="L161" s="30"/>
      <c r="M161" s="164" t="s">
        <v>1</v>
      </c>
      <c r="N161" s="129" t="s">
        <v>41</v>
      </c>
      <c r="P161" s="165">
        <f t="shared" si="16"/>
        <v>0</v>
      </c>
      <c r="Q161" s="165">
        <v>0</v>
      </c>
      <c r="R161" s="165">
        <f t="shared" si="17"/>
        <v>0</v>
      </c>
      <c r="S161" s="165">
        <v>0</v>
      </c>
      <c r="T161" s="166">
        <f t="shared" si="18"/>
        <v>0</v>
      </c>
      <c r="AR161" s="167" t="s">
        <v>165</v>
      </c>
      <c r="AT161" s="167" t="s">
        <v>161</v>
      </c>
      <c r="AU161" s="167" t="s">
        <v>137</v>
      </c>
      <c r="AY161" s="13" t="s">
        <v>158</v>
      </c>
      <c r="BE161" s="93">
        <f t="shared" si="19"/>
        <v>0</v>
      </c>
      <c r="BF161" s="93">
        <f t="shared" si="20"/>
        <v>0</v>
      </c>
      <c r="BG161" s="93">
        <f t="shared" si="21"/>
        <v>0</v>
      </c>
      <c r="BH161" s="93">
        <f t="shared" si="22"/>
        <v>0</v>
      </c>
      <c r="BI161" s="93">
        <f t="shared" si="23"/>
        <v>0</v>
      </c>
      <c r="BJ161" s="13" t="s">
        <v>137</v>
      </c>
      <c r="BK161" s="93">
        <f t="shared" si="24"/>
        <v>0</v>
      </c>
      <c r="BL161" s="13" t="s">
        <v>165</v>
      </c>
      <c r="BM161" s="167" t="s">
        <v>240</v>
      </c>
    </row>
    <row r="162" spans="2:65" s="1" customFormat="1" ht="21.75" customHeight="1" x14ac:dyDescent="0.2">
      <c r="B162" s="130"/>
      <c r="C162" s="156" t="s">
        <v>241</v>
      </c>
      <c r="D162" s="156" t="s">
        <v>161</v>
      </c>
      <c r="E162" s="157" t="s">
        <v>242</v>
      </c>
      <c r="F162" s="158" t="s">
        <v>243</v>
      </c>
      <c r="G162" s="159" t="s">
        <v>239</v>
      </c>
      <c r="H162" s="160">
        <v>3.9580000000000002</v>
      </c>
      <c r="I162" s="161"/>
      <c r="J162" s="162">
        <f t="shared" si="15"/>
        <v>0</v>
      </c>
      <c r="K162" s="163"/>
      <c r="L162" s="30"/>
      <c r="M162" s="164" t="s">
        <v>1</v>
      </c>
      <c r="N162" s="129" t="s">
        <v>41</v>
      </c>
      <c r="P162" s="165">
        <f t="shared" si="16"/>
        <v>0</v>
      </c>
      <c r="Q162" s="165">
        <v>0</v>
      </c>
      <c r="R162" s="165">
        <f t="shared" si="17"/>
        <v>0</v>
      </c>
      <c r="S162" s="165">
        <v>0</v>
      </c>
      <c r="T162" s="166">
        <f t="shared" si="18"/>
        <v>0</v>
      </c>
      <c r="AR162" s="167" t="s">
        <v>165</v>
      </c>
      <c r="AT162" s="167" t="s">
        <v>161</v>
      </c>
      <c r="AU162" s="167" t="s">
        <v>137</v>
      </c>
      <c r="AY162" s="13" t="s">
        <v>158</v>
      </c>
      <c r="BE162" s="93">
        <f t="shared" si="19"/>
        <v>0</v>
      </c>
      <c r="BF162" s="93">
        <f t="shared" si="20"/>
        <v>0</v>
      </c>
      <c r="BG162" s="93">
        <f t="shared" si="21"/>
        <v>0</v>
      </c>
      <c r="BH162" s="93">
        <f t="shared" si="22"/>
        <v>0</v>
      </c>
      <c r="BI162" s="93">
        <f t="shared" si="23"/>
        <v>0</v>
      </c>
      <c r="BJ162" s="13" t="s">
        <v>137</v>
      </c>
      <c r="BK162" s="93">
        <f t="shared" si="24"/>
        <v>0</v>
      </c>
      <c r="BL162" s="13" t="s">
        <v>165</v>
      </c>
      <c r="BM162" s="167" t="s">
        <v>244</v>
      </c>
    </row>
    <row r="163" spans="2:65" s="1" customFormat="1" ht="24.2" customHeight="1" x14ac:dyDescent="0.2">
      <c r="B163" s="130"/>
      <c r="C163" s="156" t="s">
        <v>203</v>
      </c>
      <c r="D163" s="156" t="s">
        <v>161</v>
      </c>
      <c r="E163" s="157" t="s">
        <v>245</v>
      </c>
      <c r="F163" s="158" t="s">
        <v>246</v>
      </c>
      <c r="G163" s="159" t="s">
        <v>239</v>
      </c>
      <c r="H163" s="160">
        <v>55.411999999999999</v>
      </c>
      <c r="I163" s="161"/>
      <c r="J163" s="162">
        <f t="shared" si="15"/>
        <v>0</v>
      </c>
      <c r="K163" s="163"/>
      <c r="L163" s="30"/>
      <c r="M163" s="164" t="s">
        <v>1</v>
      </c>
      <c r="N163" s="129" t="s">
        <v>41</v>
      </c>
      <c r="P163" s="165">
        <f t="shared" si="16"/>
        <v>0</v>
      </c>
      <c r="Q163" s="165">
        <v>0</v>
      </c>
      <c r="R163" s="165">
        <f t="shared" si="17"/>
        <v>0</v>
      </c>
      <c r="S163" s="165">
        <v>0</v>
      </c>
      <c r="T163" s="166">
        <f t="shared" si="18"/>
        <v>0</v>
      </c>
      <c r="AR163" s="167" t="s">
        <v>165</v>
      </c>
      <c r="AT163" s="167" t="s">
        <v>161</v>
      </c>
      <c r="AU163" s="167" t="s">
        <v>137</v>
      </c>
      <c r="AY163" s="13" t="s">
        <v>158</v>
      </c>
      <c r="BE163" s="93">
        <f t="shared" si="19"/>
        <v>0</v>
      </c>
      <c r="BF163" s="93">
        <f t="shared" si="20"/>
        <v>0</v>
      </c>
      <c r="BG163" s="93">
        <f t="shared" si="21"/>
        <v>0</v>
      </c>
      <c r="BH163" s="93">
        <f t="shared" si="22"/>
        <v>0</v>
      </c>
      <c r="BI163" s="93">
        <f t="shared" si="23"/>
        <v>0</v>
      </c>
      <c r="BJ163" s="13" t="s">
        <v>137</v>
      </c>
      <c r="BK163" s="93">
        <f t="shared" si="24"/>
        <v>0</v>
      </c>
      <c r="BL163" s="13" t="s">
        <v>165</v>
      </c>
      <c r="BM163" s="167" t="s">
        <v>247</v>
      </c>
    </row>
    <row r="164" spans="2:65" s="1" customFormat="1" ht="24.2" customHeight="1" x14ac:dyDescent="0.2">
      <c r="B164" s="130"/>
      <c r="C164" s="156" t="s">
        <v>248</v>
      </c>
      <c r="D164" s="156" t="s">
        <v>161</v>
      </c>
      <c r="E164" s="157" t="s">
        <v>249</v>
      </c>
      <c r="F164" s="158" t="s">
        <v>250</v>
      </c>
      <c r="G164" s="159" t="s">
        <v>239</v>
      </c>
      <c r="H164" s="160">
        <v>3.9580000000000002</v>
      </c>
      <c r="I164" s="161"/>
      <c r="J164" s="162">
        <f t="shared" si="15"/>
        <v>0</v>
      </c>
      <c r="K164" s="163"/>
      <c r="L164" s="30"/>
      <c r="M164" s="164" t="s">
        <v>1</v>
      </c>
      <c r="N164" s="129" t="s">
        <v>41</v>
      </c>
      <c r="P164" s="165">
        <f t="shared" si="16"/>
        <v>0</v>
      </c>
      <c r="Q164" s="165">
        <v>0</v>
      </c>
      <c r="R164" s="165">
        <f t="shared" si="17"/>
        <v>0</v>
      </c>
      <c r="S164" s="165">
        <v>0</v>
      </c>
      <c r="T164" s="166">
        <f t="shared" si="18"/>
        <v>0</v>
      </c>
      <c r="AR164" s="167" t="s">
        <v>165</v>
      </c>
      <c r="AT164" s="167" t="s">
        <v>161</v>
      </c>
      <c r="AU164" s="167" t="s">
        <v>137</v>
      </c>
      <c r="AY164" s="13" t="s">
        <v>158</v>
      </c>
      <c r="BE164" s="93">
        <f t="shared" si="19"/>
        <v>0</v>
      </c>
      <c r="BF164" s="93">
        <f t="shared" si="20"/>
        <v>0</v>
      </c>
      <c r="BG164" s="93">
        <f t="shared" si="21"/>
        <v>0</v>
      </c>
      <c r="BH164" s="93">
        <f t="shared" si="22"/>
        <v>0</v>
      </c>
      <c r="BI164" s="93">
        <f t="shared" si="23"/>
        <v>0</v>
      </c>
      <c r="BJ164" s="13" t="s">
        <v>137</v>
      </c>
      <c r="BK164" s="93">
        <f t="shared" si="24"/>
        <v>0</v>
      </c>
      <c r="BL164" s="13" t="s">
        <v>165</v>
      </c>
      <c r="BM164" s="167" t="s">
        <v>251</v>
      </c>
    </row>
    <row r="165" spans="2:65" s="1" customFormat="1" ht="24.2" customHeight="1" x14ac:dyDescent="0.2">
      <c r="B165" s="130"/>
      <c r="C165" s="156" t="s">
        <v>207</v>
      </c>
      <c r="D165" s="156" t="s">
        <v>161</v>
      </c>
      <c r="E165" s="157" t="s">
        <v>252</v>
      </c>
      <c r="F165" s="158" t="s">
        <v>253</v>
      </c>
      <c r="G165" s="159" t="s">
        <v>239</v>
      </c>
      <c r="H165" s="160">
        <v>15.832000000000001</v>
      </c>
      <c r="I165" s="161"/>
      <c r="J165" s="162">
        <f t="shared" si="15"/>
        <v>0</v>
      </c>
      <c r="K165" s="163"/>
      <c r="L165" s="30"/>
      <c r="M165" s="164" t="s">
        <v>1</v>
      </c>
      <c r="N165" s="129" t="s">
        <v>41</v>
      </c>
      <c r="P165" s="165">
        <f t="shared" si="16"/>
        <v>0</v>
      </c>
      <c r="Q165" s="165">
        <v>0</v>
      </c>
      <c r="R165" s="165">
        <f t="shared" si="17"/>
        <v>0</v>
      </c>
      <c r="S165" s="165">
        <v>0</v>
      </c>
      <c r="T165" s="166">
        <f t="shared" si="18"/>
        <v>0</v>
      </c>
      <c r="AR165" s="167" t="s">
        <v>165</v>
      </c>
      <c r="AT165" s="167" t="s">
        <v>161</v>
      </c>
      <c r="AU165" s="167" t="s">
        <v>137</v>
      </c>
      <c r="AY165" s="13" t="s">
        <v>158</v>
      </c>
      <c r="BE165" s="93">
        <f t="shared" si="19"/>
        <v>0</v>
      </c>
      <c r="BF165" s="93">
        <f t="shared" si="20"/>
        <v>0</v>
      </c>
      <c r="BG165" s="93">
        <f t="shared" si="21"/>
        <v>0</v>
      </c>
      <c r="BH165" s="93">
        <f t="shared" si="22"/>
        <v>0</v>
      </c>
      <c r="BI165" s="93">
        <f t="shared" si="23"/>
        <v>0</v>
      </c>
      <c r="BJ165" s="13" t="s">
        <v>137</v>
      </c>
      <c r="BK165" s="93">
        <f t="shared" si="24"/>
        <v>0</v>
      </c>
      <c r="BL165" s="13" t="s">
        <v>165</v>
      </c>
      <c r="BM165" s="167" t="s">
        <v>254</v>
      </c>
    </row>
    <row r="166" spans="2:65" s="1" customFormat="1" ht="24.2" customHeight="1" x14ac:dyDescent="0.2">
      <c r="B166" s="130"/>
      <c r="C166" s="156" t="s">
        <v>255</v>
      </c>
      <c r="D166" s="156" t="s">
        <v>161</v>
      </c>
      <c r="E166" s="157" t="s">
        <v>256</v>
      </c>
      <c r="F166" s="158" t="s">
        <v>257</v>
      </c>
      <c r="G166" s="159" t="s">
        <v>239</v>
      </c>
      <c r="H166" s="160">
        <v>3.9580000000000002</v>
      </c>
      <c r="I166" s="161"/>
      <c r="J166" s="162">
        <f t="shared" si="15"/>
        <v>0</v>
      </c>
      <c r="K166" s="163"/>
      <c r="L166" s="30"/>
      <c r="M166" s="164" t="s">
        <v>1</v>
      </c>
      <c r="N166" s="129" t="s">
        <v>41</v>
      </c>
      <c r="P166" s="165">
        <f t="shared" si="16"/>
        <v>0</v>
      </c>
      <c r="Q166" s="165">
        <v>0</v>
      </c>
      <c r="R166" s="165">
        <f t="shared" si="17"/>
        <v>0</v>
      </c>
      <c r="S166" s="165">
        <v>0</v>
      </c>
      <c r="T166" s="166">
        <f t="shared" si="18"/>
        <v>0</v>
      </c>
      <c r="AR166" s="167" t="s">
        <v>165</v>
      </c>
      <c r="AT166" s="167" t="s">
        <v>161</v>
      </c>
      <c r="AU166" s="167" t="s">
        <v>137</v>
      </c>
      <c r="AY166" s="13" t="s">
        <v>158</v>
      </c>
      <c r="BE166" s="93">
        <f t="shared" si="19"/>
        <v>0</v>
      </c>
      <c r="BF166" s="93">
        <f t="shared" si="20"/>
        <v>0</v>
      </c>
      <c r="BG166" s="93">
        <f t="shared" si="21"/>
        <v>0</v>
      </c>
      <c r="BH166" s="93">
        <f t="shared" si="22"/>
        <v>0</v>
      </c>
      <c r="BI166" s="93">
        <f t="shared" si="23"/>
        <v>0</v>
      </c>
      <c r="BJ166" s="13" t="s">
        <v>137</v>
      </c>
      <c r="BK166" s="93">
        <f t="shared" si="24"/>
        <v>0</v>
      </c>
      <c r="BL166" s="13" t="s">
        <v>165</v>
      </c>
      <c r="BM166" s="167" t="s">
        <v>258</v>
      </c>
    </row>
    <row r="167" spans="2:65" s="11" customFormat="1" ht="22.9" customHeight="1" x14ac:dyDescent="0.2">
      <c r="B167" s="145"/>
      <c r="D167" s="146" t="s">
        <v>74</v>
      </c>
      <c r="E167" s="154" t="s">
        <v>259</v>
      </c>
      <c r="F167" s="154" t="s">
        <v>260</v>
      </c>
      <c r="I167" s="148"/>
      <c r="J167" s="155">
        <f>BK167</f>
        <v>0</v>
      </c>
      <c r="L167" s="145"/>
      <c r="M167" s="149"/>
      <c r="P167" s="150">
        <f>P168</f>
        <v>0</v>
      </c>
      <c r="R167" s="150">
        <f>R168</f>
        <v>0</v>
      </c>
      <c r="T167" s="151">
        <f>T168</f>
        <v>0</v>
      </c>
      <c r="AR167" s="146" t="s">
        <v>83</v>
      </c>
      <c r="AT167" s="152" t="s">
        <v>74</v>
      </c>
      <c r="AU167" s="152" t="s">
        <v>83</v>
      </c>
      <c r="AY167" s="146" t="s">
        <v>158</v>
      </c>
      <c r="BK167" s="153">
        <f>BK168</f>
        <v>0</v>
      </c>
    </row>
    <row r="168" spans="2:65" s="1" customFormat="1" ht="24.2" customHeight="1" x14ac:dyDescent="0.2">
      <c r="B168" s="130"/>
      <c r="C168" s="156" t="s">
        <v>210</v>
      </c>
      <c r="D168" s="156" t="s">
        <v>161</v>
      </c>
      <c r="E168" s="157" t="s">
        <v>261</v>
      </c>
      <c r="F168" s="158" t="s">
        <v>262</v>
      </c>
      <c r="G168" s="159" t="s">
        <v>239</v>
      </c>
      <c r="H168" s="160">
        <v>89.305000000000007</v>
      </c>
      <c r="I168" s="161"/>
      <c r="J168" s="162">
        <f>ROUND(I168*H168,2)</f>
        <v>0</v>
      </c>
      <c r="K168" s="163"/>
      <c r="L168" s="30"/>
      <c r="M168" s="164" t="s">
        <v>1</v>
      </c>
      <c r="N168" s="129" t="s">
        <v>41</v>
      </c>
      <c r="P168" s="165">
        <f>O168*H168</f>
        <v>0</v>
      </c>
      <c r="Q168" s="165">
        <v>0</v>
      </c>
      <c r="R168" s="165">
        <f>Q168*H168</f>
        <v>0</v>
      </c>
      <c r="S168" s="165">
        <v>0</v>
      </c>
      <c r="T168" s="166">
        <f>S168*H168</f>
        <v>0</v>
      </c>
      <c r="AR168" s="167" t="s">
        <v>165</v>
      </c>
      <c r="AT168" s="167" t="s">
        <v>161</v>
      </c>
      <c r="AU168" s="167" t="s">
        <v>137</v>
      </c>
      <c r="AY168" s="13" t="s">
        <v>158</v>
      </c>
      <c r="BE168" s="93">
        <f>IF(N168="základná",J168,0)</f>
        <v>0</v>
      </c>
      <c r="BF168" s="93">
        <f>IF(N168="znížená",J168,0)</f>
        <v>0</v>
      </c>
      <c r="BG168" s="93">
        <f>IF(N168="zákl. prenesená",J168,0)</f>
        <v>0</v>
      </c>
      <c r="BH168" s="93">
        <f>IF(N168="zníž. prenesená",J168,0)</f>
        <v>0</v>
      </c>
      <c r="BI168" s="93">
        <f>IF(N168="nulová",J168,0)</f>
        <v>0</v>
      </c>
      <c r="BJ168" s="13" t="s">
        <v>137</v>
      </c>
      <c r="BK168" s="93">
        <f>ROUND(I168*H168,2)</f>
        <v>0</v>
      </c>
      <c r="BL168" s="13" t="s">
        <v>165</v>
      </c>
      <c r="BM168" s="167" t="s">
        <v>263</v>
      </c>
    </row>
    <row r="169" spans="2:65" s="11" customFormat="1" ht="25.9" customHeight="1" x14ac:dyDescent="0.2">
      <c r="B169" s="145"/>
      <c r="D169" s="146" t="s">
        <v>74</v>
      </c>
      <c r="E169" s="147" t="s">
        <v>264</v>
      </c>
      <c r="F169" s="147" t="s">
        <v>265</v>
      </c>
      <c r="I169" s="148"/>
      <c r="J169" s="127">
        <f>BK169</f>
        <v>0</v>
      </c>
      <c r="L169" s="145"/>
      <c r="M169" s="149"/>
      <c r="P169" s="150">
        <f>P170+P204</f>
        <v>0</v>
      </c>
      <c r="R169" s="150">
        <f>R170+R204</f>
        <v>0</v>
      </c>
      <c r="T169" s="151">
        <f>T170+T204</f>
        <v>0</v>
      </c>
      <c r="AR169" s="146" t="s">
        <v>137</v>
      </c>
      <c r="AT169" s="152" t="s">
        <v>74</v>
      </c>
      <c r="AU169" s="152" t="s">
        <v>75</v>
      </c>
      <c r="AY169" s="146" t="s">
        <v>158</v>
      </c>
      <c r="BK169" s="153">
        <f>BK170+BK204</f>
        <v>0</v>
      </c>
    </row>
    <row r="170" spans="2:65" s="11" customFormat="1" ht="22.9" customHeight="1" x14ac:dyDescent="0.2">
      <c r="B170" s="145"/>
      <c r="D170" s="146" t="s">
        <v>74</v>
      </c>
      <c r="E170" s="154" t="s">
        <v>266</v>
      </c>
      <c r="F170" s="154" t="s">
        <v>267</v>
      </c>
      <c r="I170" s="148"/>
      <c r="J170" s="155">
        <f>BK170</f>
        <v>0</v>
      </c>
      <c r="L170" s="145"/>
      <c r="M170" s="149"/>
      <c r="P170" s="150">
        <f>SUM(P171:P203)</f>
        <v>0</v>
      </c>
      <c r="R170" s="150">
        <f>SUM(R171:R203)</f>
        <v>0</v>
      </c>
      <c r="T170" s="151">
        <f>SUM(T171:T203)</f>
        <v>0</v>
      </c>
      <c r="AR170" s="146" t="s">
        <v>137</v>
      </c>
      <c r="AT170" s="152" t="s">
        <v>74</v>
      </c>
      <c r="AU170" s="152" t="s">
        <v>83</v>
      </c>
      <c r="AY170" s="146" t="s">
        <v>158</v>
      </c>
      <c r="BK170" s="153">
        <f>SUM(BK171:BK203)</f>
        <v>0</v>
      </c>
    </row>
    <row r="171" spans="2:65" s="1" customFormat="1" ht="24.2" customHeight="1" x14ac:dyDescent="0.2">
      <c r="B171" s="130"/>
      <c r="C171" s="156" t="s">
        <v>268</v>
      </c>
      <c r="D171" s="156" t="s">
        <v>161</v>
      </c>
      <c r="E171" s="157" t="s">
        <v>269</v>
      </c>
      <c r="F171" s="158" t="s">
        <v>270</v>
      </c>
      <c r="G171" s="159" t="s">
        <v>170</v>
      </c>
      <c r="H171" s="160">
        <v>1148.7249999999999</v>
      </c>
      <c r="I171" s="161"/>
      <c r="J171" s="162">
        <f t="shared" ref="J171:J203" si="25">ROUND(I171*H171,2)</f>
        <v>0</v>
      </c>
      <c r="K171" s="163"/>
      <c r="L171" s="30"/>
      <c r="M171" s="164" t="s">
        <v>1</v>
      </c>
      <c r="N171" s="129" t="s">
        <v>41</v>
      </c>
      <c r="P171" s="165">
        <f t="shared" ref="P171:P203" si="26">O171*H171</f>
        <v>0</v>
      </c>
      <c r="Q171" s="165">
        <v>0</v>
      </c>
      <c r="R171" s="165">
        <f t="shared" ref="R171:R203" si="27">Q171*H171</f>
        <v>0</v>
      </c>
      <c r="S171" s="165">
        <v>0</v>
      </c>
      <c r="T171" s="166">
        <f t="shared" ref="T171:T203" si="28">S171*H171</f>
        <v>0</v>
      </c>
      <c r="AR171" s="167" t="s">
        <v>190</v>
      </c>
      <c r="AT171" s="167" t="s">
        <v>161</v>
      </c>
      <c r="AU171" s="167" t="s">
        <v>137</v>
      </c>
      <c r="AY171" s="13" t="s">
        <v>158</v>
      </c>
      <c r="BE171" s="93">
        <f t="shared" ref="BE171:BE203" si="29">IF(N171="základná",J171,0)</f>
        <v>0</v>
      </c>
      <c r="BF171" s="93">
        <f t="shared" ref="BF171:BF203" si="30">IF(N171="znížená",J171,0)</f>
        <v>0</v>
      </c>
      <c r="BG171" s="93">
        <f t="shared" ref="BG171:BG203" si="31">IF(N171="zákl. prenesená",J171,0)</f>
        <v>0</v>
      </c>
      <c r="BH171" s="93">
        <f t="shared" ref="BH171:BH203" si="32">IF(N171="zníž. prenesená",J171,0)</f>
        <v>0</v>
      </c>
      <c r="BI171" s="93">
        <f t="shared" ref="BI171:BI203" si="33">IF(N171="nulová",J171,0)</f>
        <v>0</v>
      </c>
      <c r="BJ171" s="13" t="s">
        <v>137</v>
      </c>
      <c r="BK171" s="93">
        <f t="shared" ref="BK171:BK203" si="34">ROUND(I171*H171,2)</f>
        <v>0</v>
      </c>
      <c r="BL171" s="13" t="s">
        <v>190</v>
      </c>
      <c r="BM171" s="167" t="s">
        <v>271</v>
      </c>
    </row>
    <row r="172" spans="2:65" s="1" customFormat="1" ht="24.2" customHeight="1" x14ac:dyDescent="0.2">
      <c r="B172" s="130"/>
      <c r="C172" s="156" t="s">
        <v>215</v>
      </c>
      <c r="D172" s="156" t="s">
        <v>161</v>
      </c>
      <c r="E172" s="157" t="s">
        <v>272</v>
      </c>
      <c r="F172" s="158" t="s">
        <v>273</v>
      </c>
      <c r="G172" s="159" t="s">
        <v>170</v>
      </c>
      <c r="H172" s="160">
        <v>119.09</v>
      </c>
      <c r="I172" s="161"/>
      <c r="J172" s="162">
        <f t="shared" si="25"/>
        <v>0</v>
      </c>
      <c r="K172" s="163"/>
      <c r="L172" s="30"/>
      <c r="M172" s="164" t="s">
        <v>1</v>
      </c>
      <c r="N172" s="129" t="s">
        <v>41</v>
      </c>
      <c r="P172" s="165">
        <f t="shared" si="26"/>
        <v>0</v>
      </c>
      <c r="Q172" s="165">
        <v>0</v>
      </c>
      <c r="R172" s="165">
        <f t="shared" si="27"/>
        <v>0</v>
      </c>
      <c r="S172" s="165">
        <v>0</v>
      </c>
      <c r="T172" s="166">
        <f t="shared" si="28"/>
        <v>0</v>
      </c>
      <c r="AR172" s="167" t="s">
        <v>190</v>
      </c>
      <c r="AT172" s="167" t="s">
        <v>161</v>
      </c>
      <c r="AU172" s="167" t="s">
        <v>137</v>
      </c>
      <c r="AY172" s="13" t="s">
        <v>158</v>
      </c>
      <c r="BE172" s="93">
        <f t="shared" si="29"/>
        <v>0</v>
      </c>
      <c r="BF172" s="93">
        <f t="shared" si="30"/>
        <v>0</v>
      </c>
      <c r="BG172" s="93">
        <f t="shared" si="31"/>
        <v>0</v>
      </c>
      <c r="BH172" s="93">
        <f t="shared" si="32"/>
        <v>0</v>
      </c>
      <c r="BI172" s="93">
        <f t="shared" si="33"/>
        <v>0</v>
      </c>
      <c r="BJ172" s="13" t="s">
        <v>137</v>
      </c>
      <c r="BK172" s="93">
        <f t="shared" si="34"/>
        <v>0</v>
      </c>
      <c r="BL172" s="13" t="s">
        <v>190</v>
      </c>
      <c r="BM172" s="167" t="s">
        <v>274</v>
      </c>
    </row>
    <row r="173" spans="2:65" s="1" customFormat="1" ht="24.2" customHeight="1" x14ac:dyDescent="0.2">
      <c r="B173" s="130"/>
      <c r="C173" s="156" t="s">
        <v>275</v>
      </c>
      <c r="D173" s="156" t="s">
        <v>161</v>
      </c>
      <c r="E173" s="157" t="s">
        <v>276</v>
      </c>
      <c r="F173" s="158" t="s">
        <v>277</v>
      </c>
      <c r="G173" s="159" t="s">
        <v>170</v>
      </c>
      <c r="H173" s="160">
        <v>18.149999999999999</v>
      </c>
      <c r="I173" s="161"/>
      <c r="J173" s="162">
        <f t="shared" si="25"/>
        <v>0</v>
      </c>
      <c r="K173" s="163"/>
      <c r="L173" s="30"/>
      <c r="M173" s="164" t="s">
        <v>1</v>
      </c>
      <c r="N173" s="129" t="s">
        <v>41</v>
      </c>
      <c r="P173" s="165">
        <f t="shared" si="26"/>
        <v>0</v>
      </c>
      <c r="Q173" s="165">
        <v>0</v>
      </c>
      <c r="R173" s="165">
        <f t="shared" si="27"/>
        <v>0</v>
      </c>
      <c r="S173" s="165">
        <v>0</v>
      </c>
      <c r="T173" s="166">
        <f t="shared" si="28"/>
        <v>0</v>
      </c>
      <c r="AR173" s="167" t="s">
        <v>190</v>
      </c>
      <c r="AT173" s="167" t="s">
        <v>161</v>
      </c>
      <c r="AU173" s="167" t="s">
        <v>137</v>
      </c>
      <c r="AY173" s="13" t="s">
        <v>158</v>
      </c>
      <c r="BE173" s="93">
        <f t="shared" si="29"/>
        <v>0</v>
      </c>
      <c r="BF173" s="93">
        <f t="shared" si="30"/>
        <v>0</v>
      </c>
      <c r="BG173" s="93">
        <f t="shared" si="31"/>
        <v>0</v>
      </c>
      <c r="BH173" s="93">
        <f t="shared" si="32"/>
        <v>0</v>
      </c>
      <c r="BI173" s="93">
        <f t="shared" si="33"/>
        <v>0</v>
      </c>
      <c r="BJ173" s="13" t="s">
        <v>137</v>
      </c>
      <c r="BK173" s="93">
        <f t="shared" si="34"/>
        <v>0</v>
      </c>
      <c r="BL173" s="13" t="s">
        <v>190</v>
      </c>
      <c r="BM173" s="167" t="s">
        <v>278</v>
      </c>
    </row>
    <row r="174" spans="2:65" s="1" customFormat="1" ht="24.2" customHeight="1" x14ac:dyDescent="0.2">
      <c r="B174" s="130"/>
      <c r="C174" s="156" t="s">
        <v>218</v>
      </c>
      <c r="D174" s="156" t="s">
        <v>161</v>
      </c>
      <c r="E174" s="157" t="s">
        <v>279</v>
      </c>
      <c r="F174" s="158" t="s">
        <v>280</v>
      </c>
      <c r="G174" s="159" t="s">
        <v>170</v>
      </c>
      <c r="H174" s="160">
        <v>12.1</v>
      </c>
      <c r="I174" s="161"/>
      <c r="J174" s="162">
        <f t="shared" si="25"/>
        <v>0</v>
      </c>
      <c r="K174" s="163"/>
      <c r="L174" s="30"/>
      <c r="M174" s="164" t="s">
        <v>1</v>
      </c>
      <c r="N174" s="129" t="s">
        <v>41</v>
      </c>
      <c r="P174" s="165">
        <f t="shared" si="26"/>
        <v>0</v>
      </c>
      <c r="Q174" s="165">
        <v>0</v>
      </c>
      <c r="R174" s="165">
        <f t="shared" si="27"/>
        <v>0</v>
      </c>
      <c r="S174" s="165">
        <v>0</v>
      </c>
      <c r="T174" s="166">
        <f t="shared" si="28"/>
        <v>0</v>
      </c>
      <c r="AR174" s="167" t="s">
        <v>190</v>
      </c>
      <c r="AT174" s="167" t="s">
        <v>161</v>
      </c>
      <c r="AU174" s="167" t="s">
        <v>137</v>
      </c>
      <c r="AY174" s="13" t="s">
        <v>158</v>
      </c>
      <c r="BE174" s="93">
        <f t="shared" si="29"/>
        <v>0</v>
      </c>
      <c r="BF174" s="93">
        <f t="shared" si="30"/>
        <v>0</v>
      </c>
      <c r="BG174" s="93">
        <f t="shared" si="31"/>
        <v>0</v>
      </c>
      <c r="BH174" s="93">
        <f t="shared" si="32"/>
        <v>0</v>
      </c>
      <c r="BI174" s="93">
        <f t="shared" si="33"/>
        <v>0</v>
      </c>
      <c r="BJ174" s="13" t="s">
        <v>137</v>
      </c>
      <c r="BK174" s="93">
        <f t="shared" si="34"/>
        <v>0</v>
      </c>
      <c r="BL174" s="13" t="s">
        <v>190</v>
      </c>
      <c r="BM174" s="167" t="s">
        <v>281</v>
      </c>
    </row>
    <row r="175" spans="2:65" s="1" customFormat="1" ht="24.2" customHeight="1" x14ac:dyDescent="0.2">
      <c r="B175" s="130"/>
      <c r="C175" s="156" t="s">
        <v>282</v>
      </c>
      <c r="D175" s="156" t="s">
        <v>161</v>
      </c>
      <c r="E175" s="157" t="s">
        <v>283</v>
      </c>
      <c r="F175" s="158" t="s">
        <v>284</v>
      </c>
      <c r="G175" s="159" t="s">
        <v>170</v>
      </c>
      <c r="H175" s="160">
        <v>6.05</v>
      </c>
      <c r="I175" s="161"/>
      <c r="J175" s="162">
        <f t="shared" si="25"/>
        <v>0</v>
      </c>
      <c r="K175" s="163"/>
      <c r="L175" s="30"/>
      <c r="M175" s="164" t="s">
        <v>1</v>
      </c>
      <c r="N175" s="129" t="s">
        <v>41</v>
      </c>
      <c r="P175" s="165">
        <f t="shared" si="26"/>
        <v>0</v>
      </c>
      <c r="Q175" s="165">
        <v>0</v>
      </c>
      <c r="R175" s="165">
        <f t="shared" si="27"/>
        <v>0</v>
      </c>
      <c r="S175" s="165">
        <v>0</v>
      </c>
      <c r="T175" s="166">
        <f t="shared" si="28"/>
        <v>0</v>
      </c>
      <c r="AR175" s="167" t="s">
        <v>190</v>
      </c>
      <c r="AT175" s="167" t="s">
        <v>161</v>
      </c>
      <c r="AU175" s="167" t="s">
        <v>137</v>
      </c>
      <c r="AY175" s="13" t="s">
        <v>158</v>
      </c>
      <c r="BE175" s="93">
        <f t="shared" si="29"/>
        <v>0</v>
      </c>
      <c r="BF175" s="93">
        <f t="shared" si="30"/>
        <v>0</v>
      </c>
      <c r="BG175" s="93">
        <f t="shared" si="31"/>
        <v>0</v>
      </c>
      <c r="BH175" s="93">
        <f t="shared" si="32"/>
        <v>0</v>
      </c>
      <c r="BI175" s="93">
        <f t="shared" si="33"/>
        <v>0</v>
      </c>
      <c r="BJ175" s="13" t="s">
        <v>137</v>
      </c>
      <c r="BK175" s="93">
        <f t="shared" si="34"/>
        <v>0</v>
      </c>
      <c r="BL175" s="13" t="s">
        <v>190</v>
      </c>
      <c r="BM175" s="167" t="s">
        <v>285</v>
      </c>
    </row>
    <row r="176" spans="2:65" s="1" customFormat="1" ht="24.2" customHeight="1" x14ac:dyDescent="0.2">
      <c r="B176" s="130"/>
      <c r="C176" s="156" t="s">
        <v>222</v>
      </c>
      <c r="D176" s="156" t="s">
        <v>161</v>
      </c>
      <c r="E176" s="157" t="s">
        <v>286</v>
      </c>
      <c r="F176" s="158" t="s">
        <v>287</v>
      </c>
      <c r="G176" s="159" t="s">
        <v>170</v>
      </c>
      <c r="H176" s="160">
        <v>148.315</v>
      </c>
      <c r="I176" s="161"/>
      <c r="J176" s="162">
        <f t="shared" si="25"/>
        <v>0</v>
      </c>
      <c r="K176" s="163"/>
      <c r="L176" s="30"/>
      <c r="M176" s="164" t="s">
        <v>1</v>
      </c>
      <c r="N176" s="129" t="s">
        <v>41</v>
      </c>
      <c r="P176" s="165">
        <f t="shared" si="26"/>
        <v>0</v>
      </c>
      <c r="Q176" s="165">
        <v>0</v>
      </c>
      <c r="R176" s="165">
        <f t="shared" si="27"/>
        <v>0</v>
      </c>
      <c r="S176" s="165">
        <v>0</v>
      </c>
      <c r="T176" s="166">
        <f t="shared" si="28"/>
        <v>0</v>
      </c>
      <c r="AR176" s="167" t="s">
        <v>190</v>
      </c>
      <c r="AT176" s="167" t="s">
        <v>161</v>
      </c>
      <c r="AU176" s="167" t="s">
        <v>137</v>
      </c>
      <c r="AY176" s="13" t="s">
        <v>158</v>
      </c>
      <c r="BE176" s="93">
        <f t="shared" si="29"/>
        <v>0</v>
      </c>
      <c r="BF176" s="93">
        <f t="shared" si="30"/>
        <v>0</v>
      </c>
      <c r="BG176" s="93">
        <f t="shared" si="31"/>
        <v>0</v>
      </c>
      <c r="BH176" s="93">
        <f t="shared" si="32"/>
        <v>0</v>
      </c>
      <c r="BI176" s="93">
        <f t="shared" si="33"/>
        <v>0</v>
      </c>
      <c r="BJ176" s="13" t="s">
        <v>137</v>
      </c>
      <c r="BK176" s="93">
        <f t="shared" si="34"/>
        <v>0</v>
      </c>
      <c r="BL176" s="13" t="s">
        <v>190</v>
      </c>
      <c r="BM176" s="167" t="s">
        <v>288</v>
      </c>
    </row>
    <row r="177" spans="2:65" s="1" customFormat="1" ht="24.2" customHeight="1" x14ac:dyDescent="0.2">
      <c r="B177" s="130"/>
      <c r="C177" s="156" t="s">
        <v>289</v>
      </c>
      <c r="D177" s="156" t="s">
        <v>161</v>
      </c>
      <c r="E177" s="157" t="s">
        <v>290</v>
      </c>
      <c r="F177" s="158" t="s">
        <v>291</v>
      </c>
      <c r="G177" s="159" t="s">
        <v>170</v>
      </c>
      <c r="H177" s="160">
        <v>12.55</v>
      </c>
      <c r="I177" s="161"/>
      <c r="J177" s="162">
        <f t="shared" si="25"/>
        <v>0</v>
      </c>
      <c r="K177" s="163"/>
      <c r="L177" s="30"/>
      <c r="M177" s="164" t="s">
        <v>1</v>
      </c>
      <c r="N177" s="129" t="s">
        <v>41</v>
      </c>
      <c r="P177" s="165">
        <f t="shared" si="26"/>
        <v>0</v>
      </c>
      <c r="Q177" s="165">
        <v>0</v>
      </c>
      <c r="R177" s="165">
        <f t="shared" si="27"/>
        <v>0</v>
      </c>
      <c r="S177" s="165">
        <v>0</v>
      </c>
      <c r="T177" s="166">
        <f t="shared" si="28"/>
        <v>0</v>
      </c>
      <c r="AR177" s="167" t="s">
        <v>190</v>
      </c>
      <c r="AT177" s="167" t="s">
        <v>161</v>
      </c>
      <c r="AU177" s="167" t="s">
        <v>137</v>
      </c>
      <c r="AY177" s="13" t="s">
        <v>158</v>
      </c>
      <c r="BE177" s="93">
        <f t="shared" si="29"/>
        <v>0</v>
      </c>
      <c r="BF177" s="93">
        <f t="shared" si="30"/>
        <v>0</v>
      </c>
      <c r="BG177" s="93">
        <f t="shared" si="31"/>
        <v>0</v>
      </c>
      <c r="BH177" s="93">
        <f t="shared" si="32"/>
        <v>0</v>
      </c>
      <c r="BI177" s="93">
        <f t="shared" si="33"/>
        <v>0</v>
      </c>
      <c r="BJ177" s="13" t="s">
        <v>137</v>
      </c>
      <c r="BK177" s="93">
        <f t="shared" si="34"/>
        <v>0</v>
      </c>
      <c r="BL177" s="13" t="s">
        <v>190</v>
      </c>
      <c r="BM177" s="167" t="s">
        <v>292</v>
      </c>
    </row>
    <row r="178" spans="2:65" s="1" customFormat="1" ht="24.2" customHeight="1" x14ac:dyDescent="0.2">
      <c r="B178" s="130"/>
      <c r="C178" s="156" t="s">
        <v>225</v>
      </c>
      <c r="D178" s="156" t="s">
        <v>161</v>
      </c>
      <c r="E178" s="157" t="s">
        <v>293</v>
      </c>
      <c r="F178" s="158" t="s">
        <v>294</v>
      </c>
      <c r="G178" s="159" t="s">
        <v>170</v>
      </c>
      <c r="H178" s="160">
        <v>5.4</v>
      </c>
      <c r="I178" s="161"/>
      <c r="J178" s="162">
        <f t="shared" si="25"/>
        <v>0</v>
      </c>
      <c r="K178" s="163"/>
      <c r="L178" s="30"/>
      <c r="M178" s="164" t="s">
        <v>1</v>
      </c>
      <c r="N178" s="129" t="s">
        <v>41</v>
      </c>
      <c r="P178" s="165">
        <f t="shared" si="26"/>
        <v>0</v>
      </c>
      <c r="Q178" s="165">
        <v>0</v>
      </c>
      <c r="R178" s="165">
        <f t="shared" si="27"/>
        <v>0</v>
      </c>
      <c r="S178" s="165">
        <v>0</v>
      </c>
      <c r="T178" s="166">
        <f t="shared" si="28"/>
        <v>0</v>
      </c>
      <c r="AR178" s="167" t="s">
        <v>190</v>
      </c>
      <c r="AT178" s="167" t="s">
        <v>161</v>
      </c>
      <c r="AU178" s="167" t="s">
        <v>137</v>
      </c>
      <c r="AY178" s="13" t="s">
        <v>158</v>
      </c>
      <c r="BE178" s="93">
        <f t="shared" si="29"/>
        <v>0</v>
      </c>
      <c r="BF178" s="93">
        <f t="shared" si="30"/>
        <v>0</v>
      </c>
      <c r="BG178" s="93">
        <f t="shared" si="31"/>
        <v>0</v>
      </c>
      <c r="BH178" s="93">
        <f t="shared" si="32"/>
        <v>0</v>
      </c>
      <c r="BI178" s="93">
        <f t="shared" si="33"/>
        <v>0</v>
      </c>
      <c r="BJ178" s="13" t="s">
        <v>137</v>
      </c>
      <c r="BK178" s="93">
        <f t="shared" si="34"/>
        <v>0</v>
      </c>
      <c r="BL178" s="13" t="s">
        <v>190</v>
      </c>
      <c r="BM178" s="167" t="s">
        <v>295</v>
      </c>
    </row>
    <row r="179" spans="2:65" s="1" customFormat="1" ht="24.2" customHeight="1" x14ac:dyDescent="0.2">
      <c r="B179" s="130"/>
      <c r="C179" s="156" t="s">
        <v>296</v>
      </c>
      <c r="D179" s="156" t="s">
        <v>161</v>
      </c>
      <c r="E179" s="157" t="s">
        <v>297</v>
      </c>
      <c r="F179" s="158" t="s">
        <v>298</v>
      </c>
      <c r="G179" s="159" t="s">
        <v>170</v>
      </c>
      <c r="H179" s="160">
        <v>33.435000000000002</v>
      </c>
      <c r="I179" s="161"/>
      <c r="J179" s="162">
        <f t="shared" si="25"/>
        <v>0</v>
      </c>
      <c r="K179" s="163"/>
      <c r="L179" s="30"/>
      <c r="M179" s="164" t="s">
        <v>1</v>
      </c>
      <c r="N179" s="129" t="s">
        <v>41</v>
      </c>
      <c r="P179" s="165">
        <f t="shared" si="26"/>
        <v>0</v>
      </c>
      <c r="Q179" s="165">
        <v>0</v>
      </c>
      <c r="R179" s="165">
        <f t="shared" si="27"/>
        <v>0</v>
      </c>
      <c r="S179" s="165">
        <v>0</v>
      </c>
      <c r="T179" s="166">
        <f t="shared" si="28"/>
        <v>0</v>
      </c>
      <c r="AR179" s="167" t="s">
        <v>190</v>
      </c>
      <c r="AT179" s="167" t="s">
        <v>161</v>
      </c>
      <c r="AU179" s="167" t="s">
        <v>137</v>
      </c>
      <c r="AY179" s="13" t="s">
        <v>158</v>
      </c>
      <c r="BE179" s="93">
        <f t="shared" si="29"/>
        <v>0</v>
      </c>
      <c r="BF179" s="93">
        <f t="shared" si="30"/>
        <v>0</v>
      </c>
      <c r="BG179" s="93">
        <f t="shared" si="31"/>
        <v>0</v>
      </c>
      <c r="BH179" s="93">
        <f t="shared" si="32"/>
        <v>0</v>
      </c>
      <c r="BI179" s="93">
        <f t="shared" si="33"/>
        <v>0</v>
      </c>
      <c r="BJ179" s="13" t="s">
        <v>137</v>
      </c>
      <c r="BK179" s="93">
        <f t="shared" si="34"/>
        <v>0</v>
      </c>
      <c r="BL179" s="13" t="s">
        <v>190</v>
      </c>
      <c r="BM179" s="167" t="s">
        <v>299</v>
      </c>
    </row>
    <row r="180" spans="2:65" s="1" customFormat="1" ht="24.2" customHeight="1" x14ac:dyDescent="0.2">
      <c r="B180" s="130"/>
      <c r="C180" s="156" t="s">
        <v>229</v>
      </c>
      <c r="D180" s="156" t="s">
        <v>161</v>
      </c>
      <c r="E180" s="157" t="s">
        <v>300</v>
      </c>
      <c r="F180" s="158" t="s">
        <v>301</v>
      </c>
      <c r="G180" s="159" t="s">
        <v>170</v>
      </c>
      <c r="H180" s="160">
        <v>48.87</v>
      </c>
      <c r="I180" s="161"/>
      <c r="J180" s="162">
        <f t="shared" si="25"/>
        <v>0</v>
      </c>
      <c r="K180" s="163"/>
      <c r="L180" s="30"/>
      <c r="M180" s="164" t="s">
        <v>1</v>
      </c>
      <c r="N180" s="129" t="s">
        <v>41</v>
      </c>
      <c r="P180" s="165">
        <f t="shared" si="26"/>
        <v>0</v>
      </c>
      <c r="Q180" s="165">
        <v>0</v>
      </c>
      <c r="R180" s="165">
        <f t="shared" si="27"/>
        <v>0</v>
      </c>
      <c r="S180" s="165">
        <v>0</v>
      </c>
      <c r="T180" s="166">
        <f t="shared" si="28"/>
        <v>0</v>
      </c>
      <c r="AR180" s="167" t="s">
        <v>190</v>
      </c>
      <c r="AT180" s="167" t="s">
        <v>161</v>
      </c>
      <c r="AU180" s="167" t="s">
        <v>137</v>
      </c>
      <c r="AY180" s="13" t="s">
        <v>158</v>
      </c>
      <c r="BE180" s="93">
        <f t="shared" si="29"/>
        <v>0</v>
      </c>
      <c r="BF180" s="93">
        <f t="shared" si="30"/>
        <v>0</v>
      </c>
      <c r="BG180" s="93">
        <f t="shared" si="31"/>
        <v>0</v>
      </c>
      <c r="BH180" s="93">
        <f t="shared" si="32"/>
        <v>0</v>
      </c>
      <c r="BI180" s="93">
        <f t="shared" si="33"/>
        <v>0</v>
      </c>
      <c r="BJ180" s="13" t="s">
        <v>137</v>
      </c>
      <c r="BK180" s="93">
        <f t="shared" si="34"/>
        <v>0</v>
      </c>
      <c r="BL180" s="13" t="s">
        <v>190</v>
      </c>
      <c r="BM180" s="167" t="s">
        <v>302</v>
      </c>
    </row>
    <row r="181" spans="2:65" s="1" customFormat="1" ht="33" customHeight="1" x14ac:dyDescent="0.2">
      <c r="B181" s="130"/>
      <c r="C181" s="156" t="s">
        <v>303</v>
      </c>
      <c r="D181" s="156" t="s">
        <v>161</v>
      </c>
      <c r="E181" s="157" t="s">
        <v>304</v>
      </c>
      <c r="F181" s="158" t="s">
        <v>305</v>
      </c>
      <c r="G181" s="159" t="s">
        <v>170</v>
      </c>
      <c r="H181" s="160">
        <v>8.0500000000000007</v>
      </c>
      <c r="I181" s="161"/>
      <c r="J181" s="162">
        <f t="shared" si="25"/>
        <v>0</v>
      </c>
      <c r="K181" s="163"/>
      <c r="L181" s="30"/>
      <c r="M181" s="164" t="s">
        <v>1</v>
      </c>
      <c r="N181" s="129" t="s">
        <v>41</v>
      </c>
      <c r="P181" s="165">
        <f t="shared" si="26"/>
        <v>0</v>
      </c>
      <c r="Q181" s="165">
        <v>0</v>
      </c>
      <c r="R181" s="165">
        <f t="shared" si="27"/>
        <v>0</v>
      </c>
      <c r="S181" s="165">
        <v>0</v>
      </c>
      <c r="T181" s="166">
        <f t="shared" si="28"/>
        <v>0</v>
      </c>
      <c r="AR181" s="167" t="s">
        <v>190</v>
      </c>
      <c r="AT181" s="167" t="s">
        <v>161</v>
      </c>
      <c r="AU181" s="167" t="s">
        <v>137</v>
      </c>
      <c r="AY181" s="13" t="s">
        <v>158</v>
      </c>
      <c r="BE181" s="93">
        <f t="shared" si="29"/>
        <v>0</v>
      </c>
      <c r="BF181" s="93">
        <f t="shared" si="30"/>
        <v>0</v>
      </c>
      <c r="BG181" s="93">
        <f t="shared" si="31"/>
        <v>0</v>
      </c>
      <c r="BH181" s="93">
        <f t="shared" si="32"/>
        <v>0</v>
      </c>
      <c r="BI181" s="93">
        <f t="shared" si="33"/>
        <v>0</v>
      </c>
      <c r="BJ181" s="13" t="s">
        <v>137</v>
      </c>
      <c r="BK181" s="93">
        <f t="shared" si="34"/>
        <v>0</v>
      </c>
      <c r="BL181" s="13" t="s">
        <v>190</v>
      </c>
      <c r="BM181" s="167" t="s">
        <v>306</v>
      </c>
    </row>
    <row r="182" spans="2:65" s="1" customFormat="1" ht="33" customHeight="1" x14ac:dyDescent="0.2">
      <c r="B182" s="130"/>
      <c r="C182" s="156" t="s">
        <v>232</v>
      </c>
      <c r="D182" s="156" t="s">
        <v>161</v>
      </c>
      <c r="E182" s="157" t="s">
        <v>307</v>
      </c>
      <c r="F182" s="158" t="s">
        <v>308</v>
      </c>
      <c r="G182" s="159" t="s">
        <v>170</v>
      </c>
      <c r="H182" s="160">
        <v>5.93</v>
      </c>
      <c r="I182" s="161"/>
      <c r="J182" s="162">
        <f t="shared" si="25"/>
        <v>0</v>
      </c>
      <c r="K182" s="163"/>
      <c r="L182" s="30"/>
      <c r="M182" s="164" t="s">
        <v>1</v>
      </c>
      <c r="N182" s="129" t="s">
        <v>41</v>
      </c>
      <c r="P182" s="165">
        <f t="shared" si="26"/>
        <v>0</v>
      </c>
      <c r="Q182" s="165">
        <v>0</v>
      </c>
      <c r="R182" s="165">
        <f t="shared" si="27"/>
        <v>0</v>
      </c>
      <c r="S182" s="165">
        <v>0</v>
      </c>
      <c r="T182" s="166">
        <f t="shared" si="28"/>
        <v>0</v>
      </c>
      <c r="AR182" s="167" t="s">
        <v>190</v>
      </c>
      <c r="AT182" s="167" t="s">
        <v>161</v>
      </c>
      <c r="AU182" s="167" t="s">
        <v>137</v>
      </c>
      <c r="AY182" s="13" t="s">
        <v>158</v>
      </c>
      <c r="BE182" s="93">
        <f t="shared" si="29"/>
        <v>0</v>
      </c>
      <c r="BF182" s="93">
        <f t="shared" si="30"/>
        <v>0</v>
      </c>
      <c r="BG182" s="93">
        <f t="shared" si="31"/>
        <v>0</v>
      </c>
      <c r="BH182" s="93">
        <f t="shared" si="32"/>
        <v>0</v>
      </c>
      <c r="BI182" s="93">
        <f t="shared" si="33"/>
        <v>0</v>
      </c>
      <c r="BJ182" s="13" t="s">
        <v>137</v>
      </c>
      <c r="BK182" s="93">
        <f t="shared" si="34"/>
        <v>0</v>
      </c>
      <c r="BL182" s="13" t="s">
        <v>190</v>
      </c>
      <c r="BM182" s="167" t="s">
        <v>309</v>
      </c>
    </row>
    <row r="183" spans="2:65" s="1" customFormat="1" ht="33" customHeight="1" x14ac:dyDescent="0.2">
      <c r="B183" s="130"/>
      <c r="C183" s="156" t="s">
        <v>310</v>
      </c>
      <c r="D183" s="156" t="s">
        <v>161</v>
      </c>
      <c r="E183" s="157" t="s">
        <v>311</v>
      </c>
      <c r="F183" s="158" t="s">
        <v>312</v>
      </c>
      <c r="G183" s="159" t="s">
        <v>170</v>
      </c>
      <c r="H183" s="160">
        <v>7.7</v>
      </c>
      <c r="I183" s="161"/>
      <c r="J183" s="162">
        <f t="shared" si="25"/>
        <v>0</v>
      </c>
      <c r="K183" s="163"/>
      <c r="L183" s="30"/>
      <c r="M183" s="164" t="s">
        <v>1</v>
      </c>
      <c r="N183" s="129" t="s">
        <v>41</v>
      </c>
      <c r="P183" s="165">
        <f t="shared" si="26"/>
        <v>0</v>
      </c>
      <c r="Q183" s="165">
        <v>0</v>
      </c>
      <c r="R183" s="165">
        <f t="shared" si="27"/>
        <v>0</v>
      </c>
      <c r="S183" s="165">
        <v>0</v>
      </c>
      <c r="T183" s="166">
        <f t="shared" si="28"/>
        <v>0</v>
      </c>
      <c r="AR183" s="167" t="s">
        <v>190</v>
      </c>
      <c r="AT183" s="167" t="s">
        <v>161</v>
      </c>
      <c r="AU183" s="167" t="s">
        <v>137</v>
      </c>
      <c r="AY183" s="13" t="s">
        <v>158</v>
      </c>
      <c r="BE183" s="93">
        <f t="shared" si="29"/>
        <v>0</v>
      </c>
      <c r="BF183" s="93">
        <f t="shared" si="30"/>
        <v>0</v>
      </c>
      <c r="BG183" s="93">
        <f t="shared" si="31"/>
        <v>0</v>
      </c>
      <c r="BH183" s="93">
        <f t="shared" si="32"/>
        <v>0</v>
      </c>
      <c r="BI183" s="93">
        <f t="shared" si="33"/>
        <v>0</v>
      </c>
      <c r="BJ183" s="13" t="s">
        <v>137</v>
      </c>
      <c r="BK183" s="93">
        <f t="shared" si="34"/>
        <v>0</v>
      </c>
      <c r="BL183" s="13" t="s">
        <v>190</v>
      </c>
      <c r="BM183" s="167" t="s">
        <v>313</v>
      </c>
    </row>
    <row r="184" spans="2:65" s="1" customFormat="1" ht="33" customHeight="1" x14ac:dyDescent="0.2">
      <c r="B184" s="130"/>
      <c r="C184" s="156" t="s">
        <v>236</v>
      </c>
      <c r="D184" s="156" t="s">
        <v>161</v>
      </c>
      <c r="E184" s="157" t="s">
        <v>314</v>
      </c>
      <c r="F184" s="158" t="s">
        <v>315</v>
      </c>
      <c r="G184" s="159" t="s">
        <v>170</v>
      </c>
      <c r="H184" s="160">
        <v>0.7</v>
      </c>
      <c r="I184" s="161"/>
      <c r="J184" s="162">
        <f t="shared" si="25"/>
        <v>0</v>
      </c>
      <c r="K184" s="163"/>
      <c r="L184" s="30"/>
      <c r="M184" s="164" t="s">
        <v>1</v>
      </c>
      <c r="N184" s="129" t="s">
        <v>41</v>
      </c>
      <c r="P184" s="165">
        <f t="shared" si="26"/>
        <v>0</v>
      </c>
      <c r="Q184" s="165">
        <v>0</v>
      </c>
      <c r="R184" s="165">
        <f t="shared" si="27"/>
        <v>0</v>
      </c>
      <c r="S184" s="165">
        <v>0</v>
      </c>
      <c r="T184" s="166">
        <f t="shared" si="28"/>
        <v>0</v>
      </c>
      <c r="AR184" s="167" t="s">
        <v>190</v>
      </c>
      <c r="AT184" s="167" t="s">
        <v>161</v>
      </c>
      <c r="AU184" s="167" t="s">
        <v>137</v>
      </c>
      <c r="AY184" s="13" t="s">
        <v>158</v>
      </c>
      <c r="BE184" s="93">
        <f t="shared" si="29"/>
        <v>0</v>
      </c>
      <c r="BF184" s="93">
        <f t="shared" si="30"/>
        <v>0</v>
      </c>
      <c r="BG184" s="93">
        <f t="shared" si="31"/>
        <v>0</v>
      </c>
      <c r="BH184" s="93">
        <f t="shared" si="32"/>
        <v>0</v>
      </c>
      <c r="BI184" s="93">
        <f t="shared" si="33"/>
        <v>0</v>
      </c>
      <c r="BJ184" s="13" t="s">
        <v>137</v>
      </c>
      <c r="BK184" s="93">
        <f t="shared" si="34"/>
        <v>0</v>
      </c>
      <c r="BL184" s="13" t="s">
        <v>190</v>
      </c>
      <c r="BM184" s="167" t="s">
        <v>316</v>
      </c>
    </row>
    <row r="185" spans="2:65" s="1" customFormat="1" ht="24.2" customHeight="1" x14ac:dyDescent="0.2">
      <c r="B185" s="130"/>
      <c r="C185" s="156" t="s">
        <v>317</v>
      </c>
      <c r="D185" s="156" t="s">
        <v>161</v>
      </c>
      <c r="E185" s="157" t="s">
        <v>318</v>
      </c>
      <c r="F185" s="158" t="s">
        <v>319</v>
      </c>
      <c r="G185" s="159" t="s">
        <v>170</v>
      </c>
      <c r="H185" s="160">
        <v>35.700000000000003</v>
      </c>
      <c r="I185" s="161"/>
      <c r="J185" s="162">
        <f t="shared" si="25"/>
        <v>0</v>
      </c>
      <c r="K185" s="163"/>
      <c r="L185" s="30"/>
      <c r="M185" s="164" t="s">
        <v>1</v>
      </c>
      <c r="N185" s="129" t="s">
        <v>41</v>
      </c>
      <c r="P185" s="165">
        <f t="shared" si="26"/>
        <v>0</v>
      </c>
      <c r="Q185" s="165">
        <v>0</v>
      </c>
      <c r="R185" s="165">
        <f t="shared" si="27"/>
        <v>0</v>
      </c>
      <c r="S185" s="165">
        <v>0</v>
      </c>
      <c r="T185" s="166">
        <f t="shared" si="28"/>
        <v>0</v>
      </c>
      <c r="AR185" s="167" t="s">
        <v>190</v>
      </c>
      <c r="AT185" s="167" t="s">
        <v>161</v>
      </c>
      <c r="AU185" s="167" t="s">
        <v>137</v>
      </c>
      <c r="AY185" s="13" t="s">
        <v>158</v>
      </c>
      <c r="BE185" s="93">
        <f t="shared" si="29"/>
        <v>0</v>
      </c>
      <c r="BF185" s="93">
        <f t="shared" si="30"/>
        <v>0</v>
      </c>
      <c r="BG185" s="93">
        <f t="shared" si="31"/>
        <v>0</v>
      </c>
      <c r="BH185" s="93">
        <f t="shared" si="32"/>
        <v>0</v>
      </c>
      <c r="BI185" s="93">
        <f t="shared" si="33"/>
        <v>0</v>
      </c>
      <c r="BJ185" s="13" t="s">
        <v>137</v>
      </c>
      <c r="BK185" s="93">
        <f t="shared" si="34"/>
        <v>0</v>
      </c>
      <c r="BL185" s="13" t="s">
        <v>190</v>
      </c>
      <c r="BM185" s="167" t="s">
        <v>320</v>
      </c>
    </row>
    <row r="186" spans="2:65" s="1" customFormat="1" ht="24.2" customHeight="1" x14ac:dyDescent="0.2">
      <c r="B186" s="130"/>
      <c r="C186" s="156" t="s">
        <v>240</v>
      </c>
      <c r="D186" s="156" t="s">
        <v>161</v>
      </c>
      <c r="E186" s="157" t="s">
        <v>321</v>
      </c>
      <c r="F186" s="158" t="s">
        <v>322</v>
      </c>
      <c r="G186" s="159" t="s">
        <v>170</v>
      </c>
      <c r="H186" s="160">
        <v>14.72</v>
      </c>
      <c r="I186" s="161"/>
      <c r="J186" s="162">
        <f t="shared" si="25"/>
        <v>0</v>
      </c>
      <c r="K186" s="163"/>
      <c r="L186" s="30"/>
      <c r="M186" s="164" t="s">
        <v>1</v>
      </c>
      <c r="N186" s="129" t="s">
        <v>41</v>
      </c>
      <c r="P186" s="165">
        <f t="shared" si="26"/>
        <v>0</v>
      </c>
      <c r="Q186" s="165">
        <v>0</v>
      </c>
      <c r="R186" s="165">
        <f t="shared" si="27"/>
        <v>0</v>
      </c>
      <c r="S186" s="165">
        <v>0</v>
      </c>
      <c r="T186" s="166">
        <f t="shared" si="28"/>
        <v>0</v>
      </c>
      <c r="AR186" s="167" t="s">
        <v>190</v>
      </c>
      <c r="AT186" s="167" t="s">
        <v>161</v>
      </c>
      <c r="AU186" s="167" t="s">
        <v>137</v>
      </c>
      <c r="AY186" s="13" t="s">
        <v>158</v>
      </c>
      <c r="BE186" s="93">
        <f t="shared" si="29"/>
        <v>0</v>
      </c>
      <c r="BF186" s="93">
        <f t="shared" si="30"/>
        <v>0</v>
      </c>
      <c r="BG186" s="93">
        <f t="shared" si="31"/>
        <v>0</v>
      </c>
      <c r="BH186" s="93">
        <f t="shared" si="32"/>
        <v>0</v>
      </c>
      <c r="BI186" s="93">
        <f t="shared" si="33"/>
        <v>0</v>
      </c>
      <c r="BJ186" s="13" t="s">
        <v>137</v>
      </c>
      <c r="BK186" s="93">
        <f t="shared" si="34"/>
        <v>0</v>
      </c>
      <c r="BL186" s="13" t="s">
        <v>190</v>
      </c>
      <c r="BM186" s="167" t="s">
        <v>323</v>
      </c>
    </row>
    <row r="187" spans="2:65" s="1" customFormat="1" ht="24.2" customHeight="1" x14ac:dyDescent="0.2">
      <c r="B187" s="130"/>
      <c r="C187" s="156" t="s">
        <v>324</v>
      </c>
      <c r="D187" s="156" t="s">
        <v>161</v>
      </c>
      <c r="E187" s="157" t="s">
        <v>325</v>
      </c>
      <c r="F187" s="158" t="s">
        <v>326</v>
      </c>
      <c r="G187" s="159" t="s">
        <v>170</v>
      </c>
      <c r="H187" s="160">
        <v>16.8</v>
      </c>
      <c r="I187" s="161"/>
      <c r="J187" s="162">
        <f t="shared" si="25"/>
        <v>0</v>
      </c>
      <c r="K187" s="163"/>
      <c r="L187" s="30"/>
      <c r="M187" s="164" t="s">
        <v>1</v>
      </c>
      <c r="N187" s="129" t="s">
        <v>41</v>
      </c>
      <c r="P187" s="165">
        <f t="shared" si="26"/>
        <v>0</v>
      </c>
      <c r="Q187" s="165">
        <v>0</v>
      </c>
      <c r="R187" s="165">
        <f t="shared" si="27"/>
        <v>0</v>
      </c>
      <c r="S187" s="165">
        <v>0</v>
      </c>
      <c r="T187" s="166">
        <f t="shared" si="28"/>
        <v>0</v>
      </c>
      <c r="AR187" s="167" t="s">
        <v>190</v>
      </c>
      <c r="AT187" s="167" t="s">
        <v>161</v>
      </c>
      <c r="AU187" s="167" t="s">
        <v>137</v>
      </c>
      <c r="AY187" s="13" t="s">
        <v>158</v>
      </c>
      <c r="BE187" s="93">
        <f t="shared" si="29"/>
        <v>0</v>
      </c>
      <c r="BF187" s="93">
        <f t="shared" si="30"/>
        <v>0</v>
      </c>
      <c r="BG187" s="93">
        <f t="shared" si="31"/>
        <v>0</v>
      </c>
      <c r="BH187" s="93">
        <f t="shared" si="32"/>
        <v>0</v>
      </c>
      <c r="BI187" s="93">
        <f t="shared" si="33"/>
        <v>0</v>
      </c>
      <c r="BJ187" s="13" t="s">
        <v>137</v>
      </c>
      <c r="BK187" s="93">
        <f t="shared" si="34"/>
        <v>0</v>
      </c>
      <c r="BL187" s="13" t="s">
        <v>190</v>
      </c>
      <c r="BM187" s="167" t="s">
        <v>327</v>
      </c>
    </row>
    <row r="188" spans="2:65" s="1" customFormat="1" ht="33" customHeight="1" x14ac:dyDescent="0.2">
      <c r="B188" s="130"/>
      <c r="C188" s="156" t="s">
        <v>244</v>
      </c>
      <c r="D188" s="156" t="s">
        <v>161</v>
      </c>
      <c r="E188" s="157" t="s">
        <v>328</v>
      </c>
      <c r="F188" s="158" t="s">
        <v>329</v>
      </c>
      <c r="G188" s="159" t="s">
        <v>170</v>
      </c>
      <c r="H188" s="160">
        <v>4.085</v>
      </c>
      <c r="I188" s="161"/>
      <c r="J188" s="162">
        <f t="shared" si="25"/>
        <v>0</v>
      </c>
      <c r="K188" s="163"/>
      <c r="L188" s="30"/>
      <c r="M188" s="164" t="s">
        <v>1</v>
      </c>
      <c r="N188" s="129" t="s">
        <v>41</v>
      </c>
      <c r="P188" s="165">
        <f t="shared" si="26"/>
        <v>0</v>
      </c>
      <c r="Q188" s="165">
        <v>0</v>
      </c>
      <c r="R188" s="165">
        <f t="shared" si="27"/>
        <v>0</v>
      </c>
      <c r="S188" s="165">
        <v>0</v>
      </c>
      <c r="T188" s="166">
        <f t="shared" si="28"/>
        <v>0</v>
      </c>
      <c r="AR188" s="167" t="s">
        <v>190</v>
      </c>
      <c r="AT188" s="167" t="s">
        <v>161</v>
      </c>
      <c r="AU188" s="167" t="s">
        <v>137</v>
      </c>
      <c r="AY188" s="13" t="s">
        <v>158</v>
      </c>
      <c r="BE188" s="93">
        <f t="shared" si="29"/>
        <v>0</v>
      </c>
      <c r="BF188" s="93">
        <f t="shared" si="30"/>
        <v>0</v>
      </c>
      <c r="BG188" s="93">
        <f t="shared" si="31"/>
        <v>0</v>
      </c>
      <c r="BH188" s="93">
        <f t="shared" si="32"/>
        <v>0</v>
      </c>
      <c r="BI188" s="93">
        <f t="shared" si="33"/>
        <v>0</v>
      </c>
      <c r="BJ188" s="13" t="s">
        <v>137</v>
      </c>
      <c r="BK188" s="93">
        <f t="shared" si="34"/>
        <v>0</v>
      </c>
      <c r="BL188" s="13" t="s">
        <v>190</v>
      </c>
      <c r="BM188" s="167" t="s">
        <v>330</v>
      </c>
    </row>
    <row r="189" spans="2:65" s="1" customFormat="1" ht="24.2" customHeight="1" x14ac:dyDescent="0.2">
      <c r="B189" s="130"/>
      <c r="C189" s="156" t="s">
        <v>331</v>
      </c>
      <c r="D189" s="156" t="s">
        <v>161</v>
      </c>
      <c r="E189" s="157" t="s">
        <v>332</v>
      </c>
      <c r="F189" s="158" t="s">
        <v>333</v>
      </c>
      <c r="G189" s="159" t="s">
        <v>170</v>
      </c>
      <c r="H189" s="160">
        <v>4.085</v>
      </c>
      <c r="I189" s="161"/>
      <c r="J189" s="162">
        <f t="shared" si="25"/>
        <v>0</v>
      </c>
      <c r="K189" s="163"/>
      <c r="L189" s="30"/>
      <c r="M189" s="164" t="s">
        <v>1</v>
      </c>
      <c r="N189" s="129" t="s">
        <v>41</v>
      </c>
      <c r="P189" s="165">
        <f t="shared" si="26"/>
        <v>0</v>
      </c>
      <c r="Q189" s="165">
        <v>0</v>
      </c>
      <c r="R189" s="165">
        <f t="shared" si="27"/>
        <v>0</v>
      </c>
      <c r="S189" s="165">
        <v>0</v>
      </c>
      <c r="T189" s="166">
        <f t="shared" si="28"/>
        <v>0</v>
      </c>
      <c r="AR189" s="167" t="s">
        <v>190</v>
      </c>
      <c r="AT189" s="167" t="s">
        <v>161</v>
      </c>
      <c r="AU189" s="167" t="s">
        <v>137</v>
      </c>
      <c r="AY189" s="13" t="s">
        <v>158</v>
      </c>
      <c r="BE189" s="93">
        <f t="shared" si="29"/>
        <v>0</v>
      </c>
      <c r="BF189" s="93">
        <f t="shared" si="30"/>
        <v>0</v>
      </c>
      <c r="BG189" s="93">
        <f t="shared" si="31"/>
        <v>0</v>
      </c>
      <c r="BH189" s="93">
        <f t="shared" si="32"/>
        <v>0</v>
      </c>
      <c r="BI189" s="93">
        <f t="shared" si="33"/>
        <v>0</v>
      </c>
      <c r="BJ189" s="13" t="s">
        <v>137</v>
      </c>
      <c r="BK189" s="93">
        <f t="shared" si="34"/>
        <v>0</v>
      </c>
      <c r="BL189" s="13" t="s">
        <v>190</v>
      </c>
      <c r="BM189" s="167" t="s">
        <v>334</v>
      </c>
    </row>
    <row r="190" spans="2:65" s="1" customFormat="1" ht="33" customHeight="1" x14ac:dyDescent="0.2">
      <c r="B190" s="130"/>
      <c r="C190" s="156" t="s">
        <v>247</v>
      </c>
      <c r="D190" s="156" t="s">
        <v>161</v>
      </c>
      <c r="E190" s="157" t="s">
        <v>335</v>
      </c>
      <c r="F190" s="158" t="s">
        <v>336</v>
      </c>
      <c r="G190" s="159" t="s">
        <v>170</v>
      </c>
      <c r="H190" s="160">
        <v>27.184999999999999</v>
      </c>
      <c r="I190" s="161"/>
      <c r="J190" s="162">
        <f t="shared" si="25"/>
        <v>0</v>
      </c>
      <c r="K190" s="163"/>
      <c r="L190" s="30"/>
      <c r="M190" s="164" t="s">
        <v>1</v>
      </c>
      <c r="N190" s="129" t="s">
        <v>41</v>
      </c>
      <c r="P190" s="165">
        <f t="shared" si="26"/>
        <v>0</v>
      </c>
      <c r="Q190" s="165">
        <v>0</v>
      </c>
      <c r="R190" s="165">
        <f t="shared" si="27"/>
        <v>0</v>
      </c>
      <c r="S190" s="165">
        <v>0</v>
      </c>
      <c r="T190" s="166">
        <f t="shared" si="28"/>
        <v>0</v>
      </c>
      <c r="AR190" s="167" t="s">
        <v>190</v>
      </c>
      <c r="AT190" s="167" t="s">
        <v>161</v>
      </c>
      <c r="AU190" s="167" t="s">
        <v>137</v>
      </c>
      <c r="AY190" s="13" t="s">
        <v>158</v>
      </c>
      <c r="BE190" s="93">
        <f t="shared" si="29"/>
        <v>0</v>
      </c>
      <c r="BF190" s="93">
        <f t="shared" si="30"/>
        <v>0</v>
      </c>
      <c r="BG190" s="93">
        <f t="shared" si="31"/>
        <v>0</v>
      </c>
      <c r="BH190" s="93">
        <f t="shared" si="32"/>
        <v>0</v>
      </c>
      <c r="BI190" s="93">
        <f t="shared" si="33"/>
        <v>0</v>
      </c>
      <c r="BJ190" s="13" t="s">
        <v>137</v>
      </c>
      <c r="BK190" s="93">
        <f t="shared" si="34"/>
        <v>0</v>
      </c>
      <c r="BL190" s="13" t="s">
        <v>190</v>
      </c>
      <c r="BM190" s="167" t="s">
        <v>337</v>
      </c>
    </row>
    <row r="191" spans="2:65" s="1" customFormat="1" ht="24.2" customHeight="1" x14ac:dyDescent="0.2">
      <c r="B191" s="130"/>
      <c r="C191" s="156" t="s">
        <v>338</v>
      </c>
      <c r="D191" s="156" t="s">
        <v>161</v>
      </c>
      <c r="E191" s="157" t="s">
        <v>339</v>
      </c>
      <c r="F191" s="158" t="s">
        <v>340</v>
      </c>
      <c r="G191" s="159" t="s">
        <v>170</v>
      </c>
      <c r="H191" s="160">
        <v>6.3</v>
      </c>
      <c r="I191" s="161"/>
      <c r="J191" s="162">
        <f t="shared" si="25"/>
        <v>0</v>
      </c>
      <c r="K191" s="163"/>
      <c r="L191" s="30"/>
      <c r="M191" s="164" t="s">
        <v>1</v>
      </c>
      <c r="N191" s="129" t="s">
        <v>41</v>
      </c>
      <c r="P191" s="165">
        <f t="shared" si="26"/>
        <v>0</v>
      </c>
      <c r="Q191" s="165">
        <v>0</v>
      </c>
      <c r="R191" s="165">
        <f t="shared" si="27"/>
        <v>0</v>
      </c>
      <c r="S191" s="165">
        <v>0</v>
      </c>
      <c r="T191" s="166">
        <f t="shared" si="28"/>
        <v>0</v>
      </c>
      <c r="AR191" s="167" t="s">
        <v>190</v>
      </c>
      <c r="AT191" s="167" t="s">
        <v>161</v>
      </c>
      <c r="AU191" s="167" t="s">
        <v>137</v>
      </c>
      <c r="AY191" s="13" t="s">
        <v>158</v>
      </c>
      <c r="BE191" s="93">
        <f t="shared" si="29"/>
        <v>0</v>
      </c>
      <c r="BF191" s="93">
        <f t="shared" si="30"/>
        <v>0</v>
      </c>
      <c r="BG191" s="93">
        <f t="shared" si="31"/>
        <v>0</v>
      </c>
      <c r="BH191" s="93">
        <f t="shared" si="32"/>
        <v>0</v>
      </c>
      <c r="BI191" s="93">
        <f t="shared" si="33"/>
        <v>0</v>
      </c>
      <c r="BJ191" s="13" t="s">
        <v>137</v>
      </c>
      <c r="BK191" s="93">
        <f t="shared" si="34"/>
        <v>0</v>
      </c>
      <c r="BL191" s="13" t="s">
        <v>190</v>
      </c>
      <c r="BM191" s="167" t="s">
        <v>341</v>
      </c>
    </row>
    <row r="192" spans="2:65" s="1" customFormat="1" ht="24.2" customHeight="1" x14ac:dyDescent="0.2">
      <c r="B192" s="130"/>
      <c r="C192" s="156" t="s">
        <v>251</v>
      </c>
      <c r="D192" s="156" t="s">
        <v>161</v>
      </c>
      <c r="E192" s="157" t="s">
        <v>342</v>
      </c>
      <c r="F192" s="158" t="s">
        <v>343</v>
      </c>
      <c r="G192" s="159" t="s">
        <v>170</v>
      </c>
      <c r="H192" s="160">
        <v>11.7</v>
      </c>
      <c r="I192" s="161"/>
      <c r="J192" s="162">
        <f t="shared" si="25"/>
        <v>0</v>
      </c>
      <c r="K192" s="163"/>
      <c r="L192" s="30"/>
      <c r="M192" s="164" t="s">
        <v>1</v>
      </c>
      <c r="N192" s="129" t="s">
        <v>41</v>
      </c>
      <c r="P192" s="165">
        <f t="shared" si="26"/>
        <v>0</v>
      </c>
      <c r="Q192" s="165">
        <v>0</v>
      </c>
      <c r="R192" s="165">
        <f t="shared" si="27"/>
        <v>0</v>
      </c>
      <c r="S192" s="165">
        <v>0</v>
      </c>
      <c r="T192" s="166">
        <f t="shared" si="28"/>
        <v>0</v>
      </c>
      <c r="AR192" s="167" t="s">
        <v>190</v>
      </c>
      <c r="AT192" s="167" t="s">
        <v>161</v>
      </c>
      <c r="AU192" s="167" t="s">
        <v>137</v>
      </c>
      <c r="AY192" s="13" t="s">
        <v>158</v>
      </c>
      <c r="BE192" s="93">
        <f t="shared" si="29"/>
        <v>0</v>
      </c>
      <c r="BF192" s="93">
        <f t="shared" si="30"/>
        <v>0</v>
      </c>
      <c r="BG192" s="93">
        <f t="shared" si="31"/>
        <v>0</v>
      </c>
      <c r="BH192" s="93">
        <f t="shared" si="32"/>
        <v>0</v>
      </c>
      <c r="BI192" s="93">
        <f t="shared" si="33"/>
        <v>0</v>
      </c>
      <c r="BJ192" s="13" t="s">
        <v>137</v>
      </c>
      <c r="BK192" s="93">
        <f t="shared" si="34"/>
        <v>0</v>
      </c>
      <c r="BL192" s="13" t="s">
        <v>190</v>
      </c>
      <c r="BM192" s="167" t="s">
        <v>344</v>
      </c>
    </row>
    <row r="193" spans="2:65" s="1" customFormat="1" ht="24.2" customHeight="1" x14ac:dyDescent="0.2">
      <c r="B193" s="130"/>
      <c r="C193" s="156" t="s">
        <v>345</v>
      </c>
      <c r="D193" s="156" t="s">
        <v>161</v>
      </c>
      <c r="E193" s="157" t="s">
        <v>346</v>
      </c>
      <c r="F193" s="158" t="s">
        <v>347</v>
      </c>
      <c r="G193" s="159" t="s">
        <v>170</v>
      </c>
      <c r="H193" s="160">
        <v>0.7</v>
      </c>
      <c r="I193" s="161"/>
      <c r="J193" s="162">
        <f t="shared" si="25"/>
        <v>0</v>
      </c>
      <c r="K193" s="163"/>
      <c r="L193" s="30"/>
      <c r="M193" s="164" t="s">
        <v>1</v>
      </c>
      <c r="N193" s="129" t="s">
        <v>41</v>
      </c>
      <c r="P193" s="165">
        <f t="shared" si="26"/>
        <v>0</v>
      </c>
      <c r="Q193" s="165">
        <v>0</v>
      </c>
      <c r="R193" s="165">
        <f t="shared" si="27"/>
        <v>0</v>
      </c>
      <c r="S193" s="165">
        <v>0</v>
      </c>
      <c r="T193" s="166">
        <f t="shared" si="28"/>
        <v>0</v>
      </c>
      <c r="AR193" s="167" t="s">
        <v>190</v>
      </c>
      <c r="AT193" s="167" t="s">
        <v>161</v>
      </c>
      <c r="AU193" s="167" t="s">
        <v>137</v>
      </c>
      <c r="AY193" s="13" t="s">
        <v>158</v>
      </c>
      <c r="BE193" s="93">
        <f t="shared" si="29"/>
        <v>0</v>
      </c>
      <c r="BF193" s="93">
        <f t="shared" si="30"/>
        <v>0</v>
      </c>
      <c r="BG193" s="93">
        <f t="shared" si="31"/>
        <v>0</v>
      </c>
      <c r="BH193" s="93">
        <f t="shared" si="32"/>
        <v>0</v>
      </c>
      <c r="BI193" s="93">
        <f t="shared" si="33"/>
        <v>0</v>
      </c>
      <c r="BJ193" s="13" t="s">
        <v>137</v>
      </c>
      <c r="BK193" s="93">
        <f t="shared" si="34"/>
        <v>0</v>
      </c>
      <c r="BL193" s="13" t="s">
        <v>190</v>
      </c>
      <c r="BM193" s="167" t="s">
        <v>348</v>
      </c>
    </row>
    <row r="194" spans="2:65" s="1" customFormat="1" ht="24.2" customHeight="1" x14ac:dyDescent="0.2">
      <c r="B194" s="130"/>
      <c r="C194" s="156" t="s">
        <v>254</v>
      </c>
      <c r="D194" s="156" t="s">
        <v>161</v>
      </c>
      <c r="E194" s="157" t="s">
        <v>349</v>
      </c>
      <c r="F194" s="158" t="s">
        <v>350</v>
      </c>
      <c r="G194" s="159" t="s">
        <v>170</v>
      </c>
      <c r="H194" s="160">
        <v>0.7</v>
      </c>
      <c r="I194" s="161"/>
      <c r="J194" s="162">
        <f t="shared" si="25"/>
        <v>0</v>
      </c>
      <c r="K194" s="163"/>
      <c r="L194" s="30"/>
      <c r="M194" s="164" t="s">
        <v>1</v>
      </c>
      <c r="N194" s="129" t="s">
        <v>41</v>
      </c>
      <c r="P194" s="165">
        <f t="shared" si="26"/>
        <v>0</v>
      </c>
      <c r="Q194" s="165">
        <v>0</v>
      </c>
      <c r="R194" s="165">
        <f t="shared" si="27"/>
        <v>0</v>
      </c>
      <c r="S194" s="165">
        <v>0</v>
      </c>
      <c r="T194" s="166">
        <f t="shared" si="28"/>
        <v>0</v>
      </c>
      <c r="AR194" s="167" t="s">
        <v>190</v>
      </c>
      <c r="AT194" s="167" t="s">
        <v>161</v>
      </c>
      <c r="AU194" s="167" t="s">
        <v>137</v>
      </c>
      <c r="AY194" s="13" t="s">
        <v>158</v>
      </c>
      <c r="BE194" s="93">
        <f t="shared" si="29"/>
        <v>0</v>
      </c>
      <c r="BF194" s="93">
        <f t="shared" si="30"/>
        <v>0</v>
      </c>
      <c r="BG194" s="93">
        <f t="shared" si="31"/>
        <v>0</v>
      </c>
      <c r="BH194" s="93">
        <f t="shared" si="32"/>
        <v>0</v>
      </c>
      <c r="BI194" s="93">
        <f t="shared" si="33"/>
        <v>0</v>
      </c>
      <c r="BJ194" s="13" t="s">
        <v>137</v>
      </c>
      <c r="BK194" s="93">
        <f t="shared" si="34"/>
        <v>0</v>
      </c>
      <c r="BL194" s="13" t="s">
        <v>190</v>
      </c>
      <c r="BM194" s="167" t="s">
        <v>351</v>
      </c>
    </row>
    <row r="195" spans="2:65" s="1" customFormat="1" ht="33" customHeight="1" x14ac:dyDescent="0.2">
      <c r="B195" s="130"/>
      <c r="C195" s="156" t="s">
        <v>352</v>
      </c>
      <c r="D195" s="156" t="s">
        <v>161</v>
      </c>
      <c r="E195" s="157" t="s">
        <v>353</v>
      </c>
      <c r="F195" s="158" t="s">
        <v>354</v>
      </c>
      <c r="G195" s="159" t="s">
        <v>170</v>
      </c>
      <c r="H195" s="160">
        <v>5.76</v>
      </c>
      <c r="I195" s="161"/>
      <c r="J195" s="162">
        <f t="shared" si="25"/>
        <v>0</v>
      </c>
      <c r="K195" s="163"/>
      <c r="L195" s="30"/>
      <c r="M195" s="164" t="s">
        <v>1</v>
      </c>
      <c r="N195" s="129" t="s">
        <v>41</v>
      </c>
      <c r="P195" s="165">
        <f t="shared" si="26"/>
        <v>0</v>
      </c>
      <c r="Q195" s="165">
        <v>0</v>
      </c>
      <c r="R195" s="165">
        <f t="shared" si="27"/>
        <v>0</v>
      </c>
      <c r="S195" s="165">
        <v>0</v>
      </c>
      <c r="T195" s="166">
        <f t="shared" si="28"/>
        <v>0</v>
      </c>
      <c r="AR195" s="167" t="s">
        <v>190</v>
      </c>
      <c r="AT195" s="167" t="s">
        <v>161</v>
      </c>
      <c r="AU195" s="167" t="s">
        <v>137</v>
      </c>
      <c r="AY195" s="13" t="s">
        <v>158</v>
      </c>
      <c r="BE195" s="93">
        <f t="shared" si="29"/>
        <v>0</v>
      </c>
      <c r="BF195" s="93">
        <f t="shared" si="30"/>
        <v>0</v>
      </c>
      <c r="BG195" s="93">
        <f t="shared" si="31"/>
        <v>0</v>
      </c>
      <c r="BH195" s="93">
        <f t="shared" si="32"/>
        <v>0</v>
      </c>
      <c r="BI195" s="93">
        <f t="shared" si="33"/>
        <v>0</v>
      </c>
      <c r="BJ195" s="13" t="s">
        <v>137</v>
      </c>
      <c r="BK195" s="93">
        <f t="shared" si="34"/>
        <v>0</v>
      </c>
      <c r="BL195" s="13" t="s">
        <v>190</v>
      </c>
      <c r="BM195" s="167" t="s">
        <v>355</v>
      </c>
    </row>
    <row r="196" spans="2:65" s="1" customFormat="1" ht="33" customHeight="1" x14ac:dyDescent="0.2">
      <c r="B196" s="130"/>
      <c r="C196" s="156" t="s">
        <v>258</v>
      </c>
      <c r="D196" s="156" t="s">
        <v>161</v>
      </c>
      <c r="E196" s="157" t="s">
        <v>356</v>
      </c>
      <c r="F196" s="158" t="s">
        <v>357</v>
      </c>
      <c r="G196" s="159" t="s">
        <v>170</v>
      </c>
      <c r="H196" s="160">
        <v>4.3</v>
      </c>
      <c r="I196" s="161"/>
      <c r="J196" s="162">
        <f t="shared" si="25"/>
        <v>0</v>
      </c>
      <c r="K196" s="163"/>
      <c r="L196" s="30"/>
      <c r="M196" s="164" t="s">
        <v>1</v>
      </c>
      <c r="N196" s="129" t="s">
        <v>41</v>
      </c>
      <c r="P196" s="165">
        <f t="shared" si="26"/>
        <v>0</v>
      </c>
      <c r="Q196" s="165">
        <v>0</v>
      </c>
      <c r="R196" s="165">
        <f t="shared" si="27"/>
        <v>0</v>
      </c>
      <c r="S196" s="165">
        <v>0</v>
      </c>
      <c r="T196" s="166">
        <f t="shared" si="28"/>
        <v>0</v>
      </c>
      <c r="AR196" s="167" t="s">
        <v>190</v>
      </c>
      <c r="AT196" s="167" t="s">
        <v>161</v>
      </c>
      <c r="AU196" s="167" t="s">
        <v>137</v>
      </c>
      <c r="AY196" s="13" t="s">
        <v>158</v>
      </c>
      <c r="BE196" s="93">
        <f t="shared" si="29"/>
        <v>0</v>
      </c>
      <c r="BF196" s="93">
        <f t="shared" si="30"/>
        <v>0</v>
      </c>
      <c r="BG196" s="93">
        <f t="shared" si="31"/>
        <v>0</v>
      </c>
      <c r="BH196" s="93">
        <f t="shared" si="32"/>
        <v>0</v>
      </c>
      <c r="BI196" s="93">
        <f t="shared" si="33"/>
        <v>0</v>
      </c>
      <c r="BJ196" s="13" t="s">
        <v>137</v>
      </c>
      <c r="BK196" s="93">
        <f t="shared" si="34"/>
        <v>0</v>
      </c>
      <c r="BL196" s="13" t="s">
        <v>190</v>
      </c>
      <c r="BM196" s="167" t="s">
        <v>358</v>
      </c>
    </row>
    <row r="197" spans="2:65" s="1" customFormat="1" ht="33" customHeight="1" x14ac:dyDescent="0.2">
      <c r="B197" s="130"/>
      <c r="C197" s="156" t="s">
        <v>359</v>
      </c>
      <c r="D197" s="156" t="s">
        <v>161</v>
      </c>
      <c r="E197" s="157" t="s">
        <v>360</v>
      </c>
      <c r="F197" s="158" t="s">
        <v>361</v>
      </c>
      <c r="G197" s="159" t="s">
        <v>170</v>
      </c>
      <c r="H197" s="160">
        <v>3.28</v>
      </c>
      <c r="I197" s="161"/>
      <c r="J197" s="162">
        <f t="shared" si="25"/>
        <v>0</v>
      </c>
      <c r="K197" s="163"/>
      <c r="L197" s="30"/>
      <c r="M197" s="164" t="s">
        <v>1</v>
      </c>
      <c r="N197" s="129" t="s">
        <v>41</v>
      </c>
      <c r="P197" s="165">
        <f t="shared" si="26"/>
        <v>0</v>
      </c>
      <c r="Q197" s="165">
        <v>0</v>
      </c>
      <c r="R197" s="165">
        <f t="shared" si="27"/>
        <v>0</v>
      </c>
      <c r="S197" s="165">
        <v>0</v>
      </c>
      <c r="T197" s="166">
        <f t="shared" si="28"/>
        <v>0</v>
      </c>
      <c r="AR197" s="167" t="s">
        <v>190</v>
      </c>
      <c r="AT197" s="167" t="s">
        <v>161</v>
      </c>
      <c r="AU197" s="167" t="s">
        <v>137</v>
      </c>
      <c r="AY197" s="13" t="s">
        <v>158</v>
      </c>
      <c r="BE197" s="93">
        <f t="shared" si="29"/>
        <v>0</v>
      </c>
      <c r="BF197" s="93">
        <f t="shared" si="30"/>
        <v>0</v>
      </c>
      <c r="BG197" s="93">
        <f t="shared" si="31"/>
        <v>0</v>
      </c>
      <c r="BH197" s="93">
        <f t="shared" si="32"/>
        <v>0</v>
      </c>
      <c r="BI197" s="93">
        <f t="shared" si="33"/>
        <v>0</v>
      </c>
      <c r="BJ197" s="13" t="s">
        <v>137</v>
      </c>
      <c r="BK197" s="93">
        <f t="shared" si="34"/>
        <v>0</v>
      </c>
      <c r="BL197" s="13" t="s">
        <v>190</v>
      </c>
      <c r="BM197" s="167" t="s">
        <v>362</v>
      </c>
    </row>
    <row r="198" spans="2:65" s="1" customFormat="1" ht="24.2" customHeight="1" x14ac:dyDescent="0.2">
      <c r="B198" s="130"/>
      <c r="C198" s="156" t="s">
        <v>263</v>
      </c>
      <c r="D198" s="156" t="s">
        <v>161</v>
      </c>
      <c r="E198" s="157" t="s">
        <v>363</v>
      </c>
      <c r="F198" s="158" t="s">
        <v>364</v>
      </c>
      <c r="G198" s="159" t="s">
        <v>170</v>
      </c>
      <c r="H198" s="160">
        <v>0.7</v>
      </c>
      <c r="I198" s="161"/>
      <c r="J198" s="162">
        <f t="shared" si="25"/>
        <v>0</v>
      </c>
      <c r="K198" s="163"/>
      <c r="L198" s="30"/>
      <c r="M198" s="164" t="s">
        <v>1</v>
      </c>
      <c r="N198" s="129" t="s">
        <v>41</v>
      </c>
      <c r="P198" s="165">
        <f t="shared" si="26"/>
        <v>0</v>
      </c>
      <c r="Q198" s="165">
        <v>0</v>
      </c>
      <c r="R198" s="165">
        <f t="shared" si="27"/>
        <v>0</v>
      </c>
      <c r="S198" s="165">
        <v>0</v>
      </c>
      <c r="T198" s="166">
        <f t="shared" si="28"/>
        <v>0</v>
      </c>
      <c r="AR198" s="167" t="s">
        <v>190</v>
      </c>
      <c r="AT198" s="167" t="s">
        <v>161</v>
      </c>
      <c r="AU198" s="167" t="s">
        <v>137</v>
      </c>
      <c r="AY198" s="13" t="s">
        <v>158</v>
      </c>
      <c r="BE198" s="93">
        <f t="shared" si="29"/>
        <v>0</v>
      </c>
      <c r="BF198" s="93">
        <f t="shared" si="30"/>
        <v>0</v>
      </c>
      <c r="BG198" s="93">
        <f t="shared" si="31"/>
        <v>0</v>
      </c>
      <c r="BH198" s="93">
        <f t="shared" si="32"/>
        <v>0</v>
      </c>
      <c r="BI198" s="93">
        <f t="shared" si="33"/>
        <v>0</v>
      </c>
      <c r="BJ198" s="13" t="s">
        <v>137</v>
      </c>
      <c r="BK198" s="93">
        <f t="shared" si="34"/>
        <v>0</v>
      </c>
      <c r="BL198" s="13" t="s">
        <v>190</v>
      </c>
      <c r="BM198" s="167" t="s">
        <v>365</v>
      </c>
    </row>
    <row r="199" spans="2:65" s="1" customFormat="1" ht="33" customHeight="1" x14ac:dyDescent="0.2">
      <c r="B199" s="130"/>
      <c r="C199" s="156" t="s">
        <v>366</v>
      </c>
      <c r="D199" s="156" t="s">
        <v>161</v>
      </c>
      <c r="E199" s="157" t="s">
        <v>367</v>
      </c>
      <c r="F199" s="158" t="s">
        <v>368</v>
      </c>
      <c r="G199" s="159" t="s">
        <v>170</v>
      </c>
      <c r="H199" s="160">
        <v>5.74</v>
      </c>
      <c r="I199" s="161"/>
      <c r="J199" s="162">
        <f t="shared" si="25"/>
        <v>0</v>
      </c>
      <c r="K199" s="163"/>
      <c r="L199" s="30"/>
      <c r="M199" s="164" t="s">
        <v>1</v>
      </c>
      <c r="N199" s="129" t="s">
        <v>41</v>
      </c>
      <c r="P199" s="165">
        <f t="shared" si="26"/>
        <v>0</v>
      </c>
      <c r="Q199" s="165">
        <v>0</v>
      </c>
      <c r="R199" s="165">
        <f t="shared" si="27"/>
        <v>0</v>
      </c>
      <c r="S199" s="165">
        <v>0</v>
      </c>
      <c r="T199" s="166">
        <f t="shared" si="28"/>
        <v>0</v>
      </c>
      <c r="AR199" s="167" t="s">
        <v>190</v>
      </c>
      <c r="AT199" s="167" t="s">
        <v>161</v>
      </c>
      <c r="AU199" s="167" t="s">
        <v>137</v>
      </c>
      <c r="AY199" s="13" t="s">
        <v>158</v>
      </c>
      <c r="BE199" s="93">
        <f t="shared" si="29"/>
        <v>0</v>
      </c>
      <c r="BF199" s="93">
        <f t="shared" si="30"/>
        <v>0</v>
      </c>
      <c r="BG199" s="93">
        <f t="shared" si="31"/>
        <v>0</v>
      </c>
      <c r="BH199" s="93">
        <f t="shared" si="32"/>
        <v>0</v>
      </c>
      <c r="BI199" s="93">
        <f t="shared" si="33"/>
        <v>0</v>
      </c>
      <c r="BJ199" s="13" t="s">
        <v>137</v>
      </c>
      <c r="BK199" s="93">
        <f t="shared" si="34"/>
        <v>0</v>
      </c>
      <c r="BL199" s="13" t="s">
        <v>190</v>
      </c>
      <c r="BM199" s="167" t="s">
        <v>369</v>
      </c>
    </row>
    <row r="200" spans="2:65" s="1" customFormat="1" ht="24.2" customHeight="1" x14ac:dyDescent="0.2">
      <c r="B200" s="130"/>
      <c r="C200" s="156" t="s">
        <v>271</v>
      </c>
      <c r="D200" s="156" t="s">
        <v>161</v>
      </c>
      <c r="E200" s="157" t="s">
        <v>370</v>
      </c>
      <c r="F200" s="158" t="s">
        <v>371</v>
      </c>
      <c r="G200" s="159" t="s">
        <v>170</v>
      </c>
      <c r="H200" s="160">
        <v>29.52</v>
      </c>
      <c r="I200" s="161"/>
      <c r="J200" s="162">
        <f t="shared" si="25"/>
        <v>0</v>
      </c>
      <c r="K200" s="163"/>
      <c r="L200" s="30"/>
      <c r="M200" s="164" t="s">
        <v>1</v>
      </c>
      <c r="N200" s="129" t="s">
        <v>41</v>
      </c>
      <c r="P200" s="165">
        <f t="shared" si="26"/>
        <v>0</v>
      </c>
      <c r="Q200" s="165">
        <v>0</v>
      </c>
      <c r="R200" s="165">
        <f t="shared" si="27"/>
        <v>0</v>
      </c>
      <c r="S200" s="165">
        <v>0</v>
      </c>
      <c r="T200" s="166">
        <f t="shared" si="28"/>
        <v>0</v>
      </c>
      <c r="AR200" s="167" t="s">
        <v>190</v>
      </c>
      <c r="AT200" s="167" t="s">
        <v>161</v>
      </c>
      <c r="AU200" s="167" t="s">
        <v>137</v>
      </c>
      <c r="AY200" s="13" t="s">
        <v>158</v>
      </c>
      <c r="BE200" s="93">
        <f t="shared" si="29"/>
        <v>0</v>
      </c>
      <c r="BF200" s="93">
        <f t="shared" si="30"/>
        <v>0</v>
      </c>
      <c r="BG200" s="93">
        <f t="shared" si="31"/>
        <v>0</v>
      </c>
      <c r="BH200" s="93">
        <f t="shared" si="32"/>
        <v>0</v>
      </c>
      <c r="BI200" s="93">
        <f t="shared" si="33"/>
        <v>0</v>
      </c>
      <c r="BJ200" s="13" t="s">
        <v>137</v>
      </c>
      <c r="BK200" s="93">
        <f t="shared" si="34"/>
        <v>0</v>
      </c>
      <c r="BL200" s="13" t="s">
        <v>190</v>
      </c>
      <c r="BM200" s="167" t="s">
        <v>372</v>
      </c>
    </row>
    <row r="201" spans="2:65" s="1" customFormat="1" ht="24.2" customHeight="1" x14ac:dyDescent="0.2">
      <c r="B201" s="130"/>
      <c r="C201" s="156" t="s">
        <v>373</v>
      </c>
      <c r="D201" s="156" t="s">
        <v>161</v>
      </c>
      <c r="E201" s="157" t="s">
        <v>374</v>
      </c>
      <c r="F201" s="158" t="s">
        <v>375</v>
      </c>
      <c r="G201" s="159" t="s">
        <v>170</v>
      </c>
      <c r="H201" s="160">
        <v>2.4</v>
      </c>
      <c r="I201" s="161"/>
      <c r="J201" s="162">
        <f t="shared" si="25"/>
        <v>0</v>
      </c>
      <c r="K201" s="163"/>
      <c r="L201" s="30"/>
      <c r="M201" s="164" t="s">
        <v>1</v>
      </c>
      <c r="N201" s="129" t="s">
        <v>41</v>
      </c>
      <c r="P201" s="165">
        <f t="shared" si="26"/>
        <v>0</v>
      </c>
      <c r="Q201" s="165">
        <v>0</v>
      </c>
      <c r="R201" s="165">
        <f t="shared" si="27"/>
        <v>0</v>
      </c>
      <c r="S201" s="165">
        <v>0</v>
      </c>
      <c r="T201" s="166">
        <f t="shared" si="28"/>
        <v>0</v>
      </c>
      <c r="AR201" s="167" t="s">
        <v>190</v>
      </c>
      <c r="AT201" s="167" t="s">
        <v>161</v>
      </c>
      <c r="AU201" s="167" t="s">
        <v>137</v>
      </c>
      <c r="AY201" s="13" t="s">
        <v>158</v>
      </c>
      <c r="BE201" s="93">
        <f t="shared" si="29"/>
        <v>0</v>
      </c>
      <c r="BF201" s="93">
        <f t="shared" si="30"/>
        <v>0</v>
      </c>
      <c r="BG201" s="93">
        <f t="shared" si="31"/>
        <v>0</v>
      </c>
      <c r="BH201" s="93">
        <f t="shared" si="32"/>
        <v>0</v>
      </c>
      <c r="BI201" s="93">
        <f t="shared" si="33"/>
        <v>0</v>
      </c>
      <c r="BJ201" s="13" t="s">
        <v>137</v>
      </c>
      <c r="BK201" s="93">
        <f t="shared" si="34"/>
        <v>0</v>
      </c>
      <c r="BL201" s="13" t="s">
        <v>190</v>
      </c>
      <c r="BM201" s="167" t="s">
        <v>376</v>
      </c>
    </row>
    <row r="202" spans="2:65" s="1" customFormat="1" ht="24.2" customHeight="1" x14ac:dyDescent="0.2">
      <c r="B202" s="130"/>
      <c r="C202" s="156" t="s">
        <v>274</v>
      </c>
      <c r="D202" s="156" t="s">
        <v>161</v>
      </c>
      <c r="E202" s="157" t="s">
        <v>377</v>
      </c>
      <c r="F202" s="158" t="s">
        <v>378</v>
      </c>
      <c r="G202" s="159" t="s">
        <v>170</v>
      </c>
      <c r="H202" s="160">
        <v>49.44</v>
      </c>
      <c r="I202" s="161"/>
      <c r="J202" s="162">
        <f t="shared" si="25"/>
        <v>0</v>
      </c>
      <c r="K202" s="163"/>
      <c r="L202" s="30"/>
      <c r="M202" s="164" t="s">
        <v>1</v>
      </c>
      <c r="N202" s="129" t="s">
        <v>41</v>
      </c>
      <c r="P202" s="165">
        <f t="shared" si="26"/>
        <v>0</v>
      </c>
      <c r="Q202" s="165">
        <v>0</v>
      </c>
      <c r="R202" s="165">
        <f t="shared" si="27"/>
        <v>0</v>
      </c>
      <c r="S202" s="165">
        <v>0</v>
      </c>
      <c r="T202" s="166">
        <f t="shared" si="28"/>
        <v>0</v>
      </c>
      <c r="AR202" s="167" t="s">
        <v>190</v>
      </c>
      <c r="AT202" s="167" t="s">
        <v>161</v>
      </c>
      <c r="AU202" s="167" t="s">
        <v>137</v>
      </c>
      <c r="AY202" s="13" t="s">
        <v>158</v>
      </c>
      <c r="BE202" s="93">
        <f t="shared" si="29"/>
        <v>0</v>
      </c>
      <c r="BF202" s="93">
        <f t="shared" si="30"/>
        <v>0</v>
      </c>
      <c r="BG202" s="93">
        <f t="shared" si="31"/>
        <v>0</v>
      </c>
      <c r="BH202" s="93">
        <f t="shared" si="32"/>
        <v>0</v>
      </c>
      <c r="BI202" s="93">
        <f t="shared" si="33"/>
        <v>0</v>
      </c>
      <c r="BJ202" s="13" t="s">
        <v>137</v>
      </c>
      <c r="BK202" s="93">
        <f t="shared" si="34"/>
        <v>0</v>
      </c>
      <c r="BL202" s="13" t="s">
        <v>190</v>
      </c>
      <c r="BM202" s="167" t="s">
        <v>379</v>
      </c>
    </row>
    <row r="203" spans="2:65" s="1" customFormat="1" ht="24.2" customHeight="1" x14ac:dyDescent="0.2">
      <c r="B203" s="130"/>
      <c r="C203" s="156" t="s">
        <v>380</v>
      </c>
      <c r="D203" s="156" t="s">
        <v>161</v>
      </c>
      <c r="E203" s="157" t="s">
        <v>381</v>
      </c>
      <c r="F203" s="158" t="s">
        <v>382</v>
      </c>
      <c r="G203" s="159" t="s">
        <v>383</v>
      </c>
      <c r="H203" s="168"/>
      <c r="I203" s="161"/>
      <c r="J203" s="162">
        <f t="shared" si="25"/>
        <v>0</v>
      </c>
      <c r="K203" s="163"/>
      <c r="L203" s="30"/>
      <c r="M203" s="164" t="s">
        <v>1</v>
      </c>
      <c r="N203" s="129" t="s">
        <v>41</v>
      </c>
      <c r="P203" s="165">
        <f t="shared" si="26"/>
        <v>0</v>
      </c>
      <c r="Q203" s="165">
        <v>0</v>
      </c>
      <c r="R203" s="165">
        <f t="shared" si="27"/>
        <v>0</v>
      </c>
      <c r="S203" s="165">
        <v>0</v>
      </c>
      <c r="T203" s="166">
        <f t="shared" si="28"/>
        <v>0</v>
      </c>
      <c r="AR203" s="167" t="s">
        <v>190</v>
      </c>
      <c r="AT203" s="167" t="s">
        <v>161</v>
      </c>
      <c r="AU203" s="167" t="s">
        <v>137</v>
      </c>
      <c r="AY203" s="13" t="s">
        <v>158</v>
      </c>
      <c r="BE203" s="93">
        <f t="shared" si="29"/>
        <v>0</v>
      </c>
      <c r="BF203" s="93">
        <f t="shared" si="30"/>
        <v>0</v>
      </c>
      <c r="BG203" s="93">
        <f t="shared" si="31"/>
        <v>0</v>
      </c>
      <c r="BH203" s="93">
        <f t="shared" si="32"/>
        <v>0</v>
      </c>
      <c r="BI203" s="93">
        <f t="shared" si="33"/>
        <v>0</v>
      </c>
      <c r="BJ203" s="13" t="s">
        <v>137</v>
      </c>
      <c r="BK203" s="93">
        <f t="shared" si="34"/>
        <v>0</v>
      </c>
      <c r="BL203" s="13" t="s">
        <v>190</v>
      </c>
      <c r="BM203" s="167" t="s">
        <v>384</v>
      </c>
    </row>
    <row r="204" spans="2:65" s="11" customFormat="1" ht="22.9" customHeight="1" x14ac:dyDescent="0.2">
      <c r="B204" s="145"/>
      <c r="D204" s="146" t="s">
        <v>74</v>
      </c>
      <c r="E204" s="154" t="s">
        <v>385</v>
      </c>
      <c r="F204" s="154" t="s">
        <v>386</v>
      </c>
      <c r="I204" s="148"/>
      <c r="J204" s="155">
        <f>BK204</f>
        <v>0</v>
      </c>
      <c r="L204" s="145"/>
      <c r="M204" s="149"/>
      <c r="P204" s="150">
        <f>SUM(P205:P209)</f>
        <v>0</v>
      </c>
      <c r="R204" s="150">
        <f>SUM(R205:R209)</f>
        <v>0</v>
      </c>
      <c r="T204" s="151">
        <f>SUM(T205:T209)</f>
        <v>0</v>
      </c>
      <c r="AR204" s="146" t="s">
        <v>137</v>
      </c>
      <c r="AT204" s="152" t="s">
        <v>74</v>
      </c>
      <c r="AU204" s="152" t="s">
        <v>83</v>
      </c>
      <c r="AY204" s="146" t="s">
        <v>158</v>
      </c>
      <c r="BK204" s="153">
        <f>SUM(BK205:BK209)</f>
        <v>0</v>
      </c>
    </row>
    <row r="205" spans="2:65" s="1" customFormat="1" ht="49.15" customHeight="1" x14ac:dyDescent="0.2">
      <c r="B205" s="130"/>
      <c r="C205" s="156" t="s">
        <v>278</v>
      </c>
      <c r="D205" s="156" t="s">
        <v>161</v>
      </c>
      <c r="E205" s="157" t="s">
        <v>387</v>
      </c>
      <c r="F205" s="158" t="s">
        <v>388</v>
      </c>
      <c r="G205" s="159" t="s">
        <v>175</v>
      </c>
      <c r="H205" s="160">
        <v>1508.328</v>
      </c>
      <c r="I205" s="161"/>
      <c r="J205" s="162">
        <f>ROUND(I205*H205,2)</f>
        <v>0</v>
      </c>
      <c r="K205" s="163"/>
      <c r="L205" s="30"/>
      <c r="M205" s="164" t="s">
        <v>1</v>
      </c>
      <c r="N205" s="129" t="s">
        <v>41</v>
      </c>
      <c r="P205" s="165">
        <f>O205*H205</f>
        <v>0</v>
      </c>
      <c r="Q205" s="165">
        <v>0</v>
      </c>
      <c r="R205" s="165">
        <f>Q205*H205</f>
        <v>0</v>
      </c>
      <c r="S205" s="165">
        <v>0</v>
      </c>
      <c r="T205" s="166">
        <f>S205*H205</f>
        <v>0</v>
      </c>
      <c r="AR205" s="167" t="s">
        <v>190</v>
      </c>
      <c r="AT205" s="167" t="s">
        <v>161</v>
      </c>
      <c r="AU205" s="167" t="s">
        <v>137</v>
      </c>
      <c r="AY205" s="13" t="s">
        <v>158</v>
      </c>
      <c r="BE205" s="93">
        <f>IF(N205="základná",J205,0)</f>
        <v>0</v>
      </c>
      <c r="BF205" s="93">
        <f>IF(N205="znížená",J205,0)</f>
        <v>0</v>
      </c>
      <c r="BG205" s="93">
        <f>IF(N205="zákl. prenesená",J205,0)</f>
        <v>0</v>
      </c>
      <c r="BH205" s="93">
        <f>IF(N205="zníž. prenesená",J205,0)</f>
        <v>0</v>
      </c>
      <c r="BI205" s="93">
        <f>IF(N205="nulová",J205,0)</f>
        <v>0</v>
      </c>
      <c r="BJ205" s="13" t="s">
        <v>137</v>
      </c>
      <c r="BK205" s="93">
        <f>ROUND(I205*H205,2)</f>
        <v>0</v>
      </c>
      <c r="BL205" s="13" t="s">
        <v>190</v>
      </c>
      <c r="BM205" s="167" t="s">
        <v>389</v>
      </c>
    </row>
    <row r="206" spans="2:65" s="1" customFormat="1" ht="37.9" customHeight="1" x14ac:dyDescent="0.2">
      <c r="B206" s="130"/>
      <c r="C206" s="169" t="s">
        <v>390</v>
      </c>
      <c r="D206" s="169" t="s">
        <v>391</v>
      </c>
      <c r="E206" s="170" t="s">
        <v>392</v>
      </c>
      <c r="F206" s="171" t="s">
        <v>393</v>
      </c>
      <c r="G206" s="172" t="s">
        <v>175</v>
      </c>
      <c r="H206" s="173">
        <v>1508.328</v>
      </c>
      <c r="I206" s="174"/>
      <c r="J206" s="175">
        <f>ROUND(I206*H206,2)</f>
        <v>0</v>
      </c>
      <c r="K206" s="176"/>
      <c r="L206" s="177"/>
      <c r="M206" s="178" t="s">
        <v>1</v>
      </c>
      <c r="N206" s="179" t="s">
        <v>41</v>
      </c>
      <c r="P206" s="165">
        <f>O206*H206</f>
        <v>0</v>
      </c>
      <c r="Q206" s="165">
        <v>0</v>
      </c>
      <c r="R206" s="165">
        <f>Q206*H206</f>
        <v>0</v>
      </c>
      <c r="S206" s="165">
        <v>0</v>
      </c>
      <c r="T206" s="166">
        <f>S206*H206</f>
        <v>0</v>
      </c>
      <c r="AR206" s="167" t="s">
        <v>218</v>
      </c>
      <c r="AT206" s="167" t="s">
        <v>391</v>
      </c>
      <c r="AU206" s="167" t="s">
        <v>137</v>
      </c>
      <c r="AY206" s="13" t="s">
        <v>158</v>
      </c>
      <c r="BE206" s="93">
        <f>IF(N206="základná",J206,0)</f>
        <v>0</v>
      </c>
      <c r="BF206" s="93">
        <f>IF(N206="znížená",J206,0)</f>
        <v>0</v>
      </c>
      <c r="BG206" s="93">
        <f>IF(N206="zákl. prenesená",J206,0)</f>
        <v>0</v>
      </c>
      <c r="BH206" s="93">
        <f>IF(N206="zníž. prenesená",J206,0)</f>
        <v>0</v>
      </c>
      <c r="BI206" s="93">
        <f>IF(N206="nulová",J206,0)</f>
        <v>0</v>
      </c>
      <c r="BJ206" s="13" t="s">
        <v>137</v>
      </c>
      <c r="BK206" s="93">
        <f>ROUND(I206*H206,2)</f>
        <v>0</v>
      </c>
      <c r="BL206" s="13" t="s">
        <v>190</v>
      </c>
      <c r="BM206" s="167" t="s">
        <v>394</v>
      </c>
    </row>
    <row r="207" spans="2:65" s="1" customFormat="1" ht="24.2" customHeight="1" x14ac:dyDescent="0.2">
      <c r="B207" s="130"/>
      <c r="C207" s="156" t="s">
        <v>281</v>
      </c>
      <c r="D207" s="156" t="s">
        <v>161</v>
      </c>
      <c r="E207" s="157" t="s">
        <v>395</v>
      </c>
      <c r="F207" s="158" t="s">
        <v>396</v>
      </c>
      <c r="G207" s="159" t="s">
        <v>397</v>
      </c>
      <c r="H207" s="160">
        <v>2092.3429999999998</v>
      </c>
      <c r="I207" s="161"/>
      <c r="J207" s="162">
        <f>ROUND(I207*H207,2)</f>
        <v>0</v>
      </c>
      <c r="K207" s="163"/>
      <c r="L207" s="30"/>
      <c r="M207" s="164" t="s">
        <v>1</v>
      </c>
      <c r="N207" s="129" t="s">
        <v>41</v>
      </c>
      <c r="P207" s="165">
        <f>O207*H207</f>
        <v>0</v>
      </c>
      <c r="Q207" s="165">
        <v>0</v>
      </c>
      <c r="R207" s="165">
        <f>Q207*H207</f>
        <v>0</v>
      </c>
      <c r="S207" s="165">
        <v>0</v>
      </c>
      <c r="T207" s="166">
        <f>S207*H207</f>
        <v>0</v>
      </c>
      <c r="AR207" s="167" t="s">
        <v>190</v>
      </c>
      <c r="AT207" s="167" t="s">
        <v>161</v>
      </c>
      <c r="AU207" s="167" t="s">
        <v>137</v>
      </c>
      <c r="AY207" s="13" t="s">
        <v>158</v>
      </c>
      <c r="BE207" s="93">
        <f>IF(N207="základná",J207,0)</f>
        <v>0</v>
      </c>
      <c r="BF207" s="93">
        <f>IF(N207="znížená",J207,0)</f>
        <v>0</v>
      </c>
      <c r="BG207" s="93">
        <f>IF(N207="zákl. prenesená",J207,0)</f>
        <v>0</v>
      </c>
      <c r="BH207" s="93">
        <f>IF(N207="zníž. prenesená",J207,0)</f>
        <v>0</v>
      </c>
      <c r="BI207" s="93">
        <f>IF(N207="nulová",J207,0)</f>
        <v>0</v>
      </c>
      <c r="BJ207" s="13" t="s">
        <v>137</v>
      </c>
      <c r="BK207" s="93">
        <f>ROUND(I207*H207,2)</f>
        <v>0</v>
      </c>
      <c r="BL207" s="13" t="s">
        <v>190</v>
      </c>
      <c r="BM207" s="167" t="s">
        <v>398</v>
      </c>
    </row>
    <row r="208" spans="2:65" s="1" customFormat="1" ht="24.2" customHeight="1" x14ac:dyDescent="0.2">
      <c r="B208" s="130"/>
      <c r="C208" s="156" t="s">
        <v>399</v>
      </c>
      <c r="D208" s="156" t="s">
        <v>161</v>
      </c>
      <c r="E208" s="157" t="s">
        <v>400</v>
      </c>
      <c r="F208" s="158" t="s">
        <v>401</v>
      </c>
      <c r="G208" s="159" t="s">
        <v>397</v>
      </c>
      <c r="H208" s="160">
        <v>765.63099999999997</v>
      </c>
      <c r="I208" s="161"/>
      <c r="J208" s="162">
        <f>ROUND(I208*H208,2)</f>
        <v>0</v>
      </c>
      <c r="K208" s="163"/>
      <c r="L208" s="30"/>
      <c r="M208" s="164" t="s">
        <v>1</v>
      </c>
      <c r="N208" s="129" t="s">
        <v>41</v>
      </c>
      <c r="P208" s="165">
        <f>O208*H208</f>
        <v>0</v>
      </c>
      <c r="Q208" s="165">
        <v>0</v>
      </c>
      <c r="R208" s="165">
        <f>Q208*H208</f>
        <v>0</v>
      </c>
      <c r="S208" s="165">
        <v>0</v>
      </c>
      <c r="T208" s="166">
        <f>S208*H208</f>
        <v>0</v>
      </c>
      <c r="AR208" s="167" t="s">
        <v>190</v>
      </c>
      <c r="AT208" s="167" t="s">
        <v>161</v>
      </c>
      <c r="AU208" s="167" t="s">
        <v>137</v>
      </c>
      <c r="AY208" s="13" t="s">
        <v>158</v>
      </c>
      <c r="BE208" s="93">
        <f>IF(N208="základná",J208,0)</f>
        <v>0</v>
      </c>
      <c r="BF208" s="93">
        <f>IF(N208="znížená",J208,0)</f>
        <v>0</v>
      </c>
      <c r="BG208" s="93">
        <f>IF(N208="zákl. prenesená",J208,0)</f>
        <v>0</v>
      </c>
      <c r="BH208" s="93">
        <f>IF(N208="zníž. prenesená",J208,0)</f>
        <v>0</v>
      </c>
      <c r="BI208" s="93">
        <f>IF(N208="nulová",J208,0)</f>
        <v>0</v>
      </c>
      <c r="BJ208" s="13" t="s">
        <v>137</v>
      </c>
      <c r="BK208" s="93">
        <f>ROUND(I208*H208,2)</f>
        <v>0</v>
      </c>
      <c r="BL208" s="13" t="s">
        <v>190</v>
      </c>
      <c r="BM208" s="167" t="s">
        <v>402</v>
      </c>
    </row>
    <row r="209" spans="2:65" s="1" customFormat="1" ht="24.2" customHeight="1" x14ac:dyDescent="0.2">
      <c r="B209" s="130"/>
      <c r="C209" s="156" t="s">
        <v>285</v>
      </c>
      <c r="D209" s="156" t="s">
        <v>161</v>
      </c>
      <c r="E209" s="157" t="s">
        <v>403</v>
      </c>
      <c r="F209" s="158" t="s">
        <v>404</v>
      </c>
      <c r="G209" s="159" t="s">
        <v>383</v>
      </c>
      <c r="H209" s="168"/>
      <c r="I209" s="161"/>
      <c r="J209" s="162">
        <f>ROUND(I209*H209,2)</f>
        <v>0</v>
      </c>
      <c r="K209" s="163"/>
      <c r="L209" s="30"/>
      <c r="M209" s="164" t="s">
        <v>1</v>
      </c>
      <c r="N209" s="129" t="s">
        <v>41</v>
      </c>
      <c r="P209" s="165">
        <f>O209*H209</f>
        <v>0</v>
      </c>
      <c r="Q209" s="165">
        <v>0</v>
      </c>
      <c r="R209" s="165">
        <f>Q209*H209</f>
        <v>0</v>
      </c>
      <c r="S209" s="165">
        <v>0</v>
      </c>
      <c r="T209" s="166">
        <f>S209*H209</f>
        <v>0</v>
      </c>
      <c r="AR209" s="167" t="s">
        <v>190</v>
      </c>
      <c r="AT209" s="167" t="s">
        <v>161</v>
      </c>
      <c r="AU209" s="167" t="s">
        <v>137</v>
      </c>
      <c r="AY209" s="13" t="s">
        <v>158</v>
      </c>
      <c r="BE209" s="93">
        <f>IF(N209="základná",J209,0)</f>
        <v>0</v>
      </c>
      <c r="BF209" s="93">
        <f>IF(N209="znížená",J209,0)</f>
        <v>0</v>
      </c>
      <c r="BG209" s="93">
        <f>IF(N209="zákl. prenesená",J209,0)</f>
        <v>0</v>
      </c>
      <c r="BH209" s="93">
        <f>IF(N209="zníž. prenesená",J209,0)</f>
        <v>0</v>
      </c>
      <c r="BI209" s="93">
        <f>IF(N209="nulová",J209,0)</f>
        <v>0</v>
      </c>
      <c r="BJ209" s="13" t="s">
        <v>137</v>
      </c>
      <c r="BK209" s="93">
        <f>ROUND(I209*H209,2)</f>
        <v>0</v>
      </c>
      <c r="BL209" s="13" t="s">
        <v>190</v>
      </c>
      <c r="BM209" s="167" t="s">
        <v>405</v>
      </c>
    </row>
    <row r="210" spans="2:65" s="1" customFormat="1" ht="24.2" customHeight="1" x14ac:dyDescent="0.2">
      <c r="B210" s="130"/>
      <c r="C210" s="199" t="s">
        <v>852</v>
      </c>
      <c r="D210" s="193"/>
      <c r="E210" s="194"/>
      <c r="F210" s="195"/>
      <c r="G210" s="196"/>
      <c r="H210" s="198"/>
      <c r="I210" s="197"/>
      <c r="J210" s="197"/>
      <c r="K210" s="131"/>
      <c r="L210" s="30"/>
      <c r="M210" s="164"/>
      <c r="N210" s="129"/>
      <c r="P210" s="165"/>
      <c r="Q210" s="165"/>
      <c r="R210" s="165"/>
      <c r="S210" s="165"/>
      <c r="T210" s="166"/>
      <c r="AR210" s="167"/>
      <c r="AT210" s="167"/>
      <c r="AU210" s="167"/>
      <c r="AY210" s="13"/>
      <c r="BE210" s="93"/>
      <c r="BF210" s="93"/>
      <c r="BG210" s="93"/>
      <c r="BH210" s="93"/>
      <c r="BI210" s="93"/>
      <c r="BJ210" s="13"/>
      <c r="BK210" s="93"/>
      <c r="BL210" s="13"/>
      <c r="BM210" s="167"/>
    </row>
    <row r="211" spans="2:65" s="1" customFormat="1" ht="123.6" customHeight="1" x14ac:dyDescent="0.2">
      <c r="B211" s="130"/>
      <c r="C211" s="264" t="s">
        <v>851</v>
      </c>
      <c r="D211" s="264"/>
      <c r="E211" s="264"/>
      <c r="F211" s="264"/>
      <c r="G211" s="264"/>
      <c r="H211" s="264"/>
      <c r="I211" s="264"/>
      <c r="J211" s="264"/>
      <c r="K211" s="131"/>
      <c r="L211" s="30"/>
      <c r="M211" s="164"/>
      <c r="N211" s="129"/>
      <c r="P211" s="165"/>
      <c r="Q211" s="165"/>
      <c r="R211" s="165"/>
      <c r="S211" s="165"/>
      <c r="T211" s="166"/>
      <c r="AR211" s="167"/>
      <c r="AT211" s="167"/>
      <c r="AU211" s="167"/>
      <c r="AY211" s="13"/>
      <c r="BE211" s="93"/>
      <c r="BF211" s="93"/>
      <c r="BG211" s="93"/>
      <c r="BH211" s="93"/>
      <c r="BI211" s="93"/>
      <c r="BJ211" s="13"/>
      <c r="BK211" s="93"/>
      <c r="BL211" s="13"/>
      <c r="BM211" s="167"/>
    </row>
    <row r="212" spans="2:65" s="1" customFormat="1" ht="49.9" hidden="1" customHeight="1" x14ac:dyDescent="0.2">
      <c r="B212" s="30"/>
      <c r="E212" s="147" t="s">
        <v>406</v>
      </c>
      <c r="F212" s="147" t="s">
        <v>407</v>
      </c>
      <c r="J212" s="127">
        <f>BK212</f>
        <v>0</v>
      </c>
      <c r="L212" s="30"/>
      <c r="M212" s="180"/>
      <c r="T212" s="56"/>
      <c r="AT212" s="13" t="s">
        <v>74</v>
      </c>
      <c r="AU212" s="13" t="s">
        <v>75</v>
      </c>
      <c r="AY212" s="13" t="s">
        <v>408</v>
      </c>
      <c r="BK212" s="93">
        <f>BK213</f>
        <v>0</v>
      </c>
    </row>
    <row r="213" spans="2:65" s="1" customFormat="1" ht="16.350000000000001" hidden="1" customHeight="1" x14ac:dyDescent="0.2">
      <c r="B213" s="30"/>
      <c r="C213" s="181" t="s">
        <v>1</v>
      </c>
      <c r="D213" s="181" t="s">
        <v>161</v>
      </c>
      <c r="E213" s="182" t="s">
        <v>1</v>
      </c>
      <c r="F213" s="183" t="s">
        <v>1</v>
      </c>
      <c r="G213" s="184" t="s">
        <v>1</v>
      </c>
      <c r="H213" s="185"/>
      <c r="I213" s="186"/>
      <c r="J213" s="187">
        <f>BK213</f>
        <v>0</v>
      </c>
      <c r="K213" s="188"/>
      <c r="L213" s="30"/>
      <c r="M213" s="189" t="s">
        <v>1</v>
      </c>
      <c r="N213" s="190" t="s">
        <v>41</v>
      </c>
      <c r="O213" s="191"/>
      <c r="P213" s="191"/>
      <c r="Q213" s="191"/>
      <c r="R213" s="191"/>
      <c r="S213" s="191"/>
      <c r="T213" s="192"/>
      <c r="AT213" s="13" t="s">
        <v>408</v>
      </c>
      <c r="AU213" s="13" t="s">
        <v>83</v>
      </c>
      <c r="AY213" s="13" t="s">
        <v>408</v>
      </c>
      <c r="BE213" s="93">
        <f>IF(N213="základná",J213,0)</f>
        <v>0</v>
      </c>
      <c r="BF213" s="93">
        <f>IF(N213="znížená",J213,0)</f>
        <v>0</v>
      </c>
      <c r="BG213" s="93">
        <f>IF(N213="zákl. prenesená",J213,0)</f>
        <v>0</v>
      </c>
      <c r="BH213" s="93">
        <f>IF(N213="zníž. prenesená",J213,0)</f>
        <v>0</v>
      </c>
      <c r="BI213" s="93">
        <f>IF(N213="nulová",J213,0)</f>
        <v>0</v>
      </c>
      <c r="BJ213" s="13" t="s">
        <v>137</v>
      </c>
      <c r="BK213" s="93">
        <f>I213*H213</f>
        <v>0</v>
      </c>
    </row>
    <row r="214" spans="2:65" s="1" customFormat="1" ht="6.95" customHeight="1" x14ac:dyDescent="0.2">
      <c r="B214" s="45"/>
      <c r="C214" s="46"/>
      <c r="D214" s="46"/>
      <c r="E214" s="46"/>
      <c r="F214" s="46"/>
      <c r="G214" s="46"/>
      <c r="H214" s="46"/>
      <c r="I214" s="46"/>
      <c r="J214" s="46"/>
      <c r="K214" s="46"/>
      <c r="L214" s="30"/>
    </row>
  </sheetData>
  <autoFilter ref="C134:K213" xr:uid="{00000000-0009-0000-0000-000001000000}"/>
  <mergeCells count="15">
    <mergeCell ref="D113:F113"/>
    <mergeCell ref="E125:H125"/>
    <mergeCell ref="E127:H127"/>
    <mergeCell ref="L2:V2"/>
    <mergeCell ref="C211:J211"/>
    <mergeCell ref="E87:H87"/>
    <mergeCell ref="D109:F109"/>
    <mergeCell ref="D110:F110"/>
    <mergeCell ref="D111:F111"/>
    <mergeCell ref="D112:F112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213:D214" xr:uid="{00000000-0002-0000-0100-000000000000}">
      <formula1>"K, M"</formula1>
    </dataValidation>
    <dataValidation type="list" allowBlank="1" showInputMessage="1" showErrorMessage="1" error="Povolené sú hodnoty základná, znížená, nulová." sqref="N213:N214" xr:uid="{00000000-0002-0000-01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M203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87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409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J111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ROUND((ROUND((SUM(BE111:BE118) + SUM(BE138:BE198)),  2) + SUM(BE202)), 2)</f>
        <v>0</v>
      </c>
      <c r="G35" s="105"/>
      <c r="H35" s="105"/>
      <c r="I35" s="106">
        <v>0.2</v>
      </c>
      <c r="J35" s="104">
        <f>ROUND((ROUND(((SUM(BE111:BE118) + SUM(BE138:BE198))*I35),  2) + (SUM(BE202)*I35)),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ROUND((ROUND((SUM(BF111:BF118) + SUM(BF138:BF198)),  2) + SUM(BF202)), 2)</f>
        <v>0</v>
      </c>
      <c r="G36" s="105"/>
      <c r="H36" s="105"/>
      <c r="I36" s="106">
        <v>0.2</v>
      </c>
      <c r="J36" s="104">
        <f>ROUND((ROUND(((SUM(BF111:BF118) + SUM(BF138:BF198))*I36),  2) + (SUM(BF202)*I36)),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ROUND((ROUND((SUM(BG111:BG118) + SUM(BG138:BG198)),  2) + SUM(BG202)),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ROUND((ROUND((SUM(BH111:BH118) + SUM(BH138:BH198)),  2) + SUM(BH202)),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ROUND((ROUND((SUM(BI111:BI118) + SUM(BI138:BI198)),  2) + SUM(BI202)),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02 - Zateplenie strechy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J138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125</v>
      </c>
      <c r="E97" s="121"/>
      <c r="F97" s="121"/>
      <c r="G97" s="121"/>
      <c r="H97" s="121"/>
      <c r="I97" s="121"/>
      <c r="J97" s="122">
        <f>J139</f>
        <v>0</v>
      </c>
      <c r="L97" s="119"/>
    </row>
    <row r="98" spans="2:65" s="9" customFormat="1" ht="19.899999999999999" customHeight="1" x14ac:dyDescent="0.2">
      <c r="B98" s="123"/>
      <c r="D98" s="124" t="s">
        <v>126</v>
      </c>
      <c r="E98" s="125"/>
      <c r="F98" s="125"/>
      <c r="G98" s="125"/>
      <c r="H98" s="125"/>
      <c r="I98" s="125"/>
      <c r="J98" s="126">
        <f>J140</f>
        <v>0</v>
      </c>
      <c r="L98" s="123"/>
    </row>
    <row r="99" spans="2:65" s="9" customFormat="1" ht="19.899999999999999" customHeight="1" x14ac:dyDescent="0.2">
      <c r="B99" s="123"/>
      <c r="D99" s="124" t="s">
        <v>128</v>
      </c>
      <c r="E99" s="125"/>
      <c r="F99" s="125"/>
      <c r="G99" s="125"/>
      <c r="H99" s="125"/>
      <c r="I99" s="125"/>
      <c r="J99" s="126">
        <f>J145</f>
        <v>0</v>
      </c>
      <c r="L99" s="123"/>
    </row>
    <row r="100" spans="2:65" s="9" customFormat="1" ht="19.899999999999999" customHeight="1" x14ac:dyDescent="0.2">
      <c r="B100" s="123"/>
      <c r="D100" s="124" t="s">
        <v>129</v>
      </c>
      <c r="E100" s="125"/>
      <c r="F100" s="125"/>
      <c r="G100" s="125"/>
      <c r="H100" s="125"/>
      <c r="I100" s="125"/>
      <c r="J100" s="126">
        <f>J158</f>
        <v>0</v>
      </c>
      <c r="L100" s="123"/>
    </row>
    <row r="101" spans="2:65" s="8" customFormat="1" ht="24.95" customHeight="1" x14ac:dyDescent="0.2">
      <c r="B101" s="119"/>
      <c r="D101" s="120" t="s">
        <v>130</v>
      </c>
      <c r="E101" s="121"/>
      <c r="F101" s="121"/>
      <c r="G101" s="121"/>
      <c r="H101" s="121"/>
      <c r="I101" s="121"/>
      <c r="J101" s="122">
        <f>J160</f>
        <v>0</v>
      </c>
      <c r="L101" s="119"/>
    </row>
    <row r="102" spans="2:65" s="9" customFormat="1" ht="19.899999999999999" customHeight="1" x14ac:dyDescent="0.2">
      <c r="B102" s="123"/>
      <c r="D102" s="124" t="s">
        <v>410</v>
      </c>
      <c r="E102" s="125"/>
      <c r="F102" s="125"/>
      <c r="G102" s="125"/>
      <c r="H102" s="125"/>
      <c r="I102" s="125"/>
      <c r="J102" s="126">
        <f>J161</f>
        <v>0</v>
      </c>
      <c r="L102" s="123"/>
    </row>
    <row r="103" spans="2:65" s="9" customFormat="1" ht="19.899999999999999" customHeight="1" x14ac:dyDescent="0.2">
      <c r="B103" s="123"/>
      <c r="D103" s="124" t="s">
        <v>411</v>
      </c>
      <c r="E103" s="125"/>
      <c r="F103" s="125"/>
      <c r="G103" s="125"/>
      <c r="H103" s="125"/>
      <c r="I103" s="125"/>
      <c r="J103" s="126">
        <f>J172</f>
        <v>0</v>
      </c>
      <c r="L103" s="123"/>
    </row>
    <row r="104" spans="2:65" s="9" customFormat="1" ht="19.899999999999999" customHeight="1" x14ac:dyDescent="0.2">
      <c r="B104" s="123"/>
      <c r="D104" s="124" t="s">
        <v>412</v>
      </c>
      <c r="E104" s="125"/>
      <c r="F104" s="125"/>
      <c r="G104" s="125"/>
      <c r="H104" s="125"/>
      <c r="I104" s="125"/>
      <c r="J104" s="126">
        <f>J182</f>
        <v>0</v>
      </c>
      <c r="L104" s="123"/>
    </row>
    <row r="105" spans="2:65" s="9" customFormat="1" ht="19.899999999999999" customHeight="1" x14ac:dyDescent="0.2">
      <c r="B105" s="123"/>
      <c r="D105" s="124" t="s">
        <v>413</v>
      </c>
      <c r="E105" s="125"/>
      <c r="F105" s="125"/>
      <c r="G105" s="125"/>
      <c r="H105" s="125"/>
      <c r="I105" s="125"/>
      <c r="J105" s="126">
        <f>J185</f>
        <v>0</v>
      </c>
      <c r="L105" s="123"/>
    </row>
    <row r="106" spans="2:65" s="9" customFormat="1" ht="19.899999999999999" customHeight="1" x14ac:dyDescent="0.2">
      <c r="B106" s="123"/>
      <c r="D106" s="124" t="s">
        <v>414</v>
      </c>
      <c r="E106" s="125"/>
      <c r="F106" s="125"/>
      <c r="G106" s="125"/>
      <c r="H106" s="125"/>
      <c r="I106" s="125"/>
      <c r="J106" s="126">
        <f>J192</f>
        <v>0</v>
      </c>
      <c r="L106" s="123"/>
    </row>
    <row r="107" spans="2:65" s="9" customFormat="1" ht="19.899999999999999" customHeight="1" x14ac:dyDescent="0.2">
      <c r="B107" s="123"/>
      <c r="D107" s="124" t="s">
        <v>132</v>
      </c>
      <c r="E107" s="125"/>
      <c r="F107" s="125"/>
      <c r="G107" s="125"/>
      <c r="H107" s="125"/>
      <c r="I107" s="125"/>
      <c r="J107" s="126">
        <f>J195</f>
        <v>0</v>
      </c>
      <c r="L107" s="123"/>
    </row>
    <row r="108" spans="2:65" s="200" customFormat="1" ht="21.75" customHeight="1" x14ac:dyDescent="0.2">
      <c r="B108" s="201"/>
      <c r="D108" s="202" t="s">
        <v>133</v>
      </c>
      <c r="J108" s="203">
        <f>J201</f>
        <v>0</v>
      </c>
      <c r="L108" s="201"/>
    </row>
    <row r="109" spans="2:65" s="1" customFormat="1" ht="21.75" customHeight="1" x14ac:dyDescent="0.2">
      <c r="B109" s="30"/>
      <c r="L109" s="30"/>
    </row>
    <row r="110" spans="2:65" s="1" customFormat="1" ht="6.95" customHeight="1" x14ac:dyDescent="0.2">
      <c r="B110" s="30"/>
      <c r="L110" s="30"/>
    </row>
    <row r="111" spans="2:65" s="1" customFormat="1" ht="29.25" customHeight="1" x14ac:dyDescent="0.2">
      <c r="B111" s="30"/>
      <c r="C111" s="118" t="s">
        <v>134</v>
      </c>
      <c r="J111" s="128">
        <f>ROUND(J112 + J113 + J114 + J115 + J116 + J117,2)</f>
        <v>0</v>
      </c>
      <c r="L111" s="30"/>
      <c r="N111" s="129" t="s">
        <v>39</v>
      </c>
    </row>
    <row r="112" spans="2:65" s="1" customFormat="1" ht="18" customHeight="1" x14ac:dyDescent="0.2">
      <c r="B112" s="130"/>
      <c r="C112" s="131"/>
      <c r="D112" s="244" t="s">
        <v>135</v>
      </c>
      <c r="E112" s="260"/>
      <c r="F112" s="260"/>
      <c r="G112" s="131"/>
      <c r="H112" s="131"/>
      <c r="I112" s="131"/>
      <c r="J112" s="89">
        <v>0</v>
      </c>
      <c r="K112" s="131"/>
      <c r="L112" s="130"/>
      <c r="M112" s="131"/>
      <c r="N112" s="133" t="s">
        <v>41</v>
      </c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1"/>
      <c r="AK112" s="131"/>
      <c r="AL112" s="131"/>
      <c r="AM112" s="131"/>
      <c r="AN112" s="131"/>
      <c r="AO112" s="131"/>
      <c r="AP112" s="131"/>
      <c r="AQ112" s="131"/>
      <c r="AR112" s="131"/>
      <c r="AS112" s="131"/>
      <c r="AT112" s="131"/>
      <c r="AU112" s="131"/>
      <c r="AV112" s="131"/>
      <c r="AW112" s="131"/>
      <c r="AX112" s="131"/>
      <c r="AY112" s="134" t="s">
        <v>136</v>
      </c>
      <c r="AZ112" s="131"/>
      <c r="BA112" s="131"/>
      <c r="BB112" s="131"/>
      <c r="BC112" s="131"/>
      <c r="BD112" s="131"/>
      <c r="BE112" s="135">
        <f t="shared" ref="BE112:BE117" si="0">IF(N112="základná",J112,0)</f>
        <v>0</v>
      </c>
      <c r="BF112" s="135">
        <f t="shared" ref="BF112:BF117" si="1">IF(N112="znížená",J112,0)</f>
        <v>0</v>
      </c>
      <c r="BG112" s="135">
        <f t="shared" ref="BG112:BG117" si="2">IF(N112="zákl. prenesená",J112,0)</f>
        <v>0</v>
      </c>
      <c r="BH112" s="135">
        <f t="shared" ref="BH112:BH117" si="3">IF(N112="zníž. prenesená",J112,0)</f>
        <v>0</v>
      </c>
      <c r="BI112" s="135">
        <f t="shared" ref="BI112:BI117" si="4">IF(N112="nulová",J112,0)</f>
        <v>0</v>
      </c>
      <c r="BJ112" s="134" t="s">
        <v>137</v>
      </c>
      <c r="BK112" s="131"/>
      <c r="BL112" s="131"/>
      <c r="BM112" s="131"/>
    </row>
    <row r="113" spans="2:65" s="1" customFormat="1" ht="18" customHeight="1" x14ac:dyDescent="0.2">
      <c r="B113" s="130"/>
      <c r="C113" s="131"/>
      <c r="D113" s="244" t="s">
        <v>138</v>
      </c>
      <c r="E113" s="260"/>
      <c r="F113" s="260"/>
      <c r="G113" s="131"/>
      <c r="H113" s="131"/>
      <c r="I113" s="131"/>
      <c r="J113" s="89">
        <v>0</v>
      </c>
      <c r="K113" s="131"/>
      <c r="L113" s="130"/>
      <c r="M113" s="131"/>
      <c r="N113" s="133" t="s">
        <v>41</v>
      </c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1"/>
      <c r="AK113" s="131"/>
      <c r="AL113" s="131"/>
      <c r="AM113" s="131"/>
      <c r="AN113" s="131"/>
      <c r="AO113" s="131"/>
      <c r="AP113" s="131"/>
      <c r="AQ113" s="131"/>
      <c r="AR113" s="131"/>
      <c r="AS113" s="131"/>
      <c r="AT113" s="131"/>
      <c r="AU113" s="131"/>
      <c r="AV113" s="131"/>
      <c r="AW113" s="131"/>
      <c r="AX113" s="131"/>
      <c r="AY113" s="134" t="s">
        <v>136</v>
      </c>
      <c r="AZ113" s="131"/>
      <c r="BA113" s="131"/>
      <c r="BB113" s="131"/>
      <c r="BC113" s="131"/>
      <c r="BD113" s="131"/>
      <c r="BE113" s="135">
        <f t="shared" si="0"/>
        <v>0</v>
      </c>
      <c r="BF113" s="135">
        <f t="shared" si="1"/>
        <v>0</v>
      </c>
      <c r="BG113" s="135">
        <f t="shared" si="2"/>
        <v>0</v>
      </c>
      <c r="BH113" s="135">
        <f t="shared" si="3"/>
        <v>0</v>
      </c>
      <c r="BI113" s="135">
        <f t="shared" si="4"/>
        <v>0</v>
      </c>
      <c r="BJ113" s="134" t="s">
        <v>137</v>
      </c>
      <c r="BK113" s="131"/>
      <c r="BL113" s="131"/>
      <c r="BM113" s="131"/>
    </row>
    <row r="114" spans="2:65" s="1" customFormat="1" ht="18" customHeight="1" x14ac:dyDescent="0.2">
      <c r="B114" s="130"/>
      <c r="C114" s="131"/>
      <c r="D114" s="244" t="s">
        <v>139</v>
      </c>
      <c r="E114" s="260"/>
      <c r="F114" s="260"/>
      <c r="G114" s="131"/>
      <c r="H114" s="131"/>
      <c r="I114" s="131"/>
      <c r="J114" s="89">
        <v>0</v>
      </c>
      <c r="K114" s="131"/>
      <c r="L114" s="130"/>
      <c r="M114" s="131"/>
      <c r="N114" s="133" t="s">
        <v>41</v>
      </c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1"/>
      <c r="AB114" s="131"/>
      <c r="AC114" s="131"/>
      <c r="AD114" s="131"/>
      <c r="AE114" s="131"/>
      <c r="AF114" s="131"/>
      <c r="AG114" s="131"/>
      <c r="AH114" s="131"/>
      <c r="AI114" s="131"/>
      <c r="AJ114" s="131"/>
      <c r="AK114" s="131"/>
      <c r="AL114" s="131"/>
      <c r="AM114" s="131"/>
      <c r="AN114" s="131"/>
      <c r="AO114" s="131"/>
      <c r="AP114" s="131"/>
      <c r="AQ114" s="131"/>
      <c r="AR114" s="131"/>
      <c r="AS114" s="131"/>
      <c r="AT114" s="131"/>
      <c r="AU114" s="131"/>
      <c r="AV114" s="131"/>
      <c r="AW114" s="131"/>
      <c r="AX114" s="131"/>
      <c r="AY114" s="134" t="s">
        <v>136</v>
      </c>
      <c r="AZ114" s="131"/>
      <c r="BA114" s="131"/>
      <c r="BB114" s="131"/>
      <c r="BC114" s="131"/>
      <c r="BD114" s="131"/>
      <c r="BE114" s="135">
        <f t="shared" si="0"/>
        <v>0</v>
      </c>
      <c r="BF114" s="135">
        <f t="shared" si="1"/>
        <v>0</v>
      </c>
      <c r="BG114" s="135">
        <f t="shared" si="2"/>
        <v>0</v>
      </c>
      <c r="BH114" s="135">
        <f t="shared" si="3"/>
        <v>0</v>
      </c>
      <c r="BI114" s="135">
        <f t="shared" si="4"/>
        <v>0</v>
      </c>
      <c r="BJ114" s="134" t="s">
        <v>137</v>
      </c>
      <c r="BK114" s="131"/>
      <c r="BL114" s="131"/>
      <c r="BM114" s="131"/>
    </row>
    <row r="115" spans="2:65" s="1" customFormat="1" ht="18" customHeight="1" x14ac:dyDescent="0.2">
      <c r="B115" s="130"/>
      <c r="C115" s="131"/>
      <c r="D115" s="244" t="s">
        <v>140</v>
      </c>
      <c r="E115" s="260"/>
      <c r="F115" s="260"/>
      <c r="G115" s="131"/>
      <c r="H115" s="131"/>
      <c r="I115" s="131"/>
      <c r="J115" s="89">
        <v>0</v>
      </c>
      <c r="K115" s="131"/>
      <c r="L115" s="130"/>
      <c r="M115" s="131"/>
      <c r="N115" s="133" t="s">
        <v>41</v>
      </c>
      <c r="O115" s="131"/>
      <c r="P115" s="131"/>
      <c r="Q115" s="131"/>
      <c r="R115" s="131"/>
      <c r="S115" s="131"/>
      <c r="T115" s="131"/>
      <c r="U115" s="131"/>
      <c r="V115" s="131"/>
      <c r="W115" s="131"/>
      <c r="X115" s="131"/>
      <c r="Y115" s="131"/>
      <c r="Z115" s="131"/>
      <c r="AA115" s="131"/>
      <c r="AB115" s="131"/>
      <c r="AC115" s="131"/>
      <c r="AD115" s="131"/>
      <c r="AE115" s="131"/>
      <c r="AF115" s="131"/>
      <c r="AG115" s="131"/>
      <c r="AH115" s="131"/>
      <c r="AI115" s="131"/>
      <c r="AJ115" s="131"/>
      <c r="AK115" s="131"/>
      <c r="AL115" s="131"/>
      <c r="AM115" s="131"/>
      <c r="AN115" s="131"/>
      <c r="AO115" s="131"/>
      <c r="AP115" s="131"/>
      <c r="AQ115" s="131"/>
      <c r="AR115" s="131"/>
      <c r="AS115" s="131"/>
      <c r="AT115" s="131"/>
      <c r="AU115" s="131"/>
      <c r="AV115" s="131"/>
      <c r="AW115" s="131"/>
      <c r="AX115" s="131"/>
      <c r="AY115" s="134" t="s">
        <v>136</v>
      </c>
      <c r="AZ115" s="131"/>
      <c r="BA115" s="131"/>
      <c r="BB115" s="131"/>
      <c r="BC115" s="131"/>
      <c r="BD115" s="131"/>
      <c r="BE115" s="135">
        <f t="shared" si="0"/>
        <v>0</v>
      </c>
      <c r="BF115" s="135">
        <f t="shared" si="1"/>
        <v>0</v>
      </c>
      <c r="BG115" s="135">
        <f t="shared" si="2"/>
        <v>0</v>
      </c>
      <c r="BH115" s="135">
        <f t="shared" si="3"/>
        <v>0</v>
      </c>
      <c r="BI115" s="135">
        <f t="shared" si="4"/>
        <v>0</v>
      </c>
      <c r="BJ115" s="134" t="s">
        <v>137</v>
      </c>
      <c r="BK115" s="131"/>
      <c r="BL115" s="131"/>
      <c r="BM115" s="131"/>
    </row>
    <row r="116" spans="2:65" s="1" customFormat="1" ht="18" customHeight="1" x14ac:dyDescent="0.2">
      <c r="B116" s="130"/>
      <c r="C116" s="131"/>
      <c r="D116" s="244" t="s">
        <v>141</v>
      </c>
      <c r="E116" s="260"/>
      <c r="F116" s="260"/>
      <c r="G116" s="131"/>
      <c r="H116" s="131"/>
      <c r="I116" s="131"/>
      <c r="J116" s="89">
        <v>0</v>
      </c>
      <c r="K116" s="131"/>
      <c r="L116" s="130"/>
      <c r="M116" s="131"/>
      <c r="N116" s="133" t="s">
        <v>41</v>
      </c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31"/>
      <c r="AI116" s="131"/>
      <c r="AJ116" s="131"/>
      <c r="AK116" s="131"/>
      <c r="AL116" s="131"/>
      <c r="AM116" s="131"/>
      <c r="AN116" s="131"/>
      <c r="AO116" s="131"/>
      <c r="AP116" s="131"/>
      <c r="AQ116" s="131"/>
      <c r="AR116" s="131"/>
      <c r="AS116" s="131"/>
      <c r="AT116" s="131"/>
      <c r="AU116" s="131"/>
      <c r="AV116" s="131"/>
      <c r="AW116" s="131"/>
      <c r="AX116" s="131"/>
      <c r="AY116" s="134" t="s">
        <v>136</v>
      </c>
      <c r="AZ116" s="131"/>
      <c r="BA116" s="131"/>
      <c r="BB116" s="131"/>
      <c r="BC116" s="131"/>
      <c r="BD116" s="131"/>
      <c r="BE116" s="135">
        <f t="shared" si="0"/>
        <v>0</v>
      </c>
      <c r="BF116" s="135">
        <f t="shared" si="1"/>
        <v>0</v>
      </c>
      <c r="BG116" s="135">
        <f t="shared" si="2"/>
        <v>0</v>
      </c>
      <c r="BH116" s="135">
        <f t="shared" si="3"/>
        <v>0</v>
      </c>
      <c r="BI116" s="135">
        <f t="shared" si="4"/>
        <v>0</v>
      </c>
      <c r="BJ116" s="134" t="s">
        <v>137</v>
      </c>
      <c r="BK116" s="131"/>
      <c r="BL116" s="131"/>
      <c r="BM116" s="131"/>
    </row>
    <row r="117" spans="2:65" s="1" customFormat="1" ht="18" customHeight="1" x14ac:dyDescent="0.2">
      <c r="B117" s="130"/>
      <c r="C117" s="131"/>
      <c r="D117" s="132" t="s">
        <v>142</v>
      </c>
      <c r="E117" s="131"/>
      <c r="F117" s="131"/>
      <c r="G117" s="131"/>
      <c r="H117" s="131"/>
      <c r="I117" s="131"/>
      <c r="J117" s="89">
        <f>ROUND(J30*T117,2)</f>
        <v>0</v>
      </c>
      <c r="K117" s="131"/>
      <c r="L117" s="130"/>
      <c r="M117" s="131"/>
      <c r="N117" s="133" t="s">
        <v>41</v>
      </c>
      <c r="O117" s="131"/>
      <c r="P117" s="131"/>
      <c r="Q117" s="131"/>
      <c r="R117" s="131"/>
      <c r="S117" s="131"/>
      <c r="T117" s="131"/>
      <c r="U117" s="131"/>
      <c r="V117" s="131"/>
      <c r="W117" s="131"/>
      <c r="X117" s="131"/>
      <c r="Y117" s="131"/>
      <c r="Z117" s="131"/>
      <c r="AA117" s="131"/>
      <c r="AB117" s="131"/>
      <c r="AC117" s="131"/>
      <c r="AD117" s="131"/>
      <c r="AE117" s="131"/>
      <c r="AF117" s="131"/>
      <c r="AG117" s="131"/>
      <c r="AH117" s="131"/>
      <c r="AI117" s="131"/>
      <c r="AJ117" s="131"/>
      <c r="AK117" s="131"/>
      <c r="AL117" s="131"/>
      <c r="AM117" s="131"/>
      <c r="AN117" s="131"/>
      <c r="AO117" s="131"/>
      <c r="AP117" s="131"/>
      <c r="AQ117" s="131"/>
      <c r="AR117" s="131"/>
      <c r="AS117" s="131"/>
      <c r="AT117" s="131"/>
      <c r="AU117" s="131"/>
      <c r="AV117" s="131"/>
      <c r="AW117" s="131"/>
      <c r="AX117" s="131"/>
      <c r="AY117" s="134" t="s">
        <v>143</v>
      </c>
      <c r="AZ117" s="131"/>
      <c r="BA117" s="131"/>
      <c r="BB117" s="131"/>
      <c r="BC117" s="131"/>
      <c r="BD117" s="131"/>
      <c r="BE117" s="135">
        <f t="shared" si="0"/>
        <v>0</v>
      </c>
      <c r="BF117" s="135">
        <f t="shared" si="1"/>
        <v>0</v>
      </c>
      <c r="BG117" s="135">
        <f t="shared" si="2"/>
        <v>0</v>
      </c>
      <c r="BH117" s="135">
        <f t="shared" si="3"/>
        <v>0</v>
      </c>
      <c r="BI117" s="135">
        <f t="shared" si="4"/>
        <v>0</v>
      </c>
      <c r="BJ117" s="134" t="s">
        <v>137</v>
      </c>
      <c r="BK117" s="131"/>
      <c r="BL117" s="131"/>
      <c r="BM117" s="131"/>
    </row>
    <row r="118" spans="2:65" s="1" customFormat="1" x14ac:dyDescent="0.2">
      <c r="B118" s="30"/>
      <c r="L118" s="30"/>
    </row>
    <row r="119" spans="2:65" s="1" customFormat="1" ht="29.25" customHeight="1" x14ac:dyDescent="0.2">
      <c r="B119" s="30"/>
      <c r="C119" s="97" t="s">
        <v>114</v>
      </c>
      <c r="D119" s="98"/>
      <c r="E119" s="98"/>
      <c r="F119" s="98"/>
      <c r="G119" s="98"/>
      <c r="H119" s="98"/>
      <c r="I119" s="98"/>
      <c r="J119" s="99">
        <f>ROUND(J96+J111,2)</f>
        <v>0</v>
      </c>
      <c r="K119" s="98"/>
      <c r="L119" s="30"/>
    </row>
    <row r="120" spans="2:65" s="1" customFormat="1" ht="6.95" customHeight="1" x14ac:dyDescent="0.2">
      <c r="B120" s="45"/>
      <c r="C120" s="46"/>
      <c r="D120" s="46"/>
      <c r="E120" s="46"/>
      <c r="F120" s="46"/>
      <c r="G120" s="46"/>
      <c r="H120" s="46"/>
      <c r="I120" s="46"/>
      <c r="J120" s="46"/>
      <c r="K120" s="46"/>
      <c r="L120" s="30"/>
    </row>
    <row r="124" spans="2:65" s="1" customFormat="1" ht="6.95" customHeight="1" x14ac:dyDescent="0.2">
      <c r="B124" s="47"/>
      <c r="C124" s="48"/>
      <c r="D124" s="48"/>
      <c r="E124" s="48"/>
      <c r="F124" s="48"/>
      <c r="G124" s="48"/>
      <c r="H124" s="48"/>
      <c r="I124" s="48"/>
      <c r="J124" s="48"/>
      <c r="K124" s="48"/>
      <c r="L124" s="30"/>
    </row>
    <row r="125" spans="2:65" s="1" customFormat="1" ht="24.95" customHeight="1" x14ac:dyDescent="0.2">
      <c r="B125" s="30"/>
      <c r="C125" s="17" t="s">
        <v>144</v>
      </c>
      <c r="L125" s="30"/>
    </row>
    <row r="126" spans="2:65" s="1" customFormat="1" ht="6.95" customHeight="1" x14ac:dyDescent="0.2">
      <c r="B126" s="30"/>
      <c r="L126" s="30"/>
    </row>
    <row r="127" spans="2:65" s="1" customFormat="1" ht="12" customHeight="1" x14ac:dyDescent="0.2">
      <c r="B127" s="30"/>
      <c r="C127" s="23" t="s">
        <v>14</v>
      </c>
      <c r="L127" s="30"/>
    </row>
    <row r="128" spans="2:65" s="1" customFormat="1" ht="26.25" customHeight="1" x14ac:dyDescent="0.2">
      <c r="B128" s="30"/>
      <c r="E128" s="261" t="str">
        <f>E7</f>
        <v>Zateplenie plniarne nealkoholických nápojov, Dunajská Streda - aktualizácia jún 2023</v>
      </c>
      <c r="F128" s="262"/>
      <c r="G128" s="262"/>
      <c r="H128" s="262"/>
      <c r="L128" s="30"/>
    </row>
    <row r="129" spans="2:65" s="1" customFormat="1" ht="12" customHeight="1" x14ac:dyDescent="0.2">
      <c r="B129" s="30"/>
      <c r="C129" s="23" t="s">
        <v>116</v>
      </c>
      <c r="L129" s="30"/>
    </row>
    <row r="130" spans="2:65" s="1" customFormat="1" ht="16.5" customHeight="1" x14ac:dyDescent="0.2">
      <c r="B130" s="30"/>
      <c r="E130" s="242" t="str">
        <f>E9</f>
        <v>02 - Zateplenie strechy</v>
      </c>
      <c r="F130" s="263"/>
      <c r="G130" s="263"/>
      <c r="H130" s="263"/>
      <c r="L130" s="30"/>
    </row>
    <row r="131" spans="2:65" s="1" customFormat="1" ht="6.95" customHeight="1" x14ac:dyDescent="0.2">
      <c r="B131" s="30"/>
      <c r="L131" s="30"/>
    </row>
    <row r="132" spans="2:65" s="1" customFormat="1" ht="12" customHeight="1" x14ac:dyDescent="0.2">
      <c r="B132" s="30"/>
      <c r="C132" s="23" t="s">
        <v>17</v>
      </c>
      <c r="F132" s="21" t="str">
        <f>F12</f>
        <v>Dunajská Streda</v>
      </c>
      <c r="I132" s="23" t="s">
        <v>19</v>
      </c>
      <c r="J132" s="53" t="str">
        <f>IF(J12="","",J12)</f>
        <v>8. 6. 2023</v>
      </c>
      <c r="L132" s="30"/>
    </row>
    <row r="133" spans="2:65" s="1" customFormat="1" ht="6.95" customHeight="1" x14ac:dyDescent="0.2">
      <c r="B133" s="30"/>
      <c r="L133" s="30"/>
    </row>
    <row r="134" spans="2:65" s="1" customFormat="1" ht="25.7" customHeight="1" x14ac:dyDescent="0.2">
      <c r="B134" s="30"/>
      <c r="C134" s="23" t="s">
        <v>21</v>
      </c>
      <c r="F134" s="21" t="str">
        <f>E15</f>
        <v>McCarter, a.s.</v>
      </c>
      <c r="I134" s="23" t="s">
        <v>27</v>
      </c>
      <c r="J134" s="26" t="str">
        <f>E21</f>
        <v>Ing.arch. Miroslav Marko M.Arch.</v>
      </c>
      <c r="L134" s="30"/>
    </row>
    <row r="135" spans="2:65" s="1" customFormat="1" ht="15.2" customHeight="1" x14ac:dyDescent="0.2">
      <c r="B135" s="30"/>
      <c r="C135" s="23" t="s">
        <v>25</v>
      </c>
      <c r="F135" s="21" t="str">
        <f>IF(E18="","",E18)</f>
        <v>Vyplň údaj</v>
      </c>
      <c r="I135" s="23" t="s">
        <v>30</v>
      </c>
      <c r="J135" s="26" t="str">
        <f>E24</f>
        <v>Rosoft, s.r.o.</v>
      </c>
      <c r="L135" s="30"/>
    </row>
    <row r="136" spans="2:65" s="1" customFormat="1" ht="10.35" customHeight="1" x14ac:dyDescent="0.2">
      <c r="B136" s="30"/>
      <c r="L136" s="30"/>
    </row>
    <row r="137" spans="2:65" s="10" customFormat="1" ht="29.25" customHeight="1" x14ac:dyDescent="0.2">
      <c r="B137" s="136"/>
      <c r="C137" s="137" t="s">
        <v>145</v>
      </c>
      <c r="D137" s="138" t="s">
        <v>60</v>
      </c>
      <c r="E137" s="138" t="s">
        <v>56</v>
      </c>
      <c r="F137" s="138" t="s">
        <v>57</v>
      </c>
      <c r="G137" s="138" t="s">
        <v>146</v>
      </c>
      <c r="H137" s="138" t="s">
        <v>147</v>
      </c>
      <c r="I137" s="138" t="s">
        <v>148</v>
      </c>
      <c r="J137" s="139" t="s">
        <v>122</v>
      </c>
      <c r="K137" s="140" t="s">
        <v>149</v>
      </c>
      <c r="L137" s="136"/>
      <c r="M137" s="59" t="s">
        <v>1</v>
      </c>
      <c r="N137" s="60" t="s">
        <v>39</v>
      </c>
      <c r="O137" s="60" t="s">
        <v>150</v>
      </c>
      <c r="P137" s="60" t="s">
        <v>151</v>
      </c>
      <c r="Q137" s="60" t="s">
        <v>152</v>
      </c>
      <c r="R137" s="60" t="s">
        <v>153</v>
      </c>
      <c r="S137" s="60" t="s">
        <v>154</v>
      </c>
      <c r="T137" s="61" t="s">
        <v>155</v>
      </c>
    </row>
    <row r="138" spans="2:65" s="1" customFormat="1" ht="22.9" customHeight="1" x14ac:dyDescent="0.25">
      <c r="B138" s="30"/>
      <c r="C138" s="64" t="s">
        <v>119</v>
      </c>
      <c r="J138" s="141">
        <f>BK138</f>
        <v>0</v>
      </c>
      <c r="L138" s="30"/>
      <c r="M138" s="62"/>
      <c r="N138" s="54"/>
      <c r="O138" s="54"/>
      <c r="P138" s="142">
        <f>P139+P160+P201</f>
        <v>0</v>
      </c>
      <c r="Q138" s="54"/>
      <c r="R138" s="142">
        <f>R139+R160+R201</f>
        <v>0</v>
      </c>
      <c r="S138" s="54"/>
      <c r="T138" s="143">
        <f>T139+T160+T201</f>
        <v>0</v>
      </c>
      <c r="AT138" s="13" t="s">
        <v>74</v>
      </c>
      <c r="AU138" s="13" t="s">
        <v>124</v>
      </c>
      <c r="BK138" s="144">
        <f>BK139+BK160+BK201</f>
        <v>0</v>
      </c>
    </row>
    <row r="139" spans="2:65" s="11" customFormat="1" ht="25.9" customHeight="1" x14ac:dyDescent="0.2">
      <c r="B139" s="145"/>
      <c r="D139" s="146" t="s">
        <v>74</v>
      </c>
      <c r="E139" s="147" t="s">
        <v>156</v>
      </c>
      <c r="F139" s="147" t="s">
        <v>157</v>
      </c>
      <c r="I139" s="148"/>
      <c r="J139" s="127">
        <f>BK139</f>
        <v>0</v>
      </c>
      <c r="L139" s="145"/>
      <c r="M139" s="149"/>
      <c r="P139" s="150">
        <f>P140+P145+P158</f>
        <v>0</v>
      </c>
      <c r="R139" s="150">
        <f>R140+R145+R158</f>
        <v>0</v>
      </c>
      <c r="T139" s="151">
        <f>T140+T145+T158</f>
        <v>0</v>
      </c>
      <c r="AR139" s="146" t="s">
        <v>83</v>
      </c>
      <c r="AT139" s="152" t="s">
        <v>74</v>
      </c>
      <c r="AU139" s="152" t="s">
        <v>75</v>
      </c>
      <c r="AY139" s="146" t="s">
        <v>158</v>
      </c>
      <c r="BK139" s="153">
        <f>BK140+BK145+BK158</f>
        <v>0</v>
      </c>
    </row>
    <row r="140" spans="2:65" s="11" customFormat="1" ht="22.9" customHeight="1" x14ac:dyDescent="0.2">
      <c r="B140" s="145"/>
      <c r="D140" s="146" t="s">
        <v>74</v>
      </c>
      <c r="E140" s="154" t="s">
        <v>159</v>
      </c>
      <c r="F140" s="154" t="s">
        <v>160</v>
      </c>
      <c r="I140" s="148"/>
      <c r="J140" s="155">
        <f>BK140</f>
        <v>0</v>
      </c>
      <c r="L140" s="145"/>
      <c r="M140" s="149"/>
      <c r="P140" s="150">
        <f>SUM(P141:P144)</f>
        <v>0</v>
      </c>
      <c r="R140" s="150">
        <f>SUM(R141:R144)</f>
        <v>0</v>
      </c>
      <c r="T140" s="151">
        <f>SUM(T141:T144)</f>
        <v>0</v>
      </c>
      <c r="AR140" s="146" t="s">
        <v>83</v>
      </c>
      <c r="AT140" s="152" t="s">
        <v>74</v>
      </c>
      <c r="AU140" s="152" t="s">
        <v>83</v>
      </c>
      <c r="AY140" s="146" t="s">
        <v>158</v>
      </c>
      <c r="BK140" s="153">
        <f>SUM(BK141:BK144)</f>
        <v>0</v>
      </c>
    </row>
    <row r="141" spans="2:65" s="1" customFormat="1" ht="33" customHeight="1" x14ac:dyDescent="0.2">
      <c r="B141" s="130"/>
      <c r="C141" s="156" t="s">
        <v>83</v>
      </c>
      <c r="D141" s="156" t="s">
        <v>161</v>
      </c>
      <c r="E141" s="157" t="s">
        <v>415</v>
      </c>
      <c r="F141" s="158" t="s">
        <v>416</v>
      </c>
      <c r="G141" s="159" t="s">
        <v>164</v>
      </c>
      <c r="H141" s="160">
        <v>12.032</v>
      </c>
      <c r="I141" s="161"/>
      <c r="J141" s="162">
        <f>ROUND(I141*H141,2)</f>
        <v>0</v>
      </c>
      <c r="K141" s="163"/>
      <c r="L141" s="30"/>
      <c r="M141" s="164" t="s">
        <v>1</v>
      </c>
      <c r="N141" s="129" t="s">
        <v>41</v>
      </c>
      <c r="P141" s="165">
        <f>O141*H141</f>
        <v>0</v>
      </c>
      <c r="Q141" s="165">
        <v>0</v>
      </c>
      <c r="R141" s="165">
        <f>Q141*H141</f>
        <v>0</v>
      </c>
      <c r="S141" s="165">
        <v>0</v>
      </c>
      <c r="T141" s="166">
        <f>S141*H141</f>
        <v>0</v>
      </c>
      <c r="AR141" s="167" t="s">
        <v>165</v>
      </c>
      <c r="AT141" s="167" t="s">
        <v>161</v>
      </c>
      <c r="AU141" s="167" t="s">
        <v>137</v>
      </c>
      <c r="AY141" s="13" t="s">
        <v>158</v>
      </c>
      <c r="BE141" s="93">
        <f>IF(N141="základná",J141,0)</f>
        <v>0</v>
      </c>
      <c r="BF141" s="93">
        <f>IF(N141="znížená",J141,0)</f>
        <v>0</v>
      </c>
      <c r="BG141" s="93">
        <f>IF(N141="zákl. prenesená",J141,0)</f>
        <v>0</v>
      </c>
      <c r="BH141" s="93">
        <f>IF(N141="zníž. prenesená",J141,0)</f>
        <v>0</v>
      </c>
      <c r="BI141" s="93">
        <f>IF(N141="nulová",J141,0)</f>
        <v>0</v>
      </c>
      <c r="BJ141" s="13" t="s">
        <v>137</v>
      </c>
      <c r="BK141" s="93">
        <f>ROUND(I141*H141,2)</f>
        <v>0</v>
      </c>
      <c r="BL141" s="13" t="s">
        <v>165</v>
      </c>
      <c r="BM141" s="167" t="s">
        <v>137</v>
      </c>
    </row>
    <row r="142" spans="2:65" s="1" customFormat="1" ht="24.2" customHeight="1" x14ac:dyDescent="0.2">
      <c r="B142" s="130"/>
      <c r="C142" s="156" t="s">
        <v>137</v>
      </c>
      <c r="D142" s="156" t="s">
        <v>161</v>
      </c>
      <c r="E142" s="157" t="s">
        <v>417</v>
      </c>
      <c r="F142" s="158" t="s">
        <v>418</v>
      </c>
      <c r="G142" s="159" t="s">
        <v>175</v>
      </c>
      <c r="H142" s="160">
        <v>160.42400000000001</v>
      </c>
      <c r="I142" s="161"/>
      <c r="J142" s="162">
        <f>ROUND(I142*H142,2)</f>
        <v>0</v>
      </c>
      <c r="K142" s="163"/>
      <c r="L142" s="30"/>
      <c r="M142" s="164" t="s">
        <v>1</v>
      </c>
      <c r="N142" s="129" t="s">
        <v>41</v>
      </c>
      <c r="P142" s="165">
        <f>O142*H142</f>
        <v>0</v>
      </c>
      <c r="Q142" s="165">
        <v>0</v>
      </c>
      <c r="R142" s="165">
        <f>Q142*H142</f>
        <v>0</v>
      </c>
      <c r="S142" s="165">
        <v>0</v>
      </c>
      <c r="T142" s="166">
        <f>S142*H142</f>
        <v>0</v>
      </c>
      <c r="AR142" s="167" t="s">
        <v>165</v>
      </c>
      <c r="AT142" s="167" t="s">
        <v>161</v>
      </c>
      <c r="AU142" s="167" t="s">
        <v>137</v>
      </c>
      <c r="AY142" s="13" t="s">
        <v>158</v>
      </c>
      <c r="BE142" s="93">
        <f>IF(N142="základná",J142,0)</f>
        <v>0</v>
      </c>
      <c r="BF142" s="93">
        <f>IF(N142="znížená",J142,0)</f>
        <v>0</v>
      </c>
      <c r="BG142" s="93">
        <f>IF(N142="zákl. prenesená",J142,0)</f>
        <v>0</v>
      </c>
      <c r="BH142" s="93">
        <f>IF(N142="zníž. prenesená",J142,0)</f>
        <v>0</v>
      </c>
      <c r="BI142" s="93">
        <f>IF(N142="nulová",J142,0)</f>
        <v>0</v>
      </c>
      <c r="BJ142" s="13" t="s">
        <v>137</v>
      </c>
      <c r="BK142" s="93">
        <f>ROUND(I142*H142,2)</f>
        <v>0</v>
      </c>
      <c r="BL142" s="13" t="s">
        <v>165</v>
      </c>
      <c r="BM142" s="167" t="s">
        <v>165</v>
      </c>
    </row>
    <row r="143" spans="2:65" s="1" customFormat="1" ht="24.2" customHeight="1" x14ac:dyDescent="0.2">
      <c r="B143" s="130"/>
      <c r="C143" s="156" t="s">
        <v>159</v>
      </c>
      <c r="D143" s="156" t="s">
        <v>161</v>
      </c>
      <c r="E143" s="157" t="s">
        <v>419</v>
      </c>
      <c r="F143" s="158" t="s">
        <v>420</v>
      </c>
      <c r="G143" s="159" t="s">
        <v>175</v>
      </c>
      <c r="H143" s="160">
        <v>160.42400000000001</v>
      </c>
      <c r="I143" s="161"/>
      <c r="J143" s="162">
        <f>ROUND(I143*H143,2)</f>
        <v>0</v>
      </c>
      <c r="K143" s="163"/>
      <c r="L143" s="30"/>
      <c r="M143" s="164" t="s">
        <v>1</v>
      </c>
      <c r="N143" s="129" t="s">
        <v>41</v>
      </c>
      <c r="P143" s="165">
        <f>O143*H143</f>
        <v>0</v>
      </c>
      <c r="Q143" s="165">
        <v>0</v>
      </c>
      <c r="R143" s="165">
        <f>Q143*H143</f>
        <v>0</v>
      </c>
      <c r="S143" s="165">
        <v>0</v>
      </c>
      <c r="T143" s="166">
        <f>S143*H143</f>
        <v>0</v>
      </c>
      <c r="AR143" s="167" t="s">
        <v>165</v>
      </c>
      <c r="AT143" s="167" t="s">
        <v>161</v>
      </c>
      <c r="AU143" s="167" t="s">
        <v>137</v>
      </c>
      <c r="AY143" s="13" t="s">
        <v>158</v>
      </c>
      <c r="BE143" s="93">
        <f>IF(N143="základná",J143,0)</f>
        <v>0</v>
      </c>
      <c r="BF143" s="93">
        <f>IF(N143="znížená",J143,0)</f>
        <v>0</v>
      </c>
      <c r="BG143" s="93">
        <f>IF(N143="zákl. prenesená",J143,0)</f>
        <v>0</v>
      </c>
      <c r="BH143" s="93">
        <f>IF(N143="zníž. prenesená",J143,0)</f>
        <v>0</v>
      </c>
      <c r="BI143" s="93">
        <f>IF(N143="nulová",J143,0)</f>
        <v>0</v>
      </c>
      <c r="BJ143" s="13" t="s">
        <v>137</v>
      </c>
      <c r="BK143" s="93">
        <f>ROUND(I143*H143,2)</f>
        <v>0</v>
      </c>
      <c r="BL143" s="13" t="s">
        <v>165</v>
      </c>
      <c r="BM143" s="167" t="s">
        <v>171</v>
      </c>
    </row>
    <row r="144" spans="2:65" s="1" customFormat="1" ht="37.9" customHeight="1" x14ac:dyDescent="0.2">
      <c r="B144" s="130"/>
      <c r="C144" s="156" t="s">
        <v>165</v>
      </c>
      <c r="D144" s="156" t="s">
        <v>161</v>
      </c>
      <c r="E144" s="157" t="s">
        <v>421</v>
      </c>
      <c r="F144" s="158" t="s">
        <v>422</v>
      </c>
      <c r="G144" s="159" t="s">
        <v>239</v>
      </c>
      <c r="H144" s="160">
        <v>0.80700000000000005</v>
      </c>
      <c r="I144" s="161"/>
      <c r="J144" s="162">
        <f>ROUND(I144*H144,2)</f>
        <v>0</v>
      </c>
      <c r="K144" s="163"/>
      <c r="L144" s="30"/>
      <c r="M144" s="164" t="s">
        <v>1</v>
      </c>
      <c r="N144" s="129" t="s">
        <v>41</v>
      </c>
      <c r="P144" s="165">
        <f>O144*H144</f>
        <v>0</v>
      </c>
      <c r="Q144" s="165">
        <v>0</v>
      </c>
      <c r="R144" s="165">
        <f>Q144*H144</f>
        <v>0</v>
      </c>
      <c r="S144" s="165">
        <v>0</v>
      </c>
      <c r="T144" s="166">
        <f>S144*H144</f>
        <v>0</v>
      </c>
      <c r="AR144" s="167" t="s">
        <v>165</v>
      </c>
      <c r="AT144" s="167" t="s">
        <v>161</v>
      </c>
      <c r="AU144" s="167" t="s">
        <v>137</v>
      </c>
      <c r="AY144" s="13" t="s">
        <v>158</v>
      </c>
      <c r="BE144" s="93">
        <f>IF(N144="základná",J144,0)</f>
        <v>0</v>
      </c>
      <c r="BF144" s="93">
        <f>IF(N144="znížená",J144,0)</f>
        <v>0</v>
      </c>
      <c r="BG144" s="93">
        <f>IF(N144="zákl. prenesená",J144,0)</f>
        <v>0</v>
      </c>
      <c r="BH144" s="93">
        <f>IF(N144="zníž. prenesená",J144,0)</f>
        <v>0</v>
      </c>
      <c r="BI144" s="93">
        <f>IF(N144="nulová",J144,0)</f>
        <v>0</v>
      </c>
      <c r="BJ144" s="13" t="s">
        <v>137</v>
      </c>
      <c r="BK144" s="93">
        <f>ROUND(I144*H144,2)</f>
        <v>0</v>
      </c>
      <c r="BL144" s="13" t="s">
        <v>165</v>
      </c>
      <c r="BM144" s="167" t="s">
        <v>176</v>
      </c>
    </row>
    <row r="145" spans="2:65" s="11" customFormat="1" ht="22.9" customHeight="1" x14ac:dyDescent="0.2">
      <c r="B145" s="145"/>
      <c r="D145" s="146" t="s">
        <v>74</v>
      </c>
      <c r="E145" s="154" t="s">
        <v>191</v>
      </c>
      <c r="F145" s="154" t="s">
        <v>211</v>
      </c>
      <c r="I145" s="148"/>
      <c r="J145" s="155">
        <f>BK145</f>
        <v>0</v>
      </c>
      <c r="L145" s="145"/>
      <c r="M145" s="149"/>
      <c r="P145" s="150">
        <f>SUM(P146:P157)</f>
        <v>0</v>
      </c>
      <c r="R145" s="150">
        <f>SUM(R146:R157)</f>
        <v>0</v>
      </c>
      <c r="T145" s="151">
        <f>SUM(T146:T157)</f>
        <v>0</v>
      </c>
      <c r="AR145" s="146" t="s">
        <v>83</v>
      </c>
      <c r="AT145" s="152" t="s">
        <v>74</v>
      </c>
      <c r="AU145" s="152" t="s">
        <v>83</v>
      </c>
      <c r="AY145" s="146" t="s">
        <v>158</v>
      </c>
      <c r="BK145" s="153">
        <f>SUM(BK146:BK157)</f>
        <v>0</v>
      </c>
    </row>
    <row r="146" spans="2:65" s="1" customFormat="1" ht="33" customHeight="1" x14ac:dyDescent="0.2">
      <c r="B146" s="130"/>
      <c r="C146" s="156" t="s">
        <v>177</v>
      </c>
      <c r="D146" s="156" t="s">
        <v>161</v>
      </c>
      <c r="E146" s="157" t="s">
        <v>423</v>
      </c>
      <c r="F146" s="158" t="s">
        <v>424</v>
      </c>
      <c r="G146" s="159" t="s">
        <v>170</v>
      </c>
      <c r="H146" s="160">
        <v>39</v>
      </c>
      <c r="I146" s="161"/>
      <c r="J146" s="162">
        <f t="shared" ref="J146:J157" si="5">ROUND(I146*H146,2)</f>
        <v>0</v>
      </c>
      <c r="K146" s="163"/>
      <c r="L146" s="30"/>
      <c r="M146" s="164" t="s">
        <v>1</v>
      </c>
      <c r="N146" s="129" t="s">
        <v>41</v>
      </c>
      <c r="P146" s="165">
        <f t="shared" ref="P146:P157" si="6">O146*H146</f>
        <v>0</v>
      </c>
      <c r="Q146" s="165">
        <v>0</v>
      </c>
      <c r="R146" s="165">
        <f t="shared" ref="R146:R157" si="7">Q146*H146</f>
        <v>0</v>
      </c>
      <c r="S146" s="165">
        <v>0</v>
      </c>
      <c r="T146" s="166">
        <f t="shared" ref="T146:T157" si="8">S146*H146</f>
        <v>0</v>
      </c>
      <c r="AR146" s="167" t="s">
        <v>165</v>
      </c>
      <c r="AT146" s="167" t="s">
        <v>161</v>
      </c>
      <c r="AU146" s="167" t="s">
        <v>137</v>
      </c>
      <c r="AY146" s="13" t="s">
        <v>158</v>
      </c>
      <c r="BE146" s="93">
        <f t="shared" ref="BE146:BE157" si="9">IF(N146="základná",J146,0)</f>
        <v>0</v>
      </c>
      <c r="BF146" s="93">
        <f t="shared" ref="BF146:BF157" si="10">IF(N146="znížená",J146,0)</f>
        <v>0</v>
      </c>
      <c r="BG146" s="93">
        <f t="shared" ref="BG146:BG157" si="11">IF(N146="zákl. prenesená",J146,0)</f>
        <v>0</v>
      </c>
      <c r="BH146" s="93">
        <f t="shared" ref="BH146:BH157" si="12">IF(N146="zníž. prenesená",J146,0)</f>
        <v>0</v>
      </c>
      <c r="BI146" s="93">
        <f t="shared" ref="BI146:BI157" si="13">IF(N146="nulová",J146,0)</f>
        <v>0</v>
      </c>
      <c r="BJ146" s="13" t="s">
        <v>137</v>
      </c>
      <c r="BK146" s="93">
        <f t="shared" ref="BK146:BK157" si="14">ROUND(I146*H146,2)</f>
        <v>0</v>
      </c>
      <c r="BL146" s="13" t="s">
        <v>165</v>
      </c>
      <c r="BM146" s="167" t="s">
        <v>180</v>
      </c>
    </row>
    <row r="147" spans="2:65" s="1" customFormat="1" ht="37.9" customHeight="1" x14ac:dyDescent="0.2">
      <c r="B147" s="130"/>
      <c r="C147" s="156" t="s">
        <v>171</v>
      </c>
      <c r="D147" s="156" t="s">
        <v>161</v>
      </c>
      <c r="E147" s="157" t="s">
        <v>425</v>
      </c>
      <c r="F147" s="158" t="s">
        <v>426</v>
      </c>
      <c r="G147" s="159" t="s">
        <v>427</v>
      </c>
      <c r="H147" s="160">
        <v>720</v>
      </c>
      <c r="I147" s="161"/>
      <c r="J147" s="162">
        <f t="shared" si="5"/>
        <v>0</v>
      </c>
      <c r="K147" s="163"/>
      <c r="L147" s="30"/>
      <c r="M147" s="164" t="s">
        <v>1</v>
      </c>
      <c r="N147" s="129" t="s">
        <v>41</v>
      </c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AR147" s="167" t="s">
        <v>165</v>
      </c>
      <c r="AT147" s="167" t="s">
        <v>161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165</v>
      </c>
      <c r="BM147" s="167" t="s">
        <v>183</v>
      </c>
    </row>
    <row r="148" spans="2:65" s="1" customFormat="1" ht="24.2" customHeight="1" x14ac:dyDescent="0.2">
      <c r="B148" s="130"/>
      <c r="C148" s="156" t="s">
        <v>184</v>
      </c>
      <c r="D148" s="156" t="s">
        <v>161</v>
      </c>
      <c r="E148" s="157" t="s">
        <v>428</v>
      </c>
      <c r="F148" s="158" t="s">
        <v>429</v>
      </c>
      <c r="G148" s="159" t="s">
        <v>175</v>
      </c>
      <c r="H148" s="160">
        <v>27.074999999999999</v>
      </c>
      <c r="I148" s="161"/>
      <c r="J148" s="162">
        <f t="shared" si="5"/>
        <v>0</v>
      </c>
      <c r="K148" s="163"/>
      <c r="L148" s="30"/>
      <c r="M148" s="164" t="s">
        <v>1</v>
      </c>
      <c r="N148" s="12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165</v>
      </c>
      <c r="AT148" s="167" t="s">
        <v>161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165</v>
      </c>
      <c r="BM148" s="167" t="s">
        <v>187</v>
      </c>
    </row>
    <row r="149" spans="2:65" s="1" customFormat="1" ht="24.2" customHeight="1" x14ac:dyDescent="0.2">
      <c r="B149" s="130"/>
      <c r="C149" s="156" t="s">
        <v>176</v>
      </c>
      <c r="D149" s="156" t="s">
        <v>161</v>
      </c>
      <c r="E149" s="157" t="s">
        <v>430</v>
      </c>
      <c r="F149" s="158" t="s">
        <v>431</v>
      </c>
      <c r="G149" s="159" t="s">
        <v>175</v>
      </c>
      <c r="H149" s="160">
        <v>29.12</v>
      </c>
      <c r="I149" s="161"/>
      <c r="J149" s="162">
        <f t="shared" si="5"/>
        <v>0</v>
      </c>
      <c r="K149" s="163"/>
      <c r="L149" s="30"/>
      <c r="M149" s="164" t="s">
        <v>1</v>
      </c>
      <c r="N149" s="129" t="s">
        <v>41</v>
      </c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AR149" s="167" t="s">
        <v>165</v>
      </c>
      <c r="AT149" s="167" t="s">
        <v>161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165</v>
      </c>
      <c r="BM149" s="167" t="s">
        <v>190</v>
      </c>
    </row>
    <row r="150" spans="2:65" s="1" customFormat="1" ht="24.2" customHeight="1" x14ac:dyDescent="0.2">
      <c r="B150" s="130"/>
      <c r="C150" s="156" t="s">
        <v>191</v>
      </c>
      <c r="D150" s="156" t="s">
        <v>161</v>
      </c>
      <c r="E150" s="157" t="s">
        <v>237</v>
      </c>
      <c r="F150" s="158" t="s">
        <v>238</v>
      </c>
      <c r="G150" s="159" t="s">
        <v>239</v>
      </c>
      <c r="H150" s="160">
        <v>229.709</v>
      </c>
      <c r="I150" s="161"/>
      <c r="J150" s="162">
        <f t="shared" si="5"/>
        <v>0</v>
      </c>
      <c r="K150" s="163"/>
      <c r="L150" s="30"/>
      <c r="M150" s="164" t="s">
        <v>1</v>
      </c>
      <c r="N150" s="129" t="s">
        <v>41</v>
      </c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AR150" s="167" t="s">
        <v>165</v>
      </c>
      <c r="AT150" s="167" t="s">
        <v>161</v>
      </c>
      <c r="AU150" s="167" t="s">
        <v>137</v>
      </c>
      <c r="AY150" s="13" t="s">
        <v>158</v>
      </c>
      <c r="BE150" s="93">
        <f t="shared" si="9"/>
        <v>0</v>
      </c>
      <c r="BF150" s="93">
        <f t="shared" si="10"/>
        <v>0</v>
      </c>
      <c r="BG150" s="93">
        <f t="shared" si="11"/>
        <v>0</v>
      </c>
      <c r="BH150" s="93">
        <f t="shared" si="12"/>
        <v>0</v>
      </c>
      <c r="BI150" s="93">
        <f t="shared" si="13"/>
        <v>0</v>
      </c>
      <c r="BJ150" s="13" t="s">
        <v>137</v>
      </c>
      <c r="BK150" s="93">
        <f t="shared" si="14"/>
        <v>0</v>
      </c>
      <c r="BL150" s="13" t="s">
        <v>165</v>
      </c>
      <c r="BM150" s="167" t="s">
        <v>194</v>
      </c>
    </row>
    <row r="151" spans="2:65" s="1" customFormat="1" ht="21.75" customHeight="1" x14ac:dyDescent="0.2">
      <c r="B151" s="130"/>
      <c r="C151" s="156" t="s">
        <v>180</v>
      </c>
      <c r="D151" s="156" t="s">
        <v>161</v>
      </c>
      <c r="E151" s="157" t="s">
        <v>242</v>
      </c>
      <c r="F151" s="158" t="s">
        <v>243</v>
      </c>
      <c r="G151" s="159" t="s">
        <v>239</v>
      </c>
      <c r="H151" s="160">
        <v>229.709</v>
      </c>
      <c r="I151" s="161"/>
      <c r="J151" s="162">
        <f t="shared" si="5"/>
        <v>0</v>
      </c>
      <c r="K151" s="163"/>
      <c r="L151" s="30"/>
      <c r="M151" s="164" t="s">
        <v>1</v>
      </c>
      <c r="N151" s="129" t="s">
        <v>41</v>
      </c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AR151" s="167" t="s">
        <v>165</v>
      </c>
      <c r="AT151" s="167" t="s">
        <v>161</v>
      </c>
      <c r="AU151" s="167" t="s">
        <v>137</v>
      </c>
      <c r="AY151" s="13" t="s">
        <v>158</v>
      </c>
      <c r="BE151" s="93">
        <f t="shared" si="9"/>
        <v>0</v>
      </c>
      <c r="BF151" s="93">
        <f t="shared" si="10"/>
        <v>0</v>
      </c>
      <c r="BG151" s="93">
        <f t="shared" si="11"/>
        <v>0</v>
      </c>
      <c r="BH151" s="93">
        <f t="shared" si="12"/>
        <v>0</v>
      </c>
      <c r="BI151" s="93">
        <f t="shared" si="13"/>
        <v>0</v>
      </c>
      <c r="BJ151" s="13" t="s">
        <v>137</v>
      </c>
      <c r="BK151" s="93">
        <f t="shared" si="14"/>
        <v>0</v>
      </c>
      <c r="BL151" s="13" t="s">
        <v>165</v>
      </c>
      <c r="BM151" s="167" t="s">
        <v>7</v>
      </c>
    </row>
    <row r="152" spans="2:65" s="1" customFormat="1" ht="24.2" customHeight="1" x14ac:dyDescent="0.2">
      <c r="B152" s="130"/>
      <c r="C152" s="156" t="s">
        <v>197</v>
      </c>
      <c r="D152" s="156" t="s">
        <v>161</v>
      </c>
      <c r="E152" s="157" t="s">
        <v>245</v>
      </c>
      <c r="F152" s="158" t="s">
        <v>246</v>
      </c>
      <c r="G152" s="159" t="s">
        <v>239</v>
      </c>
      <c r="H152" s="160">
        <v>3215.9259999999999</v>
      </c>
      <c r="I152" s="161"/>
      <c r="J152" s="162">
        <f t="shared" si="5"/>
        <v>0</v>
      </c>
      <c r="K152" s="163"/>
      <c r="L152" s="30"/>
      <c r="M152" s="164" t="s">
        <v>1</v>
      </c>
      <c r="N152" s="129" t="s">
        <v>41</v>
      </c>
      <c r="P152" s="165">
        <f t="shared" si="6"/>
        <v>0</v>
      </c>
      <c r="Q152" s="165">
        <v>0</v>
      </c>
      <c r="R152" s="165">
        <f t="shared" si="7"/>
        <v>0</v>
      </c>
      <c r="S152" s="165">
        <v>0</v>
      </c>
      <c r="T152" s="166">
        <f t="shared" si="8"/>
        <v>0</v>
      </c>
      <c r="AR152" s="167" t="s">
        <v>165</v>
      </c>
      <c r="AT152" s="167" t="s">
        <v>161</v>
      </c>
      <c r="AU152" s="167" t="s">
        <v>137</v>
      </c>
      <c r="AY152" s="13" t="s">
        <v>158</v>
      </c>
      <c r="BE152" s="93">
        <f t="shared" si="9"/>
        <v>0</v>
      </c>
      <c r="BF152" s="93">
        <f t="shared" si="10"/>
        <v>0</v>
      </c>
      <c r="BG152" s="93">
        <f t="shared" si="11"/>
        <v>0</v>
      </c>
      <c r="BH152" s="93">
        <f t="shared" si="12"/>
        <v>0</v>
      </c>
      <c r="BI152" s="93">
        <f t="shared" si="13"/>
        <v>0</v>
      </c>
      <c r="BJ152" s="13" t="s">
        <v>137</v>
      </c>
      <c r="BK152" s="93">
        <f t="shared" si="14"/>
        <v>0</v>
      </c>
      <c r="BL152" s="13" t="s">
        <v>165</v>
      </c>
      <c r="BM152" s="167" t="s">
        <v>200</v>
      </c>
    </row>
    <row r="153" spans="2:65" s="1" customFormat="1" ht="24.2" customHeight="1" x14ac:dyDescent="0.2">
      <c r="B153" s="130"/>
      <c r="C153" s="156" t="s">
        <v>183</v>
      </c>
      <c r="D153" s="156" t="s">
        <v>161</v>
      </c>
      <c r="E153" s="157" t="s">
        <v>249</v>
      </c>
      <c r="F153" s="158" t="s">
        <v>250</v>
      </c>
      <c r="G153" s="159" t="s">
        <v>239</v>
      </c>
      <c r="H153" s="160">
        <v>229.709</v>
      </c>
      <c r="I153" s="161"/>
      <c r="J153" s="162">
        <f t="shared" si="5"/>
        <v>0</v>
      </c>
      <c r="K153" s="163"/>
      <c r="L153" s="30"/>
      <c r="M153" s="164" t="s">
        <v>1</v>
      </c>
      <c r="N153" s="129" t="s">
        <v>41</v>
      </c>
      <c r="P153" s="165">
        <f t="shared" si="6"/>
        <v>0</v>
      </c>
      <c r="Q153" s="165">
        <v>0</v>
      </c>
      <c r="R153" s="165">
        <f t="shared" si="7"/>
        <v>0</v>
      </c>
      <c r="S153" s="165">
        <v>0</v>
      </c>
      <c r="T153" s="166">
        <f t="shared" si="8"/>
        <v>0</v>
      </c>
      <c r="AR153" s="167" t="s">
        <v>165</v>
      </c>
      <c r="AT153" s="167" t="s">
        <v>161</v>
      </c>
      <c r="AU153" s="167" t="s">
        <v>137</v>
      </c>
      <c r="AY153" s="13" t="s">
        <v>158</v>
      </c>
      <c r="BE153" s="93">
        <f t="shared" si="9"/>
        <v>0</v>
      </c>
      <c r="BF153" s="93">
        <f t="shared" si="10"/>
        <v>0</v>
      </c>
      <c r="BG153" s="93">
        <f t="shared" si="11"/>
        <v>0</v>
      </c>
      <c r="BH153" s="93">
        <f t="shared" si="12"/>
        <v>0</v>
      </c>
      <c r="BI153" s="93">
        <f t="shared" si="13"/>
        <v>0</v>
      </c>
      <c r="BJ153" s="13" t="s">
        <v>137</v>
      </c>
      <c r="BK153" s="93">
        <f t="shared" si="14"/>
        <v>0</v>
      </c>
      <c r="BL153" s="13" t="s">
        <v>165</v>
      </c>
      <c r="BM153" s="167" t="s">
        <v>203</v>
      </c>
    </row>
    <row r="154" spans="2:65" s="1" customFormat="1" ht="24.2" customHeight="1" x14ac:dyDescent="0.2">
      <c r="B154" s="130"/>
      <c r="C154" s="156" t="s">
        <v>204</v>
      </c>
      <c r="D154" s="156" t="s">
        <v>161</v>
      </c>
      <c r="E154" s="157" t="s">
        <v>252</v>
      </c>
      <c r="F154" s="158" t="s">
        <v>253</v>
      </c>
      <c r="G154" s="159" t="s">
        <v>239</v>
      </c>
      <c r="H154" s="160">
        <v>918.83600000000001</v>
      </c>
      <c r="I154" s="161"/>
      <c r="J154" s="162">
        <f t="shared" si="5"/>
        <v>0</v>
      </c>
      <c r="K154" s="163"/>
      <c r="L154" s="30"/>
      <c r="M154" s="164" t="s">
        <v>1</v>
      </c>
      <c r="N154" s="129" t="s">
        <v>41</v>
      </c>
      <c r="P154" s="165">
        <f t="shared" si="6"/>
        <v>0</v>
      </c>
      <c r="Q154" s="165">
        <v>0</v>
      </c>
      <c r="R154" s="165">
        <f t="shared" si="7"/>
        <v>0</v>
      </c>
      <c r="S154" s="165">
        <v>0</v>
      </c>
      <c r="T154" s="166">
        <f t="shared" si="8"/>
        <v>0</v>
      </c>
      <c r="AR154" s="167" t="s">
        <v>165</v>
      </c>
      <c r="AT154" s="167" t="s">
        <v>161</v>
      </c>
      <c r="AU154" s="167" t="s">
        <v>137</v>
      </c>
      <c r="AY154" s="13" t="s">
        <v>158</v>
      </c>
      <c r="BE154" s="93">
        <f t="shared" si="9"/>
        <v>0</v>
      </c>
      <c r="BF154" s="93">
        <f t="shared" si="10"/>
        <v>0</v>
      </c>
      <c r="BG154" s="93">
        <f t="shared" si="11"/>
        <v>0</v>
      </c>
      <c r="BH154" s="93">
        <f t="shared" si="12"/>
        <v>0</v>
      </c>
      <c r="BI154" s="93">
        <f t="shared" si="13"/>
        <v>0</v>
      </c>
      <c r="BJ154" s="13" t="s">
        <v>137</v>
      </c>
      <c r="BK154" s="93">
        <f t="shared" si="14"/>
        <v>0</v>
      </c>
      <c r="BL154" s="13" t="s">
        <v>165</v>
      </c>
      <c r="BM154" s="167" t="s">
        <v>207</v>
      </c>
    </row>
    <row r="155" spans="2:65" s="1" customFormat="1" ht="24.2" customHeight="1" x14ac:dyDescent="0.2">
      <c r="B155" s="130"/>
      <c r="C155" s="156" t="s">
        <v>187</v>
      </c>
      <c r="D155" s="156" t="s">
        <v>161</v>
      </c>
      <c r="E155" s="157" t="s">
        <v>256</v>
      </c>
      <c r="F155" s="158" t="s">
        <v>257</v>
      </c>
      <c r="G155" s="159" t="s">
        <v>239</v>
      </c>
      <c r="H155" s="160">
        <v>40.728999999999999</v>
      </c>
      <c r="I155" s="161"/>
      <c r="J155" s="162">
        <f t="shared" si="5"/>
        <v>0</v>
      </c>
      <c r="K155" s="163"/>
      <c r="L155" s="30"/>
      <c r="M155" s="164" t="s">
        <v>1</v>
      </c>
      <c r="N155" s="129" t="s">
        <v>41</v>
      </c>
      <c r="P155" s="165">
        <f t="shared" si="6"/>
        <v>0</v>
      </c>
      <c r="Q155" s="165">
        <v>0</v>
      </c>
      <c r="R155" s="165">
        <f t="shared" si="7"/>
        <v>0</v>
      </c>
      <c r="S155" s="165">
        <v>0</v>
      </c>
      <c r="T155" s="166">
        <f t="shared" si="8"/>
        <v>0</v>
      </c>
      <c r="AR155" s="167" t="s">
        <v>165</v>
      </c>
      <c r="AT155" s="167" t="s">
        <v>161</v>
      </c>
      <c r="AU155" s="167" t="s">
        <v>137</v>
      </c>
      <c r="AY155" s="13" t="s">
        <v>158</v>
      </c>
      <c r="BE155" s="93">
        <f t="shared" si="9"/>
        <v>0</v>
      </c>
      <c r="BF155" s="93">
        <f t="shared" si="10"/>
        <v>0</v>
      </c>
      <c r="BG155" s="93">
        <f t="shared" si="11"/>
        <v>0</v>
      </c>
      <c r="BH155" s="93">
        <f t="shared" si="12"/>
        <v>0</v>
      </c>
      <c r="BI155" s="93">
        <f t="shared" si="13"/>
        <v>0</v>
      </c>
      <c r="BJ155" s="13" t="s">
        <v>137</v>
      </c>
      <c r="BK155" s="93">
        <f t="shared" si="14"/>
        <v>0</v>
      </c>
      <c r="BL155" s="13" t="s">
        <v>165</v>
      </c>
      <c r="BM155" s="167" t="s">
        <v>210</v>
      </c>
    </row>
    <row r="156" spans="2:65" s="1" customFormat="1" ht="33" customHeight="1" x14ac:dyDescent="0.2">
      <c r="B156" s="130"/>
      <c r="C156" s="156" t="s">
        <v>212</v>
      </c>
      <c r="D156" s="156" t="s">
        <v>161</v>
      </c>
      <c r="E156" s="157" t="s">
        <v>432</v>
      </c>
      <c r="F156" s="158" t="s">
        <v>433</v>
      </c>
      <c r="G156" s="159" t="s">
        <v>239</v>
      </c>
      <c r="H156" s="160">
        <v>149.42400000000001</v>
      </c>
      <c r="I156" s="161"/>
      <c r="J156" s="162">
        <f t="shared" si="5"/>
        <v>0</v>
      </c>
      <c r="K156" s="163"/>
      <c r="L156" s="30"/>
      <c r="M156" s="164" t="s">
        <v>1</v>
      </c>
      <c r="N156" s="129" t="s">
        <v>41</v>
      </c>
      <c r="P156" s="165">
        <f t="shared" si="6"/>
        <v>0</v>
      </c>
      <c r="Q156" s="165">
        <v>0</v>
      </c>
      <c r="R156" s="165">
        <f t="shared" si="7"/>
        <v>0</v>
      </c>
      <c r="S156" s="165">
        <v>0</v>
      </c>
      <c r="T156" s="166">
        <f t="shared" si="8"/>
        <v>0</v>
      </c>
      <c r="AR156" s="167" t="s">
        <v>165</v>
      </c>
      <c r="AT156" s="167" t="s">
        <v>161</v>
      </c>
      <c r="AU156" s="167" t="s">
        <v>137</v>
      </c>
      <c r="AY156" s="13" t="s">
        <v>158</v>
      </c>
      <c r="BE156" s="93">
        <f t="shared" si="9"/>
        <v>0</v>
      </c>
      <c r="BF156" s="93">
        <f t="shared" si="10"/>
        <v>0</v>
      </c>
      <c r="BG156" s="93">
        <f t="shared" si="11"/>
        <v>0</v>
      </c>
      <c r="BH156" s="93">
        <f t="shared" si="12"/>
        <v>0</v>
      </c>
      <c r="BI156" s="93">
        <f t="shared" si="13"/>
        <v>0</v>
      </c>
      <c r="BJ156" s="13" t="s">
        <v>137</v>
      </c>
      <c r="BK156" s="93">
        <f t="shared" si="14"/>
        <v>0</v>
      </c>
      <c r="BL156" s="13" t="s">
        <v>165</v>
      </c>
      <c r="BM156" s="167" t="s">
        <v>215</v>
      </c>
    </row>
    <row r="157" spans="2:65" s="1" customFormat="1" ht="24.2" customHeight="1" x14ac:dyDescent="0.2">
      <c r="B157" s="130"/>
      <c r="C157" s="156" t="s">
        <v>190</v>
      </c>
      <c r="D157" s="156" t="s">
        <v>161</v>
      </c>
      <c r="E157" s="157" t="s">
        <v>434</v>
      </c>
      <c r="F157" s="158" t="s">
        <v>435</v>
      </c>
      <c r="G157" s="159" t="s">
        <v>239</v>
      </c>
      <c r="H157" s="160">
        <v>39.555999999999997</v>
      </c>
      <c r="I157" s="161"/>
      <c r="J157" s="162">
        <f t="shared" si="5"/>
        <v>0</v>
      </c>
      <c r="K157" s="163"/>
      <c r="L157" s="30"/>
      <c r="M157" s="164" t="s">
        <v>1</v>
      </c>
      <c r="N157" s="129" t="s">
        <v>41</v>
      </c>
      <c r="P157" s="165">
        <f t="shared" si="6"/>
        <v>0</v>
      </c>
      <c r="Q157" s="165">
        <v>0</v>
      </c>
      <c r="R157" s="165">
        <f t="shared" si="7"/>
        <v>0</v>
      </c>
      <c r="S157" s="165">
        <v>0</v>
      </c>
      <c r="T157" s="166">
        <f t="shared" si="8"/>
        <v>0</v>
      </c>
      <c r="AR157" s="167" t="s">
        <v>165</v>
      </c>
      <c r="AT157" s="167" t="s">
        <v>161</v>
      </c>
      <c r="AU157" s="167" t="s">
        <v>137</v>
      </c>
      <c r="AY157" s="13" t="s">
        <v>158</v>
      </c>
      <c r="BE157" s="93">
        <f t="shared" si="9"/>
        <v>0</v>
      </c>
      <c r="BF157" s="93">
        <f t="shared" si="10"/>
        <v>0</v>
      </c>
      <c r="BG157" s="93">
        <f t="shared" si="11"/>
        <v>0</v>
      </c>
      <c r="BH157" s="93">
        <f t="shared" si="12"/>
        <v>0</v>
      </c>
      <c r="BI157" s="93">
        <f t="shared" si="13"/>
        <v>0</v>
      </c>
      <c r="BJ157" s="13" t="s">
        <v>137</v>
      </c>
      <c r="BK157" s="93">
        <f t="shared" si="14"/>
        <v>0</v>
      </c>
      <c r="BL157" s="13" t="s">
        <v>165</v>
      </c>
      <c r="BM157" s="167" t="s">
        <v>218</v>
      </c>
    </row>
    <row r="158" spans="2:65" s="11" customFormat="1" ht="22.9" customHeight="1" x14ac:dyDescent="0.2">
      <c r="B158" s="145"/>
      <c r="D158" s="146" t="s">
        <v>74</v>
      </c>
      <c r="E158" s="154" t="s">
        <v>259</v>
      </c>
      <c r="F158" s="154" t="s">
        <v>260</v>
      </c>
      <c r="I158" s="148"/>
      <c r="J158" s="155">
        <f>BK158</f>
        <v>0</v>
      </c>
      <c r="L158" s="145"/>
      <c r="M158" s="149"/>
      <c r="P158" s="150">
        <f>P159</f>
        <v>0</v>
      </c>
      <c r="R158" s="150">
        <f>R159</f>
        <v>0</v>
      </c>
      <c r="T158" s="151">
        <f>T159</f>
        <v>0</v>
      </c>
      <c r="AR158" s="146" t="s">
        <v>83</v>
      </c>
      <c r="AT158" s="152" t="s">
        <v>74</v>
      </c>
      <c r="AU158" s="152" t="s">
        <v>83</v>
      </c>
      <c r="AY158" s="146" t="s">
        <v>158</v>
      </c>
      <c r="BK158" s="153">
        <f>BK159</f>
        <v>0</v>
      </c>
    </row>
    <row r="159" spans="2:65" s="1" customFormat="1" ht="24.2" customHeight="1" x14ac:dyDescent="0.2">
      <c r="B159" s="130"/>
      <c r="C159" s="156" t="s">
        <v>219</v>
      </c>
      <c r="D159" s="156" t="s">
        <v>161</v>
      </c>
      <c r="E159" s="157" t="s">
        <v>261</v>
      </c>
      <c r="F159" s="158" t="s">
        <v>262</v>
      </c>
      <c r="G159" s="159" t="s">
        <v>239</v>
      </c>
      <c r="H159" s="160">
        <v>33.912999999999997</v>
      </c>
      <c r="I159" s="161"/>
      <c r="J159" s="162">
        <f>ROUND(I159*H159,2)</f>
        <v>0</v>
      </c>
      <c r="K159" s="163"/>
      <c r="L159" s="30"/>
      <c r="M159" s="164" t="s">
        <v>1</v>
      </c>
      <c r="N159" s="129" t="s">
        <v>41</v>
      </c>
      <c r="P159" s="165">
        <f>O159*H159</f>
        <v>0</v>
      </c>
      <c r="Q159" s="165">
        <v>0</v>
      </c>
      <c r="R159" s="165">
        <f>Q159*H159</f>
        <v>0</v>
      </c>
      <c r="S159" s="165">
        <v>0</v>
      </c>
      <c r="T159" s="166">
        <f>S159*H159</f>
        <v>0</v>
      </c>
      <c r="AR159" s="167" t="s">
        <v>165</v>
      </c>
      <c r="AT159" s="167" t="s">
        <v>161</v>
      </c>
      <c r="AU159" s="167" t="s">
        <v>137</v>
      </c>
      <c r="AY159" s="13" t="s">
        <v>158</v>
      </c>
      <c r="BE159" s="93">
        <f>IF(N159="základná",J159,0)</f>
        <v>0</v>
      </c>
      <c r="BF159" s="93">
        <f>IF(N159="znížená",J159,0)</f>
        <v>0</v>
      </c>
      <c r="BG159" s="93">
        <f>IF(N159="zákl. prenesená",J159,0)</f>
        <v>0</v>
      </c>
      <c r="BH159" s="93">
        <f>IF(N159="zníž. prenesená",J159,0)</f>
        <v>0</v>
      </c>
      <c r="BI159" s="93">
        <f>IF(N159="nulová",J159,0)</f>
        <v>0</v>
      </c>
      <c r="BJ159" s="13" t="s">
        <v>137</v>
      </c>
      <c r="BK159" s="93">
        <f>ROUND(I159*H159,2)</f>
        <v>0</v>
      </c>
      <c r="BL159" s="13" t="s">
        <v>165</v>
      </c>
      <c r="BM159" s="167" t="s">
        <v>222</v>
      </c>
    </row>
    <row r="160" spans="2:65" s="11" customFormat="1" ht="25.9" customHeight="1" x14ac:dyDescent="0.2">
      <c r="B160" s="145"/>
      <c r="D160" s="146" t="s">
        <v>74</v>
      </c>
      <c r="E160" s="147" t="s">
        <v>264</v>
      </c>
      <c r="F160" s="147" t="s">
        <v>265</v>
      </c>
      <c r="I160" s="148"/>
      <c r="J160" s="127">
        <f>BK160</f>
        <v>0</v>
      </c>
      <c r="L160" s="145"/>
      <c r="M160" s="149"/>
      <c r="P160" s="150">
        <f>P161+P172+P182+P185+P192+P195</f>
        <v>0</v>
      </c>
      <c r="R160" s="150">
        <f>R161+R172+R182+R185+R192+R195</f>
        <v>0</v>
      </c>
      <c r="T160" s="151">
        <f>T161+T172+T182+T185+T192+T195</f>
        <v>0</v>
      </c>
      <c r="AR160" s="146" t="s">
        <v>137</v>
      </c>
      <c r="AT160" s="152" t="s">
        <v>74</v>
      </c>
      <c r="AU160" s="152" t="s">
        <v>75</v>
      </c>
      <c r="AY160" s="146" t="s">
        <v>158</v>
      </c>
      <c r="BK160" s="153">
        <f>BK161+BK172+BK182+BK185+BK192+BK195</f>
        <v>0</v>
      </c>
    </row>
    <row r="161" spans="2:65" s="11" customFormat="1" ht="22.9" customHeight="1" x14ac:dyDescent="0.2">
      <c r="B161" s="145"/>
      <c r="D161" s="146" t="s">
        <v>74</v>
      </c>
      <c r="E161" s="154" t="s">
        <v>436</v>
      </c>
      <c r="F161" s="154" t="s">
        <v>437</v>
      </c>
      <c r="I161" s="148"/>
      <c r="J161" s="155">
        <f>BK161</f>
        <v>0</v>
      </c>
      <c r="L161" s="145"/>
      <c r="M161" s="149"/>
      <c r="P161" s="150">
        <f>SUM(P162:P171)</f>
        <v>0</v>
      </c>
      <c r="R161" s="150">
        <f>SUM(R162:R171)</f>
        <v>0</v>
      </c>
      <c r="T161" s="151">
        <f>SUM(T162:T171)</f>
        <v>0</v>
      </c>
      <c r="AR161" s="146" t="s">
        <v>137</v>
      </c>
      <c r="AT161" s="152" t="s">
        <v>74</v>
      </c>
      <c r="AU161" s="152" t="s">
        <v>83</v>
      </c>
      <c r="AY161" s="146" t="s">
        <v>158</v>
      </c>
      <c r="BK161" s="153">
        <f>SUM(BK162:BK171)</f>
        <v>0</v>
      </c>
    </row>
    <row r="162" spans="2:65" s="1" customFormat="1" ht="55.5" customHeight="1" x14ac:dyDescent="0.2">
      <c r="B162" s="130"/>
      <c r="C162" s="156" t="s">
        <v>194</v>
      </c>
      <c r="D162" s="156" t="s">
        <v>161</v>
      </c>
      <c r="E162" s="157" t="s">
        <v>438</v>
      </c>
      <c r="F162" s="158" t="s">
        <v>439</v>
      </c>
      <c r="G162" s="159" t="s">
        <v>175</v>
      </c>
      <c r="H162" s="160">
        <v>6823</v>
      </c>
      <c r="I162" s="161"/>
      <c r="J162" s="162">
        <f t="shared" ref="J162:J171" si="15">ROUND(I162*H162,2)</f>
        <v>0</v>
      </c>
      <c r="K162" s="163"/>
      <c r="L162" s="30"/>
      <c r="M162" s="164" t="s">
        <v>1</v>
      </c>
      <c r="N162" s="129" t="s">
        <v>41</v>
      </c>
      <c r="P162" s="165">
        <f t="shared" ref="P162:P171" si="16">O162*H162</f>
        <v>0</v>
      </c>
      <c r="Q162" s="165">
        <v>0</v>
      </c>
      <c r="R162" s="165">
        <f t="shared" ref="R162:R171" si="17">Q162*H162</f>
        <v>0</v>
      </c>
      <c r="S162" s="165">
        <v>0</v>
      </c>
      <c r="T162" s="166">
        <f t="shared" ref="T162:T171" si="18">S162*H162</f>
        <v>0</v>
      </c>
      <c r="AR162" s="167" t="s">
        <v>190</v>
      </c>
      <c r="AT162" s="167" t="s">
        <v>161</v>
      </c>
      <c r="AU162" s="167" t="s">
        <v>137</v>
      </c>
      <c r="AY162" s="13" t="s">
        <v>158</v>
      </c>
      <c r="BE162" s="93">
        <f t="shared" ref="BE162:BE171" si="19">IF(N162="základná",J162,0)</f>
        <v>0</v>
      </c>
      <c r="BF162" s="93">
        <f t="shared" ref="BF162:BF171" si="20">IF(N162="znížená",J162,0)</f>
        <v>0</v>
      </c>
      <c r="BG162" s="93">
        <f t="shared" ref="BG162:BG171" si="21">IF(N162="zákl. prenesená",J162,0)</f>
        <v>0</v>
      </c>
      <c r="BH162" s="93">
        <f t="shared" ref="BH162:BH171" si="22">IF(N162="zníž. prenesená",J162,0)</f>
        <v>0</v>
      </c>
      <c r="BI162" s="93">
        <f t="shared" ref="BI162:BI171" si="23">IF(N162="nulová",J162,0)</f>
        <v>0</v>
      </c>
      <c r="BJ162" s="13" t="s">
        <v>137</v>
      </c>
      <c r="BK162" s="93">
        <f t="shared" ref="BK162:BK171" si="24">ROUND(I162*H162,2)</f>
        <v>0</v>
      </c>
      <c r="BL162" s="13" t="s">
        <v>190</v>
      </c>
      <c r="BM162" s="167" t="s">
        <v>225</v>
      </c>
    </row>
    <row r="163" spans="2:65" s="1" customFormat="1" ht="24.2" customHeight="1" x14ac:dyDescent="0.2">
      <c r="B163" s="130"/>
      <c r="C163" s="156" t="s">
        <v>226</v>
      </c>
      <c r="D163" s="156" t="s">
        <v>161</v>
      </c>
      <c r="E163" s="157" t="s">
        <v>440</v>
      </c>
      <c r="F163" s="158" t="s">
        <v>441</v>
      </c>
      <c r="G163" s="159" t="s">
        <v>175</v>
      </c>
      <c r="H163" s="160">
        <v>1364.6</v>
      </c>
      <c r="I163" s="161"/>
      <c r="J163" s="162">
        <f t="shared" si="15"/>
        <v>0</v>
      </c>
      <c r="K163" s="163"/>
      <c r="L163" s="30"/>
      <c r="M163" s="164" t="s">
        <v>1</v>
      </c>
      <c r="N163" s="129" t="s">
        <v>41</v>
      </c>
      <c r="P163" s="165">
        <f t="shared" si="16"/>
        <v>0</v>
      </c>
      <c r="Q163" s="165">
        <v>0</v>
      </c>
      <c r="R163" s="165">
        <f t="shared" si="17"/>
        <v>0</v>
      </c>
      <c r="S163" s="165">
        <v>0</v>
      </c>
      <c r="T163" s="166">
        <f t="shared" si="18"/>
        <v>0</v>
      </c>
      <c r="AR163" s="167" t="s">
        <v>190</v>
      </c>
      <c r="AT163" s="167" t="s">
        <v>161</v>
      </c>
      <c r="AU163" s="167" t="s">
        <v>137</v>
      </c>
      <c r="AY163" s="13" t="s">
        <v>158</v>
      </c>
      <c r="BE163" s="93">
        <f t="shared" si="19"/>
        <v>0</v>
      </c>
      <c r="BF163" s="93">
        <f t="shared" si="20"/>
        <v>0</v>
      </c>
      <c r="BG163" s="93">
        <f t="shared" si="21"/>
        <v>0</v>
      </c>
      <c r="BH163" s="93">
        <f t="shared" si="22"/>
        <v>0</v>
      </c>
      <c r="BI163" s="93">
        <f t="shared" si="23"/>
        <v>0</v>
      </c>
      <c r="BJ163" s="13" t="s">
        <v>137</v>
      </c>
      <c r="BK163" s="93">
        <f t="shared" si="24"/>
        <v>0</v>
      </c>
      <c r="BL163" s="13" t="s">
        <v>190</v>
      </c>
      <c r="BM163" s="167" t="s">
        <v>229</v>
      </c>
    </row>
    <row r="164" spans="2:65" s="1" customFormat="1" ht="16.5" customHeight="1" x14ac:dyDescent="0.2">
      <c r="B164" s="130"/>
      <c r="C164" s="169" t="s">
        <v>7</v>
      </c>
      <c r="D164" s="169" t="s">
        <v>391</v>
      </c>
      <c r="E164" s="170" t="s">
        <v>442</v>
      </c>
      <c r="F164" s="171" t="s">
        <v>443</v>
      </c>
      <c r="G164" s="172" t="s">
        <v>239</v>
      </c>
      <c r="H164" s="173">
        <v>0.10199999999999999</v>
      </c>
      <c r="I164" s="174"/>
      <c r="J164" s="175">
        <f t="shared" si="15"/>
        <v>0</v>
      </c>
      <c r="K164" s="176"/>
      <c r="L164" s="177"/>
      <c r="M164" s="178" t="s">
        <v>1</v>
      </c>
      <c r="N164" s="179" t="s">
        <v>41</v>
      </c>
      <c r="P164" s="165">
        <f t="shared" si="16"/>
        <v>0</v>
      </c>
      <c r="Q164" s="165">
        <v>0</v>
      </c>
      <c r="R164" s="165">
        <f t="shared" si="17"/>
        <v>0</v>
      </c>
      <c r="S164" s="165">
        <v>0</v>
      </c>
      <c r="T164" s="166">
        <f t="shared" si="18"/>
        <v>0</v>
      </c>
      <c r="AR164" s="167" t="s">
        <v>218</v>
      </c>
      <c r="AT164" s="167" t="s">
        <v>391</v>
      </c>
      <c r="AU164" s="167" t="s">
        <v>137</v>
      </c>
      <c r="AY164" s="13" t="s">
        <v>158</v>
      </c>
      <c r="BE164" s="93">
        <f t="shared" si="19"/>
        <v>0</v>
      </c>
      <c r="BF164" s="93">
        <f t="shared" si="20"/>
        <v>0</v>
      </c>
      <c r="BG164" s="93">
        <f t="shared" si="21"/>
        <v>0</v>
      </c>
      <c r="BH164" s="93">
        <f t="shared" si="22"/>
        <v>0</v>
      </c>
      <c r="BI164" s="93">
        <f t="shared" si="23"/>
        <v>0</v>
      </c>
      <c r="BJ164" s="13" t="s">
        <v>137</v>
      </c>
      <c r="BK164" s="93">
        <f t="shared" si="24"/>
        <v>0</v>
      </c>
      <c r="BL164" s="13" t="s">
        <v>190</v>
      </c>
      <c r="BM164" s="167" t="s">
        <v>232</v>
      </c>
    </row>
    <row r="165" spans="2:65" s="1" customFormat="1" ht="33" customHeight="1" x14ac:dyDescent="0.2">
      <c r="B165" s="130"/>
      <c r="C165" s="156" t="s">
        <v>233</v>
      </c>
      <c r="D165" s="156" t="s">
        <v>161</v>
      </c>
      <c r="E165" s="157" t="s">
        <v>444</v>
      </c>
      <c r="F165" s="158" t="s">
        <v>445</v>
      </c>
      <c r="G165" s="159" t="s">
        <v>175</v>
      </c>
      <c r="H165" s="160">
        <v>1364.6</v>
      </c>
      <c r="I165" s="161"/>
      <c r="J165" s="162">
        <f t="shared" si="15"/>
        <v>0</v>
      </c>
      <c r="K165" s="163"/>
      <c r="L165" s="30"/>
      <c r="M165" s="164" t="s">
        <v>1</v>
      </c>
      <c r="N165" s="129" t="s">
        <v>41</v>
      </c>
      <c r="P165" s="165">
        <f t="shared" si="16"/>
        <v>0</v>
      </c>
      <c r="Q165" s="165">
        <v>0</v>
      </c>
      <c r="R165" s="165">
        <f t="shared" si="17"/>
        <v>0</v>
      </c>
      <c r="S165" s="165">
        <v>0</v>
      </c>
      <c r="T165" s="166">
        <f t="shared" si="18"/>
        <v>0</v>
      </c>
      <c r="AR165" s="167" t="s">
        <v>190</v>
      </c>
      <c r="AT165" s="167" t="s">
        <v>161</v>
      </c>
      <c r="AU165" s="167" t="s">
        <v>137</v>
      </c>
      <c r="AY165" s="13" t="s">
        <v>158</v>
      </c>
      <c r="BE165" s="93">
        <f t="shared" si="19"/>
        <v>0</v>
      </c>
      <c r="BF165" s="93">
        <f t="shared" si="20"/>
        <v>0</v>
      </c>
      <c r="BG165" s="93">
        <f t="shared" si="21"/>
        <v>0</v>
      </c>
      <c r="BH165" s="93">
        <f t="shared" si="22"/>
        <v>0</v>
      </c>
      <c r="BI165" s="93">
        <f t="shared" si="23"/>
        <v>0</v>
      </c>
      <c r="BJ165" s="13" t="s">
        <v>137</v>
      </c>
      <c r="BK165" s="93">
        <f t="shared" si="24"/>
        <v>0</v>
      </c>
      <c r="BL165" s="13" t="s">
        <v>190</v>
      </c>
      <c r="BM165" s="167" t="s">
        <v>236</v>
      </c>
    </row>
    <row r="166" spans="2:65" s="1" customFormat="1" ht="16.5" customHeight="1" x14ac:dyDescent="0.2">
      <c r="B166" s="130"/>
      <c r="C166" s="169" t="s">
        <v>200</v>
      </c>
      <c r="D166" s="169" t="s">
        <v>391</v>
      </c>
      <c r="E166" s="170" t="s">
        <v>446</v>
      </c>
      <c r="F166" s="171" t="s">
        <v>447</v>
      </c>
      <c r="G166" s="172" t="s">
        <v>175</v>
      </c>
      <c r="H166" s="173">
        <v>1804.684</v>
      </c>
      <c r="I166" s="174"/>
      <c r="J166" s="175">
        <f t="shared" si="15"/>
        <v>0</v>
      </c>
      <c r="K166" s="176"/>
      <c r="L166" s="177"/>
      <c r="M166" s="178" t="s">
        <v>1</v>
      </c>
      <c r="N166" s="179" t="s">
        <v>41</v>
      </c>
      <c r="P166" s="165">
        <f t="shared" si="16"/>
        <v>0</v>
      </c>
      <c r="Q166" s="165">
        <v>0</v>
      </c>
      <c r="R166" s="165">
        <f t="shared" si="17"/>
        <v>0</v>
      </c>
      <c r="S166" s="165">
        <v>0</v>
      </c>
      <c r="T166" s="166">
        <f t="shared" si="18"/>
        <v>0</v>
      </c>
      <c r="AR166" s="167" t="s">
        <v>218</v>
      </c>
      <c r="AT166" s="167" t="s">
        <v>391</v>
      </c>
      <c r="AU166" s="167" t="s">
        <v>137</v>
      </c>
      <c r="AY166" s="13" t="s">
        <v>158</v>
      </c>
      <c r="BE166" s="93">
        <f t="shared" si="19"/>
        <v>0</v>
      </c>
      <c r="BF166" s="93">
        <f t="shared" si="20"/>
        <v>0</v>
      </c>
      <c r="BG166" s="93">
        <f t="shared" si="21"/>
        <v>0</v>
      </c>
      <c r="BH166" s="93">
        <f t="shared" si="22"/>
        <v>0</v>
      </c>
      <c r="BI166" s="93">
        <f t="shared" si="23"/>
        <v>0</v>
      </c>
      <c r="BJ166" s="13" t="s">
        <v>137</v>
      </c>
      <c r="BK166" s="93">
        <f t="shared" si="24"/>
        <v>0</v>
      </c>
      <c r="BL166" s="13" t="s">
        <v>190</v>
      </c>
      <c r="BM166" s="167" t="s">
        <v>240</v>
      </c>
    </row>
    <row r="167" spans="2:65" s="1" customFormat="1" ht="55.5" customHeight="1" x14ac:dyDescent="0.2">
      <c r="B167" s="130"/>
      <c r="C167" s="156" t="s">
        <v>241</v>
      </c>
      <c r="D167" s="156" t="s">
        <v>161</v>
      </c>
      <c r="E167" s="157" t="s">
        <v>448</v>
      </c>
      <c r="F167" s="158" t="s">
        <v>449</v>
      </c>
      <c r="G167" s="159" t="s">
        <v>175</v>
      </c>
      <c r="H167" s="160">
        <v>6884.0429999999997</v>
      </c>
      <c r="I167" s="161"/>
      <c r="J167" s="162">
        <f t="shared" si="15"/>
        <v>0</v>
      </c>
      <c r="K167" s="163"/>
      <c r="L167" s="30"/>
      <c r="M167" s="164" t="s">
        <v>1</v>
      </c>
      <c r="N167" s="129" t="s">
        <v>41</v>
      </c>
      <c r="P167" s="165">
        <f t="shared" si="16"/>
        <v>0</v>
      </c>
      <c r="Q167" s="165">
        <v>0</v>
      </c>
      <c r="R167" s="165">
        <f t="shared" si="17"/>
        <v>0</v>
      </c>
      <c r="S167" s="165">
        <v>0</v>
      </c>
      <c r="T167" s="166">
        <f t="shared" si="18"/>
        <v>0</v>
      </c>
      <c r="AR167" s="167" t="s">
        <v>190</v>
      </c>
      <c r="AT167" s="167" t="s">
        <v>161</v>
      </c>
      <c r="AU167" s="167" t="s">
        <v>137</v>
      </c>
      <c r="AY167" s="13" t="s">
        <v>158</v>
      </c>
      <c r="BE167" s="93">
        <f t="shared" si="19"/>
        <v>0</v>
      </c>
      <c r="BF167" s="93">
        <f t="shared" si="20"/>
        <v>0</v>
      </c>
      <c r="BG167" s="93">
        <f t="shared" si="21"/>
        <v>0</v>
      </c>
      <c r="BH167" s="93">
        <f t="shared" si="22"/>
        <v>0</v>
      </c>
      <c r="BI167" s="93">
        <f t="shared" si="23"/>
        <v>0</v>
      </c>
      <c r="BJ167" s="13" t="s">
        <v>137</v>
      </c>
      <c r="BK167" s="93">
        <f t="shared" si="24"/>
        <v>0</v>
      </c>
      <c r="BL167" s="13" t="s">
        <v>190</v>
      </c>
      <c r="BM167" s="167" t="s">
        <v>244</v>
      </c>
    </row>
    <row r="168" spans="2:65" s="1" customFormat="1" ht="24.2" customHeight="1" x14ac:dyDescent="0.2">
      <c r="B168" s="130"/>
      <c r="C168" s="169" t="s">
        <v>203</v>
      </c>
      <c r="D168" s="169" t="s">
        <v>391</v>
      </c>
      <c r="E168" s="170" t="s">
        <v>450</v>
      </c>
      <c r="F168" s="171" t="s">
        <v>451</v>
      </c>
      <c r="G168" s="172" t="s">
        <v>175</v>
      </c>
      <c r="H168" s="173">
        <v>7916.6490000000003</v>
      </c>
      <c r="I168" s="174"/>
      <c r="J168" s="175">
        <f t="shared" si="15"/>
        <v>0</v>
      </c>
      <c r="K168" s="176"/>
      <c r="L168" s="177"/>
      <c r="M168" s="178" t="s">
        <v>1</v>
      </c>
      <c r="N168" s="179" t="s">
        <v>41</v>
      </c>
      <c r="P168" s="165">
        <f t="shared" si="16"/>
        <v>0</v>
      </c>
      <c r="Q168" s="165">
        <v>0</v>
      </c>
      <c r="R168" s="165">
        <f t="shared" si="17"/>
        <v>0</v>
      </c>
      <c r="S168" s="165">
        <v>0</v>
      </c>
      <c r="T168" s="166">
        <f t="shared" si="18"/>
        <v>0</v>
      </c>
      <c r="AR168" s="167" t="s">
        <v>218</v>
      </c>
      <c r="AT168" s="167" t="s">
        <v>391</v>
      </c>
      <c r="AU168" s="167" t="s">
        <v>137</v>
      </c>
      <c r="AY168" s="13" t="s">
        <v>158</v>
      </c>
      <c r="BE168" s="93">
        <f t="shared" si="19"/>
        <v>0</v>
      </c>
      <c r="BF168" s="93">
        <f t="shared" si="20"/>
        <v>0</v>
      </c>
      <c r="BG168" s="93">
        <f t="shared" si="21"/>
        <v>0</v>
      </c>
      <c r="BH168" s="93">
        <f t="shared" si="22"/>
        <v>0</v>
      </c>
      <c r="BI168" s="93">
        <f t="shared" si="23"/>
        <v>0</v>
      </c>
      <c r="BJ168" s="13" t="s">
        <v>137</v>
      </c>
      <c r="BK168" s="93">
        <f t="shared" si="24"/>
        <v>0</v>
      </c>
      <c r="BL168" s="13" t="s">
        <v>190</v>
      </c>
      <c r="BM168" s="167" t="s">
        <v>247</v>
      </c>
    </row>
    <row r="169" spans="2:65" s="1" customFormat="1" ht="24.2" customHeight="1" x14ac:dyDescent="0.2">
      <c r="B169" s="130"/>
      <c r="C169" s="156" t="s">
        <v>248</v>
      </c>
      <c r="D169" s="156" t="s">
        <v>161</v>
      </c>
      <c r="E169" s="157" t="s">
        <v>452</v>
      </c>
      <c r="F169" s="158" t="s">
        <v>453</v>
      </c>
      <c r="G169" s="159" t="s">
        <v>175</v>
      </c>
      <c r="H169" s="160">
        <v>6884.0429999999997</v>
      </c>
      <c r="I169" s="161"/>
      <c r="J169" s="162">
        <f t="shared" si="15"/>
        <v>0</v>
      </c>
      <c r="K169" s="163"/>
      <c r="L169" s="30"/>
      <c r="M169" s="164" t="s">
        <v>1</v>
      </c>
      <c r="N169" s="129" t="s">
        <v>41</v>
      </c>
      <c r="P169" s="165">
        <f t="shared" si="16"/>
        <v>0</v>
      </c>
      <c r="Q169" s="165">
        <v>0</v>
      </c>
      <c r="R169" s="165">
        <f t="shared" si="17"/>
        <v>0</v>
      </c>
      <c r="S169" s="165">
        <v>0</v>
      </c>
      <c r="T169" s="166">
        <f t="shared" si="18"/>
        <v>0</v>
      </c>
      <c r="AR169" s="167" t="s">
        <v>190</v>
      </c>
      <c r="AT169" s="167" t="s">
        <v>161</v>
      </c>
      <c r="AU169" s="167" t="s">
        <v>137</v>
      </c>
      <c r="AY169" s="13" t="s">
        <v>158</v>
      </c>
      <c r="BE169" s="93">
        <f t="shared" si="19"/>
        <v>0</v>
      </c>
      <c r="BF169" s="93">
        <f t="shared" si="20"/>
        <v>0</v>
      </c>
      <c r="BG169" s="93">
        <f t="shared" si="21"/>
        <v>0</v>
      </c>
      <c r="BH169" s="93">
        <f t="shared" si="22"/>
        <v>0</v>
      </c>
      <c r="BI169" s="93">
        <f t="shared" si="23"/>
        <v>0</v>
      </c>
      <c r="BJ169" s="13" t="s">
        <v>137</v>
      </c>
      <c r="BK169" s="93">
        <f t="shared" si="24"/>
        <v>0</v>
      </c>
      <c r="BL169" s="13" t="s">
        <v>190</v>
      </c>
      <c r="BM169" s="167" t="s">
        <v>251</v>
      </c>
    </row>
    <row r="170" spans="2:65" s="1" customFormat="1" ht="16.5" customHeight="1" x14ac:dyDescent="0.2">
      <c r="B170" s="130"/>
      <c r="C170" s="169" t="s">
        <v>207</v>
      </c>
      <c r="D170" s="169" t="s">
        <v>391</v>
      </c>
      <c r="E170" s="170" t="s">
        <v>454</v>
      </c>
      <c r="F170" s="171" t="s">
        <v>455</v>
      </c>
      <c r="G170" s="172" t="s">
        <v>175</v>
      </c>
      <c r="H170" s="173">
        <v>6884.0429999999997</v>
      </c>
      <c r="I170" s="174"/>
      <c r="J170" s="175">
        <f t="shared" si="15"/>
        <v>0</v>
      </c>
      <c r="K170" s="176"/>
      <c r="L170" s="177"/>
      <c r="M170" s="178" t="s">
        <v>1</v>
      </c>
      <c r="N170" s="179" t="s">
        <v>41</v>
      </c>
      <c r="P170" s="165">
        <f t="shared" si="16"/>
        <v>0</v>
      </c>
      <c r="Q170" s="165">
        <v>0</v>
      </c>
      <c r="R170" s="165">
        <f t="shared" si="17"/>
        <v>0</v>
      </c>
      <c r="S170" s="165">
        <v>0</v>
      </c>
      <c r="T170" s="166">
        <f t="shared" si="18"/>
        <v>0</v>
      </c>
      <c r="AR170" s="167" t="s">
        <v>218</v>
      </c>
      <c r="AT170" s="167" t="s">
        <v>391</v>
      </c>
      <c r="AU170" s="167" t="s">
        <v>137</v>
      </c>
      <c r="AY170" s="13" t="s">
        <v>158</v>
      </c>
      <c r="BE170" s="93">
        <f t="shared" si="19"/>
        <v>0</v>
      </c>
      <c r="BF170" s="93">
        <f t="shared" si="20"/>
        <v>0</v>
      </c>
      <c r="BG170" s="93">
        <f t="shared" si="21"/>
        <v>0</v>
      </c>
      <c r="BH170" s="93">
        <f t="shared" si="22"/>
        <v>0</v>
      </c>
      <c r="BI170" s="93">
        <f t="shared" si="23"/>
        <v>0</v>
      </c>
      <c r="BJ170" s="13" t="s">
        <v>137</v>
      </c>
      <c r="BK170" s="93">
        <f t="shared" si="24"/>
        <v>0</v>
      </c>
      <c r="BL170" s="13" t="s">
        <v>190</v>
      </c>
      <c r="BM170" s="167" t="s">
        <v>254</v>
      </c>
    </row>
    <row r="171" spans="2:65" s="1" customFormat="1" ht="24.2" customHeight="1" x14ac:dyDescent="0.2">
      <c r="B171" s="130"/>
      <c r="C171" s="156" t="s">
        <v>255</v>
      </c>
      <c r="D171" s="156" t="s">
        <v>161</v>
      </c>
      <c r="E171" s="157" t="s">
        <v>456</v>
      </c>
      <c r="F171" s="158" t="s">
        <v>457</v>
      </c>
      <c r="G171" s="159" t="s">
        <v>383</v>
      </c>
      <c r="H171" s="168"/>
      <c r="I171" s="161"/>
      <c r="J171" s="162">
        <f t="shared" si="15"/>
        <v>0</v>
      </c>
      <c r="K171" s="163"/>
      <c r="L171" s="30"/>
      <c r="M171" s="164" t="s">
        <v>1</v>
      </c>
      <c r="N171" s="129" t="s">
        <v>41</v>
      </c>
      <c r="P171" s="165">
        <f t="shared" si="16"/>
        <v>0</v>
      </c>
      <c r="Q171" s="165">
        <v>0</v>
      </c>
      <c r="R171" s="165">
        <f t="shared" si="17"/>
        <v>0</v>
      </c>
      <c r="S171" s="165">
        <v>0</v>
      </c>
      <c r="T171" s="166">
        <f t="shared" si="18"/>
        <v>0</v>
      </c>
      <c r="AR171" s="167" t="s">
        <v>190</v>
      </c>
      <c r="AT171" s="167" t="s">
        <v>161</v>
      </c>
      <c r="AU171" s="167" t="s">
        <v>137</v>
      </c>
      <c r="AY171" s="13" t="s">
        <v>158</v>
      </c>
      <c r="BE171" s="93">
        <f t="shared" si="19"/>
        <v>0</v>
      </c>
      <c r="BF171" s="93">
        <f t="shared" si="20"/>
        <v>0</v>
      </c>
      <c r="BG171" s="93">
        <f t="shared" si="21"/>
        <v>0</v>
      </c>
      <c r="BH171" s="93">
        <f t="shared" si="22"/>
        <v>0</v>
      </c>
      <c r="BI171" s="93">
        <f t="shared" si="23"/>
        <v>0</v>
      </c>
      <c r="BJ171" s="13" t="s">
        <v>137</v>
      </c>
      <c r="BK171" s="93">
        <f t="shared" si="24"/>
        <v>0</v>
      </c>
      <c r="BL171" s="13" t="s">
        <v>190</v>
      </c>
      <c r="BM171" s="167" t="s">
        <v>258</v>
      </c>
    </row>
    <row r="172" spans="2:65" s="11" customFormat="1" ht="22.9" customHeight="1" x14ac:dyDescent="0.2">
      <c r="B172" s="145"/>
      <c r="D172" s="146" t="s">
        <v>74</v>
      </c>
      <c r="E172" s="154" t="s">
        <v>458</v>
      </c>
      <c r="F172" s="154" t="s">
        <v>459</v>
      </c>
      <c r="I172" s="148"/>
      <c r="J172" s="155">
        <f>BK172</f>
        <v>0</v>
      </c>
      <c r="L172" s="145"/>
      <c r="M172" s="149"/>
      <c r="P172" s="150">
        <f>SUM(P173:P181)</f>
        <v>0</v>
      </c>
      <c r="R172" s="150">
        <f>SUM(R173:R181)</f>
        <v>0</v>
      </c>
      <c r="T172" s="151">
        <f>SUM(T173:T181)</f>
        <v>0</v>
      </c>
      <c r="AR172" s="146" t="s">
        <v>137</v>
      </c>
      <c r="AT172" s="152" t="s">
        <v>74</v>
      </c>
      <c r="AU172" s="152" t="s">
        <v>83</v>
      </c>
      <c r="AY172" s="146" t="s">
        <v>158</v>
      </c>
      <c r="BK172" s="153">
        <f>SUM(BK173:BK181)</f>
        <v>0</v>
      </c>
    </row>
    <row r="173" spans="2:65" s="1" customFormat="1" ht="37.9" customHeight="1" x14ac:dyDescent="0.2">
      <c r="B173" s="130"/>
      <c r="C173" s="156" t="s">
        <v>210</v>
      </c>
      <c r="D173" s="156" t="s">
        <v>161</v>
      </c>
      <c r="E173" s="157" t="s">
        <v>460</v>
      </c>
      <c r="F173" s="158" t="s">
        <v>461</v>
      </c>
      <c r="G173" s="159" t="s">
        <v>175</v>
      </c>
      <c r="H173" s="160">
        <v>6820</v>
      </c>
      <c r="I173" s="161"/>
      <c r="J173" s="162">
        <f t="shared" ref="J173:J181" si="25">ROUND(I173*H173,2)</f>
        <v>0</v>
      </c>
      <c r="K173" s="163"/>
      <c r="L173" s="30"/>
      <c r="M173" s="164" t="s">
        <v>1</v>
      </c>
      <c r="N173" s="129" t="s">
        <v>41</v>
      </c>
      <c r="P173" s="165">
        <f t="shared" ref="P173:P181" si="26">O173*H173</f>
        <v>0</v>
      </c>
      <c r="Q173" s="165">
        <v>0</v>
      </c>
      <c r="R173" s="165">
        <f t="shared" ref="R173:R181" si="27">Q173*H173</f>
        <v>0</v>
      </c>
      <c r="S173" s="165">
        <v>0</v>
      </c>
      <c r="T173" s="166">
        <f t="shared" ref="T173:T181" si="28">S173*H173</f>
        <v>0</v>
      </c>
      <c r="AR173" s="167" t="s">
        <v>190</v>
      </c>
      <c r="AT173" s="167" t="s">
        <v>161</v>
      </c>
      <c r="AU173" s="167" t="s">
        <v>137</v>
      </c>
      <c r="AY173" s="13" t="s">
        <v>158</v>
      </c>
      <c r="BE173" s="93">
        <f t="shared" ref="BE173:BE181" si="29">IF(N173="základná",J173,0)</f>
        <v>0</v>
      </c>
      <c r="BF173" s="93">
        <f t="shared" ref="BF173:BF181" si="30">IF(N173="znížená",J173,0)</f>
        <v>0</v>
      </c>
      <c r="BG173" s="93">
        <f t="shared" ref="BG173:BG181" si="31">IF(N173="zákl. prenesená",J173,0)</f>
        <v>0</v>
      </c>
      <c r="BH173" s="93">
        <f t="shared" ref="BH173:BH181" si="32">IF(N173="zníž. prenesená",J173,0)</f>
        <v>0</v>
      </c>
      <c r="BI173" s="93">
        <f t="shared" ref="BI173:BI181" si="33">IF(N173="nulová",J173,0)</f>
        <v>0</v>
      </c>
      <c r="BJ173" s="13" t="s">
        <v>137</v>
      </c>
      <c r="BK173" s="93">
        <f t="shared" ref="BK173:BK181" si="34">ROUND(I173*H173,2)</f>
        <v>0</v>
      </c>
      <c r="BL173" s="13" t="s">
        <v>190</v>
      </c>
      <c r="BM173" s="167" t="s">
        <v>263</v>
      </c>
    </row>
    <row r="174" spans="2:65" s="1" customFormat="1" ht="24.2" customHeight="1" x14ac:dyDescent="0.2">
      <c r="B174" s="130"/>
      <c r="C174" s="156" t="s">
        <v>268</v>
      </c>
      <c r="D174" s="156" t="s">
        <v>161</v>
      </c>
      <c r="E174" s="157" t="s">
        <v>462</v>
      </c>
      <c r="F174" s="158" t="s">
        <v>463</v>
      </c>
      <c r="G174" s="159" t="s">
        <v>175</v>
      </c>
      <c r="H174" s="160">
        <v>27.71</v>
      </c>
      <c r="I174" s="161"/>
      <c r="J174" s="162">
        <f t="shared" si="25"/>
        <v>0</v>
      </c>
      <c r="K174" s="163"/>
      <c r="L174" s="30"/>
      <c r="M174" s="164" t="s">
        <v>1</v>
      </c>
      <c r="N174" s="129" t="s">
        <v>41</v>
      </c>
      <c r="P174" s="165">
        <f t="shared" si="26"/>
        <v>0</v>
      </c>
      <c r="Q174" s="165">
        <v>0</v>
      </c>
      <c r="R174" s="165">
        <f t="shared" si="27"/>
        <v>0</v>
      </c>
      <c r="S174" s="165">
        <v>0</v>
      </c>
      <c r="T174" s="166">
        <f t="shared" si="28"/>
        <v>0</v>
      </c>
      <c r="AR174" s="167" t="s">
        <v>190</v>
      </c>
      <c r="AT174" s="167" t="s">
        <v>161</v>
      </c>
      <c r="AU174" s="167" t="s">
        <v>137</v>
      </c>
      <c r="AY174" s="13" t="s">
        <v>158</v>
      </c>
      <c r="BE174" s="93">
        <f t="shared" si="29"/>
        <v>0</v>
      </c>
      <c r="BF174" s="93">
        <f t="shared" si="30"/>
        <v>0</v>
      </c>
      <c r="BG174" s="93">
        <f t="shared" si="31"/>
        <v>0</v>
      </c>
      <c r="BH174" s="93">
        <f t="shared" si="32"/>
        <v>0</v>
      </c>
      <c r="BI174" s="93">
        <f t="shared" si="33"/>
        <v>0</v>
      </c>
      <c r="BJ174" s="13" t="s">
        <v>137</v>
      </c>
      <c r="BK174" s="93">
        <f t="shared" si="34"/>
        <v>0</v>
      </c>
      <c r="BL174" s="13" t="s">
        <v>190</v>
      </c>
      <c r="BM174" s="167" t="s">
        <v>271</v>
      </c>
    </row>
    <row r="175" spans="2:65" s="1" customFormat="1" ht="24.2" customHeight="1" x14ac:dyDescent="0.2">
      <c r="B175" s="130"/>
      <c r="C175" s="169" t="s">
        <v>215</v>
      </c>
      <c r="D175" s="169" t="s">
        <v>391</v>
      </c>
      <c r="E175" s="170" t="s">
        <v>464</v>
      </c>
      <c r="F175" s="171" t="s">
        <v>465</v>
      </c>
      <c r="G175" s="172" t="s">
        <v>175</v>
      </c>
      <c r="H175" s="173">
        <v>28.829000000000001</v>
      </c>
      <c r="I175" s="174"/>
      <c r="J175" s="175">
        <f t="shared" si="25"/>
        <v>0</v>
      </c>
      <c r="K175" s="176"/>
      <c r="L175" s="177"/>
      <c r="M175" s="178" t="s">
        <v>1</v>
      </c>
      <c r="N175" s="179" t="s">
        <v>41</v>
      </c>
      <c r="P175" s="165">
        <f t="shared" si="26"/>
        <v>0</v>
      </c>
      <c r="Q175" s="165">
        <v>0</v>
      </c>
      <c r="R175" s="165">
        <f t="shared" si="27"/>
        <v>0</v>
      </c>
      <c r="S175" s="165">
        <v>0</v>
      </c>
      <c r="T175" s="166">
        <f t="shared" si="28"/>
        <v>0</v>
      </c>
      <c r="AR175" s="167" t="s">
        <v>218</v>
      </c>
      <c r="AT175" s="167" t="s">
        <v>391</v>
      </c>
      <c r="AU175" s="167" t="s">
        <v>137</v>
      </c>
      <c r="AY175" s="13" t="s">
        <v>158</v>
      </c>
      <c r="BE175" s="93">
        <f t="shared" si="29"/>
        <v>0</v>
      </c>
      <c r="BF175" s="93">
        <f t="shared" si="30"/>
        <v>0</v>
      </c>
      <c r="BG175" s="93">
        <f t="shared" si="31"/>
        <v>0</v>
      </c>
      <c r="BH175" s="93">
        <f t="shared" si="32"/>
        <v>0</v>
      </c>
      <c r="BI175" s="93">
        <f t="shared" si="33"/>
        <v>0</v>
      </c>
      <c r="BJ175" s="13" t="s">
        <v>137</v>
      </c>
      <c r="BK175" s="93">
        <f t="shared" si="34"/>
        <v>0</v>
      </c>
      <c r="BL175" s="13" t="s">
        <v>190</v>
      </c>
      <c r="BM175" s="167" t="s">
        <v>274</v>
      </c>
    </row>
    <row r="176" spans="2:65" s="1" customFormat="1" ht="24.2" customHeight="1" x14ac:dyDescent="0.2">
      <c r="B176" s="130"/>
      <c r="C176" s="156" t="s">
        <v>275</v>
      </c>
      <c r="D176" s="156" t="s">
        <v>161</v>
      </c>
      <c r="E176" s="157" t="s">
        <v>466</v>
      </c>
      <c r="F176" s="158" t="s">
        <v>467</v>
      </c>
      <c r="G176" s="159" t="s">
        <v>175</v>
      </c>
      <c r="H176" s="160">
        <v>360</v>
      </c>
      <c r="I176" s="161"/>
      <c r="J176" s="162">
        <f t="shared" si="25"/>
        <v>0</v>
      </c>
      <c r="K176" s="163"/>
      <c r="L176" s="30"/>
      <c r="M176" s="164" t="s">
        <v>1</v>
      </c>
      <c r="N176" s="129" t="s">
        <v>41</v>
      </c>
      <c r="P176" s="165">
        <f t="shared" si="26"/>
        <v>0</v>
      </c>
      <c r="Q176" s="165">
        <v>0</v>
      </c>
      <c r="R176" s="165">
        <f t="shared" si="27"/>
        <v>0</v>
      </c>
      <c r="S176" s="165">
        <v>0</v>
      </c>
      <c r="T176" s="166">
        <f t="shared" si="28"/>
        <v>0</v>
      </c>
      <c r="AR176" s="167" t="s">
        <v>190</v>
      </c>
      <c r="AT176" s="167" t="s">
        <v>161</v>
      </c>
      <c r="AU176" s="167" t="s">
        <v>137</v>
      </c>
      <c r="AY176" s="13" t="s">
        <v>158</v>
      </c>
      <c r="BE176" s="93">
        <f t="shared" si="29"/>
        <v>0</v>
      </c>
      <c r="BF176" s="93">
        <f t="shared" si="30"/>
        <v>0</v>
      </c>
      <c r="BG176" s="93">
        <f t="shared" si="31"/>
        <v>0</v>
      </c>
      <c r="BH176" s="93">
        <f t="shared" si="32"/>
        <v>0</v>
      </c>
      <c r="BI176" s="93">
        <f t="shared" si="33"/>
        <v>0</v>
      </c>
      <c r="BJ176" s="13" t="s">
        <v>137</v>
      </c>
      <c r="BK176" s="93">
        <f t="shared" si="34"/>
        <v>0</v>
      </c>
      <c r="BL176" s="13" t="s">
        <v>190</v>
      </c>
      <c r="BM176" s="167" t="s">
        <v>278</v>
      </c>
    </row>
    <row r="177" spans="2:65" s="1" customFormat="1" ht="24.2" customHeight="1" x14ac:dyDescent="0.2">
      <c r="B177" s="130"/>
      <c r="C177" s="169" t="s">
        <v>218</v>
      </c>
      <c r="D177" s="169" t="s">
        <v>391</v>
      </c>
      <c r="E177" s="170" t="s">
        <v>468</v>
      </c>
      <c r="F177" s="171" t="s">
        <v>469</v>
      </c>
      <c r="G177" s="172" t="s">
        <v>164</v>
      </c>
      <c r="H177" s="173">
        <v>2.4350000000000001</v>
      </c>
      <c r="I177" s="174"/>
      <c r="J177" s="175">
        <f t="shared" si="25"/>
        <v>0</v>
      </c>
      <c r="K177" s="176"/>
      <c r="L177" s="177"/>
      <c r="M177" s="178" t="s">
        <v>1</v>
      </c>
      <c r="N177" s="179" t="s">
        <v>41</v>
      </c>
      <c r="P177" s="165">
        <f t="shared" si="26"/>
        <v>0</v>
      </c>
      <c r="Q177" s="165">
        <v>0</v>
      </c>
      <c r="R177" s="165">
        <f t="shared" si="27"/>
        <v>0</v>
      </c>
      <c r="S177" s="165">
        <v>0</v>
      </c>
      <c r="T177" s="166">
        <f t="shared" si="28"/>
        <v>0</v>
      </c>
      <c r="AR177" s="167" t="s">
        <v>218</v>
      </c>
      <c r="AT177" s="167" t="s">
        <v>391</v>
      </c>
      <c r="AU177" s="167" t="s">
        <v>137</v>
      </c>
      <c r="AY177" s="13" t="s">
        <v>158</v>
      </c>
      <c r="BE177" s="93">
        <f t="shared" si="29"/>
        <v>0</v>
      </c>
      <c r="BF177" s="93">
        <f t="shared" si="30"/>
        <v>0</v>
      </c>
      <c r="BG177" s="93">
        <f t="shared" si="31"/>
        <v>0</v>
      </c>
      <c r="BH177" s="93">
        <f t="shared" si="32"/>
        <v>0</v>
      </c>
      <c r="BI177" s="93">
        <f t="shared" si="33"/>
        <v>0</v>
      </c>
      <c r="BJ177" s="13" t="s">
        <v>137</v>
      </c>
      <c r="BK177" s="93">
        <f t="shared" si="34"/>
        <v>0</v>
      </c>
      <c r="BL177" s="13" t="s">
        <v>190</v>
      </c>
      <c r="BM177" s="167" t="s">
        <v>281</v>
      </c>
    </row>
    <row r="178" spans="2:65" s="1" customFormat="1" ht="24.2" customHeight="1" x14ac:dyDescent="0.2">
      <c r="B178" s="130"/>
      <c r="C178" s="156" t="s">
        <v>282</v>
      </c>
      <c r="D178" s="156" t="s">
        <v>161</v>
      </c>
      <c r="E178" s="157" t="s">
        <v>470</v>
      </c>
      <c r="F178" s="158" t="s">
        <v>471</v>
      </c>
      <c r="G178" s="159" t="s">
        <v>175</v>
      </c>
      <c r="H178" s="160">
        <v>6820</v>
      </c>
      <c r="I178" s="161"/>
      <c r="J178" s="162">
        <f t="shared" si="25"/>
        <v>0</v>
      </c>
      <c r="K178" s="163"/>
      <c r="L178" s="30"/>
      <c r="M178" s="164" t="s">
        <v>1</v>
      </c>
      <c r="N178" s="129" t="s">
        <v>41</v>
      </c>
      <c r="P178" s="165">
        <f t="shared" si="26"/>
        <v>0</v>
      </c>
      <c r="Q178" s="165">
        <v>0</v>
      </c>
      <c r="R178" s="165">
        <f t="shared" si="27"/>
        <v>0</v>
      </c>
      <c r="S178" s="165">
        <v>0</v>
      </c>
      <c r="T178" s="166">
        <f t="shared" si="28"/>
        <v>0</v>
      </c>
      <c r="AR178" s="167" t="s">
        <v>190</v>
      </c>
      <c r="AT178" s="167" t="s">
        <v>161</v>
      </c>
      <c r="AU178" s="167" t="s">
        <v>137</v>
      </c>
      <c r="AY178" s="13" t="s">
        <v>158</v>
      </c>
      <c r="BE178" s="93">
        <f t="shared" si="29"/>
        <v>0</v>
      </c>
      <c r="BF178" s="93">
        <f t="shared" si="30"/>
        <v>0</v>
      </c>
      <c r="BG178" s="93">
        <f t="shared" si="31"/>
        <v>0</v>
      </c>
      <c r="BH178" s="93">
        <f t="shared" si="32"/>
        <v>0</v>
      </c>
      <c r="BI178" s="93">
        <f t="shared" si="33"/>
        <v>0</v>
      </c>
      <c r="BJ178" s="13" t="s">
        <v>137</v>
      </c>
      <c r="BK178" s="93">
        <f t="shared" si="34"/>
        <v>0</v>
      </c>
      <c r="BL178" s="13" t="s">
        <v>190</v>
      </c>
      <c r="BM178" s="167" t="s">
        <v>285</v>
      </c>
    </row>
    <row r="179" spans="2:65" s="1" customFormat="1" ht="24.2" customHeight="1" x14ac:dyDescent="0.2">
      <c r="B179" s="130"/>
      <c r="C179" s="169" t="s">
        <v>222</v>
      </c>
      <c r="D179" s="169" t="s">
        <v>391</v>
      </c>
      <c r="E179" s="170" t="s">
        <v>472</v>
      </c>
      <c r="F179" s="171" t="s">
        <v>473</v>
      </c>
      <c r="G179" s="172" t="s">
        <v>175</v>
      </c>
      <c r="H179" s="173">
        <v>7095.5280000000002</v>
      </c>
      <c r="I179" s="174"/>
      <c r="J179" s="175">
        <f t="shared" si="25"/>
        <v>0</v>
      </c>
      <c r="K179" s="176"/>
      <c r="L179" s="177"/>
      <c r="M179" s="178" t="s">
        <v>1</v>
      </c>
      <c r="N179" s="179" t="s">
        <v>41</v>
      </c>
      <c r="P179" s="165">
        <f t="shared" si="26"/>
        <v>0</v>
      </c>
      <c r="Q179" s="165">
        <v>0</v>
      </c>
      <c r="R179" s="165">
        <f t="shared" si="27"/>
        <v>0</v>
      </c>
      <c r="S179" s="165">
        <v>0</v>
      </c>
      <c r="T179" s="166">
        <f t="shared" si="28"/>
        <v>0</v>
      </c>
      <c r="AR179" s="167" t="s">
        <v>218</v>
      </c>
      <c r="AT179" s="167" t="s">
        <v>391</v>
      </c>
      <c r="AU179" s="167" t="s">
        <v>137</v>
      </c>
      <c r="AY179" s="13" t="s">
        <v>158</v>
      </c>
      <c r="BE179" s="93">
        <f t="shared" si="29"/>
        <v>0</v>
      </c>
      <c r="BF179" s="93">
        <f t="shared" si="30"/>
        <v>0</v>
      </c>
      <c r="BG179" s="93">
        <f t="shared" si="31"/>
        <v>0</v>
      </c>
      <c r="BH179" s="93">
        <f t="shared" si="32"/>
        <v>0</v>
      </c>
      <c r="BI179" s="93">
        <f t="shared" si="33"/>
        <v>0</v>
      </c>
      <c r="BJ179" s="13" t="s">
        <v>137</v>
      </c>
      <c r="BK179" s="93">
        <f t="shared" si="34"/>
        <v>0</v>
      </c>
      <c r="BL179" s="13" t="s">
        <v>190</v>
      </c>
      <c r="BM179" s="167" t="s">
        <v>288</v>
      </c>
    </row>
    <row r="180" spans="2:65" s="1" customFormat="1" ht="24.2" customHeight="1" x14ac:dyDescent="0.2">
      <c r="B180" s="130"/>
      <c r="C180" s="169" t="s">
        <v>289</v>
      </c>
      <c r="D180" s="169" t="s">
        <v>391</v>
      </c>
      <c r="E180" s="170" t="s">
        <v>474</v>
      </c>
      <c r="F180" s="171" t="s">
        <v>475</v>
      </c>
      <c r="G180" s="172" t="s">
        <v>175</v>
      </c>
      <c r="H180" s="173">
        <v>7095.5280000000002</v>
      </c>
      <c r="I180" s="174"/>
      <c r="J180" s="175">
        <f t="shared" si="25"/>
        <v>0</v>
      </c>
      <c r="K180" s="176"/>
      <c r="L180" s="177"/>
      <c r="M180" s="178" t="s">
        <v>1</v>
      </c>
      <c r="N180" s="179" t="s">
        <v>41</v>
      </c>
      <c r="P180" s="165">
        <f t="shared" si="26"/>
        <v>0</v>
      </c>
      <c r="Q180" s="165">
        <v>0</v>
      </c>
      <c r="R180" s="165">
        <f t="shared" si="27"/>
        <v>0</v>
      </c>
      <c r="S180" s="165">
        <v>0</v>
      </c>
      <c r="T180" s="166">
        <f t="shared" si="28"/>
        <v>0</v>
      </c>
      <c r="AR180" s="167" t="s">
        <v>218</v>
      </c>
      <c r="AT180" s="167" t="s">
        <v>391</v>
      </c>
      <c r="AU180" s="167" t="s">
        <v>137</v>
      </c>
      <c r="AY180" s="13" t="s">
        <v>158</v>
      </c>
      <c r="BE180" s="93">
        <f t="shared" si="29"/>
        <v>0</v>
      </c>
      <c r="BF180" s="93">
        <f t="shared" si="30"/>
        <v>0</v>
      </c>
      <c r="BG180" s="93">
        <f t="shared" si="31"/>
        <v>0</v>
      </c>
      <c r="BH180" s="93">
        <f t="shared" si="32"/>
        <v>0</v>
      </c>
      <c r="BI180" s="93">
        <f t="shared" si="33"/>
        <v>0</v>
      </c>
      <c r="BJ180" s="13" t="s">
        <v>137</v>
      </c>
      <c r="BK180" s="93">
        <f t="shared" si="34"/>
        <v>0</v>
      </c>
      <c r="BL180" s="13" t="s">
        <v>190</v>
      </c>
      <c r="BM180" s="167" t="s">
        <v>292</v>
      </c>
    </row>
    <row r="181" spans="2:65" s="1" customFormat="1" ht="24.2" customHeight="1" x14ac:dyDescent="0.2">
      <c r="B181" s="130"/>
      <c r="C181" s="156" t="s">
        <v>225</v>
      </c>
      <c r="D181" s="156" t="s">
        <v>161</v>
      </c>
      <c r="E181" s="157" t="s">
        <v>476</v>
      </c>
      <c r="F181" s="158" t="s">
        <v>477</v>
      </c>
      <c r="G181" s="159" t="s">
        <v>383</v>
      </c>
      <c r="H181" s="168"/>
      <c r="I181" s="161"/>
      <c r="J181" s="162">
        <f t="shared" si="25"/>
        <v>0</v>
      </c>
      <c r="K181" s="163"/>
      <c r="L181" s="30"/>
      <c r="M181" s="164" t="s">
        <v>1</v>
      </c>
      <c r="N181" s="129" t="s">
        <v>41</v>
      </c>
      <c r="P181" s="165">
        <f t="shared" si="26"/>
        <v>0</v>
      </c>
      <c r="Q181" s="165">
        <v>0</v>
      </c>
      <c r="R181" s="165">
        <f t="shared" si="27"/>
        <v>0</v>
      </c>
      <c r="S181" s="165">
        <v>0</v>
      </c>
      <c r="T181" s="166">
        <f t="shared" si="28"/>
        <v>0</v>
      </c>
      <c r="AR181" s="167" t="s">
        <v>190</v>
      </c>
      <c r="AT181" s="167" t="s">
        <v>161</v>
      </c>
      <c r="AU181" s="167" t="s">
        <v>137</v>
      </c>
      <c r="AY181" s="13" t="s">
        <v>158</v>
      </c>
      <c r="BE181" s="93">
        <f t="shared" si="29"/>
        <v>0</v>
      </c>
      <c r="BF181" s="93">
        <f t="shared" si="30"/>
        <v>0</v>
      </c>
      <c r="BG181" s="93">
        <f t="shared" si="31"/>
        <v>0</v>
      </c>
      <c r="BH181" s="93">
        <f t="shared" si="32"/>
        <v>0</v>
      </c>
      <c r="BI181" s="93">
        <f t="shared" si="33"/>
        <v>0</v>
      </c>
      <c r="BJ181" s="13" t="s">
        <v>137</v>
      </c>
      <c r="BK181" s="93">
        <f t="shared" si="34"/>
        <v>0</v>
      </c>
      <c r="BL181" s="13" t="s">
        <v>190</v>
      </c>
      <c r="BM181" s="167" t="s">
        <v>295</v>
      </c>
    </row>
    <row r="182" spans="2:65" s="11" customFormat="1" ht="22.9" customHeight="1" x14ac:dyDescent="0.2">
      <c r="B182" s="145"/>
      <c r="D182" s="146" t="s">
        <v>74</v>
      </c>
      <c r="E182" s="154" t="s">
        <v>478</v>
      </c>
      <c r="F182" s="154" t="s">
        <v>479</v>
      </c>
      <c r="I182" s="148"/>
      <c r="J182" s="155">
        <f>BK182</f>
        <v>0</v>
      </c>
      <c r="L182" s="145"/>
      <c r="M182" s="149"/>
      <c r="P182" s="150">
        <f>SUM(P183:P184)</f>
        <v>0</v>
      </c>
      <c r="R182" s="150">
        <f>SUM(R183:R184)</f>
        <v>0</v>
      </c>
      <c r="T182" s="151">
        <f>SUM(T183:T184)</f>
        <v>0</v>
      </c>
      <c r="AR182" s="146" t="s">
        <v>137</v>
      </c>
      <c r="AT182" s="152" t="s">
        <v>74</v>
      </c>
      <c r="AU182" s="152" t="s">
        <v>83</v>
      </c>
      <c r="AY182" s="146" t="s">
        <v>158</v>
      </c>
      <c r="BK182" s="153">
        <f>SUM(BK183:BK184)</f>
        <v>0</v>
      </c>
    </row>
    <row r="183" spans="2:65" s="1" customFormat="1" ht="16.5" customHeight="1" x14ac:dyDescent="0.2">
      <c r="B183" s="130"/>
      <c r="C183" s="156" t="s">
        <v>296</v>
      </c>
      <c r="D183" s="156" t="s">
        <v>161</v>
      </c>
      <c r="E183" s="157" t="s">
        <v>480</v>
      </c>
      <c r="F183" s="158" t="s">
        <v>481</v>
      </c>
      <c r="G183" s="159" t="s">
        <v>427</v>
      </c>
      <c r="H183" s="160">
        <v>12</v>
      </c>
      <c r="I183" s="161"/>
      <c r="J183" s="162">
        <f>ROUND(I183*H183,2)</f>
        <v>0</v>
      </c>
      <c r="K183" s="163"/>
      <c r="L183" s="30"/>
      <c r="M183" s="164" t="s">
        <v>1</v>
      </c>
      <c r="N183" s="129" t="s">
        <v>41</v>
      </c>
      <c r="P183" s="165">
        <f>O183*H183</f>
        <v>0</v>
      </c>
      <c r="Q183" s="165">
        <v>0</v>
      </c>
      <c r="R183" s="165">
        <f>Q183*H183</f>
        <v>0</v>
      </c>
      <c r="S183" s="165">
        <v>0</v>
      </c>
      <c r="T183" s="166">
        <f>S183*H183</f>
        <v>0</v>
      </c>
      <c r="AR183" s="167" t="s">
        <v>190</v>
      </c>
      <c r="AT183" s="167" t="s">
        <v>161</v>
      </c>
      <c r="AU183" s="167" t="s">
        <v>137</v>
      </c>
      <c r="AY183" s="13" t="s">
        <v>158</v>
      </c>
      <c r="BE183" s="93">
        <f>IF(N183="základná",J183,0)</f>
        <v>0</v>
      </c>
      <c r="BF183" s="93">
        <f>IF(N183="znížená",J183,0)</f>
        <v>0</v>
      </c>
      <c r="BG183" s="93">
        <f>IF(N183="zákl. prenesená",J183,0)</f>
        <v>0</v>
      </c>
      <c r="BH183" s="93">
        <f>IF(N183="zníž. prenesená",J183,0)</f>
        <v>0</v>
      </c>
      <c r="BI183" s="93">
        <f>IF(N183="nulová",J183,0)</f>
        <v>0</v>
      </c>
      <c r="BJ183" s="13" t="s">
        <v>137</v>
      </c>
      <c r="BK183" s="93">
        <f>ROUND(I183*H183,2)</f>
        <v>0</v>
      </c>
      <c r="BL183" s="13" t="s">
        <v>190</v>
      </c>
      <c r="BM183" s="167" t="s">
        <v>299</v>
      </c>
    </row>
    <row r="184" spans="2:65" s="1" customFormat="1" ht="24.2" customHeight="1" x14ac:dyDescent="0.2">
      <c r="B184" s="130"/>
      <c r="C184" s="156" t="s">
        <v>229</v>
      </c>
      <c r="D184" s="156" t="s">
        <v>161</v>
      </c>
      <c r="E184" s="157" t="s">
        <v>482</v>
      </c>
      <c r="F184" s="158" t="s">
        <v>483</v>
      </c>
      <c r="G184" s="159" t="s">
        <v>383</v>
      </c>
      <c r="H184" s="168"/>
      <c r="I184" s="161"/>
      <c r="J184" s="162">
        <f>ROUND(I184*H184,2)</f>
        <v>0</v>
      </c>
      <c r="K184" s="163"/>
      <c r="L184" s="30"/>
      <c r="M184" s="164" t="s">
        <v>1</v>
      </c>
      <c r="N184" s="129" t="s">
        <v>41</v>
      </c>
      <c r="P184" s="165">
        <f>O184*H184</f>
        <v>0</v>
      </c>
      <c r="Q184" s="165">
        <v>0</v>
      </c>
      <c r="R184" s="165">
        <f>Q184*H184</f>
        <v>0</v>
      </c>
      <c r="S184" s="165">
        <v>0</v>
      </c>
      <c r="T184" s="166">
        <f>S184*H184</f>
        <v>0</v>
      </c>
      <c r="AR184" s="167" t="s">
        <v>190</v>
      </c>
      <c r="AT184" s="167" t="s">
        <v>161</v>
      </c>
      <c r="AU184" s="167" t="s">
        <v>137</v>
      </c>
      <c r="AY184" s="13" t="s">
        <v>158</v>
      </c>
      <c r="BE184" s="93">
        <f>IF(N184="základná",J184,0)</f>
        <v>0</v>
      </c>
      <c r="BF184" s="93">
        <f>IF(N184="znížená",J184,0)</f>
        <v>0</v>
      </c>
      <c r="BG184" s="93">
        <f>IF(N184="zákl. prenesená",J184,0)</f>
        <v>0</v>
      </c>
      <c r="BH184" s="93">
        <f>IF(N184="zníž. prenesená",J184,0)</f>
        <v>0</v>
      </c>
      <c r="BI184" s="93">
        <f>IF(N184="nulová",J184,0)</f>
        <v>0</v>
      </c>
      <c r="BJ184" s="13" t="s">
        <v>137</v>
      </c>
      <c r="BK184" s="93">
        <f>ROUND(I184*H184,2)</f>
        <v>0</v>
      </c>
      <c r="BL184" s="13" t="s">
        <v>190</v>
      </c>
      <c r="BM184" s="167" t="s">
        <v>302</v>
      </c>
    </row>
    <row r="185" spans="2:65" s="11" customFormat="1" ht="22.9" customHeight="1" x14ac:dyDescent="0.2">
      <c r="B185" s="145"/>
      <c r="D185" s="146" t="s">
        <v>74</v>
      </c>
      <c r="E185" s="154" t="s">
        <v>484</v>
      </c>
      <c r="F185" s="154" t="s">
        <v>485</v>
      </c>
      <c r="I185" s="148"/>
      <c r="J185" s="155">
        <f>BK185</f>
        <v>0</v>
      </c>
      <c r="L185" s="145"/>
      <c r="M185" s="149"/>
      <c r="P185" s="150">
        <f>SUM(P186:P191)</f>
        <v>0</v>
      </c>
      <c r="R185" s="150">
        <f>SUM(R186:R191)</f>
        <v>0</v>
      </c>
      <c r="T185" s="151">
        <f>SUM(T186:T191)</f>
        <v>0</v>
      </c>
      <c r="AR185" s="146" t="s">
        <v>137</v>
      </c>
      <c r="AT185" s="152" t="s">
        <v>74</v>
      </c>
      <c r="AU185" s="152" t="s">
        <v>83</v>
      </c>
      <c r="AY185" s="146" t="s">
        <v>158</v>
      </c>
      <c r="BK185" s="153">
        <f>SUM(BK186:BK191)</f>
        <v>0</v>
      </c>
    </row>
    <row r="186" spans="2:65" s="1" customFormat="1" ht="24.2" customHeight="1" x14ac:dyDescent="0.2">
      <c r="B186" s="130"/>
      <c r="C186" s="156" t="s">
        <v>303</v>
      </c>
      <c r="D186" s="156" t="s">
        <v>161</v>
      </c>
      <c r="E186" s="157" t="s">
        <v>486</v>
      </c>
      <c r="F186" s="158" t="s">
        <v>487</v>
      </c>
      <c r="G186" s="159" t="s">
        <v>170</v>
      </c>
      <c r="H186" s="160">
        <v>130.24</v>
      </c>
      <c r="I186" s="161"/>
      <c r="J186" s="162">
        <f t="shared" ref="J186:J191" si="35">ROUND(I186*H186,2)</f>
        <v>0</v>
      </c>
      <c r="K186" s="163"/>
      <c r="L186" s="30"/>
      <c r="M186" s="164" t="s">
        <v>1</v>
      </c>
      <c r="N186" s="129" t="s">
        <v>41</v>
      </c>
      <c r="P186" s="165">
        <f t="shared" ref="P186:P191" si="36">O186*H186</f>
        <v>0</v>
      </c>
      <c r="Q186" s="165">
        <v>0</v>
      </c>
      <c r="R186" s="165">
        <f t="shared" ref="R186:R191" si="37">Q186*H186</f>
        <v>0</v>
      </c>
      <c r="S186" s="165">
        <v>0</v>
      </c>
      <c r="T186" s="166">
        <f t="shared" ref="T186:T191" si="38">S186*H186</f>
        <v>0</v>
      </c>
      <c r="AR186" s="167" t="s">
        <v>190</v>
      </c>
      <c r="AT186" s="167" t="s">
        <v>161</v>
      </c>
      <c r="AU186" s="167" t="s">
        <v>137</v>
      </c>
      <c r="AY186" s="13" t="s">
        <v>158</v>
      </c>
      <c r="BE186" s="93">
        <f t="shared" ref="BE186:BE191" si="39">IF(N186="základná",J186,0)</f>
        <v>0</v>
      </c>
      <c r="BF186" s="93">
        <f t="shared" ref="BF186:BF191" si="40">IF(N186="znížená",J186,0)</f>
        <v>0</v>
      </c>
      <c r="BG186" s="93">
        <f t="shared" ref="BG186:BG191" si="41">IF(N186="zákl. prenesená",J186,0)</f>
        <v>0</v>
      </c>
      <c r="BH186" s="93">
        <f t="shared" ref="BH186:BH191" si="42">IF(N186="zníž. prenesená",J186,0)</f>
        <v>0</v>
      </c>
      <c r="BI186" s="93">
        <f t="shared" ref="BI186:BI191" si="43">IF(N186="nulová",J186,0)</f>
        <v>0</v>
      </c>
      <c r="BJ186" s="13" t="s">
        <v>137</v>
      </c>
      <c r="BK186" s="93">
        <f t="shared" ref="BK186:BK191" si="44">ROUND(I186*H186,2)</f>
        <v>0</v>
      </c>
      <c r="BL186" s="13" t="s">
        <v>190</v>
      </c>
      <c r="BM186" s="167" t="s">
        <v>306</v>
      </c>
    </row>
    <row r="187" spans="2:65" s="1" customFormat="1" ht="21.75" customHeight="1" x14ac:dyDescent="0.2">
      <c r="B187" s="130"/>
      <c r="C187" s="169" t="s">
        <v>232</v>
      </c>
      <c r="D187" s="169" t="s">
        <v>391</v>
      </c>
      <c r="E187" s="170" t="s">
        <v>488</v>
      </c>
      <c r="F187" s="171" t="s">
        <v>489</v>
      </c>
      <c r="G187" s="172" t="s">
        <v>164</v>
      </c>
      <c r="H187" s="173">
        <v>1.0089999999999999</v>
      </c>
      <c r="I187" s="174"/>
      <c r="J187" s="175">
        <f t="shared" si="35"/>
        <v>0</v>
      </c>
      <c r="K187" s="176"/>
      <c r="L187" s="177"/>
      <c r="M187" s="178" t="s">
        <v>1</v>
      </c>
      <c r="N187" s="179" t="s">
        <v>41</v>
      </c>
      <c r="P187" s="165">
        <f t="shared" si="36"/>
        <v>0</v>
      </c>
      <c r="Q187" s="165">
        <v>0</v>
      </c>
      <c r="R187" s="165">
        <f t="shared" si="37"/>
        <v>0</v>
      </c>
      <c r="S187" s="165">
        <v>0</v>
      </c>
      <c r="T187" s="166">
        <f t="shared" si="38"/>
        <v>0</v>
      </c>
      <c r="AR187" s="167" t="s">
        <v>218</v>
      </c>
      <c r="AT187" s="167" t="s">
        <v>391</v>
      </c>
      <c r="AU187" s="167" t="s">
        <v>137</v>
      </c>
      <c r="AY187" s="13" t="s">
        <v>158</v>
      </c>
      <c r="BE187" s="93">
        <f t="shared" si="39"/>
        <v>0</v>
      </c>
      <c r="BF187" s="93">
        <f t="shared" si="40"/>
        <v>0</v>
      </c>
      <c r="BG187" s="93">
        <f t="shared" si="41"/>
        <v>0</v>
      </c>
      <c r="BH187" s="93">
        <f t="shared" si="42"/>
        <v>0</v>
      </c>
      <c r="BI187" s="93">
        <f t="shared" si="43"/>
        <v>0</v>
      </c>
      <c r="BJ187" s="13" t="s">
        <v>137</v>
      </c>
      <c r="BK187" s="93">
        <f t="shared" si="44"/>
        <v>0</v>
      </c>
      <c r="BL187" s="13" t="s">
        <v>190</v>
      </c>
      <c r="BM187" s="167" t="s">
        <v>309</v>
      </c>
    </row>
    <row r="188" spans="2:65" s="1" customFormat="1" ht="44.25" customHeight="1" x14ac:dyDescent="0.2">
      <c r="B188" s="130"/>
      <c r="C188" s="156" t="s">
        <v>310</v>
      </c>
      <c r="D188" s="156" t="s">
        <v>161</v>
      </c>
      <c r="E188" s="157" t="s">
        <v>490</v>
      </c>
      <c r="F188" s="158" t="s">
        <v>491</v>
      </c>
      <c r="G188" s="159" t="s">
        <v>164</v>
      </c>
      <c r="H188" s="160">
        <v>0.83399999999999996</v>
      </c>
      <c r="I188" s="161"/>
      <c r="J188" s="162">
        <f t="shared" si="35"/>
        <v>0</v>
      </c>
      <c r="K188" s="163"/>
      <c r="L188" s="30"/>
      <c r="M188" s="164" t="s">
        <v>1</v>
      </c>
      <c r="N188" s="129" t="s">
        <v>41</v>
      </c>
      <c r="P188" s="165">
        <f t="shared" si="36"/>
        <v>0</v>
      </c>
      <c r="Q188" s="165">
        <v>0</v>
      </c>
      <c r="R188" s="165">
        <f t="shared" si="37"/>
        <v>0</v>
      </c>
      <c r="S188" s="165">
        <v>0</v>
      </c>
      <c r="T188" s="166">
        <f t="shared" si="38"/>
        <v>0</v>
      </c>
      <c r="AR188" s="167" t="s">
        <v>190</v>
      </c>
      <c r="AT188" s="167" t="s">
        <v>161</v>
      </c>
      <c r="AU188" s="167" t="s">
        <v>137</v>
      </c>
      <c r="AY188" s="13" t="s">
        <v>158</v>
      </c>
      <c r="BE188" s="93">
        <f t="shared" si="39"/>
        <v>0</v>
      </c>
      <c r="BF188" s="93">
        <f t="shared" si="40"/>
        <v>0</v>
      </c>
      <c r="BG188" s="93">
        <f t="shared" si="41"/>
        <v>0</v>
      </c>
      <c r="BH188" s="93">
        <f t="shared" si="42"/>
        <v>0</v>
      </c>
      <c r="BI188" s="93">
        <f t="shared" si="43"/>
        <v>0</v>
      </c>
      <c r="BJ188" s="13" t="s">
        <v>137</v>
      </c>
      <c r="BK188" s="93">
        <f t="shared" si="44"/>
        <v>0</v>
      </c>
      <c r="BL188" s="13" t="s">
        <v>190</v>
      </c>
      <c r="BM188" s="167" t="s">
        <v>313</v>
      </c>
    </row>
    <row r="189" spans="2:65" s="1" customFormat="1" ht="24.2" customHeight="1" x14ac:dyDescent="0.2">
      <c r="B189" s="130"/>
      <c r="C189" s="156" t="s">
        <v>236</v>
      </c>
      <c r="D189" s="156" t="s">
        <v>161</v>
      </c>
      <c r="E189" s="157" t="s">
        <v>492</v>
      </c>
      <c r="F189" s="158" t="s">
        <v>493</v>
      </c>
      <c r="G189" s="159" t="s">
        <v>175</v>
      </c>
      <c r="H189" s="160">
        <v>72</v>
      </c>
      <c r="I189" s="161"/>
      <c r="J189" s="162">
        <f t="shared" si="35"/>
        <v>0</v>
      </c>
      <c r="K189" s="163"/>
      <c r="L189" s="30"/>
      <c r="M189" s="164" t="s">
        <v>1</v>
      </c>
      <c r="N189" s="129" t="s">
        <v>41</v>
      </c>
      <c r="P189" s="165">
        <f t="shared" si="36"/>
        <v>0</v>
      </c>
      <c r="Q189" s="165">
        <v>0</v>
      </c>
      <c r="R189" s="165">
        <f t="shared" si="37"/>
        <v>0</v>
      </c>
      <c r="S189" s="165">
        <v>0</v>
      </c>
      <c r="T189" s="166">
        <f t="shared" si="38"/>
        <v>0</v>
      </c>
      <c r="AR189" s="167" t="s">
        <v>190</v>
      </c>
      <c r="AT189" s="167" t="s">
        <v>161</v>
      </c>
      <c r="AU189" s="167" t="s">
        <v>137</v>
      </c>
      <c r="AY189" s="13" t="s">
        <v>158</v>
      </c>
      <c r="BE189" s="93">
        <f t="shared" si="39"/>
        <v>0</v>
      </c>
      <c r="BF189" s="93">
        <f t="shared" si="40"/>
        <v>0</v>
      </c>
      <c r="BG189" s="93">
        <f t="shared" si="41"/>
        <v>0</v>
      </c>
      <c r="BH189" s="93">
        <f t="shared" si="42"/>
        <v>0</v>
      </c>
      <c r="BI189" s="93">
        <f t="shared" si="43"/>
        <v>0</v>
      </c>
      <c r="BJ189" s="13" t="s">
        <v>137</v>
      </c>
      <c r="BK189" s="93">
        <f t="shared" si="44"/>
        <v>0</v>
      </c>
      <c r="BL189" s="13" t="s">
        <v>190</v>
      </c>
      <c r="BM189" s="167" t="s">
        <v>316</v>
      </c>
    </row>
    <row r="190" spans="2:65" s="1" customFormat="1" ht="24.2" customHeight="1" x14ac:dyDescent="0.2">
      <c r="B190" s="130"/>
      <c r="C190" s="156" t="s">
        <v>317</v>
      </c>
      <c r="D190" s="156" t="s">
        <v>161</v>
      </c>
      <c r="E190" s="157" t="s">
        <v>494</v>
      </c>
      <c r="F190" s="158" t="s">
        <v>495</v>
      </c>
      <c r="G190" s="159" t="s">
        <v>164</v>
      </c>
      <c r="H190" s="160">
        <v>1.5840000000000001</v>
      </c>
      <c r="I190" s="161"/>
      <c r="J190" s="162">
        <f t="shared" si="35"/>
        <v>0</v>
      </c>
      <c r="K190" s="163"/>
      <c r="L190" s="30"/>
      <c r="M190" s="164" t="s">
        <v>1</v>
      </c>
      <c r="N190" s="129" t="s">
        <v>41</v>
      </c>
      <c r="P190" s="165">
        <f t="shared" si="36"/>
        <v>0</v>
      </c>
      <c r="Q190" s="165">
        <v>0</v>
      </c>
      <c r="R190" s="165">
        <f t="shared" si="37"/>
        <v>0</v>
      </c>
      <c r="S190" s="165">
        <v>0</v>
      </c>
      <c r="T190" s="166">
        <f t="shared" si="38"/>
        <v>0</v>
      </c>
      <c r="AR190" s="167" t="s">
        <v>190</v>
      </c>
      <c r="AT190" s="167" t="s">
        <v>161</v>
      </c>
      <c r="AU190" s="167" t="s">
        <v>137</v>
      </c>
      <c r="AY190" s="13" t="s">
        <v>158</v>
      </c>
      <c r="BE190" s="93">
        <f t="shared" si="39"/>
        <v>0</v>
      </c>
      <c r="BF190" s="93">
        <f t="shared" si="40"/>
        <v>0</v>
      </c>
      <c r="BG190" s="93">
        <f t="shared" si="41"/>
        <v>0</v>
      </c>
      <c r="BH190" s="93">
        <f t="shared" si="42"/>
        <v>0</v>
      </c>
      <c r="BI190" s="93">
        <f t="shared" si="43"/>
        <v>0</v>
      </c>
      <c r="BJ190" s="13" t="s">
        <v>137</v>
      </c>
      <c r="BK190" s="93">
        <f t="shared" si="44"/>
        <v>0</v>
      </c>
      <c r="BL190" s="13" t="s">
        <v>190</v>
      </c>
      <c r="BM190" s="167" t="s">
        <v>320</v>
      </c>
    </row>
    <row r="191" spans="2:65" s="1" customFormat="1" ht="24.2" customHeight="1" x14ac:dyDescent="0.2">
      <c r="B191" s="130"/>
      <c r="C191" s="156" t="s">
        <v>240</v>
      </c>
      <c r="D191" s="156" t="s">
        <v>161</v>
      </c>
      <c r="E191" s="157" t="s">
        <v>496</v>
      </c>
      <c r="F191" s="158" t="s">
        <v>497</v>
      </c>
      <c r="G191" s="159" t="s">
        <v>383</v>
      </c>
      <c r="H191" s="168"/>
      <c r="I191" s="161"/>
      <c r="J191" s="162">
        <f t="shared" si="35"/>
        <v>0</v>
      </c>
      <c r="K191" s="163"/>
      <c r="L191" s="30"/>
      <c r="M191" s="164" t="s">
        <v>1</v>
      </c>
      <c r="N191" s="129" t="s">
        <v>41</v>
      </c>
      <c r="P191" s="165">
        <f t="shared" si="36"/>
        <v>0</v>
      </c>
      <c r="Q191" s="165">
        <v>0</v>
      </c>
      <c r="R191" s="165">
        <f t="shared" si="37"/>
        <v>0</v>
      </c>
      <c r="S191" s="165">
        <v>0</v>
      </c>
      <c r="T191" s="166">
        <f t="shared" si="38"/>
        <v>0</v>
      </c>
      <c r="AR191" s="167" t="s">
        <v>190</v>
      </c>
      <c r="AT191" s="167" t="s">
        <v>161</v>
      </c>
      <c r="AU191" s="167" t="s">
        <v>137</v>
      </c>
      <c r="AY191" s="13" t="s">
        <v>158</v>
      </c>
      <c r="BE191" s="93">
        <f t="shared" si="39"/>
        <v>0</v>
      </c>
      <c r="BF191" s="93">
        <f t="shared" si="40"/>
        <v>0</v>
      </c>
      <c r="BG191" s="93">
        <f t="shared" si="41"/>
        <v>0</v>
      </c>
      <c r="BH191" s="93">
        <f t="shared" si="42"/>
        <v>0</v>
      </c>
      <c r="BI191" s="93">
        <f t="shared" si="43"/>
        <v>0</v>
      </c>
      <c r="BJ191" s="13" t="s">
        <v>137</v>
      </c>
      <c r="BK191" s="93">
        <f t="shared" si="44"/>
        <v>0</v>
      </c>
      <c r="BL191" s="13" t="s">
        <v>190</v>
      </c>
      <c r="BM191" s="167" t="s">
        <v>323</v>
      </c>
    </row>
    <row r="192" spans="2:65" s="11" customFormat="1" ht="22.9" customHeight="1" x14ac:dyDescent="0.2">
      <c r="B192" s="145"/>
      <c r="D192" s="146" t="s">
        <v>74</v>
      </c>
      <c r="E192" s="154" t="s">
        <v>498</v>
      </c>
      <c r="F192" s="154" t="s">
        <v>499</v>
      </c>
      <c r="I192" s="148"/>
      <c r="J192" s="155">
        <f>BK192</f>
        <v>0</v>
      </c>
      <c r="L192" s="145"/>
      <c r="M192" s="149"/>
      <c r="P192" s="150">
        <f>SUM(P193:P194)</f>
        <v>0</v>
      </c>
      <c r="R192" s="150">
        <f>SUM(R193:R194)</f>
        <v>0</v>
      </c>
      <c r="T192" s="151">
        <f>SUM(T193:T194)</f>
        <v>0</v>
      </c>
      <c r="AR192" s="146" t="s">
        <v>137</v>
      </c>
      <c r="AT192" s="152" t="s">
        <v>74</v>
      </c>
      <c r="AU192" s="152" t="s">
        <v>83</v>
      </c>
      <c r="AY192" s="146" t="s">
        <v>158</v>
      </c>
      <c r="BK192" s="153">
        <f>SUM(BK193:BK194)</f>
        <v>0</v>
      </c>
    </row>
    <row r="193" spans="2:65" s="1" customFormat="1" ht="37.9" customHeight="1" x14ac:dyDescent="0.2">
      <c r="B193" s="130"/>
      <c r="C193" s="156" t="s">
        <v>324</v>
      </c>
      <c r="D193" s="156" t="s">
        <v>161</v>
      </c>
      <c r="E193" s="157" t="s">
        <v>500</v>
      </c>
      <c r="F193" s="158" t="s">
        <v>501</v>
      </c>
      <c r="G193" s="159" t="s">
        <v>175</v>
      </c>
      <c r="H193" s="160">
        <v>71.5</v>
      </c>
      <c r="I193" s="161"/>
      <c r="J193" s="162">
        <f>ROUND(I193*H193,2)</f>
        <v>0</v>
      </c>
      <c r="K193" s="163"/>
      <c r="L193" s="30"/>
      <c r="M193" s="164" t="s">
        <v>1</v>
      </c>
      <c r="N193" s="129" t="s">
        <v>41</v>
      </c>
      <c r="P193" s="165">
        <f>O193*H193</f>
        <v>0</v>
      </c>
      <c r="Q193" s="165">
        <v>0</v>
      </c>
      <c r="R193" s="165">
        <f>Q193*H193</f>
        <v>0</v>
      </c>
      <c r="S193" s="165">
        <v>0</v>
      </c>
      <c r="T193" s="166">
        <f>S193*H193</f>
        <v>0</v>
      </c>
      <c r="AR193" s="167" t="s">
        <v>190</v>
      </c>
      <c r="AT193" s="167" t="s">
        <v>161</v>
      </c>
      <c r="AU193" s="167" t="s">
        <v>137</v>
      </c>
      <c r="AY193" s="13" t="s">
        <v>158</v>
      </c>
      <c r="BE193" s="93">
        <f>IF(N193="základná",J193,0)</f>
        <v>0</v>
      </c>
      <c r="BF193" s="93">
        <f>IF(N193="znížená",J193,0)</f>
        <v>0</v>
      </c>
      <c r="BG193" s="93">
        <f>IF(N193="zákl. prenesená",J193,0)</f>
        <v>0</v>
      </c>
      <c r="BH193" s="93">
        <f>IF(N193="zníž. prenesená",J193,0)</f>
        <v>0</v>
      </c>
      <c r="BI193" s="93">
        <f>IF(N193="nulová",J193,0)</f>
        <v>0</v>
      </c>
      <c r="BJ193" s="13" t="s">
        <v>137</v>
      </c>
      <c r="BK193" s="93">
        <f>ROUND(I193*H193,2)</f>
        <v>0</v>
      </c>
      <c r="BL193" s="13" t="s">
        <v>190</v>
      </c>
      <c r="BM193" s="167" t="s">
        <v>327</v>
      </c>
    </row>
    <row r="194" spans="2:65" s="1" customFormat="1" ht="21.75" customHeight="1" x14ac:dyDescent="0.2">
      <c r="B194" s="130"/>
      <c r="C194" s="156" t="s">
        <v>244</v>
      </c>
      <c r="D194" s="156" t="s">
        <v>161</v>
      </c>
      <c r="E194" s="157" t="s">
        <v>502</v>
      </c>
      <c r="F194" s="158" t="s">
        <v>503</v>
      </c>
      <c r="G194" s="159" t="s">
        <v>383</v>
      </c>
      <c r="H194" s="168"/>
      <c r="I194" s="161"/>
      <c r="J194" s="162">
        <f>ROUND(I194*H194,2)</f>
        <v>0</v>
      </c>
      <c r="K194" s="163"/>
      <c r="L194" s="30"/>
      <c r="M194" s="164" t="s">
        <v>1</v>
      </c>
      <c r="N194" s="129" t="s">
        <v>41</v>
      </c>
      <c r="P194" s="165">
        <f>O194*H194</f>
        <v>0</v>
      </c>
      <c r="Q194" s="165">
        <v>0</v>
      </c>
      <c r="R194" s="165">
        <f>Q194*H194</f>
        <v>0</v>
      </c>
      <c r="S194" s="165">
        <v>0</v>
      </c>
      <c r="T194" s="166">
        <f>S194*H194</f>
        <v>0</v>
      </c>
      <c r="AR194" s="167" t="s">
        <v>190</v>
      </c>
      <c r="AT194" s="167" t="s">
        <v>161</v>
      </c>
      <c r="AU194" s="167" t="s">
        <v>137</v>
      </c>
      <c r="AY194" s="13" t="s">
        <v>158</v>
      </c>
      <c r="BE194" s="93">
        <f>IF(N194="základná",J194,0)</f>
        <v>0</v>
      </c>
      <c r="BF194" s="93">
        <f>IF(N194="znížená",J194,0)</f>
        <v>0</v>
      </c>
      <c r="BG194" s="93">
        <f>IF(N194="zákl. prenesená",J194,0)</f>
        <v>0</v>
      </c>
      <c r="BH194" s="93">
        <f>IF(N194="zníž. prenesená",J194,0)</f>
        <v>0</v>
      </c>
      <c r="BI194" s="93">
        <f>IF(N194="nulová",J194,0)</f>
        <v>0</v>
      </c>
      <c r="BJ194" s="13" t="s">
        <v>137</v>
      </c>
      <c r="BK194" s="93">
        <f>ROUND(I194*H194,2)</f>
        <v>0</v>
      </c>
      <c r="BL194" s="13" t="s">
        <v>190</v>
      </c>
      <c r="BM194" s="167" t="s">
        <v>330</v>
      </c>
    </row>
    <row r="195" spans="2:65" s="11" customFormat="1" ht="22.9" customHeight="1" x14ac:dyDescent="0.2">
      <c r="B195" s="145"/>
      <c r="D195" s="146" t="s">
        <v>74</v>
      </c>
      <c r="E195" s="154" t="s">
        <v>385</v>
      </c>
      <c r="F195" s="154" t="s">
        <v>386</v>
      </c>
      <c r="I195" s="148"/>
      <c r="J195" s="155">
        <f>BK195</f>
        <v>0</v>
      </c>
      <c r="L195" s="145"/>
      <c r="M195" s="149"/>
      <c r="P195" s="150">
        <f>SUM(P196:P198)</f>
        <v>0</v>
      </c>
      <c r="R195" s="150">
        <f>SUM(R196:R198)</f>
        <v>0</v>
      </c>
      <c r="T195" s="151">
        <f>SUM(T196:T198)</f>
        <v>0</v>
      </c>
      <c r="AR195" s="146" t="s">
        <v>137</v>
      </c>
      <c r="AT195" s="152" t="s">
        <v>74</v>
      </c>
      <c r="AU195" s="152" t="s">
        <v>83</v>
      </c>
      <c r="AY195" s="146" t="s">
        <v>158</v>
      </c>
      <c r="BK195" s="153">
        <f>SUM(BK196:BK198)</f>
        <v>0</v>
      </c>
    </row>
    <row r="196" spans="2:65" s="1" customFormat="1" ht="33" customHeight="1" x14ac:dyDescent="0.2">
      <c r="B196" s="130"/>
      <c r="C196" s="156" t="s">
        <v>331</v>
      </c>
      <c r="D196" s="156" t="s">
        <v>161</v>
      </c>
      <c r="E196" s="157" t="s">
        <v>504</v>
      </c>
      <c r="F196" s="158" t="s">
        <v>505</v>
      </c>
      <c r="G196" s="159" t="s">
        <v>175</v>
      </c>
      <c r="H196" s="160">
        <v>122.6</v>
      </c>
      <c r="I196" s="161"/>
      <c r="J196" s="162">
        <f>ROUND(I196*H196,2)</f>
        <v>0</v>
      </c>
      <c r="K196" s="163"/>
      <c r="L196" s="30"/>
      <c r="M196" s="164" t="s">
        <v>1</v>
      </c>
      <c r="N196" s="129" t="s">
        <v>41</v>
      </c>
      <c r="P196" s="165">
        <f>O196*H196</f>
        <v>0</v>
      </c>
      <c r="Q196" s="165">
        <v>0</v>
      </c>
      <c r="R196" s="165">
        <f>Q196*H196</f>
        <v>0</v>
      </c>
      <c r="S196" s="165">
        <v>0</v>
      </c>
      <c r="T196" s="166">
        <f>S196*H196</f>
        <v>0</v>
      </c>
      <c r="AR196" s="167" t="s">
        <v>190</v>
      </c>
      <c r="AT196" s="167" t="s">
        <v>161</v>
      </c>
      <c r="AU196" s="167" t="s">
        <v>137</v>
      </c>
      <c r="AY196" s="13" t="s">
        <v>158</v>
      </c>
      <c r="BE196" s="93">
        <f>IF(N196="základná",J196,0)</f>
        <v>0</v>
      </c>
      <c r="BF196" s="93">
        <f>IF(N196="znížená",J196,0)</f>
        <v>0</v>
      </c>
      <c r="BG196" s="93">
        <f>IF(N196="zákl. prenesená",J196,0)</f>
        <v>0</v>
      </c>
      <c r="BH196" s="93">
        <f>IF(N196="zníž. prenesená",J196,0)</f>
        <v>0</v>
      </c>
      <c r="BI196" s="93">
        <f>IF(N196="nulová",J196,0)</f>
        <v>0</v>
      </c>
      <c r="BJ196" s="13" t="s">
        <v>137</v>
      </c>
      <c r="BK196" s="93">
        <f>ROUND(I196*H196,2)</f>
        <v>0</v>
      </c>
      <c r="BL196" s="13" t="s">
        <v>190</v>
      </c>
      <c r="BM196" s="167" t="s">
        <v>334</v>
      </c>
    </row>
    <row r="197" spans="2:65" s="1" customFormat="1" ht="49.15" customHeight="1" x14ac:dyDescent="0.2">
      <c r="B197" s="130"/>
      <c r="C197" s="156" t="s">
        <v>247</v>
      </c>
      <c r="D197" s="156" t="s">
        <v>161</v>
      </c>
      <c r="E197" s="157" t="s">
        <v>506</v>
      </c>
      <c r="F197" s="158" t="s">
        <v>507</v>
      </c>
      <c r="G197" s="159" t="s">
        <v>397</v>
      </c>
      <c r="H197" s="160">
        <v>3112.1819999999998</v>
      </c>
      <c r="I197" s="161"/>
      <c r="J197" s="162">
        <f>ROUND(I197*H197,2)</f>
        <v>0</v>
      </c>
      <c r="K197" s="163"/>
      <c r="L197" s="30"/>
      <c r="M197" s="164" t="s">
        <v>1</v>
      </c>
      <c r="N197" s="129" t="s">
        <v>41</v>
      </c>
      <c r="P197" s="165">
        <f>O197*H197</f>
        <v>0</v>
      </c>
      <c r="Q197" s="165">
        <v>0</v>
      </c>
      <c r="R197" s="165">
        <f>Q197*H197</f>
        <v>0</v>
      </c>
      <c r="S197" s="165">
        <v>0</v>
      </c>
      <c r="T197" s="166">
        <f>S197*H197</f>
        <v>0</v>
      </c>
      <c r="AR197" s="167" t="s">
        <v>190</v>
      </c>
      <c r="AT197" s="167" t="s">
        <v>161</v>
      </c>
      <c r="AU197" s="167" t="s">
        <v>137</v>
      </c>
      <c r="AY197" s="13" t="s">
        <v>158</v>
      </c>
      <c r="BE197" s="93">
        <f>IF(N197="základná",J197,0)</f>
        <v>0</v>
      </c>
      <c r="BF197" s="93">
        <f>IF(N197="znížená",J197,0)</f>
        <v>0</v>
      </c>
      <c r="BG197" s="93">
        <f>IF(N197="zákl. prenesená",J197,0)</f>
        <v>0</v>
      </c>
      <c r="BH197" s="93">
        <f>IF(N197="zníž. prenesená",J197,0)</f>
        <v>0</v>
      </c>
      <c r="BI197" s="93">
        <f>IF(N197="nulová",J197,0)</f>
        <v>0</v>
      </c>
      <c r="BJ197" s="13" t="s">
        <v>137</v>
      </c>
      <c r="BK197" s="93">
        <f>ROUND(I197*H197,2)</f>
        <v>0</v>
      </c>
      <c r="BL197" s="13" t="s">
        <v>190</v>
      </c>
      <c r="BM197" s="167" t="s">
        <v>337</v>
      </c>
    </row>
    <row r="198" spans="2:65" s="1" customFormat="1" ht="24.2" customHeight="1" x14ac:dyDescent="0.2">
      <c r="B198" s="130"/>
      <c r="C198" s="156" t="s">
        <v>338</v>
      </c>
      <c r="D198" s="156" t="s">
        <v>161</v>
      </c>
      <c r="E198" s="157" t="s">
        <v>403</v>
      </c>
      <c r="F198" s="158" t="s">
        <v>404</v>
      </c>
      <c r="G198" s="159" t="s">
        <v>383</v>
      </c>
      <c r="H198" s="168"/>
      <c r="I198" s="161"/>
      <c r="J198" s="162">
        <f>ROUND(I198*H198,2)</f>
        <v>0</v>
      </c>
      <c r="K198" s="163"/>
      <c r="L198" s="30"/>
      <c r="M198" s="164" t="s">
        <v>1</v>
      </c>
      <c r="N198" s="129" t="s">
        <v>41</v>
      </c>
      <c r="P198" s="165">
        <f>O198*H198</f>
        <v>0</v>
      </c>
      <c r="Q198" s="165">
        <v>0</v>
      </c>
      <c r="R198" s="165">
        <f>Q198*H198</f>
        <v>0</v>
      </c>
      <c r="S198" s="165">
        <v>0</v>
      </c>
      <c r="T198" s="166">
        <f>S198*H198</f>
        <v>0</v>
      </c>
      <c r="AR198" s="167" t="s">
        <v>190</v>
      </c>
      <c r="AT198" s="167" t="s">
        <v>161</v>
      </c>
      <c r="AU198" s="167" t="s">
        <v>137</v>
      </c>
      <c r="AY198" s="13" t="s">
        <v>158</v>
      </c>
      <c r="BE198" s="93">
        <f>IF(N198="základná",J198,0)</f>
        <v>0</v>
      </c>
      <c r="BF198" s="93">
        <f>IF(N198="znížená",J198,0)</f>
        <v>0</v>
      </c>
      <c r="BG198" s="93">
        <f>IF(N198="zákl. prenesená",J198,0)</f>
        <v>0</v>
      </c>
      <c r="BH198" s="93">
        <f>IF(N198="zníž. prenesená",J198,0)</f>
        <v>0</v>
      </c>
      <c r="BI198" s="93">
        <f>IF(N198="nulová",J198,0)</f>
        <v>0</v>
      </c>
      <c r="BJ198" s="13" t="s">
        <v>137</v>
      </c>
      <c r="BK198" s="93">
        <f>ROUND(I198*H198,2)</f>
        <v>0</v>
      </c>
      <c r="BL198" s="13" t="s">
        <v>190</v>
      </c>
      <c r="BM198" s="167" t="s">
        <v>341</v>
      </c>
    </row>
    <row r="199" spans="2:65" s="1" customFormat="1" ht="24.2" customHeight="1" x14ac:dyDescent="0.2">
      <c r="B199" s="130"/>
      <c r="C199" s="199" t="s">
        <v>852</v>
      </c>
      <c r="D199" s="193"/>
      <c r="E199" s="194"/>
      <c r="F199" s="195"/>
      <c r="G199" s="196"/>
      <c r="H199" s="198"/>
      <c r="I199" s="197"/>
      <c r="J199" s="197"/>
      <c r="K199" s="131"/>
      <c r="L199" s="30"/>
      <c r="M199" s="164"/>
      <c r="N199" s="129"/>
      <c r="P199" s="165"/>
      <c r="Q199" s="165"/>
      <c r="R199" s="165"/>
      <c r="S199" s="165"/>
      <c r="T199" s="166"/>
      <c r="AR199" s="167"/>
      <c r="AT199" s="167"/>
      <c r="AU199" s="167"/>
      <c r="AY199" s="13"/>
      <c r="BE199" s="93"/>
      <c r="BF199" s="93"/>
      <c r="BG199" s="93"/>
      <c r="BH199" s="93"/>
      <c r="BI199" s="93"/>
      <c r="BJ199" s="13"/>
      <c r="BK199" s="93"/>
      <c r="BL199" s="13"/>
      <c r="BM199" s="167"/>
    </row>
    <row r="200" spans="2:65" s="1" customFormat="1" ht="125.45" customHeight="1" x14ac:dyDescent="0.2">
      <c r="B200" s="130"/>
      <c r="C200" s="264" t="s">
        <v>851</v>
      </c>
      <c r="D200" s="264"/>
      <c r="E200" s="264"/>
      <c r="F200" s="264"/>
      <c r="G200" s="264"/>
      <c r="H200" s="264"/>
      <c r="I200" s="264"/>
      <c r="J200" s="264"/>
      <c r="K200" s="131"/>
      <c r="L200" s="30"/>
      <c r="M200" s="164"/>
      <c r="N200" s="129"/>
      <c r="P200" s="165"/>
      <c r="Q200" s="165"/>
      <c r="R200" s="165"/>
      <c r="S200" s="165"/>
      <c r="T200" s="166"/>
      <c r="AR200" s="167"/>
      <c r="AT200" s="167"/>
      <c r="AU200" s="167"/>
      <c r="AY200" s="13"/>
      <c r="BE200" s="93"/>
      <c r="BF200" s="93"/>
      <c r="BG200" s="93"/>
      <c r="BH200" s="93"/>
      <c r="BI200" s="93"/>
      <c r="BJ200" s="13"/>
      <c r="BK200" s="93"/>
      <c r="BL200" s="13"/>
      <c r="BM200" s="167"/>
    </row>
    <row r="201" spans="2:65" s="1" customFormat="1" ht="49.9" hidden="1" customHeight="1" x14ac:dyDescent="0.2">
      <c r="B201" s="30"/>
      <c r="E201" s="147" t="s">
        <v>406</v>
      </c>
      <c r="F201" s="147" t="s">
        <v>407</v>
      </c>
      <c r="J201" s="127">
        <f>BK201</f>
        <v>0</v>
      </c>
      <c r="L201" s="30"/>
      <c r="M201" s="180"/>
      <c r="T201" s="56"/>
      <c r="AT201" s="13" t="s">
        <v>74</v>
      </c>
      <c r="AU201" s="13" t="s">
        <v>75</v>
      </c>
      <c r="AY201" s="13" t="s">
        <v>408</v>
      </c>
      <c r="BK201" s="93">
        <f>BK202</f>
        <v>0</v>
      </c>
    </row>
    <row r="202" spans="2:65" s="1" customFormat="1" ht="16.350000000000001" hidden="1" customHeight="1" x14ac:dyDescent="0.2">
      <c r="B202" s="30"/>
      <c r="C202" s="181" t="s">
        <v>1</v>
      </c>
      <c r="D202" s="181" t="s">
        <v>161</v>
      </c>
      <c r="E202" s="182" t="s">
        <v>1</v>
      </c>
      <c r="F202" s="183" t="s">
        <v>1</v>
      </c>
      <c r="G202" s="184" t="s">
        <v>1</v>
      </c>
      <c r="H202" s="185"/>
      <c r="I202" s="186"/>
      <c r="J202" s="187">
        <f>BK202</f>
        <v>0</v>
      </c>
      <c r="K202" s="188"/>
      <c r="L202" s="30"/>
      <c r="M202" s="189" t="s">
        <v>1</v>
      </c>
      <c r="N202" s="190" t="s">
        <v>41</v>
      </c>
      <c r="O202" s="191"/>
      <c r="P202" s="191"/>
      <c r="Q202" s="191"/>
      <c r="R202" s="191"/>
      <c r="S202" s="191"/>
      <c r="T202" s="192"/>
      <c r="AT202" s="13" t="s">
        <v>408</v>
      </c>
      <c r="AU202" s="13" t="s">
        <v>83</v>
      </c>
      <c r="AY202" s="13" t="s">
        <v>408</v>
      </c>
      <c r="BE202" s="93">
        <f>IF(N202="základná",J202,0)</f>
        <v>0</v>
      </c>
      <c r="BF202" s="93">
        <f>IF(N202="znížená",J202,0)</f>
        <v>0</v>
      </c>
      <c r="BG202" s="93">
        <f>IF(N202="zákl. prenesená",J202,0)</f>
        <v>0</v>
      </c>
      <c r="BH202" s="93">
        <f>IF(N202="zníž. prenesená",J202,0)</f>
        <v>0</v>
      </c>
      <c r="BI202" s="93">
        <f>IF(N202="nulová",J202,0)</f>
        <v>0</v>
      </c>
      <c r="BJ202" s="13" t="s">
        <v>137</v>
      </c>
      <c r="BK202" s="93">
        <f>I202*H202</f>
        <v>0</v>
      </c>
    </row>
    <row r="203" spans="2:65" s="1" customFormat="1" ht="6.95" customHeight="1" x14ac:dyDescent="0.2">
      <c r="B203" s="45"/>
      <c r="C203" s="46"/>
      <c r="D203" s="46"/>
      <c r="E203" s="46"/>
      <c r="F203" s="46"/>
      <c r="G203" s="46"/>
      <c r="H203" s="46"/>
      <c r="I203" s="46"/>
      <c r="J203" s="46"/>
      <c r="K203" s="46"/>
      <c r="L203" s="30"/>
    </row>
  </sheetData>
  <autoFilter ref="C137:K202" xr:uid="{00000000-0009-0000-0000-000002000000}"/>
  <mergeCells count="15">
    <mergeCell ref="D116:F116"/>
    <mergeCell ref="E128:H128"/>
    <mergeCell ref="E130:H130"/>
    <mergeCell ref="L2:V2"/>
    <mergeCell ref="C200:J200"/>
    <mergeCell ref="E87:H87"/>
    <mergeCell ref="D112:F112"/>
    <mergeCell ref="D113:F113"/>
    <mergeCell ref="D114:F114"/>
    <mergeCell ref="D115:F115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202:D203" xr:uid="{00000000-0002-0000-0200-000000000000}">
      <formula1>"K, M"</formula1>
    </dataValidation>
    <dataValidation type="list" allowBlank="1" showInputMessage="1" showErrorMessage="1" error="Povolené sú hodnoty základná, znížená, nulová." sqref="N202:N203" xr:uid="{00000000-0002-0000-02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M207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90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508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J110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ROUND((ROUND((SUM(BE110:BE117) + SUM(BE137:BE202)),  2) + SUM(BE206)), 2)</f>
        <v>0</v>
      </c>
      <c r="G35" s="105"/>
      <c r="H35" s="105"/>
      <c r="I35" s="106">
        <v>0.2</v>
      </c>
      <c r="J35" s="104">
        <f>ROUND((ROUND(((SUM(BE110:BE117) + SUM(BE137:BE202))*I35),  2) + (SUM(BE206)*I35)),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ROUND((ROUND((SUM(BF110:BF117) + SUM(BF137:BF202)),  2) + SUM(BF206)), 2)</f>
        <v>0</v>
      </c>
      <c r="G36" s="105"/>
      <c r="H36" s="105"/>
      <c r="I36" s="106">
        <v>0.2</v>
      </c>
      <c r="J36" s="104">
        <f>ROUND((ROUND(((SUM(BF110:BF117) + SUM(BF137:BF202))*I36),  2) + (SUM(BF206)*I36)),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ROUND((ROUND((SUM(BG110:BG117) + SUM(BG137:BG202)),  2) + SUM(BG206)),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ROUND((ROUND((SUM(BH110:BH117) + SUM(BH137:BH202)),  2) + SUM(BH206)),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ROUND((ROUND((SUM(BI110:BI117) + SUM(BI137:BI202)),  2) + SUM(BI206)),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03 - Výmena vonkajších výplní otvorov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J137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125</v>
      </c>
      <c r="E97" s="121"/>
      <c r="F97" s="121"/>
      <c r="G97" s="121"/>
      <c r="H97" s="121"/>
      <c r="I97" s="121"/>
      <c r="J97" s="122">
        <f>J138</f>
        <v>0</v>
      </c>
      <c r="L97" s="119"/>
    </row>
    <row r="98" spans="2:65" s="9" customFormat="1" ht="19.899999999999999" customHeight="1" x14ac:dyDescent="0.2">
      <c r="B98" s="123"/>
      <c r="D98" s="124" t="s">
        <v>127</v>
      </c>
      <c r="E98" s="125"/>
      <c r="F98" s="125"/>
      <c r="G98" s="125"/>
      <c r="H98" s="125"/>
      <c r="I98" s="125"/>
      <c r="J98" s="126">
        <f>J139</f>
        <v>0</v>
      </c>
      <c r="L98" s="123"/>
    </row>
    <row r="99" spans="2:65" s="9" customFormat="1" ht="19.899999999999999" customHeight="1" x14ac:dyDescent="0.2">
      <c r="B99" s="123"/>
      <c r="D99" s="124" t="s">
        <v>128</v>
      </c>
      <c r="E99" s="125"/>
      <c r="F99" s="125"/>
      <c r="G99" s="125"/>
      <c r="H99" s="125"/>
      <c r="I99" s="125"/>
      <c r="J99" s="126">
        <f>J141</f>
        <v>0</v>
      </c>
      <c r="L99" s="123"/>
    </row>
    <row r="100" spans="2:65" s="9" customFormat="1" ht="19.899999999999999" customHeight="1" x14ac:dyDescent="0.2">
      <c r="B100" s="123"/>
      <c r="D100" s="124" t="s">
        <v>129</v>
      </c>
      <c r="E100" s="125"/>
      <c r="F100" s="125"/>
      <c r="G100" s="125"/>
      <c r="H100" s="125"/>
      <c r="I100" s="125"/>
      <c r="J100" s="126">
        <f>J170</f>
        <v>0</v>
      </c>
      <c r="L100" s="123"/>
    </row>
    <row r="101" spans="2:65" s="8" customFormat="1" ht="24.95" customHeight="1" x14ac:dyDescent="0.2">
      <c r="B101" s="119"/>
      <c r="D101" s="120" t="s">
        <v>130</v>
      </c>
      <c r="E101" s="121"/>
      <c r="F101" s="121"/>
      <c r="G101" s="121"/>
      <c r="H101" s="121"/>
      <c r="I101" s="121"/>
      <c r="J101" s="122">
        <f>J172</f>
        <v>0</v>
      </c>
      <c r="L101" s="119"/>
    </row>
    <row r="102" spans="2:65" s="9" customFormat="1" ht="19.899999999999999" customHeight="1" x14ac:dyDescent="0.2">
      <c r="B102" s="123"/>
      <c r="D102" s="124" t="s">
        <v>131</v>
      </c>
      <c r="E102" s="125"/>
      <c r="F102" s="125"/>
      <c r="G102" s="125"/>
      <c r="H102" s="125"/>
      <c r="I102" s="125"/>
      <c r="J102" s="126">
        <f>J173</f>
        <v>0</v>
      </c>
      <c r="L102" s="123"/>
    </row>
    <row r="103" spans="2:65" s="9" customFormat="1" ht="19.899999999999999" customHeight="1" x14ac:dyDescent="0.2">
      <c r="B103" s="123"/>
      <c r="D103" s="124" t="s">
        <v>509</v>
      </c>
      <c r="E103" s="125"/>
      <c r="F103" s="125"/>
      <c r="G103" s="125"/>
      <c r="H103" s="125"/>
      <c r="I103" s="125"/>
      <c r="J103" s="126">
        <f>J176</f>
        <v>0</v>
      </c>
      <c r="L103" s="123"/>
    </row>
    <row r="104" spans="2:65" s="9" customFormat="1" ht="19.899999999999999" customHeight="1" x14ac:dyDescent="0.2">
      <c r="B104" s="123"/>
      <c r="D104" s="124" t="s">
        <v>132</v>
      </c>
      <c r="E104" s="125"/>
      <c r="F104" s="125"/>
      <c r="G104" s="125"/>
      <c r="H104" s="125"/>
      <c r="I104" s="125"/>
      <c r="J104" s="126">
        <f>J183</f>
        <v>0</v>
      </c>
      <c r="L104" s="123"/>
    </row>
    <row r="105" spans="2:65" s="9" customFormat="1" ht="19.899999999999999" customHeight="1" x14ac:dyDescent="0.2">
      <c r="B105" s="123"/>
      <c r="D105" s="124" t="s">
        <v>510</v>
      </c>
      <c r="E105" s="125"/>
      <c r="F105" s="125"/>
      <c r="G105" s="125"/>
      <c r="H105" s="125"/>
      <c r="I105" s="125"/>
      <c r="J105" s="126">
        <f>J197</f>
        <v>0</v>
      </c>
      <c r="L105" s="123"/>
    </row>
    <row r="106" spans="2:65" s="9" customFormat="1" ht="19.899999999999999" customHeight="1" x14ac:dyDescent="0.2">
      <c r="B106" s="123"/>
      <c r="D106" s="124" t="s">
        <v>511</v>
      </c>
      <c r="E106" s="125"/>
      <c r="F106" s="125"/>
      <c r="G106" s="125"/>
      <c r="H106" s="125"/>
      <c r="I106" s="125"/>
      <c r="J106" s="126">
        <f>J200</f>
        <v>0</v>
      </c>
      <c r="L106" s="123"/>
    </row>
    <row r="107" spans="2:65" s="200" customFormat="1" ht="21.75" customHeight="1" x14ac:dyDescent="0.2">
      <c r="B107" s="201"/>
      <c r="D107" s="202" t="s">
        <v>133</v>
      </c>
      <c r="J107" s="203">
        <f>J205</f>
        <v>0</v>
      </c>
      <c r="L107" s="201"/>
    </row>
    <row r="108" spans="2:65" s="1" customFormat="1" ht="21.75" customHeight="1" x14ac:dyDescent="0.2">
      <c r="B108" s="30"/>
      <c r="L108" s="30"/>
    </row>
    <row r="109" spans="2:65" s="1" customFormat="1" ht="6.95" customHeight="1" x14ac:dyDescent="0.2">
      <c r="B109" s="30"/>
      <c r="L109" s="30"/>
    </row>
    <row r="110" spans="2:65" s="1" customFormat="1" ht="29.25" customHeight="1" x14ac:dyDescent="0.2">
      <c r="B110" s="30"/>
      <c r="C110" s="118" t="s">
        <v>134</v>
      </c>
      <c r="J110" s="128">
        <f>ROUND(J111 + J112 + J113 + J114 + J115 + J116,2)</f>
        <v>0</v>
      </c>
      <c r="L110" s="30"/>
      <c r="N110" s="129" t="s">
        <v>39</v>
      </c>
    </row>
    <row r="111" spans="2:65" s="1" customFormat="1" ht="18" customHeight="1" x14ac:dyDescent="0.2">
      <c r="B111" s="130"/>
      <c r="C111" s="131"/>
      <c r="D111" s="244" t="s">
        <v>135</v>
      </c>
      <c r="E111" s="260"/>
      <c r="F111" s="260"/>
      <c r="G111" s="131"/>
      <c r="H111" s="131"/>
      <c r="I111" s="131"/>
      <c r="J111" s="89">
        <v>0</v>
      </c>
      <c r="K111" s="131"/>
      <c r="L111" s="130"/>
      <c r="M111" s="131"/>
      <c r="N111" s="133" t="s">
        <v>41</v>
      </c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131"/>
      <c r="AQ111" s="131"/>
      <c r="AR111" s="131"/>
      <c r="AS111" s="131"/>
      <c r="AT111" s="131"/>
      <c r="AU111" s="131"/>
      <c r="AV111" s="131"/>
      <c r="AW111" s="131"/>
      <c r="AX111" s="131"/>
      <c r="AY111" s="134" t="s">
        <v>136</v>
      </c>
      <c r="AZ111" s="131"/>
      <c r="BA111" s="131"/>
      <c r="BB111" s="131"/>
      <c r="BC111" s="131"/>
      <c r="BD111" s="131"/>
      <c r="BE111" s="135">
        <f t="shared" ref="BE111:BE116" si="0">IF(N111="základná",J111,0)</f>
        <v>0</v>
      </c>
      <c r="BF111" s="135">
        <f t="shared" ref="BF111:BF116" si="1">IF(N111="znížená",J111,0)</f>
        <v>0</v>
      </c>
      <c r="BG111" s="135">
        <f t="shared" ref="BG111:BG116" si="2">IF(N111="zákl. prenesená",J111,0)</f>
        <v>0</v>
      </c>
      <c r="BH111" s="135">
        <f t="shared" ref="BH111:BH116" si="3">IF(N111="zníž. prenesená",J111,0)</f>
        <v>0</v>
      </c>
      <c r="BI111" s="135">
        <f t="shared" ref="BI111:BI116" si="4">IF(N111="nulová",J111,0)</f>
        <v>0</v>
      </c>
      <c r="BJ111" s="134" t="s">
        <v>137</v>
      </c>
      <c r="BK111" s="131"/>
      <c r="BL111" s="131"/>
      <c r="BM111" s="131"/>
    </row>
    <row r="112" spans="2:65" s="1" customFormat="1" ht="18" customHeight="1" x14ac:dyDescent="0.2">
      <c r="B112" s="130"/>
      <c r="C112" s="131"/>
      <c r="D112" s="244" t="s">
        <v>138</v>
      </c>
      <c r="E112" s="260"/>
      <c r="F112" s="260"/>
      <c r="G112" s="131"/>
      <c r="H112" s="131"/>
      <c r="I112" s="131"/>
      <c r="J112" s="89">
        <v>0</v>
      </c>
      <c r="K112" s="131"/>
      <c r="L112" s="130"/>
      <c r="M112" s="131"/>
      <c r="N112" s="133" t="s">
        <v>41</v>
      </c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1"/>
      <c r="AK112" s="131"/>
      <c r="AL112" s="131"/>
      <c r="AM112" s="131"/>
      <c r="AN112" s="131"/>
      <c r="AO112" s="131"/>
      <c r="AP112" s="131"/>
      <c r="AQ112" s="131"/>
      <c r="AR112" s="131"/>
      <c r="AS112" s="131"/>
      <c r="AT112" s="131"/>
      <c r="AU112" s="131"/>
      <c r="AV112" s="131"/>
      <c r="AW112" s="131"/>
      <c r="AX112" s="131"/>
      <c r="AY112" s="134" t="s">
        <v>136</v>
      </c>
      <c r="AZ112" s="131"/>
      <c r="BA112" s="131"/>
      <c r="BB112" s="131"/>
      <c r="BC112" s="131"/>
      <c r="BD112" s="131"/>
      <c r="BE112" s="135">
        <f t="shared" si="0"/>
        <v>0</v>
      </c>
      <c r="BF112" s="135">
        <f t="shared" si="1"/>
        <v>0</v>
      </c>
      <c r="BG112" s="135">
        <f t="shared" si="2"/>
        <v>0</v>
      </c>
      <c r="BH112" s="135">
        <f t="shared" si="3"/>
        <v>0</v>
      </c>
      <c r="BI112" s="135">
        <f t="shared" si="4"/>
        <v>0</v>
      </c>
      <c r="BJ112" s="134" t="s">
        <v>137</v>
      </c>
      <c r="BK112" s="131"/>
      <c r="BL112" s="131"/>
      <c r="BM112" s="131"/>
    </row>
    <row r="113" spans="2:65" s="1" customFormat="1" ht="18" customHeight="1" x14ac:dyDescent="0.2">
      <c r="B113" s="130"/>
      <c r="C113" s="131"/>
      <c r="D113" s="244" t="s">
        <v>139</v>
      </c>
      <c r="E113" s="260"/>
      <c r="F113" s="260"/>
      <c r="G113" s="131"/>
      <c r="H113" s="131"/>
      <c r="I113" s="131"/>
      <c r="J113" s="89">
        <v>0</v>
      </c>
      <c r="K113" s="131"/>
      <c r="L113" s="130"/>
      <c r="M113" s="131"/>
      <c r="N113" s="133" t="s">
        <v>41</v>
      </c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1"/>
      <c r="AK113" s="131"/>
      <c r="AL113" s="131"/>
      <c r="AM113" s="131"/>
      <c r="AN113" s="131"/>
      <c r="AO113" s="131"/>
      <c r="AP113" s="131"/>
      <c r="AQ113" s="131"/>
      <c r="AR113" s="131"/>
      <c r="AS113" s="131"/>
      <c r="AT113" s="131"/>
      <c r="AU113" s="131"/>
      <c r="AV113" s="131"/>
      <c r="AW113" s="131"/>
      <c r="AX113" s="131"/>
      <c r="AY113" s="134" t="s">
        <v>136</v>
      </c>
      <c r="AZ113" s="131"/>
      <c r="BA113" s="131"/>
      <c r="BB113" s="131"/>
      <c r="BC113" s="131"/>
      <c r="BD113" s="131"/>
      <c r="BE113" s="135">
        <f t="shared" si="0"/>
        <v>0</v>
      </c>
      <c r="BF113" s="135">
        <f t="shared" si="1"/>
        <v>0</v>
      </c>
      <c r="BG113" s="135">
        <f t="shared" si="2"/>
        <v>0</v>
      </c>
      <c r="BH113" s="135">
        <f t="shared" si="3"/>
        <v>0</v>
      </c>
      <c r="BI113" s="135">
        <f t="shared" si="4"/>
        <v>0</v>
      </c>
      <c r="BJ113" s="134" t="s">
        <v>137</v>
      </c>
      <c r="BK113" s="131"/>
      <c r="BL113" s="131"/>
      <c r="BM113" s="131"/>
    </row>
    <row r="114" spans="2:65" s="1" customFormat="1" ht="18" customHeight="1" x14ac:dyDescent="0.2">
      <c r="B114" s="130"/>
      <c r="C114" s="131"/>
      <c r="D114" s="244" t="s">
        <v>140</v>
      </c>
      <c r="E114" s="260"/>
      <c r="F114" s="260"/>
      <c r="G114" s="131"/>
      <c r="H114" s="131"/>
      <c r="I114" s="131"/>
      <c r="J114" s="89">
        <v>0</v>
      </c>
      <c r="K114" s="131"/>
      <c r="L114" s="130"/>
      <c r="M114" s="131"/>
      <c r="N114" s="133" t="s">
        <v>41</v>
      </c>
      <c r="O114" s="131"/>
      <c r="P114" s="131"/>
      <c r="Q114" s="131"/>
      <c r="R114" s="131"/>
      <c r="S114" s="131"/>
      <c r="T114" s="131"/>
      <c r="U114" s="131"/>
      <c r="V114" s="131"/>
      <c r="W114" s="131"/>
      <c r="X114" s="131"/>
      <c r="Y114" s="131"/>
      <c r="Z114" s="131"/>
      <c r="AA114" s="131"/>
      <c r="AB114" s="131"/>
      <c r="AC114" s="131"/>
      <c r="AD114" s="131"/>
      <c r="AE114" s="131"/>
      <c r="AF114" s="131"/>
      <c r="AG114" s="131"/>
      <c r="AH114" s="131"/>
      <c r="AI114" s="131"/>
      <c r="AJ114" s="131"/>
      <c r="AK114" s="131"/>
      <c r="AL114" s="131"/>
      <c r="AM114" s="131"/>
      <c r="AN114" s="131"/>
      <c r="AO114" s="131"/>
      <c r="AP114" s="131"/>
      <c r="AQ114" s="131"/>
      <c r="AR114" s="131"/>
      <c r="AS114" s="131"/>
      <c r="AT114" s="131"/>
      <c r="AU114" s="131"/>
      <c r="AV114" s="131"/>
      <c r="AW114" s="131"/>
      <c r="AX114" s="131"/>
      <c r="AY114" s="134" t="s">
        <v>136</v>
      </c>
      <c r="AZ114" s="131"/>
      <c r="BA114" s="131"/>
      <c r="BB114" s="131"/>
      <c r="BC114" s="131"/>
      <c r="BD114" s="131"/>
      <c r="BE114" s="135">
        <f t="shared" si="0"/>
        <v>0</v>
      </c>
      <c r="BF114" s="135">
        <f t="shared" si="1"/>
        <v>0</v>
      </c>
      <c r="BG114" s="135">
        <f t="shared" si="2"/>
        <v>0</v>
      </c>
      <c r="BH114" s="135">
        <f t="shared" si="3"/>
        <v>0</v>
      </c>
      <c r="BI114" s="135">
        <f t="shared" si="4"/>
        <v>0</v>
      </c>
      <c r="BJ114" s="134" t="s">
        <v>137</v>
      </c>
      <c r="BK114" s="131"/>
      <c r="BL114" s="131"/>
      <c r="BM114" s="131"/>
    </row>
    <row r="115" spans="2:65" s="1" customFormat="1" ht="18" customHeight="1" x14ac:dyDescent="0.2">
      <c r="B115" s="130"/>
      <c r="C115" s="131"/>
      <c r="D115" s="244" t="s">
        <v>141</v>
      </c>
      <c r="E115" s="260"/>
      <c r="F115" s="260"/>
      <c r="G115" s="131"/>
      <c r="H115" s="131"/>
      <c r="I115" s="131"/>
      <c r="J115" s="89">
        <v>0</v>
      </c>
      <c r="K115" s="131"/>
      <c r="L115" s="130"/>
      <c r="M115" s="131"/>
      <c r="N115" s="133" t="s">
        <v>41</v>
      </c>
      <c r="O115" s="131"/>
      <c r="P115" s="131"/>
      <c r="Q115" s="131"/>
      <c r="R115" s="131"/>
      <c r="S115" s="131"/>
      <c r="T115" s="131"/>
      <c r="U115" s="131"/>
      <c r="V115" s="131"/>
      <c r="W115" s="131"/>
      <c r="X115" s="131"/>
      <c r="Y115" s="131"/>
      <c r="Z115" s="131"/>
      <c r="AA115" s="131"/>
      <c r="AB115" s="131"/>
      <c r="AC115" s="131"/>
      <c r="AD115" s="131"/>
      <c r="AE115" s="131"/>
      <c r="AF115" s="131"/>
      <c r="AG115" s="131"/>
      <c r="AH115" s="131"/>
      <c r="AI115" s="131"/>
      <c r="AJ115" s="131"/>
      <c r="AK115" s="131"/>
      <c r="AL115" s="131"/>
      <c r="AM115" s="131"/>
      <c r="AN115" s="131"/>
      <c r="AO115" s="131"/>
      <c r="AP115" s="131"/>
      <c r="AQ115" s="131"/>
      <c r="AR115" s="131"/>
      <c r="AS115" s="131"/>
      <c r="AT115" s="131"/>
      <c r="AU115" s="131"/>
      <c r="AV115" s="131"/>
      <c r="AW115" s="131"/>
      <c r="AX115" s="131"/>
      <c r="AY115" s="134" t="s">
        <v>136</v>
      </c>
      <c r="AZ115" s="131"/>
      <c r="BA115" s="131"/>
      <c r="BB115" s="131"/>
      <c r="BC115" s="131"/>
      <c r="BD115" s="131"/>
      <c r="BE115" s="135">
        <f t="shared" si="0"/>
        <v>0</v>
      </c>
      <c r="BF115" s="135">
        <f t="shared" si="1"/>
        <v>0</v>
      </c>
      <c r="BG115" s="135">
        <f t="shared" si="2"/>
        <v>0</v>
      </c>
      <c r="BH115" s="135">
        <f t="shared" si="3"/>
        <v>0</v>
      </c>
      <c r="BI115" s="135">
        <f t="shared" si="4"/>
        <v>0</v>
      </c>
      <c r="BJ115" s="134" t="s">
        <v>137</v>
      </c>
      <c r="BK115" s="131"/>
      <c r="BL115" s="131"/>
      <c r="BM115" s="131"/>
    </row>
    <row r="116" spans="2:65" s="1" customFormat="1" ht="18" customHeight="1" x14ac:dyDescent="0.2">
      <c r="B116" s="130"/>
      <c r="C116" s="131"/>
      <c r="D116" s="132" t="s">
        <v>142</v>
      </c>
      <c r="E116" s="131"/>
      <c r="F116" s="131"/>
      <c r="G116" s="131"/>
      <c r="H116" s="131"/>
      <c r="I116" s="131"/>
      <c r="J116" s="89">
        <f>ROUND(J30*T116,2)</f>
        <v>0</v>
      </c>
      <c r="K116" s="131"/>
      <c r="L116" s="130"/>
      <c r="M116" s="131"/>
      <c r="N116" s="133" t="s">
        <v>41</v>
      </c>
      <c r="O116" s="131"/>
      <c r="P116" s="131"/>
      <c r="Q116" s="131"/>
      <c r="R116" s="131"/>
      <c r="S116" s="131"/>
      <c r="T116" s="131"/>
      <c r="U116" s="131"/>
      <c r="V116" s="131"/>
      <c r="W116" s="131"/>
      <c r="X116" s="131"/>
      <c r="Y116" s="131"/>
      <c r="Z116" s="131"/>
      <c r="AA116" s="131"/>
      <c r="AB116" s="131"/>
      <c r="AC116" s="131"/>
      <c r="AD116" s="131"/>
      <c r="AE116" s="131"/>
      <c r="AF116" s="131"/>
      <c r="AG116" s="131"/>
      <c r="AH116" s="131"/>
      <c r="AI116" s="131"/>
      <c r="AJ116" s="131"/>
      <c r="AK116" s="131"/>
      <c r="AL116" s="131"/>
      <c r="AM116" s="131"/>
      <c r="AN116" s="131"/>
      <c r="AO116" s="131"/>
      <c r="AP116" s="131"/>
      <c r="AQ116" s="131"/>
      <c r="AR116" s="131"/>
      <c r="AS116" s="131"/>
      <c r="AT116" s="131"/>
      <c r="AU116" s="131"/>
      <c r="AV116" s="131"/>
      <c r="AW116" s="131"/>
      <c r="AX116" s="131"/>
      <c r="AY116" s="134" t="s">
        <v>143</v>
      </c>
      <c r="AZ116" s="131"/>
      <c r="BA116" s="131"/>
      <c r="BB116" s="131"/>
      <c r="BC116" s="131"/>
      <c r="BD116" s="131"/>
      <c r="BE116" s="135">
        <f t="shared" si="0"/>
        <v>0</v>
      </c>
      <c r="BF116" s="135">
        <f t="shared" si="1"/>
        <v>0</v>
      </c>
      <c r="BG116" s="135">
        <f t="shared" si="2"/>
        <v>0</v>
      </c>
      <c r="BH116" s="135">
        <f t="shared" si="3"/>
        <v>0</v>
      </c>
      <c r="BI116" s="135">
        <f t="shared" si="4"/>
        <v>0</v>
      </c>
      <c r="BJ116" s="134" t="s">
        <v>137</v>
      </c>
      <c r="BK116" s="131"/>
      <c r="BL116" s="131"/>
      <c r="BM116" s="131"/>
    </row>
    <row r="117" spans="2:65" s="1" customFormat="1" x14ac:dyDescent="0.2">
      <c r="B117" s="30"/>
      <c r="L117" s="30"/>
    </row>
    <row r="118" spans="2:65" s="1" customFormat="1" ht="29.25" customHeight="1" x14ac:dyDescent="0.2">
      <c r="B118" s="30"/>
      <c r="C118" s="97" t="s">
        <v>114</v>
      </c>
      <c r="D118" s="98"/>
      <c r="E118" s="98"/>
      <c r="F118" s="98"/>
      <c r="G118" s="98"/>
      <c r="H118" s="98"/>
      <c r="I118" s="98"/>
      <c r="J118" s="99">
        <f>ROUND(J96+J110,2)</f>
        <v>0</v>
      </c>
      <c r="K118" s="98"/>
      <c r="L118" s="30"/>
    </row>
    <row r="119" spans="2:65" s="1" customFormat="1" ht="6.95" customHeight="1" x14ac:dyDescent="0.2">
      <c r="B119" s="45"/>
      <c r="C119" s="46"/>
      <c r="D119" s="46"/>
      <c r="E119" s="46"/>
      <c r="F119" s="46"/>
      <c r="G119" s="46"/>
      <c r="H119" s="46"/>
      <c r="I119" s="46"/>
      <c r="J119" s="46"/>
      <c r="K119" s="46"/>
      <c r="L119" s="30"/>
    </row>
    <row r="123" spans="2:65" s="1" customFormat="1" ht="6.95" customHeight="1" x14ac:dyDescent="0.2">
      <c r="B123" s="47"/>
      <c r="C123" s="48"/>
      <c r="D123" s="48"/>
      <c r="E123" s="48"/>
      <c r="F123" s="48"/>
      <c r="G123" s="48"/>
      <c r="H123" s="48"/>
      <c r="I123" s="48"/>
      <c r="J123" s="48"/>
      <c r="K123" s="48"/>
      <c r="L123" s="30"/>
    </row>
    <row r="124" spans="2:65" s="1" customFormat="1" ht="24.95" customHeight="1" x14ac:dyDescent="0.2">
      <c r="B124" s="30"/>
      <c r="C124" s="17" t="s">
        <v>144</v>
      </c>
      <c r="L124" s="30"/>
    </row>
    <row r="125" spans="2:65" s="1" customFormat="1" ht="6.95" customHeight="1" x14ac:dyDescent="0.2">
      <c r="B125" s="30"/>
      <c r="L125" s="30"/>
    </row>
    <row r="126" spans="2:65" s="1" customFormat="1" ht="12" customHeight="1" x14ac:dyDescent="0.2">
      <c r="B126" s="30"/>
      <c r="C126" s="23" t="s">
        <v>14</v>
      </c>
      <c r="L126" s="30"/>
    </row>
    <row r="127" spans="2:65" s="1" customFormat="1" ht="26.25" customHeight="1" x14ac:dyDescent="0.2">
      <c r="B127" s="30"/>
      <c r="E127" s="261" t="str">
        <f>E7</f>
        <v>Zateplenie plniarne nealkoholických nápojov, Dunajská Streda - aktualizácia jún 2023</v>
      </c>
      <c r="F127" s="262"/>
      <c r="G127" s="262"/>
      <c r="H127" s="262"/>
      <c r="L127" s="30"/>
    </row>
    <row r="128" spans="2:65" s="1" customFormat="1" ht="12" customHeight="1" x14ac:dyDescent="0.2">
      <c r="B128" s="30"/>
      <c r="C128" s="23" t="s">
        <v>116</v>
      </c>
      <c r="L128" s="30"/>
    </row>
    <row r="129" spans="2:65" s="1" customFormat="1" ht="16.5" customHeight="1" x14ac:dyDescent="0.2">
      <c r="B129" s="30"/>
      <c r="E129" s="242" t="str">
        <f>E9</f>
        <v>03 - Výmena vonkajších výplní otvorov</v>
      </c>
      <c r="F129" s="263"/>
      <c r="G129" s="263"/>
      <c r="H129" s="263"/>
      <c r="L129" s="30"/>
    </row>
    <row r="130" spans="2:65" s="1" customFormat="1" ht="6.95" customHeight="1" x14ac:dyDescent="0.2">
      <c r="B130" s="30"/>
      <c r="L130" s="30"/>
    </row>
    <row r="131" spans="2:65" s="1" customFormat="1" ht="12" customHeight="1" x14ac:dyDescent="0.2">
      <c r="B131" s="30"/>
      <c r="C131" s="23" t="s">
        <v>17</v>
      </c>
      <c r="F131" s="21" t="str">
        <f>F12</f>
        <v>Dunajská Streda</v>
      </c>
      <c r="I131" s="23" t="s">
        <v>19</v>
      </c>
      <c r="J131" s="53" t="str">
        <f>IF(J12="","",J12)</f>
        <v>8. 6. 2023</v>
      </c>
      <c r="L131" s="30"/>
    </row>
    <row r="132" spans="2:65" s="1" customFormat="1" ht="6.95" customHeight="1" x14ac:dyDescent="0.2">
      <c r="B132" s="30"/>
      <c r="L132" s="30"/>
    </row>
    <row r="133" spans="2:65" s="1" customFormat="1" ht="25.7" customHeight="1" x14ac:dyDescent="0.2">
      <c r="B133" s="30"/>
      <c r="C133" s="23" t="s">
        <v>21</v>
      </c>
      <c r="F133" s="21" t="str">
        <f>E15</f>
        <v>McCarter, a.s.</v>
      </c>
      <c r="I133" s="23" t="s">
        <v>27</v>
      </c>
      <c r="J133" s="26" t="str">
        <f>E21</f>
        <v>Ing.arch. Miroslav Marko M.Arch.</v>
      </c>
      <c r="L133" s="30"/>
    </row>
    <row r="134" spans="2:65" s="1" customFormat="1" ht="15.2" customHeight="1" x14ac:dyDescent="0.2">
      <c r="B134" s="30"/>
      <c r="C134" s="23" t="s">
        <v>25</v>
      </c>
      <c r="F134" s="21" t="str">
        <f>IF(E18="","",E18)</f>
        <v>Vyplň údaj</v>
      </c>
      <c r="I134" s="23" t="s">
        <v>30</v>
      </c>
      <c r="J134" s="26" t="str">
        <f>E24</f>
        <v>Rosoft, s.r.o.</v>
      </c>
      <c r="L134" s="30"/>
    </row>
    <row r="135" spans="2:65" s="1" customFormat="1" ht="10.35" customHeight="1" x14ac:dyDescent="0.2">
      <c r="B135" s="30"/>
      <c r="L135" s="30"/>
    </row>
    <row r="136" spans="2:65" s="10" customFormat="1" ht="29.25" customHeight="1" x14ac:dyDescent="0.2">
      <c r="B136" s="136"/>
      <c r="C136" s="137" t="s">
        <v>145</v>
      </c>
      <c r="D136" s="138" t="s">
        <v>60</v>
      </c>
      <c r="E136" s="138" t="s">
        <v>56</v>
      </c>
      <c r="F136" s="138" t="s">
        <v>57</v>
      </c>
      <c r="G136" s="138" t="s">
        <v>146</v>
      </c>
      <c r="H136" s="138" t="s">
        <v>147</v>
      </c>
      <c r="I136" s="138" t="s">
        <v>148</v>
      </c>
      <c r="J136" s="139" t="s">
        <v>122</v>
      </c>
      <c r="K136" s="140" t="s">
        <v>149</v>
      </c>
      <c r="L136" s="136"/>
      <c r="M136" s="59" t="s">
        <v>1</v>
      </c>
      <c r="N136" s="60" t="s">
        <v>39</v>
      </c>
      <c r="O136" s="60" t="s">
        <v>150</v>
      </c>
      <c r="P136" s="60" t="s">
        <v>151</v>
      </c>
      <c r="Q136" s="60" t="s">
        <v>152</v>
      </c>
      <c r="R136" s="60" t="s">
        <v>153</v>
      </c>
      <c r="S136" s="60" t="s">
        <v>154</v>
      </c>
      <c r="T136" s="61" t="s">
        <v>155</v>
      </c>
    </row>
    <row r="137" spans="2:65" s="1" customFormat="1" ht="22.9" customHeight="1" x14ac:dyDescent="0.25">
      <c r="B137" s="30"/>
      <c r="C137" s="64" t="s">
        <v>119</v>
      </c>
      <c r="J137" s="141">
        <f>BK137</f>
        <v>0</v>
      </c>
      <c r="L137" s="30"/>
      <c r="M137" s="62"/>
      <c r="N137" s="54"/>
      <c r="O137" s="54"/>
      <c r="P137" s="142">
        <f>P138+P172+P205</f>
        <v>0</v>
      </c>
      <c r="Q137" s="54"/>
      <c r="R137" s="142">
        <f>R138+R172+R205</f>
        <v>0</v>
      </c>
      <c r="S137" s="54"/>
      <c r="T137" s="143">
        <f>T138+T172+T205</f>
        <v>0</v>
      </c>
      <c r="AT137" s="13" t="s">
        <v>74</v>
      </c>
      <c r="AU137" s="13" t="s">
        <v>124</v>
      </c>
      <c r="BK137" s="144">
        <f>BK138+BK172+BK205</f>
        <v>0</v>
      </c>
    </row>
    <row r="138" spans="2:65" s="11" customFormat="1" ht="25.9" customHeight="1" x14ac:dyDescent="0.2">
      <c r="B138" s="145"/>
      <c r="D138" s="146" t="s">
        <v>74</v>
      </c>
      <c r="E138" s="147" t="s">
        <v>156</v>
      </c>
      <c r="F138" s="147" t="s">
        <v>157</v>
      </c>
      <c r="I138" s="148"/>
      <c r="J138" s="127">
        <f>BK138</f>
        <v>0</v>
      </c>
      <c r="L138" s="145"/>
      <c r="M138" s="149"/>
      <c r="P138" s="150">
        <f>P139+P141+P170</f>
        <v>0</v>
      </c>
      <c r="R138" s="150">
        <f>R139+R141+R170</f>
        <v>0</v>
      </c>
      <c r="T138" s="151">
        <f>T139+T141+T170</f>
        <v>0</v>
      </c>
      <c r="AR138" s="146" t="s">
        <v>83</v>
      </c>
      <c r="AT138" s="152" t="s">
        <v>74</v>
      </c>
      <c r="AU138" s="152" t="s">
        <v>75</v>
      </c>
      <c r="AY138" s="146" t="s">
        <v>158</v>
      </c>
      <c r="BK138" s="153">
        <f>BK139+BK141+BK170</f>
        <v>0</v>
      </c>
    </row>
    <row r="139" spans="2:65" s="11" customFormat="1" ht="22.9" customHeight="1" x14ac:dyDescent="0.2">
      <c r="B139" s="145"/>
      <c r="D139" s="146" t="s">
        <v>74</v>
      </c>
      <c r="E139" s="154" t="s">
        <v>171</v>
      </c>
      <c r="F139" s="154" t="s">
        <v>172</v>
      </c>
      <c r="I139" s="148"/>
      <c r="J139" s="155">
        <f>BK139</f>
        <v>0</v>
      </c>
      <c r="L139" s="145"/>
      <c r="M139" s="149"/>
      <c r="P139" s="150">
        <f>P140</f>
        <v>0</v>
      </c>
      <c r="R139" s="150">
        <f>R140</f>
        <v>0</v>
      </c>
      <c r="T139" s="151">
        <f>T140</f>
        <v>0</v>
      </c>
      <c r="AR139" s="146" t="s">
        <v>83</v>
      </c>
      <c r="AT139" s="152" t="s">
        <v>74</v>
      </c>
      <c r="AU139" s="152" t="s">
        <v>83</v>
      </c>
      <c r="AY139" s="146" t="s">
        <v>158</v>
      </c>
      <c r="BK139" s="153">
        <f>BK140</f>
        <v>0</v>
      </c>
    </row>
    <row r="140" spans="2:65" s="1" customFormat="1" ht="24.2" customHeight="1" x14ac:dyDescent="0.2">
      <c r="B140" s="130"/>
      <c r="C140" s="156" t="s">
        <v>83</v>
      </c>
      <c r="D140" s="156" t="s">
        <v>161</v>
      </c>
      <c r="E140" s="157" t="s">
        <v>512</v>
      </c>
      <c r="F140" s="158" t="s">
        <v>513</v>
      </c>
      <c r="G140" s="159" t="s">
        <v>175</v>
      </c>
      <c r="H140" s="160">
        <v>186.53700000000001</v>
      </c>
      <c r="I140" s="161"/>
      <c r="J140" s="162">
        <f>ROUND(I140*H140,2)</f>
        <v>0</v>
      </c>
      <c r="K140" s="163"/>
      <c r="L140" s="30"/>
      <c r="M140" s="164" t="s">
        <v>1</v>
      </c>
      <c r="N140" s="129" t="s">
        <v>41</v>
      </c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AR140" s="167" t="s">
        <v>165</v>
      </c>
      <c r="AT140" s="167" t="s">
        <v>161</v>
      </c>
      <c r="AU140" s="167" t="s">
        <v>137</v>
      </c>
      <c r="AY140" s="13" t="s">
        <v>158</v>
      </c>
      <c r="BE140" s="93">
        <f>IF(N140="základná",J140,0)</f>
        <v>0</v>
      </c>
      <c r="BF140" s="93">
        <f>IF(N140="znížená",J140,0)</f>
        <v>0</v>
      </c>
      <c r="BG140" s="93">
        <f>IF(N140="zákl. prenesená",J140,0)</f>
        <v>0</v>
      </c>
      <c r="BH140" s="93">
        <f>IF(N140="zníž. prenesená",J140,0)</f>
        <v>0</v>
      </c>
      <c r="BI140" s="93">
        <f>IF(N140="nulová",J140,0)</f>
        <v>0</v>
      </c>
      <c r="BJ140" s="13" t="s">
        <v>137</v>
      </c>
      <c r="BK140" s="93">
        <f>ROUND(I140*H140,2)</f>
        <v>0</v>
      </c>
      <c r="BL140" s="13" t="s">
        <v>165</v>
      </c>
      <c r="BM140" s="167" t="s">
        <v>137</v>
      </c>
    </row>
    <row r="141" spans="2:65" s="11" customFormat="1" ht="22.9" customHeight="1" x14ac:dyDescent="0.2">
      <c r="B141" s="145"/>
      <c r="D141" s="146" t="s">
        <v>74</v>
      </c>
      <c r="E141" s="154" t="s">
        <v>191</v>
      </c>
      <c r="F141" s="154" t="s">
        <v>211</v>
      </c>
      <c r="I141" s="148"/>
      <c r="J141" s="155">
        <f>BK141</f>
        <v>0</v>
      </c>
      <c r="L141" s="145"/>
      <c r="M141" s="149"/>
      <c r="P141" s="150">
        <f>SUM(P142:P169)</f>
        <v>0</v>
      </c>
      <c r="R141" s="150">
        <f>SUM(R142:R169)</f>
        <v>0</v>
      </c>
      <c r="T141" s="151">
        <f>SUM(T142:T169)</f>
        <v>0</v>
      </c>
      <c r="AR141" s="146" t="s">
        <v>83</v>
      </c>
      <c r="AT141" s="152" t="s">
        <v>74</v>
      </c>
      <c r="AU141" s="152" t="s">
        <v>83</v>
      </c>
      <c r="AY141" s="146" t="s">
        <v>158</v>
      </c>
      <c r="BK141" s="153">
        <f>SUM(BK142:BK169)</f>
        <v>0</v>
      </c>
    </row>
    <row r="142" spans="2:65" s="1" customFormat="1" ht="24.2" customHeight="1" x14ac:dyDescent="0.2">
      <c r="B142" s="130"/>
      <c r="C142" s="156" t="s">
        <v>137</v>
      </c>
      <c r="D142" s="156" t="s">
        <v>161</v>
      </c>
      <c r="E142" s="157" t="s">
        <v>514</v>
      </c>
      <c r="F142" s="158" t="s">
        <v>515</v>
      </c>
      <c r="G142" s="159" t="s">
        <v>175</v>
      </c>
      <c r="H142" s="160">
        <v>159.24</v>
      </c>
      <c r="I142" s="161"/>
      <c r="J142" s="162">
        <f t="shared" ref="J142:J169" si="5">ROUND(I142*H142,2)</f>
        <v>0</v>
      </c>
      <c r="K142" s="163"/>
      <c r="L142" s="30"/>
      <c r="M142" s="164" t="s">
        <v>1</v>
      </c>
      <c r="N142" s="129" t="s">
        <v>41</v>
      </c>
      <c r="P142" s="165">
        <f t="shared" ref="P142:P169" si="6">O142*H142</f>
        <v>0</v>
      </c>
      <c r="Q142" s="165">
        <v>0</v>
      </c>
      <c r="R142" s="165">
        <f t="shared" ref="R142:R169" si="7">Q142*H142</f>
        <v>0</v>
      </c>
      <c r="S142" s="165">
        <v>0</v>
      </c>
      <c r="T142" s="166">
        <f t="shared" ref="T142:T169" si="8">S142*H142</f>
        <v>0</v>
      </c>
      <c r="AR142" s="167" t="s">
        <v>165</v>
      </c>
      <c r="AT142" s="167" t="s">
        <v>161</v>
      </c>
      <c r="AU142" s="167" t="s">
        <v>137</v>
      </c>
      <c r="AY142" s="13" t="s">
        <v>158</v>
      </c>
      <c r="BE142" s="93">
        <f t="shared" ref="BE142:BE169" si="9">IF(N142="základná",J142,0)</f>
        <v>0</v>
      </c>
      <c r="BF142" s="93">
        <f t="shared" ref="BF142:BF169" si="10">IF(N142="znížená",J142,0)</f>
        <v>0</v>
      </c>
      <c r="BG142" s="93">
        <f t="shared" ref="BG142:BG169" si="11">IF(N142="zákl. prenesená",J142,0)</f>
        <v>0</v>
      </c>
      <c r="BH142" s="93">
        <f t="shared" ref="BH142:BH169" si="12">IF(N142="zníž. prenesená",J142,0)</f>
        <v>0</v>
      </c>
      <c r="BI142" s="93">
        <f t="shared" ref="BI142:BI169" si="13">IF(N142="nulová",J142,0)</f>
        <v>0</v>
      </c>
      <c r="BJ142" s="13" t="s">
        <v>137</v>
      </c>
      <c r="BK142" s="93">
        <f t="shared" ref="BK142:BK169" si="14">ROUND(I142*H142,2)</f>
        <v>0</v>
      </c>
      <c r="BL142" s="13" t="s">
        <v>165</v>
      </c>
      <c r="BM142" s="167" t="s">
        <v>165</v>
      </c>
    </row>
    <row r="143" spans="2:65" s="1" customFormat="1" ht="24.2" customHeight="1" x14ac:dyDescent="0.2">
      <c r="B143" s="130"/>
      <c r="C143" s="156" t="s">
        <v>159</v>
      </c>
      <c r="D143" s="156" t="s">
        <v>161</v>
      </c>
      <c r="E143" s="157" t="s">
        <v>516</v>
      </c>
      <c r="F143" s="158" t="s">
        <v>517</v>
      </c>
      <c r="G143" s="159" t="s">
        <v>164</v>
      </c>
      <c r="H143" s="160">
        <v>2772.45</v>
      </c>
      <c r="I143" s="161"/>
      <c r="J143" s="162">
        <f t="shared" si="5"/>
        <v>0</v>
      </c>
      <c r="K143" s="163"/>
      <c r="L143" s="30"/>
      <c r="M143" s="164" t="s">
        <v>1</v>
      </c>
      <c r="N143" s="12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165</v>
      </c>
      <c r="AT143" s="167" t="s">
        <v>161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165</v>
      </c>
      <c r="BM143" s="167" t="s">
        <v>171</v>
      </c>
    </row>
    <row r="144" spans="2:65" s="1" customFormat="1" ht="37.9" customHeight="1" x14ac:dyDescent="0.2">
      <c r="B144" s="130"/>
      <c r="C144" s="156" t="s">
        <v>165</v>
      </c>
      <c r="D144" s="156" t="s">
        <v>161</v>
      </c>
      <c r="E144" s="157" t="s">
        <v>518</v>
      </c>
      <c r="F144" s="158" t="s">
        <v>519</v>
      </c>
      <c r="G144" s="159" t="s">
        <v>164</v>
      </c>
      <c r="H144" s="160">
        <v>2772.45</v>
      </c>
      <c r="I144" s="161"/>
      <c r="J144" s="162">
        <f t="shared" si="5"/>
        <v>0</v>
      </c>
      <c r="K144" s="163"/>
      <c r="L144" s="30"/>
      <c r="M144" s="164" t="s">
        <v>1</v>
      </c>
      <c r="N144" s="12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165</v>
      </c>
      <c r="AT144" s="167" t="s">
        <v>161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165</v>
      </c>
      <c r="BM144" s="167" t="s">
        <v>176</v>
      </c>
    </row>
    <row r="145" spans="2:65" s="1" customFormat="1" ht="24.2" customHeight="1" x14ac:dyDescent="0.2">
      <c r="B145" s="130"/>
      <c r="C145" s="156" t="s">
        <v>177</v>
      </c>
      <c r="D145" s="156" t="s">
        <v>161</v>
      </c>
      <c r="E145" s="157" t="s">
        <v>520</v>
      </c>
      <c r="F145" s="158" t="s">
        <v>521</v>
      </c>
      <c r="G145" s="159" t="s">
        <v>164</v>
      </c>
      <c r="H145" s="160">
        <v>2772.45</v>
      </c>
      <c r="I145" s="161"/>
      <c r="J145" s="162">
        <f t="shared" si="5"/>
        <v>0</v>
      </c>
      <c r="K145" s="163"/>
      <c r="L145" s="30"/>
      <c r="M145" s="164" t="s">
        <v>1</v>
      </c>
      <c r="N145" s="129" t="s">
        <v>41</v>
      </c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AR145" s="167" t="s">
        <v>165</v>
      </c>
      <c r="AT145" s="167" t="s">
        <v>161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165</v>
      </c>
      <c r="BM145" s="167" t="s">
        <v>180</v>
      </c>
    </row>
    <row r="146" spans="2:65" s="1" customFormat="1" ht="24.2" customHeight="1" x14ac:dyDescent="0.2">
      <c r="B146" s="130"/>
      <c r="C146" s="156" t="s">
        <v>171</v>
      </c>
      <c r="D146" s="156" t="s">
        <v>161</v>
      </c>
      <c r="E146" s="157" t="s">
        <v>522</v>
      </c>
      <c r="F146" s="158" t="s">
        <v>523</v>
      </c>
      <c r="G146" s="159" t="s">
        <v>175</v>
      </c>
      <c r="H146" s="160">
        <v>1363.5</v>
      </c>
      <c r="I146" s="161"/>
      <c r="J146" s="162">
        <f t="shared" si="5"/>
        <v>0</v>
      </c>
      <c r="K146" s="163"/>
      <c r="L146" s="30"/>
      <c r="M146" s="164" t="s">
        <v>1</v>
      </c>
      <c r="N146" s="129" t="s">
        <v>41</v>
      </c>
      <c r="P146" s="165">
        <f t="shared" si="6"/>
        <v>0</v>
      </c>
      <c r="Q146" s="165">
        <v>0</v>
      </c>
      <c r="R146" s="165">
        <f t="shared" si="7"/>
        <v>0</v>
      </c>
      <c r="S146" s="165">
        <v>0</v>
      </c>
      <c r="T146" s="166">
        <f t="shared" si="8"/>
        <v>0</v>
      </c>
      <c r="AR146" s="167" t="s">
        <v>165</v>
      </c>
      <c r="AT146" s="167" t="s">
        <v>161</v>
      </c>
      <c r="AU146" s="167" t="s">
        <v>137</v>
      </c>
      <c r="AY146" s="13" t="s">
        <v>158</v>
      </c>
      <c r="BE146" s="93">
        <f t="shared" si="9"/>
        <v>0</v>
      </c>
      <c r="BF146" s="93">
        <f t="shared" si="10"/>
        <v>0</v>
      </c>
      <c r="BG146" s="93">
        <f t="shared" si="11"/>
        <v>0</v>
      </c>
      <c r="BH146" s="93">
        <f t="shared" si="12"/>
        <v>0</v>
      </c>
      <c r="BI146" s="93">
        <f t="shared" si="13"/>
        <v>0</v>
      </c>
      <c r="BJ146" s="13" t="s">
        <v>137</v>
      </c>
      <c r="BK146" s="93">
        <f t="shared" si="14"/>
        <v>0</v>
      </c>
      <c r="BL146" s="13" t="s">
        <v>165</v>
      </c>
      <c r="BM146" s="167" t="s">
        <v>183</v>
      </c>
    </row>
    <row r="147" spans="2:65" s="1" customFormat="1" ht="33" customHeight="1" x14ac:dyDescent="0.2">
      <c r="B147" s="130"/>
      <c r="C147" s="156" t="s">
        <v>184</v>
      </c>
      <c r="D147" s="156" t="s">
        <v>161</v>
      </c>
      <c r="E147" s="157" t="s">
        <v>524</v>
      </c>
      <c r="F147" s="158" t="s">
        <v>525</v>
      </c>
      <c r="G147" s="159" t="s">
        <v>175</v>
      </c>
      <c r="H147" s="160">
        <v>1363.5</v>
      </c>
      <c r="I147" s="161"/>
      <c r="J147" s="162">
        <f t="shared" si="5"/>
        <v>0</v>
      </c>
      <c r="K147" s="163"/>
      <c r="L147" s="30"/>
      <c r="M147" s="164" t="s">
        <v>1</v>
      </c>
      <c r="N147" s="129" t="s">
        <v>41</v>
      </c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AR147" s="167" t="s">
        <v>165</v>
      </c>
      <c r="AT147" s="167" t="s">
        <v>161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165</v>
      </c>
      <c r="BM147" s="167" t="s">
        <v>187</v>
      </c>
    </row>
    <row r="148" spans="2:65" s="1" customFormat="1" ht="24.2" customHeight="1" x14ac:dyDescent="0.2">
      <c r="B148" s="130"/>
      <c r="C148" s="156" t="s">
        <v>176</v>
      </c>
      <c r="D148" s="156" t="s">
        <v>161</v>
      </c>
      <c r="E148" s="157" t="s">
        <v>526</v>
      </c>
      <c r="F148" s="158" t="s">
        <v>527</v>
      </c>
      <c r="G148" s="159" t="s">
        <v>175</v>
      </c>
      <c r="H148" s="160">
        <v>1363.5</v>
      </c>
      <c r="I148" s="161"/>
      <c r="J148" s="162">
        <f t="shared" si="5"/>
        <v>0</v>
      </c>
      <c r="K148" s="163"/>
      <c r="L148" s="30"/>
      <c r="M148" s="164" t="s">
        <v>1</v>
      </c>
      <c r="N148" s="12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165</v>
      </c>
      <c r="AT148" s="167" t="s">
        <v>161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165</v>
      </c>
      <c r="BM148" s="167" t="s">
        <v>190</v>
      </c>
    </row>
    <row r="149" spans="2:65" s="1" customFormat="1" ht="24.2" customHeight="1" x14ac:dyDescent="0.2">
      <c r="B149" s="130"/>
      <c r="C149" s="156" t="s">
        <v>191</v>
      </c>
      <c r="D149" s="156" t="s">
        <v>161</v>
      </c>
      <c r="E149" s="157" t="s">
        <v>528</v>
      </c>
      <c r="F149" s="158" t="s">
        <v>529</v>
      </c>
      <c r="G149" s="159" t="s">
        <v>175</v>
      </c>
      <c r="H149" s="160">
        <v>381.04500000000002</v>
      </c>
      <c r="I149" s="161"/>
      <c r="J149" s="162">
        <f t="shared" si="5"/>
        <v>0</v>
      </c>
      <c r="K149" s="163"/>
      <c r="L149" s="30"/>
      <c r="M149" s="164" t="s">
        <v>1</v>
      </c>
      <c r="N149" s="129" t="s">
        <v>41</v>
      </c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AR149" s="167" t="s">
        <v>165</v>
      </c>
      <c r="AT149" s="167" t="s">
        <v>161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165</v>
      </c>
      <c r="BM149" s="167" t="s">
        <v>194</v>
      </c>
    </row>
    <row r="150" spans="2:65" s="1" customFormat="1" ht="24.2" customHeight="1" x14ac:dyDescent="0.2">
      <c r="B150" s="130"/>
      <c r="C150" s="156" t="s">
        <v>180</v>
      </c>
      <c r="D150" s="156" t="s">
        <v>161</v>
      </c>
      <c r="E150" s="157" t="s">
        <v>530</v>
      </c>
      <c r="F150" s="158" t="s">
        <v>531</v>
      </c>
      <c r="G150" s="159" t="s">
        <v>175</v>
      </c>
      <c r="H150" s="160">
        <v>96.984999999999999</v>
      </c>
      <c r="I150" s="161"/>
      <c r="J150" s="162">
        <f t="shared" si="5"/>
        <v>0</v>
      </c>
      <c r="K150" s="163"/>
      <c r="L150" s="30"/>
      <c r="M150" s="164" t="s">
        <v>1</v>
      </c>
      <c r="N150" s="129" t="s">
        <v>41</v>
      </c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AR150" s="167" t="s">
        <v>165</v>
      </c>
      <c r="AT150" s="167" t="s">
        <v>161</v>
      </c>
      <c r="AU150" s="167" t="s">
        <v>137</v>
      </c>
      <c r="AY150" s="13" t="s">
        <v>158</v>
      </c>
      <c r="BE150" s="93">
        <f t="shared" si="9"/>
        <v>0</v>
      </c>
      <c r="BF150" s="93">
        <f t="shared" si="10"/>
        <v>0</v>
      </c>
      <c r="BG150" s="93">
        <f t="shared" si="11"/>
        <v>0</v>
      </c>
      <c r="BH150" s="93">
        <f t="shared" si="12"/>
        <v>0</v>
      </c>
      <c r="BI150" s="93">
        <f t="shared" si="13"/>
        <v>0</v>
      </c>
      <c r="BJ150" s="13" t="s">
        <v>137</v>
      </c>
      <c r="BK150" s="93">
        <f t="shared" si="14"/>
        <v>0</v>
      </c>
      <c r="BL150" s="13" t="s">
        <v>165</v>
      </c>
      <c r="BM150" s="167" t="s">
        <v>7</v>
      </c>
    </row>
    <row r="151" spans="2:65" s="1" customFormat="1" ht="24.2" customHeight="1" x14ac:dyDescent="0.2">
      <c r="B151" s="130"/>
      <c r="C151" s="156" t="s">
        <v>197</v>
      </c>
      <c r="D151" s="156" t="s">
        <v>161</v>
      </c>
      <c r="E151" s="157" t="s">
        <v>532</v>
      </c>
      <c r="F151" s="158" t="s">
        <v>533</v>
      </c>
      <c r="G151" s="159" t="s">
        <v>427</v>
      </c>
      <c r="H151" s="160">
        <v>7</v>
      </c>
      <c r="I151" s="161"/>
      <c r="J151" s="162">
        <f t="shared" si="5"/>
        <v>0</v>
      </c>
      <c r="K151" s="163"/>
      <c r="L151" s="30"/>
      <c r="M151" s="164" t="s">
        <v>1</v>
      </c>
      <c r="N151" s="129" t="s">
        <v>41</v>
      </c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AR151" s="167" t="s">
        <v>165</v>
      </c>
      <c r="AT151" s="167" t="s">
        <v>161</v>
      </c>
      <c r="AU151" s="167" t="s">
        <v>137</v>
      </c>
      <c r="AY151" s="13" t="s">
        <v>158</v>
      </c>
      <c r="BE151" s="93">
        <f t="shared" si="9"/>
        <v>0</v>
      </c>
      <c r="BF151" s="93">
        <f t="shared" si="10"/>
        <v>0</v>
      </c>
      <c r="BG151" s="93">
        <f t="shared" si="11"/>
        <v>0</v>
      </c>
      <c r="BH151" s="93">
        <f t="shared" si="12"/>
        <v>0</v>
      </c>
      <c r="BI151" s="93">
        <f t="shared" si="13"/>
        <v>0</v>
      </c>
      <c r="BJ151" s="13" t="s">
        <v>137</v>
      </c>
      <c r="BK151" s="93">
        <f t="shared" si="14"/>
        <v>0</v>
      </c>
      <c r="BL151" s="13" t="s">
        <v>165</v>
      </c>
      <c r="BM151" s="167" t="s">
        <v>200</v>
      </c>
    </row>
    <row r="152" spans="2:65" s="1" customFormat="1" ht="24.2" customHeight="1" x14ac:dyDescent="0.2">
      <c r="B152" s="130"/>
      <c r="C152" s="156" t="s">
        <v>183</v>
      </c>
      <c r="D152" s="156" t="s">
        <v>161</v>
      </c>
      <c r="E152" s="157" t="s">
        <v>534</v>
      </c>
      <c r="F152" s="158" t="s">
        <v>535</v>
      </c>
      <c r="G152" s="159" t="s">
        <v>427</v>
      </c>
      <c r="H152" s="160">
        <v>62</v>
      </c>
      <c r="I152" s="161"/>
      <c r="J152" s="162">
        <f t="shared" si="5"/>
        <v>0</v>
      </c>
      <c r="K152" s="163"/>
      <c r="L152" s="30"/>
      <c r="M152" s="164" t="s">
        <v>1</v>
      </c>
      <c r="N152" s="129" t="s">
        <v>41</v>
      </c>
      <c r="P152" s="165">
        <f t="shared" si="6"/>
        <v>0</v>
      </c>
      <c r="Q152" s="165">
        <v>0</v>
      </c>
      <c r="R152" s="165">
        <f t="shared" si="7"/>
        <v>0</v>
      </c>
      <c r="S152" s="165">
        <v>0</v>
      </c>
      <c r="T152" s="166">
        <f t="shared" si="8"/>
        <v>0</v>
      </c>
      <c r="AR152" s="167" t="s">
        <v>165</v>
      </c>
      <c r="AT152" s="167" t="s">
        <v>161</v>
      </c>
      <c r="AU152" s="167" t="s">
        <v>137</v>
      </c>
      <c r="AY152" s="13" t="s">
        <v>158</v>
      </c>
      <c r="BE152" s="93">
        <f t="shared" si="9"/>
        <v>0</v>
      </c>
      <c r="BF152" s="93">
        <f t="shared" si="10"/>
        <v>0</v>
      </c>
      <c r="BG152" s="93">
        <f t="shared" si="11"/>
        <v>0</v>
      </c>
      <c r="BH152" s="93">
        <f t="shared" si="12"/>
        <v>0</v>
      </c>
      <c r="BI152" s="93">
        <f t="shared" si="13"/>
        <v>0</v>
      </c>
      <c r="BJ152" s="13" t="s">
        <v>137</v>
      </c>
      <c r="BK152" s="93">
        <f t="shared" si="14"/>
        <v>0</v>
      </c>
      <c r="BL152" s="13" t="s">
        <v>165</v>
      </c>
      <c r="BM152" s="167" t="s">
        <v>203</v>
      </c>
    </row>
    <row r="153" spans="2:65" s="1" customFormat="1" ht="24.2" customHeight="1" x14ac:dyDescent="0.2">
      <c r="B153" s="130"/>
      <c r="C153" s="156" t="s">
        <v>204</v>
      </c>
      <c r="D153" s="156" t="s">
        <v>161</v>
      </c>
      <c r="E153" s="157" t="s">
        <v>536</v>
      </c>
      <c r="F153" s="158" t="s">
        <v>537</v>
      </c>
      <c r="G153" s="159" t="s">
        <v>427</v>
      </c>
      <c r="H153" s="160">
        <v>1</v>
      </c>
      <c r="I153" s="161"/>
      <c r="J153" s="162">
        <f t="shared" si="5"/>
        <v>0</v>
      </c>
      <c r="K153" s="163"/>
      <c r="L153" s="30"/>
      <c r="M153" s="164" t="s">
        <v>1</v>
      </c>
      <c r="N153" s="129" t="s">
        <v>41</v>
      </c>
      <c r="P153" s="165">
        <f t="shared" si="6"/>
        <v>0</v>
      </c>
      <c r="Q153" s="165">
        <v>0</v>
      </c>
      <c r="R153" s="165">
        <f t="shared" si="7"/>
        <v>0</v>
      </c>
      <c r="S153" s="165">
        <v>0</v>
      </c>
      <c r="T153" s="166">
        <f t="shared" si="8"/>
        <v>0</v>
      </c>
      <c r="AR153" s="167" t="s">
        <v>165</v>
      </c>
      <c r="AT153" s="167" t="s">
        <v>161</v>
      </c>
      <c r="AU153" s="167" t="s">
        <v>137</v>
      </c>
      <c r="AY153" s="13" t="s">
        <v>158</v>
      </c>
      <c r="BE153" s="93">
        <f t="shared" si="9"/>
        <v>0</v>
      </c>
      <c r="BF153" s="93">
        <f t="shared" si="10"/>
        <v>0</v>
      </c>
      <c r="BG153" s="93">
        <f t="shared" si="11"/>
        <v>0</v>
      </c>
      <c r="BH153" s="93">
        <f t="shared" si="12"/>
        <v>0</v>
      </c>
      <c r="BI153" s="93">
        <f t="shared" si="13"/>
        <v>0</v>
      </c>
      <c r="BJ153" s="13" t="s">
        <v>137</v>
      </c>
      <c r="BK153" s="93">
        <f t="shared" si="14"/>
        <v>0</v>
      </c>
      <c r="BL153" s="13" t="s">
        <v>165</v>
      </c>
      <c r="BM153" s="167" t="s">
        <v>207</v>
      </c>
    </row>
    <row r="154" spans="2:65" s="1" customFormat="1" ht="24.2" customHeight="1" x14ac:dyDescent="0.2">
      <c r="B154" s="130"/>
      <c r="C154" s="156" t="s">
        <v>187</v>
      </c>
      <c r="D154" s="156" t="s">
        <v>161</v>
      </c>
      <c r="E154" s="157" t="s">
        <v>538</v>
      </c>
      <c r="F154" s="158" t="s">
        <v>539</v>
      </c>
      <c r="G154" s="159" t="s">
        <v>175</v>
      </c>
      <c r="H154" s="160">
        <v>307.47000000000003</v>
      </c>
      <c r="I154" s="161"/>
      <c r="J154" s="162">
        <f t="shared" si="5"/>
        <v>0</v>
      </c>
      <c r="K154" s="163"/>
      <c r="L154" s="30"/>
      <c r="M154" s="164" t="s">
        <v>1</v>
      </c>
      <c r="N154" s="129" t="s">
        <v>41</v>
      </c>
      <c r="P154" s="165">
        <f t="shared" si="6"/>
        <v>0</v>
      </c>
      <c r="Q154" s="165">
        <v>0</v>
      </c>
      <c r="R154" s="165">
        <f t="shared" si="7"/>
        <v>0</v>
      </c>
      <c r="S154" s="165">
        <v>0</v>
      </c>
      <c r="T154" s="166">
        <f t="shared" si="8"/>
        <v>0</v>
      </c>
      <c r="AR154" s="167" t="s">
        <v>165</v>
      </c>
      <c r="AT154" s="167" t="s">
        <v>161</v>
      </c>
      <c r="AU154" s="167" t="s">
        <v>137</v>
      </c>
      <c r="AY154" s="13" t="s">
        <v>158</v>
      </c>
      <c r="BE154" s="93">
        <f t="shared" si="9"/>
        <v>0</v>
      </c>
      <c r="BF154" s="93">
        <f t="shared" si="10"/>
        <v>0</v>
      </c>
      <c r="BG154" s="93">
        <f t="shared" si="11"/>
        <v>0</v>
      </c>
      <c r="BH154" s="93">
        <f t="shared" si="12"/>
        <v>0</v>
      </c>
      <c r="BI154" s="93">
        <f t="shared" si="13"/>
        <v>0</v>
      </c>
      <c r="BJ154" s="13" t="s">
        <v>137</v>
      </c>
      <c r="BK154" s="93">
        <f t="shared" si="14"/>
        <v>0</v>
      </c>
      <c r="BL154" s="13" t="s">
        <v>165</v>
      </c>
      <c r="BM154" s="167" t="s">
        <v>210</v>
      </c>
    </row>
    <row r="155" spans="2:65" s="1" customFormat="1" ht="24.2" customHeight="1" x14ac:dyDescent="0.2">
      <c r="B155" s="130"/>
      <c r="C155" s="156" t="s">
        <v>212</v>
      </c>
      <c r="D155" s="156" t="s">
        <v>161</v>
      </c>
      <c r="E155" s="157" t="s">
        <v>540</v>
      </c>
      <c r="F155" s="158" t="s">
        <v>541</v>
      </c>
      <c r="G155" s="159" t="s">
        <v>427</v>
      </c>
      <c r="H155" s="160">
        <v>18</v>
      </c>
      <c r="I155" s="161"/>
      <c r="J155" s="162">
        <f t="shared" si="5"/>
        <v>0</v>
      </c>
      <c r="K155" s="163"/>
      <c r="L155" s="30"/>
      <c r="M155" s="164" t="s">
        <v>1</v>
      </c>
      <c r="N155" s="129" t="s">
        <v>41</v>
      </c>
      <c r="P155" s="165">
        <f t="shared" si="6"/>
        <v>0</v>
      </c>
      <c r="Q155" s="165">
        <v>0</v>
      </c>
      <c r="R155" s="165">
        <f t="shared" si="7"/>
        <v>0</v>
      </c>
      <c r="S155" s="165">
        <v>0</v>
      </c>
      <c r="T155" s="166">
        <f t="shared" si="8"/>
        <v>0</v>
      </c>
      <c r="AR155" s="167" t="s">
        <v>165</v>
      </c>
      <c r="AT155" s="167" t="s">
        <v>161</v>
      </c>
      <c r="AU155" s="167" t="s">
        <v>137</v>
      </c>
      <c r="AY155" s="13" t="s">
        <v>158</v>
      </c>
      <c r="BE155" s="93">
        <f t="shared" si="9"/>
        <v>0</v>
      </c>
      <c r="BF155" s="93">
        <f t="shared" si="10"/>
        <v>0</v>
      </c>
      <c r="BG155" s="93">
        <f t="shared" si="11"/>
        <v>0</v>
      </c>
      <c r="BH155" s="93">
        <f t="shared" si="12"/>
        <v>0</v>
      </c>
      <c r="BI155" s="93">
        <f t="shared" si="13"/>
        <v>0</v>
      </c>
      <c r="BJ155" s="13" t="s">
        <v>137</v>
      </c>
      <c r="BK155" s="93">
        <f t="shared" si="14"/>
        <v>0</v>
      </c>
      <c r="BL155" s="13" t="s">
        <v>165</v>
      </c>
      <c r="BM155" s="167" t="s">
        <v>215</v>
      </c>
    </row>
    <row r="156" spans="2:65" s="1" customFormat="1" ht="24.2" customHeight="1" x14ac:dyDescent="0.2">
      <c r="B156" s="130"/>
      <c r="C156" s="156" t="s">
        <v>190</v>
      </c>
      <c r="D156" s="156" t="s">
        <v>161</v>
      </c>
      <c r="E156" s="157" t="s">
        <v>542</v>
      </c>
      <c r="F156" s="158" t="s">
        <v>543</v>
      </c>
      <c r="G156" s="159" t="s">
        <v>427</v>
      </c>
      <c r="H156" s="160">
        <v>3</v>
      </c>
      <c r="I156" s="161"/>
      <c r="J156" s="162">
        <f t="shared" si="5"/>
        <v>0</v>
      </c>
      <c r="K156" s="163"/>
      <c r="L156" s="30"/>
      <c r="M156" s="164" t="s">
        <v>1</v>
      </c>
      <c r="N156" s="129" t="s">
        <v>41</v>
      </c>
      <c r="P156" s="165">
        <f t="shared" si="6"/>
        <v>0</v>
      </c>
      <c r="Q156" s="165">
        <v>0</v>
      </c>
      <c r="R156" s="165">
        <f t="shared" si="7"/>
        <v>0</v>
      </c>
      <c r="S156" s="165">
        <v>0</v>
      </c>
      <c r="T156" s="166">
        <f t="shared" si="8"/>
        <v>0</v>
      </c>
      <c r="AR156" s="167" t="s">
        <v>165</v>
      </c>
      <c r="AT156" s="167" t="s">
        <v>161</v>
      </c>
      <c r="AU156" s="167" t="s">
        <v>137</v>
      </c>
      <c r="AY156" s="13" t="s">
        <v>158</v>
      </c>
      <c r="BE156" s="93">
        <f t="shared" si="9"/>
        <v>0</v>
      </c>
      <c r="BF156" s="93">
        <f t="shared" si="10"/>
        <v>0</v>
      </c>
      <c r="BG156" s="93">
        <f t="shared" si="11"/>
        <v>0</v>
      </c>
      <c r="BH156" s="93">
        <f t="shared" si="12"/>
        <v>0</v>
      </c>
      <c r="BI156" s="93">
        <f t="shared" si="13"/>
        <v>0</v>
      </c>
      <c r="BJ156" s="13" t="s">
        <v>137</v>
      </c>
      <c r="BK156" s="93">
        <f t="shared" si="14"/>
        <v>0</v>
      </c>
      <c r="BL156" s="13" t="s">
        <v>165</v>
      </c>
      <c r="BM156" s="167" t="s">
        <v>218</v>
      </c>
    </row>
    <row r="157" spans="2:65" s="1" customFormat="1" ht="24.2" customHeight="1" x14ac:dyDescent="0.2">
      <c r="B157" s="130"/>
      <c r="C157" s="156" t="s">
        <v>219</v>
      </c>
      <c r="D157" s="156" t="s">
        <v>161</v>
      </c>
      <c r="E157" s="157" t="s">
        <v>544</v>
      </c>
      <c r="F157" s="158" t="s">
        <v>545</v>
      </c>
      <c r="G157" s="159" t="s">
        <v>427</v>
      </c>
      <c r="H157" s="160">
        <v>12</v>
      </c>
      <c r="I157" s="161"/>
      <c r="J157" s="162">
        <f t="shared" si="5"/>
        <v>0</v>
      </c>
      <c r="K157" s="163"/>
      <c r="L157" s="30"/>
      <c r="M157" s="164" t="s">
        <v>1</v>
      </c>
      <c r="N157" s="129" t="s">
        <v>41</v>
      </c>
      <c r="P157" s="165">
        <f t="shared" si="6"/>
        <v>0</v>
      </c>
      <c r="Q157" s="165">
        <v>0</v>
      </c>
      <c r="R157" s="165">
        <f t="shared" si="7"/>
        <v>0</v>
      </c>
      <c r="S157" s="165">
        <v>0</v>
      </c>
      <c r="T157" s="166">
        <f t="shared" si="8"/>
        <v>0</v>
      </c>
      <c r="AR157" s="167" t="s">
        <v>165</v>
      </c>
      <c r="AT157" s="167" t="s">
        <v>161</v>
      </c>
      <c r="AU157" s="167" t="s">
        <v>137</v>
      </c>
      <c r="AY157" s="13" t="s">
        <v>158</v>
      </c>
      <c r="BE157" s="93">
        <f t="shared" si="9"/>
        <v>0</v>
      </c>
      <c r="BF157" s="93">
        <f t="shared" si="10"/>
        <v>0</v>
      </c>
      <c r="BG157" s="93">
        <f t="shared" si="11"/>
        <v>0</v>
      </c>
      <c r="BH157" s="93">
        <f t="shared" si="12"/>
        <v>0</v>
      </c>
      <c r="BI157" s="93">
        <f t="shared" si="13"/>
        <v>0</v>
      </c>
      <c r="BJ157" s="13" t="s">
        <v>137</v>
      </c>
      <c r="BK157" s="93">
        <f t="shared" si="14"/>
        <v>0</v>
      </c>
      <c r="BL157" s="13" t="s">
        <v>165</v>
      </c>
      <c r="BM157" s="167" t="s">
        <v>222</v>
      </c>
    </row>
    <row r="158" spans="2:65" s="1" customFormat="1" ht="24.2" customHeight="1" x14ac:dyDescent="0.2">
      <c r="B158" s="130"/>
      <c r="C158" s="156" t="s">
        <v>194</v>
      </c>
      <c r="D158" s="156" t="s">
        <v>161</v>
      </c>
      <c r="E158" s="157" t="s">
        <v>546</v>
      </c>
      <c r="F158" s="158" t="s">
        <v>547</v>
      </c>
      <c r="G158" s="159" t="s">
        <v>427</v>
      </c>
      <c r="H158" s="160">
        <v>3</v>
      </c>
      <c r="I158" s="161"/>
      <c r="J158" s="162">
        <f t="shared" si="5"/>
        <v>0</v>
      </c>
      <c r="K158" s="163"/>
      <c r="L158" s="30"/>
      <c r="M158" s="164" t="s">
        <v>1</v>
      </c>
      <c r="N158" s="129" t="s">
        <v>41</v>
      </c>
      <c r="P158" s="165">
        <f t="shared" si="6"/>
        <v>0</v>
      </c>
      <c r="Q158" s="165">
        <v>0</v>
      </c>
      <c r="R158" s="165">
        <f t="shared" si="7"/>
        <v>0</v>
      </c>
      <c r="S158" s="165">
        <v>0</v>
      </c>
      <c r="T158" s="166">
        <f t="shared" si="8"/>
        <v>0</v>
      </c>
      <c r="AR158" s="167" t="s">
        <v>165</v>
      </c>
      <c r="AT158" s="167" t="s">
        <v>161</v>
      </c>
      <c r="AU158" s="167" t="s">
        <v>137</v>
      </c>
      <c r="AY158" s="13" t="s">
        <v>158</v>
      </c>
      <c r="BE158" s="93">
        <f t="shared" si="9"/>
        <v>0</v>
      </c>
      <c r="BF158" s="93">
        <f t="shared" si="10"/>
        <v>0</v>
      </c>
      <c r="BG158" s="93">
        <f t="shared" si="11"/>
        <v>0</v>
      </c>
      <c r="BH158" s="93">
        <f t="shared" si="12"/>
        <v>0</v>
      </c>
      <c r="BI158" s="93">
        <f t="shared" si="13"/>
        <v>0</v>
      </c>
      <c r="BJ158" s="13" t="s">
        <v>137</v>
      </c>
      <c r="BK158" s="93">
        <f t="shared" si="14"/>
        <v>0</v>
      </c>
      <c r="BL158" s="13" t="s">
        <v>165</v>
      </c>
      <c r="BM158" s="167" t="s">
        <v>225</v>
      </c>
    </row>
    <row r="159" spans="2:65" s="1" customFormat="1" ht="24.2" customHeight="1" x14ac:dyDescent="0.2">
      <c r="B159" s="130"/>
      <c r="C159" s="156" t="s">
        <v>226</v>
      </c>
      <c r="D159" s="156" t="s">
        <v>161</v>
      </c>
      <c r="E159" s="157" t="s">
        <v>548</v>
      </c>
      <c r="F159" s="158" t="s">
        <v>549</v>
      </c>
      <c r="G159" s="159" t="s">
        <v>175</v>
      </c>
      <c r="H159" s="160">
        <v>24.75</v>
      </c>
      <c r="I159" s="161"/>
      <c r="J159" s="162">
        <f t="shared" si="5"/>
        <v>0</v>
      </c>
      <c r="K159" s="163"/>
      <c r="L159" s="30"/>
      <c r="M159" s="164" t="s">
        <v>1</v>
      </c>
      <c r="N159" s="129" t="s">
        <v>41</v>
      </c>
      <c r="P159" s="165">
        <f t="shared" si="6"/>
        <v>0</v>
      </c>
      <c r="Q159" s="165">
        <v>0</v>
      </c>
      <c r="R159" s="165">
        <f t="shared" si="7"/>
        <v>0</v>
      </c>
      <c r="S159" s="165">
        <v>0</v>
      </c>
      <c r="T159" s="166">
        <f t="shared" si="8"/>
        <v>0</v>
      </c>
      <c r="AR159" s="167" t="s">
        <v>165</v>
      </c>
      <c r="AT159" s="167" t="s">
        <v>161</v>
      </c>
      <c r="AU159" s="167" t="s">
        <v>137</v>
      </c>
      <c r="AY159" s="13" t="s">
        <v>158</v>
      </c>
      <c r="BE159" s="93">
        <f t="shared" si="9"/>
        <v>0</v>
      </c>
      <c r="BF159" s="93">
        <f t="shared" si="10"/>
        <v>0</v>
      </c>
      <c r="BG159" s="93">
        <f t="shared" si="11"/>
        <v>0</v>
      </c>
      <c r="BH159" s="93">
        <f t="shared" si="12"/>
        <v>0</v>
      </c>
      <c r="BI159" s="93">
        <f t="shared" si="13"/>
        <v>0</v>
      </c>
      <c r="BJ159" s="13" t="s">
        <v>137</v>
      </c>
      <c r="BK159" s="93">
        <f t="shared" si="14"/>
        <v>0</v>
      </c>
      <c r="BL159" s="13" t="s">
        <v>165</v>
      </c>
      <c r="BM159" s="167" t="s">
        <v>229</v>
      </c>
    </row>
    <row r="160" spans="2:65" s="1" customFormat="1" ht="24.2" customHeight="1" x14ac:dyDescent="0.2">
      <c r="B160" s="130"/>
      <c r="C160" s="156" t="s">
        <v>7</v>
      </c>
      <c r="D160" s="156" t="s">
        <v>161</v>
      </c>
      <c r="E160" s="157" t="s">
        <v>550</v>
      </c>
      <c r="F160" s="158" t="s">
        <v>551</v>
      </c>
      <c r="G160" s="159" t="s">
        <v>175</v>
      </c>
      <c r="H160" s="160">
        <v>2</v>
      </c>
      <c r="I160" s="161"/>
      <c r="J160" s="162">
        <f t="shared" si="5"/>
        <v>0</v>
      </c>
      <c r="K160" s="163"/>
      <c r="L160" s="30"/>
      <c r="M160" s="164" t="s">
        <v>1</v>
      </c>
      <c r="N160" s="129" t="s">
        <v>41</v>
      </c>
      <c r="P160" s="165">
        <f t="shared" si="6"/>
        <v>0</v>
      </c>
      <c r="Q160" s="165">
        <v>0</v>
      </c>
      <c r="R160" s="165">
        <f t="shared" si="7"/>
        <v>0</v>
      </c>
      <c r="S160" s="165">
        <v>0</v>
      </c>
      <c r="T160" s="166">
        <f t="shared" si="8"/>
        <v>0</v>
      </c>
      <c r="AR160" s="167" t="s">
        <v>165</v>
      </c>
      <c r="AT160" s="167" t="s">
        <v>161</v>
      </c>
      <c r="AU160" s="167" t="s">
        <v>137</v>
      </c>
      <c r="AY160" s="13" t="s">
        <v>158</v>
      </c>
      <c r="BE160" s="93">
        <f t="shared" si="9"/>
        <v>0</v>
      </c>
      <c r="BF160" s="93">
        <f t="shared" si="10"/>
        <v>0</v>
      </c>
      <c r="BG160" s="93">
        <f t="shared" si="11"/>
        <v>0</v>
      </c>
      <c r="BH160" s="93">
        <f t="shared" si="12"/>
        <v>0</v>
      </c>
      <c r="BI160" s="93">
        <f t="shared" si="13"/>
        <v>0</v>
      </c>
      <c r="BJ160" s="13" t="s">
        <v>137</v>
      </c>
      <c r="BK160" s="93">
        <f t="shared" si="14"/>
        <v>0</v>
      </c>
      <c r="BL160" s="13" t="s">
        <v>165</v>
      </c>
      <c r="BM160" s="167" t="s">
        <v>232</v>
      </c>
    </row>
    <row r="161" spans="2:65" s="1" customFormat="1" ht="24.2" customHeight="1" x14ac:dyDescent="0.2">
      <c r="B161" s="130"/>
      <c r="C161" s="156" t="s">
        <v>233</v>
      </c>
      <c r="D161" s="156" t="s">
        <v>161</v>
      </c>
      <c r="E161" s="157" t="s">
        <v>552</v>
      </c>
      <c r="F161" s="158" t="s">
        <v>553</v>
      </c>
      <c r="G161" s="159" t="s">
        <v>175</v>
      </c>
      <c r="H161" s="160">
        <v>34.4</v>
      </c>
      <c r="I161" s="161"/>
      <c r="J161" s="162">
        <f t="shared" si="5"/>
        <v>0</v>
      </c>
      <c r="K161" s="163"/>
      <c r="L161" s="30"/>
      <c r="M161" s="164" t="s">
        <v>1</v>
      </c>
      <c r="N161" s="129" t="s">
        <v>41</v>
      </c>
      <c r="P161" s="165">
        <f t="shared" si="6"/>
        <v>0</v>
      </c>
      <c r="Q161" s="165">
        <v>0</v>
      </c>
      <c r="R161" s="165">
        <f t="shared" si="7"/>
        <v>0</v>
      </c>
      <c r="S161" s="165">
        <v>0</v>
      </c>
      <c r="T161" s="166">
        <f t="shared" si="8"/>
        <v>0</v>
      </c>
      <c r="AR161" s="167" t="s">
        <v>165</v>
      </c>
      <c r="AT161" s="167" t="s">
        <v>161</v>
      </c>
      <c r="AU161" s="167" t="s">
        <v>137</v>
      </c>
      <c r="AY161" s="13" t="s">
        <v>158</v>
      </c>
      <c r="BE161" s="93">
        <f t="shared" si="9"/>
        <v>0</v>
      </c>
      <c r="BF161" s="93">
        <f t="shared" si="10"/>
        <v>0</v>
      </c>
      <c r="BG161" s="93">
        <f t="shared" si="11"/>
        <v>0</v>
      </c>
      <c r="BH161" s="93">
        <f t="shared" si="12"/>
        <v>0</v>
      </c>
      <c r="BI161" s="93">
        <f t="shared" si="13"/>
        <v>0</v>
      </c>
      <c r="BJ161" s="13" t="s">
        <v>137</v>
      </c>
      <c r="BK161" s="93">
        <f t="shared" si="14"/>
        <v>0</v>
      </c>
      <c r="BL161" s="13" t="s">
        <v>165</v>
      </c>
      <c r="BM161" s="167" t="s">
        <v>236</v>
      </c>
    </row>
    <row r="162" spans="2:65" s="1" customFormat="1" ht="21.75" customHeight="1" x14ac:dyDescent="0.2">
      <c r="B162" s="130"/>
      <c r="C162" s="156" t="s">
        <v>200</v>
      </c>
      <c r="D162" s="156" t="s">
        <v>161</v>
      </c>
      <c r="E162" s="157" t="s">
        <v>554</v>
      </c>
      <c r="F162" s="158" t="s">
        <v>555</v>
      </c>
      <c r="G162" s="159" t="s">
        <v>175</v>
      </c>
      <c r="H162" s="160">
        <v>36.79</v>
      </c>
      <c r="I162" s="161"/>
      <c r="J162" s="162">
        <f t="shared" si="5"/>
        <v>0</v>
      </c>
      <c r="K162" s="163"/>
      <c r="L162" s="30"/>
      <c r="M162" s="164" t="s">
        <v>1</v>
      </c>
      <c r="N162" s="129" t="s">
        <v>41</v>
      </c>
      <c r="P162" s="165">
        <f t="shared" si="6"/>
        <v>0</v>
      </c>
      <c r="Q162" s="165">
        <v>0</v>
      </c>
      <c r="R162" s="165">
        <f t="shared" si="7"/>
        <v>0</v>
      </c>
      <c r="S162" s="165">
        <v>0</v>
      </c>
      <c r="T162" s="166">
        <f t="shared" si="8"/>
        <v>0</v>
      </c>
      <c r="AR162" s="167" t="s">
        <v>165</v>
      </c>
      <c r="AT162" s="167" t="s">
        <v>161</v>
      </c>
      <c r="AU162" s="167" t="s">
        <v>137</v>
      </c>
      <c r="AY162" s="13" t="s">
        <v>158</v>
      </c>
      <c r="BE162" s="93">
        <f t="shared" si="9"/>
        <v>0</v>
      </c>
      <c r="BF162" s="93">
        <f t="shared" si="10"/>
        <v>0</v>
      </c>
      <c r="BG162" s="93">
        <f t="shared" si="11"/>
        <v>0</v>
      </c>
      <c r="BH162" s="93">
        <f t="shared" si="12"/>
        <v>0</v>
      </c>
      <c r="BI162" s="93">
        <f t="shared" si="13"/>
        <v>0</v>
      </c>
      <c r="BJ162" s="13" t="s">
        <v>137</v>
      </c>
      <c r="BK162" s="93">
        <f t="shared" si="14"/>
        <v>0</v>
      </c>
      <c r="BL162" s="13" t="s">
        <v>165</v>
      </c>
      <c r="BM162" s="167" t="s">
        <v>240</v>
      </c>
    </row>
    <row r="163" spans="2:65" s="1" customFormat="1" ht="24.2" customHeight="1" x14ac:dyDescent="0.2">
      <c r="B163" s="130"/>
      <c r="C163" s="156" t="s">
        <v>241</v>
      </c>
      <c r="D163" s="156" t="s">
        <v>161</v>
      </c>
      <c r="E163" s="157" t="s">
        <v>556</v>
      </c>
      <c r="F163" s="158" t="s">
        <v>557</v>
      </c>
      <c r="G163" s="159" t="s">
        <v>175</v>
      </c>
      <c r="H163" s="160">
        <v>25.155000000000001</v>
      </c>
      <c r="I163" s="161"/>
      <c r="J163" s="162">
        <f t="shared" si="5"/>
        <v>0</v>
      </c>
      <c r="K163" s="163"/>
      <c r="L163" s="30"/>
      <c r="M163" s="164" t="s">
        <v>1</v>
      </c>
      <c r="N163" s="129" t="s">
        <v>41</v>
      </c>
      <c r="P163" s="165">
        <f t="shared" si="6"/>
        <v>0</v>
      </c>
      <c r="Q163" s="165">
        <v>0</v>
      </c>
      <c r="R163" s="165">
        <f t="shared" si="7"/>
        <v>0</v>
      </c>
      <c r="S163" s="165">
        <v>0</v>
      </c>
      <c r="T163" s="166">
        <f t="shared" si="8"/>
        <v>0</v>
      </c>
      <c r="AR163" s="167" t="s">
        <v>165</v>
      </c>
      <c r="AT163" s="167" t="s">
        <v>161</v>
      </c>
      <c r="AU163" s="167" t="s">
        <v>137</v>
      </c>
      <c r="AY163" s="13" t="s">
        <v>158</v>
      </c>
      <c r="BE163" s="93">
        <f t="shared" si="9"/>
        <v>0</v>
      </c>
      <c r="BF163" s="93">
        <f t="shared" si="10"/>
        <v>0</v>
      </c>
      <c r="BG163" s="93">
        <f t="shared" si="11"/>
        <v>0</v>
      </c>
      <c r="BH163" s="93">
        <f t="shared" si="12"/>
        <v>0</v>
      </c>
      <c r="BI163" s="93">
        <f t="shared" si="13"/>
        <v>0</v>
      </c>
      <c r="BJ163" s="13" t="s">
        <v>137</v>
      </c>
      <c r="BK163" s="93">
        <f t="shared" si="14"/>
        <v>0</v>
      </c>
      <c r="BL163" s="13" t="s">
        <v>165</v>
      </c>
      <c r="BM163" s="167" t="s">
        <v>244</v>
      </c>
    </row>
    <row r="164" spans="2:65" s="1" customFormat="1" ht="24.2" customHeight="1" x14ac:dyDescent="0.2">
      <c r="B164" s="130"/>
      <c r="C164" s="156" t="s">
        <v>203</v>
      </c>
      <c r="D164" s="156" t="s">
        <v>161</v>
      </c>
      <c r="E164" s="157" t="s">
        <v>237</v>
      </c>
      <c r="F164" s="158" t="s">
        <v>238</v>
      </c>
      <c r="G164" s="159" t="s">
        <v>239</v>
      </c>
      <c r="H164" s="160">
        <v>34.348999999999997</v>
      </c>
      <c r="I164" s="161"/>
      <c r="J164" s="162">
        <f t="shared" si="5"/>
        <v>0</v>
      </c>
      <c r="K164" s="163"/>
      <c r="L164" s="30"/>
      <c r="M164" s="164" t="s">
        <v>1</v>
      </c>
      <c r="N164" s="129" t="s">
        <v>41</v>
      </c>
      <c r="P164" s="165">
        <f t="shared" si="6"/>
        <v>0</v>
      </c>
      <c r="Q164" s="165">
        <v>0</v>
      </c>
      <c r="R164" s="165">
        <f t="shared" si="7"/>
        <v>0</v>
      </c>
      <c r="S164" s="165">
        <v>0</v>
      </c>
      <c r="T164" s="166">
        <f t="shared" si="8"/>
        <v>0</v>
      </c>
      <c r="AR164" s="167" t="s">
        <v>165</v>
      </c>
      <c r="AT164" s="167" t="s">
        <v>161</v>
      </c>
      <c r="AU164" s="167" t="s">
        <v>137</v>
      </c>
      <c r="AY164" s="13" t="s">
        <v>158</v>
      </c>
      <c r="BE164" s="93">
        <f t="shared" si="9"/>
        <v>0</v>
      </c>
      <c r="BF164" s="93">
        <f t="shared" si="10"/>
        <v>0</v>
      </c>
      <c r="BG164" s="93">
        <f t="shared" si="11"/>
        <v>0</v>
      </c>
      <c r="BH164" s="93">
        <f t="shared" si="12"/>
        <v>0</v>
      </c>
      <c r="BI164" s="93">
        <f t="shared" si="13"/>
        <v>0</v>
      </c>
      <c r="BJ164" s="13" t="s">
        <v>137</v>
      </c>
      <c r="BK164" s="93">
        <f t="shared" si="14"/>
        <v>0</v>
      </c>
      <c r="BL164" s="13" t="s">
        <v>165</v>
      </c>
      <c r="BM164" s="167" t="s">
        <v>247</v>
      </c>
    </row>
    <row r="165" spans="2:65" s="1" customFormat="1" ht="21.75" customHeight="1" x14ac:dyDescent="0.2">
      <c r="B165" s="130"/>
      <c r="C165" s="156" t="s">
        <v>248</v>
      </c>
      <c r="D165" s="156" t="s">
        <v>161</v>
      </c>
      <c r="E165" s="157" t="s">
        <v>242</v>
      </c>
      <c r="F165" s="158" t="s">
        <v>243</v>
      </c>
      <c r="G165" s="159" t="s">
        <v>239</v>
      </c>
      <c r="H165" s="160">
        <v>34.348999999999997</v>
      </c>
      <c r="I165" s="161"/>
      <c r="J165" s="162">
        <f t="shared" si="5"/>
        <v>0</v>
      </c>
      <c r="K165" s="163"/>
      <c r="L165" s="30"/>
      <c r="M165" s="164" t="s">
        <v>1</v>
      </c>
      <c r="N165" s="129" t="s">
        <v>41</v>
      </c>
      <c r="P165" s="165">
        <f t="shared" si="6"/>
        <v>0</v>
      </c>
      <c r="Q165" s="165">
        <v>0</v>
      </c>
      <c r="R165" s="165">
        <f t="shared" si="7"/>
        <v>0</v>
      </c>
      <c r="S165" s="165">
        <v>0</v>
      </c>
      <c r="T165" s="166">
        <f t="shared" si="8"/>
        <v>0</v>
      </c>
      <c r="AR165" s="167" t="s">
        <v>165</v>
      </c>
      <c r="AT165" s="167" t="s">
        <v>161</v>
      </c>
      <c r="AU165" s="167" t="s">
        <v>137</v>
      </c>
      <c r="AY165" s="13" t="s">
        <v>158</v>
      </c>
      <c r="BE165" s="93">
        <f t="shared" si="9"/>
        <v>0</v>
      </c>
      <c r="BF165" s="93">
        <f t="shared" si="10"/>
        <v>0</v>
      </c>
      <c r="BG165" s="93">
        <f t="shared" si="11"/>
        <v>0</v>
      </c>
      <c r="BH165" s="93">
        <f t="shared" si="12"/>
        <v>0</v>
      </c>
      <c r="BI165" s="93">
        <f t="shared" si="13"/>
        <v>0</v>
      </c>
      <c r="BJ165" s="13" t="s">
        <v>137</v>
      </c>
      <c r="BK165" s="93">
        <f t="shared" si="14"/>
        <v>0</v>
      </c>
      <c r="BL165" s="13" t="s">
        <v>165</v>
      </c>
      <c r="BM165" s="167" t="s">
        <v>251</v>
      </c>
    </row>
    <row r="166" spans="2:65" s="1" customFormat="1" ht="24.2" customHeight="1" x14ac:dyDescent="0.2">
      <c r="B166" s="130"/>
      <c r="C166" s="156" t="s">
        <v>207</v>
      </c>
      <c r="D166" s="156" t="s">
        <v>161</v>
      </c>
      <c r="E166" s="157" t="s">
        <v>245</v>
      </c>
      <c r="F166" s="158" t="s">
        <v>246</v>
      </c>
      <c r="G166" s="159" t="s">
        <v>239</v>
      </c>
      <c r="H166" s="160">
        <v>480.88600000000002</v>
      </c>
      <c r="I166" s="161"/>
      <c r="J166" s="162">
        <f t="shared" si="5"/>
        <v>0</v>
      </c>
      <c r="K166" s="163"/>
      <c r="L166" s="30"/>
      <c r="M166" s="164" t="s">
        <v>1</v>
      </c>
      <c r="N166" s="129" t="s">
        <v>41</v>
      </c>
      <c r="P166" s="165">
        <f t="shared" si="6"/>
        <v>0</v>
      </c>
      <c r="Q166" s="165">
        <v>0</v>
      </c>
      <c r="R166" s="165">
        <f t="shared" si="7"/>
        <v>0</v>
      </c>
      <c r="S166" s="165">
        <v>0</v>
      </c>
      <c r="T166" s="166">
        <f t="shared" si="8"/>
        <v>0</v>
      </c>
      <c r="AR166" s="167" t="s">
        <v>165</v>
      </c>
      <c r="AT166" s="167" t="s">
        <v>161</v>
      </c>
      <c r="AU166" s="167" t="s">
        <v>137</v>
      </c>
      <c r="AY166" s="13" t="s">
        <v>158</v>
      </c>
      <c r="BE166" s="93">
        <f t="shared" si="9"/>
        <v>0</v>
      </c>
      <c r="BF166" s="93">
        <f t="shared" si="10"/>
        <v>0</v>
      </c>
      <c r="BG166" s="93">
        <f t="shared" si="11"/>
        <v>0</v>
      </c>
      <c r="BH166" s="93">
        <f t="shared" si="12"/>
        <v>0</v>
      </c>
      <c r="BI166" s="93">
        <f t="shared" si="13"/>
        <v>0</v>
      </c>
      <c r="BJ166" s="13" t="s">
        <v>137</v>
      </c>
      <c r="BK166" s="93">
        <f t="shared" si="14"/>
        <v>0</v>
      </c>
      <c r="BL166" s="13" t="s">
        <v>165</v>
      </c>
      <c r="BM166" s="167" t="s">
        <v>254</v>
      </c>
    </row>
    <row r="167" spans="2:65" s="1" customFormat="1" ht="24.2" customHeight="1" x14ac:dyDescent="0.2">
      <c r="B167" s="130"/>
      <c r="C167" s="156" t="s">
        <v>255</v>
      </c>
      <c r="D167" s="156" t="s">
        <v>161</v>
      </c>
      <c r="E167" s="157" t="s">
        <v>249</v>
      </c>
      <c r="F167" s="158" t="s">
        <v>250</v>
      </c>
      <c r="G167" s="159" t="s">
        <v>239</v>
      </c>
      <c r="H167" s="160">
        <v>34.348999999999997</v>
      </c>
      <c r="I167" s="161"/>
      <c r="J167" s="162">
        <f t="shared" si="5"/>
        <v>0</v>
      </c>
      <c r="K167" s="163"/>
      <c r="L167" s="30"/>
      <c r="M167" s="164" t="s">
        <v>1</v>
      </c>
      <c r="N167" s="129" t="s">
        <v>41</v>
      </c>
      <c r="P167" s="165">
        <f t="shared" si="6"/>
        <v>0</v>
      </c>
      <c r="Q167" s="165">
        <v>0</v>
      </c>
      <c r="R167" s="165">
        <f t="shared" si="7"/>
        <v>0</v>
      </c>
      <c r="S167" s="165">
        <v>0</v>
      </c>
      <c r="T167" s="166">
        <f t="shared" si="8"/>
        <v>0</v>
      </c>
      <c r="AR167" s="167" t="s">
        <v>165</v>
      </c>
      <c r="AT167" s="167" t="s">
        <v>161</v>
      </c>
      <c r="AU167" s="167" t="s">
        <v>137</v>
      </c>
      <c r="AY167" s="13" t="s">
        <v>158</v>
      </c>
      <c r="BE167" s="93">
        <f t="shared" si="9"/>
        <v>0</v>
      </c>
      <c r="BF167" s="93">
        <f t="shared" si="10"/>
        <v>0</v>
      </c>
      <c r="BG167" s="93">
        <f t="shared" si="11"/>
        <v>0</v>
      </c>
      <c r="BH167" s="93">
        <f t="shared" si="12"/>
        <v>0</v>
      </c>
      <c r="BI167" s="93">
        <f t="shared" si="13"/>
        <v>0</v>
      </c>
      <c r="BJ167" s="13" t="s">
        <v>137</v>
      </c>
      <c r="BK167" s="93">
        <f t="shared" si="14"/>
        <v>0</v>
      </c>
      <c r="BL167" s="13" t="s">
        <v>165</v>
      </c>
      <c r="BM167" s="167" t="s">
        <v>258</v>
      </c>
    </row>
    <row r="168" spans="2:65" s="1" customFormat="1" ht="24.2" customHeight="1" x14ac:dyDescent="0.2">
      <c r="B168" s="130"/>
      <c r="C168" s="156" t="s">
        <v>210</v>
      </c>
      <c r="D168" s="156" t="s">
        <v>161</v>
      </c>
      <c r="E168" s="157" t="s">
        <v>252</v>
      </c>
      <c r="F168" s="158" t="s">
        <v>253</v>
      </c>
      <c r="G168" s="159" t="s">
        <v>239</v>
      </c>
      <c r="H168" s="160">
        <v>824.37599999999998</v>
      </c>
      <c r="I168" s="161"/>
      <c r="J168" s="162">
        <f t="shared" si="5"/>
        <v>0</v>
      </c>
      <c r="K168" s="163"/>
      <c r="L168" s="30"/>
      <c r="M168" s="164" t="s">
        <v>1</v>
      </c>
      <c r="N168" s="129" t="s">
        <v>41</v>
      </c>
      <c r="P168" s="165">
        <f t="shared" si="6"/>
        <v>0</v>
      </c>
      <c r="Q168" s="165">
        <v>0</v>
      </c>
      <c r="R168" s="165">
        <f t="shared" si="7"/>
        <v>0</v>
      </c>
      <c r="S168" s="165">
        <v>0</v>
      </c>
      <c r="T168" s="166">
        <f t="shared" si="8"/>
        <v>0</v>
      </c>
      <c r="AR168" s="167" t="s">
        <v>165</v>
      </c>
      <c r="AT168" s="167" t="s">
        <v>161</v>
      </c>
      <c r="AU168" s="167" t="s">
        <v>137</v>
      </c>
      <c r="AY168" s="13" t="s">
        <v>158</v>
      </c>
      <c r="BE168" s="93">
        <f t="shared" si="9"/>
        <v>0</v>
      </c>
      <c r="BF168" s="93">
        <f t="shared" si="10"/>
        <v>0</v>
      </c>
      <c r="BG168" s="93">
        <f t="shared" si="11"/>
        <v>0</v>
      </c>
      <c r="BH168" s="93">
        <f t="shared" si="12"/>
        <v>0</v>
      </c>
      <c r="BI168" s="93">
        <f t="shared" si="13"/>
        <v>0</v>
      </c>
      <c r="BJ168" s="13" t="s">
        <v>137</v>
      </c>
      <c r="BK168" s="93">
        <f t="shared" si="14"/>
        <v>0</v>
      </c>
      <c r="BL168" s="13" t="s">
        <v>165</v>
      </c>
      <c r="BM168" s="167" t="s">
        <v>263</v>
      </c>
    </row>
    <row r="169" spans="2:65" s="1" customFormat="1" ht="24.2" customHeight="1" x14ac:dyDescent="0.2">
      <c r="B169" s="130"/>
      <c r="C169" s="156" t="s">
        <v>268</v>
      </c>
      <c r="D169" s="156" t="s">
        <v>161</v>
      </c>
      <c r="E169" s="157" t="s">
        <v>256</v>
      </c>
      <c r="F169" s="158" t="s">
        <v>257</v>
      </c>
      <c r="G169" s="159" t="s">
        <v>239</v>
      </c>
      <c r="H169" s="160">
        <v>34.348999999999997</v>
      </c>
      <c r="I169" s="161"/>
      <c r="J169" s="162">
        <f t="shared" si="5"/>
        <v>0</v>
      </c>
      <c r="K169" s="163"/>
      <c r="L169" s="30"/>
      <c r="M169" s="164" t="s">
        <v>1</v>
      </c>
      <c r="N169" s="129" t="s">
        <v>41</v>
      </c>
      <c r="P169" s="165">
        <f t="shared" si="6"/>
        <v>0</v>
      </c>
      <c r="Q169" s="165">
        <v>0</v>
      </c>
      <c r="R169" s="165">
        <f t="shared" si="7"/>
        <v>0</v>
      </c>
      <c r="S169" s="165">
        <v>0</v>
      </c>
      <c r="T169" s="166">
        <f t="shared" si="8"/>
        <v>0</v>
      </c>
      <c r="AR169" s="167" t="s">
        <v>165</v>
      </c>
      <c r="AT169" s="167" t="s">
        <v>161</v>
      </c>
      <c r="AU169" s="167" t="s">
        <v>137</v>
      </c>
      <c r="AY169" s="13" t="s">
        <v>158</v>
      </c>
      <c r="BE169" s="93">
        <f t="shared" si="9"/>
        <v>0</v>
      </c>
      <c r="BF169" s="93">
        <f t="shared" si="10"/>
        <v>0</v>
      </c>
      <c r="BG169" s="93">
        <f t="shared" si="11"/>
        <v>0</v>
      </c>
      <c r="BH169" s="93">
        <f t="shared" si="12"/>
        <v>0</v>
      </c>
      <c r="BI169" s="93">
        <f t="shared" si="13"/>
        <v>0</v>
      </c>
      <c r="BJ169" s="13" t="s">
        <v>137</v>
      </c>
      <c r="BK169" s="93">
        <f t="shared" si="14"/>
        <v>0</v>
      </c>
      <c r="BL169" s="13" t="s">
        <v>165</v>
      </c>
      <c r="BM169" s="167" t="s">
        <v>271</v>
      </c>
    </row>
    <row r="170" spans="2:65" s="11" customFormat="1" ht="22.9" customHeight="1" x14ac:dyDescent="0.2">
      <c r="B170" s="145"/>
      <c r="D170" s="146" t="s">
        <v>74</v>
      </c>
      <c r="E170" s="154" t="s">
        <v>259</v>
      </c>
      <c r="F170" s="154" t="s">
        <v>260</v>
      </c>
      <c r="I170" s="148"/>
      <c r="J170" s="155">
        <f>BK170</f>
        <v>0</v>
      </c>
      <c r="L170" s="145"/>
      <c r="M170" s="149"/>
      <c r="P170" s="150">
        <f>P171</f>
        <v>0</v>
      </c>
      <c r="R170" s="150">
        <f>R171</f>
        <v>0</v>
      </c>
      <c r="T170" s="151">
        <f>T171</f>
        <v>0</v>
      </c>
      <c r="AR170" s="146" t="s">
        <v>83</v>
      </c>
      <c r="AT170" s="152" t="s">
        <v>74</v>
      </c>
      <c r="AU170" s="152" t="s">
        <v>83</v>
      </c>
      <c r="AY170" s="146" t="s">
        <v>158</v>
      </c>
      <c r="BK170" s="153">
        <f>BK171</f>
        <v>0</v>
      </c>
    </row>
    <row r="171" spans="2:65" s="1" customFormat="1" ht="24.2" customHeight="1" x14ac:dyDescent="0.2">
      <c r="B171" s="130"/>
      <c r="C171" s="156" t="s">
        <v>215</v>
      </c>
      <c r="D171" s="156" t="s">
        <v>161</v>
      </c>
      <c r="E171" s="157" t="s">
        <v>261</v>
      </c>
      <c r="F171" s="158" t="s">
        <v>262</v>
      </c>
      <c r="G171" s="159" t="s">
        <v>239</v>
      </c>
      <c r="H171" s="160">
        <v>197.14400000000001</v>
      </c>
      <c r="I171" s="161"/>
      <c r="J171" s="162">
        <f>ROUND(I171*H171,2)</f>
        <v>0</v>
      </c>
      <c r="K171" s="163"/>
      <c r="L171" s="30"/>
      <c r="M171" s="164" t="s">
        <v>1</v>
      </c>
      <c r="N171" s="129" t="s">
        <v>41</v>
      </c>
      <c r="P171" s="165">
        <f>O171*H171</f>
        <v>0</v>
      </c>
      <c r="Q171" s="165">
        <v>0</v>
      </c>
      <c r="R171" s="165">
        <f>Q171*H171</f>
        <v>0</v>
      </c>
      <c r="S171" s="165">
        <v>0</v>
      </c>
      <c r="T171" s="166">
        <f>S171*H171</f>
        <v>0</v>
      </c>
      <c r="AR171" s="167" t="s">
        <v>165</v>
      </c>
      <c r="AT171" s="167" t="s">
        <v>161</v>
      </c>
      <c r="AU171" s="167" t="s">
        <v>137</v>
      </c>
      <c r="AY171" s="13" t="s">
        <v>158</v>
      </c>
      <c r="BE171" s="93">
        <f>IF(N171="základná",J171,0)</f>
        <v>0</v>
      </c>
      <c r="BF171" s="93">
        <f>IF(N171="znížená",J171,0)</f>
        <v>0</v>
      </c>
      <c r="BG171" s="93">
        <f>IF(N171="zákl. prenesená",J171,0)</f>
        <v>0</v>
      </c>
      <c r="BH171" s="93">
        <f>IF(N171="zníž. prenesená",J171,0)</f>
        <v>0</v>
      </c>
      <c r="BI171" s="93">
        <f>IF(N171="nulová",J171,0)</f>
        <v>0</v>
      </c>
      <c r="BJ171" s="13" t="s">
        <v>137</v>
      </c>
      <c r="BK171" s="93">
        <f>ROUND(I171*H171,2)</f>
        <v>0</v>
      </c>
      <c r="BL171" s="13" t="s">
        <v>165</v>
      </c>
      <c r="BM171" s="167" t="s">
        <v>274</v>
      </c>
    </row>
    <row r="172" spans="2:65" s="11" customFormat="1" ht="25.9" customHeight="1" x14ac:dyDescent="0.2">
      <c r="B172" s="145"/>
      <c r="D172" s="146" t="s">
        <v>74</v>
      </c>
      <c r="E172" s="147" t="s">
        <v>264</v>
      </c>
      <c r="F172" s="147" t="s">
        <v>265</v>
      </c>
      <c r="I172" s="148"/>
      <c r="J172" s="127">
        <f>BK172</f>
        <v>0</v>
      </c>
      <c r="L172" s="145"/>
      <c r="M172" s="149"/>
      <c r="P172" s="150">
        <f>P173+P176+P183+P197+P200</f>
        <v>0</v>
      </c>
      <c r="R172" s="150">
        <f>R173+R176+R183+R197+R200</f>
        <v>0</v>
      </c>
      <c r="T172" s="151">
        <f>T173+T176+T183+T197+T200</f>
        <v>0</v>
      </c>
      <c r="AR172" s="146" t="s">
        <v>137</v>
      </c>
      <c r="AT172" s="152" t="s">
        <v>74</v>
      </c>
      <c r="AU172" s="152" t="s">
        <v>75</v>
      </c>
      <c r="AY172" s="146" t="s">
        <v>158</v>
      </c>
      <c r="BK172" s="153">
        <f>BK173+BK176+BK183+BK197+BK200</f>
        <v>0</v>
      </c>
    </row>
    <row r="173" spans="2:65" s="11" customFormat="1" ht="22.9" customHeight="1" x14ac:dyDescent="0.2">
      <c r="B173" s="145"/>
      <c r="D173" s="146" t="s">
        <v>74</v>
      </c>
      <c r="E173" s="154" t="s">
        <v>266</v>
      </c>
      <c r="F173" s="154" t="s">
        <v>267</v>
      </c>
      <c r="I173" s="148"/>
      <c r="J173" s="155">
        <f>BK173</f>
        <v>0</v>
      </c>
      <c r="L173" s="145"/>
      <c r="M173" s="149"/>
      <c r="P173" s="150">
        <f>SUM(P174:P175)</f>
        <v>0</v>
      </c>
      <c r="R173" s="150">
        <f>SUM(R174:R175)</f>
        <v>0</v>
      </c>
      <c r="T173" s="151">
        <f>SUM(T174:T175)</f>
        <v>0</v>
      </c>
      <c r="AR173" s="146" t="s">
        <v>137</v>
      </c>
      <c r="AT173" s="152" t="s">
        <v>74</v>
      </c>
      <c r="AU173" s="152" t="s">
        <v>83</v>
      </c>
      <c r="AY173" s="146" t="s">
        <v>158</v>
      </c>
      <c r="BK173" s="153">
        <f>SUM(BK174:BK175)</f>
        <v>0</v>
      </c>
    </row>
    <row r="174" spans="2:65" s="1" customFormat="1" ht="24.2" customHeight="1" x14ac:dyDescent="0.2">
      <c r="B174" s="130"/>
      <c r="C174" s="156" t="s">
        <v>275</v>
      </c>
      <c r="D174" s="156" t="s">
        <v>161</v>
      </c>
      <c r="E174" s="157" t="s">
        <v>558</v>
      </c>
      <c r="F174" s="158" t="s">
        <v>559</v>
      </c>
      <c r="G174" s="159" t="s">
        <v>170</v>
      </c>
      <c r="H174" s="160">
        <v>514.29999999999995</v>
      </c>
      <c r="I174" s="161"/>
      <c r="J174" s="162">
        <f>ROUND(I174*H174,2)</f>
        <v>0</v>
      </c>
      <c r="K174" s="163"/>
      <c r="L174" s="30"/>
      <c r="M174" s="164" t="s">
        <v>1</v>
      </c>
      <c r="N174" s="129" t="s">
        <v>41</v>
      </c>
      <c r="P174" s="165">
        <f>O174*H174</f>
        <v>0</v>
      </c>
      <c r="Q174" s="165">
        <v>0</v>
      </c>
      <c r="R174" s="165">
        <f>Q174*H174</f>
        <v>0</v>
      </c>
      <c r="S174" s="165">
        <v>0</v>
      </c>
      <c r="T174" s="166">
        <f>S174*H174</f>
        <v>0</v>
      </c>
      <c r="AR174" s="167" t="s">
        <v>190</v>
      </c>
      <c r="AT174" s="167" t="s">
        <v>161</v>
      </c>
      <c r="AU174" s="167" t="s">
        <v>137</v>
      </c>
      <c r="AY174" s="13" t="s">
        <v>158</v>
      </c>
      <c r="BE174" s="93">
        <f>IF(N174="základná",J174,0)</f>
        <v>0</v>
      </c>
      <c r="BF174" s="93">
        <f>IF(N174="znížená",J174,0)</f>
        <v>0</v>
      </c>
      <c r="BG174" s="93">
        <f>IF(N174="zákl. prenesená",J174,0)</f>
        <v>0</v>
      </c>
      <c r="BH174" s="93">
        <f>IF(N174="zníž. prenesená",J174,0)</f>
        <v>0</v>
      </c>
      <c r="BI174" s="93">
        <f>IF(N174="nulová",J174,0)</f>
        <v>0</v>
      </c>
      <c r="BJ174" s="13" t="s">
        <v>137</v>
      </c>
      <c r="BK174" s="93">
        <f>ROUND(I174*H174,2)</f>
        <v>0</v>
      </c>
      <c r="BL174" s="13" t="s">
        <v>190</v>
      </c>
      <c r="BM174" s="167" t="s">
        <v>278</v>
      </c>
    </row>
    <row r="175" spans="2:65" s="1" customFormat="1" ht="24.2" customHeight="1" x14ac:dyDescent="0.2">
      <c r="B175" s="130"/>
      <c r="C175" s="156" t="s">
        <v>218</v>
      </c>
      <c r="D175" s="156" t="s">
        <v>161</v>
      </c>
      <c r="E175" s="157" t="s">
        <v>381</v>
      </c>
      <c r="F175" s="158" t="s">
        <v>382</v>
      </c>
      <c r="G175" s="159" t="s">
        <v>383</v>
      </c>
      <c r="H175" s="168"/>
      <c r="I175" s="161"/>
      <c r="J175" s="162">
        <f>ROUND(I175*H175,2)</f>
        <v>0</v>
      </c>
      <c r="K175" s="163"/>
      <c r="L175" s="30"/>
      <c r="M175" s="164" t="s">
        <v>1</v>
      </c>
      <c r="N175" s="129" t="s">
        <v>41</v>
      </c>
      <c r="P175" s="165">
        <f>O175*H175</f>
        <v>0</v>
      </c>
      <c r="Q175" s="165">
        <v>0</v>
      </c>
      <c r="R175" s="165">
        <f>Q175*H175</f>
        <v>0</v>
      </c>
      <c r="S175" s="165">
        <v>0</v>
      </c>
      <c r="T175" s="166">
        <f>S175*H175</f>
        <v>0</v>
      </c>
      <c r="AR175" s="167" t="s">
        <v>190</v>
      </c>
      <c r="AT175" s="167" t="s">
        <v>161</v>
      </c>
      <c r="AU175" s="167" t="s">
        <v>137</v>
      </c>
      <c r="AY175" s="13" t="s">
        <v>158</v>
      </c>
      <c r="BE175" s="93">
        <f>IF(N175="základná",J175,0)</f>
        <v>0</v>
      </c>
      <c r="BF175" s="93">
        <f>IF(N175="znížená",J175,0)</f>
        <v>0</v>
      </c>
      <c r="BG175" s="93">
        <f>IF(N175="zákl. prenesená",J175,0)</f>
        <v>0</v>
      </c>
      <c r="BH175" s="93">
        <f>IF(N175="zníž. prenesená",J175,0)</f>
        <v>0</v>
      </c>
      <c r="BI175" s="93">
        <f>IF(N175="nulová",J175,0)</f>
        <v>0</v>
      </c>
      <c r="BJ175" s="13" t="s">
        <v>137</v>
      </c>
      <c r="BK175" s="93">
        <f>ROUND(I175*H175,2)</f>
        <v>0</v>
      </c>
      <c r="BL175" s="13" t="s">
        <v>190</v>
      </c>
      <c r="BM175" s="167" t="s">
        <v>281</v>
      </c>
    </row>
    <row r="176" spans="2:65" s="11" customFormat="1" ht="22.9" customHeight="1" x14ac:dyDescent="0.2">
      <c r="B176" s="145"/>
      <c r="D176" s="146" t="s">
        <v>74</v>
      </c>
      <c r="E176" s="154" t="s">
        <v>560</v>
      </c>
      <c r="F176" s="154" t="s">
        <v>561</v>
      </c>
      <c r="I176" s="148"/>
      <c r="J176" s="155">
        <f>BK176</f>
        <v>0</v>
      </c>
      <c r="L176" s="145"/>
      <c r="M176" s="149"/>
      <c r="P176" s="150">
        <f>SUM(P177:P182)</f>
        <v>0</v>
      </c>
      <c r="R176" s="150">
        <f>SUM(R177:R182)</f>
        <v>0</v>
      </c>
      <c r="T176" s="151">
        <f>SUM(T177:T182)</f>
        <v>0</v>
      </c>
      <c r="AR176" s="146" t="s">
        <v>137</v>
      </c>
      <c r="AT176" s="152" t="s">
        <v>74</v>
      </c>
      <c r="AU176" s="152" t="s">
        <v>83</v>
      </c>
      <c r="AY176" s="146" t="s">
        <v>158</v>
      </c>
      <c r="BK176" s="153">
        <f>SUM(BK177:BK182)</f>
        <v>0</v>
      </c>
    </row>
    <row r="177" spans="2:65" s="1" customFormat="1" ht="55.5" customHeight="1" x14ac:dyDescent="0.2">
      <c r="B177" s="130"/>
      <c r="C177" s="156" t="s">
        <v>282</v>
      </c>
      <c r="D177" s="156" t="s">
        <v>161</v>
      </c>
      <c r="E177" s="157" t="s">
        <v>562</v>
      </c>
      <c r="F177" s="158" t="s">
        <v>563</v>
      </c>
      <c r="G177" s="159" t="s">
        <v>427</v>
      </c>
      <c r="H177" s="160">
        <v>24</v>
      </c>
      <c r="I177" s="161"/>
      <c r="J177" s="162">
        <f t="shared" ref="J177:J182" si="15">ROUND(I177*H177,2)</f>
        <v>0</v>
      </c>
      <c r="K177" s="163"/>
      <c r="L177" s="30"/>
      <c r="M177" s="164" t="s">
        <v>1</v>
      </c>
      <c r="N177" s="129" t="s">
        <v>41</v>
      </c>
      <c r="P177" s="165">
        <f t="shared" ref="P177:P182" si="16">O177*H177</f>
        <v>0</v>
      </c>
      <c r="Q177" s="165">
        <v>0</v>
      </c>
      <c r="R177" s="165">
        <f t="shared" ref="R177:R182" si="17">Q177*H177</f>
        <v>0</v>
      </c>
      <c r="S177" s="165">
        <v>0</v>
      </c>
      <c r="T177" s="166">
        <f t="shared" ref="T177:T182" si="18">S177*H177</f>
        <v>0</v>
      </c>
      <c r="AR177" s="167" t="s">
        <v>190</v>
      </c>
      <c r="AT177" s="167" t="s">
        <v>161</v>
      </c>
      <c r="AU177" s="167" t="s">
        <v>137</v>
      </c>
      <c r="AY177" s="13" t="s">
        <v>158</v>
      </c>
      <c r="BE177" s="93">
        <f t="shared" ref="BE177:BE182" si="19">IF(N177="základná",J177,0)</f>
        <v>0</v>
      </c>
      <c r="BF177" s="93">
        <f t="shared" ref="BF177:BF182" si="20">IF(N177="znížená",J177,0)</f>
        <v>0</v>
      </c>
      <c r="BG177" s="93">
        <f t="shared" ref="BG177:BG182" si="21">IF(N177="zákl. prenesená",J177,0)</f>
        <v>0</v>
      </c>
      <c r="BH177" s="93">
        <f t="shared" ref="BH177:BH182" si="22">IF(N177="zníž. prenesená",J177,0)</f>
        <v>0</v>
      </c>
      <c r="BI177" s="93">
        <f t="shared" ref="BI177:BI182" si="23">IF(N177="nulová",J177,0)</f>
        <v>0</v>
      </c>
      <c r="BJ177" s="13" t="s">
        <v>137</v>
      </c>
      <c r="BK177" s="93">
        <f t="shared" ref="BK177:BK182" si="24">ROUND(I177*H177,2)</f>
        <v>0</v>
      </c>
      <c r="BL177" s="13" t="s">
        <v>190</v>
      </c>
      <c r="BM177" s="167" t="s">
        <v>285</v>
      </c>
    </row>
    <row r="178" spans="2:65" s="1" customFormat="1" ht="55.5" customHeight="1" x14ac:dyDescent="0.2">
      <c r="B178" s="130"/>
      <c r="C178" s="156" t="s">
        <v>222</v>
      </c>
      <c r="D178" s="156" t="s">
        <v>161</v>
      </c>
      <c r="E178" s="157" t="s">
        <v>564</v>
      </c>
      <c r="F178" s="158" t="s">
        <v>565</v>
      </c>
      <c r="G178" s="159" t="s">
        <v>427</v>
      </c>
      <c r="H178" s="160">
        <v>30</v>
      </c>
      <c r="I178" s="161"/>
      <c r="J178" s="162">
        <f t="shared" si="15"/>
        <v>0</v>
      </c>
      <c r="K178" s="163"/>
      <c r="L178" s="30"/>
      <c r="M178" s="164" t="s">
        <v>1</v>
      </c>
      <c r="N178" s="129" t="s">
        <v>41</v>
      </c>
      <c r="P178" s="165">
        <f t="shared" si="16"/>
        <v>0</v>
      </c>
      <c r="Q178" s="165">
        <v>0</v>
      </c>
      <c r="R178" s="165">
        <f t="shared" si="17"/>
        <v>0</v>
      </c>
      <c r="S178" s="165">
        <v>0</v>
      </c>
      <c r="T178" s="166">
        <f t="shared" si="18"/>
        <v>0</v>
      </c>
      <c r="AR178" s="167" t="s">
        <v>190</v>
      </c>
      <c r="AT178" s="167" t="s">
        <v>161</v>
      </c>
      <c r="AU178" s="167" t="s">
        <v>137</v>
      </c>
      <c r="AY178" s="13" t="s">
        <v>158</v>
      </c>
      <c r="BE178" s="93">
        <f t="shared" si="19"/>
        <v>0</v>
      </c>
      <c r="BF178" s="93">
        <f t="shared" si="20"/>
        <v>0</v>
      </c>
      <c r="BG178" s="93">
        <f t="shared" si="21"/>
        <v>0</v>
      </c>
      <c r="BH178" s="93">
        <f t="shared" si="22"/>
        <v>0</v>
      </c>
      <c r="BI178" s="93">
        <f t="shared" si="23"/>
        <v>0</v>
      </c>
      <c r="BJ178" s="13" t="s">
        <v>137</v>
      </c>
      <c r="BK178" s="93">
        <f t="shared" si="24"/>
        <v>0</v>
      </c>
      <c r="BL178" s="13" t="s">
        <v>190</v>
      </c>
      <c r="BM178" s="167" t="s">
        <v>288</v>
      </c>
    </row>
    <row r="179" spans="2:65" s="1" customFormat="1" ht="55.5" customHeight="1" x14ac:dyDescent="0.2">
      <c r="B179" s="130"/>
      <c r="C179" s="156" t="s">
        <v>289</v>
      </c>
      <c r="D179" s="156" t="s">
        <v>161</v>
      </c>
      <c r="E179" s="157" t="s">
        <v>566</v>
      </c>
      <c r="F179" s="158" t="s">
        <v>567</v>
      </c>
      <c r="G179" s="159" t="s">
        <v>427</v>
      </c>
      <c r="H179" s="160">
        <v>7</v>
      </c>
      <c r="I179" s="161"/>
      <c r="J179" s="162">
        <f t="shared" si="15"/>
        <v>0</v>
      </c>
      <c r="K179" s="163"/>
      <c r="L179" s="30"/>
      <c r="M179" s="164" t="s">
        <v>1</v>
      </c>
      <c r="N179" s="129" t="s">
        <v>41</v>
      </c>
      <c r="P179" s="165">
        <f t="shared" si="16"/>
        <v>0</v>
      </c>
      <c r="Q179" s="165">
        <v>0</v>
      </c>
      <c r="R179" s="165">
        <f t="shared" si="17"/>
        <v>0</v>
      </c>
      <c r="S179" s="165">
        <v>0</v>
      </c>
      <c r="T179" s="166">
        <f t="shared" si="18"/>
        <v>0</v>
      </c>
      <c r="AR179" s="167" t="s">
        <v>190</v>
      </c>
      <c r="AT179" s="167" t="s">
        <v>161</v>
      </c>
      <c r="AU179" s="167" t="s">
        <v>137</v>
      </c>
      <c r="AY179" s="13" t="s">
        <v>158</v>
      </c>
      <c r="BE179" s="93">
        <f t="shared" si="19"/>
        <v>0</v>
      </c>
      <c r="BF179" s="93">
        <f t="shared" si="20"/>
        <v>0</v>
      </c>
      <c r="BG179" s="93">
        <f t="shared" si="21"/>
        <v>0</v>
      </c>
      <c r="BH179" s="93">
        <f t="shared" si="22"/>
        <v>0</v>
      </c>
      <c r="BI179" s="93">
        <f t="shared" si="23"/>
        <v>0</v>
      </c>
      <c r="BJ179" s="13" t="s">
        <v>137</v>
      </c>
      <c r="BK179" s="93">
        <f t="shared" si="24"/>
        <v>0</v>
      </c>
      <c r="BL179" s="13" t="s">
        <v>190</v>
      </c>
      <c r="BM179" s="167" t="s">
        <v>292</v>
      </c>
    </row>
    <row r="180" spans="2:65" s="1" customFormat="1" ht="55.5" customHeight="1" x14ac:dyDescent="0.2">
      <c r="B180" s="130"/>
      <c r="C180" s="156" t="s">
        <v>225</v>
      </c>
      <c r="D180" s="156" t="s">
        <v>161</v>
      </c>
      <c r="E180" s="157" t="s">
        <v>568</v>
      </c>
      <c r="F180" s="158" t="s">
        <v>569</v>
      </c>
      <c r="G180" s="159" t="s">
        <v>427</v>
      </c>
      <c r="H180" s="160">
        <v>36</v>
      </c>
      <c r="I180" s="161"/>
      <c r="J180" s="162">
        <f t="shared" si="15"/>
        <v>0</v>
      </c>
      <c r="K180" s="163"/>
      <c r="L180" s="30"/>
      <c r="M180" s="164" t="s">
        <v>1</v>
      </c>
      <c r="N180" s="129" t="s">
        <v>41</v>
      </c>
      <c r="P180" s="165">
        <f t="shared" si="16"/>
        <v>0</v>
      </c>
      <c r="Q180" s="165">
        <v>0</v>
      </c>
      <c r="R180" s="165">
        <f t="shared" si="17"/>
        <v>0</v>
      </c>
      <c r="S180" s="165">
        <v>0</v>
      </c>
      <c r="T180" s="166">
        <f t="shared" si="18"/>
        <v>0</v>
      </c>
      <c r="AR180" s="167" t="s">
        <v>190</v>
      </c>
      <c r="AT180" s="167" t="s">
        <v>161</v>
      </c>
      <c r="AU180" s="167" t="s">
        <v>137</v>
      </c>
      <c r="AY180" s="13" t="s">
        <v>158</v>
      </c>
      <c r="BE180" s="93">
        <f t="shared" si="19"/>
        <v>0</v>
      </c>
      <c r="BF180" s="93">
        <f t="shared" si="20"/>
        <v>0</v>
      </c>
      <c r="BG180" s="93">
        <f t="shared" si="21"/>
        <v>0</v>
      </c>
      <c r="BH180" s="93">
        <f t="shared" si="22"/>
        <v>0</v>
      </c>
      <c r="BI180" s="93">
        <f t="shared" si="23"/>
        <v>0</v>
      </c>
      <c r="BJ180" s="13" t="s">
        <v>137</v>
      </c>
      <c r="BK180" s="93">
        <f t="shared" si="24"/>
        <v>0</v>
      </c>
      <c r="BL180" s="13" t="s">
        <v>190</v>
      </c>
      <c r="BM180" s="167" t="s">
        <v>295</v>
      </c>
    </row>
    <row r="181" spans="2:65" s="1" customFormat="1" ht="24.2" customHeight="1" x14ac:dyDescent="0.2">
      <c r="B181" s="130"/>
      <c r="C181" s="156" t="s">
        <v>296</v>
      </c>
      <c r="D181" s="156" t="s">
        <v>161</v>
      </c>
      <c r="E181" s="157" t="s">
        <v>570</v>
      </c>
      <c r="F181" s="158" t="s">
        <v>571</v>
      </c>
      <c r="G181" s="159" t="s">
        <v>427</v>
      </c>
      <c r="H181" s="160">
        <v>1</v>
      </c>
      <c r="I181" s="161"/>
      <c r="J181" s="162">
        <f t="shared" si="15"/>
        <v>0</v>
      </c>
      <c r="K181" s="163"/>
      <c r="L181" s="30"/>
      <c r="M181" s="164" t="s">
        <v>1</v>
      </c>
      <c r="N181" s="129" t="s">
        <v>41</v>
      </c>
      <c r="P181" s="165">
        <f t="shared" si="16"/>
        <v>0</v>
      </c>
      <c r="Q181" s="165">
        <v>0</v>
      </c>
      <c r="R181" s="165">
        <f t="shared" si="17"/>
        <v>0</v>
      </c>
      <c r="S181" s="165">
        <v>0</v>
      </c>
      <c r="T181" s="166">
        <f t="shared" si="18"/>
        <v>0</v>
      </c>
      <c r="AR181" s="167" t="s">
        <v>190</v>
      </c>
      <c r="AT181" s="167" t="s">
        <v>161</v>
      </c>
      <c r="AU181" s="167" t="s">
        <v>137</v>
      </c>
      <c r="AY181" s="13" t="s">
        <v>158</v>
      </c>
      <c r="BE181" s="93">
        <f t="shared" si="19"/>
        <v>0</v>
      </c>
      <c r="BF181" s="93">
        <f t="shared" si="20"/>
        <v>0</v>
      </c>
      <c r="BG181" s="93">
        <f t="shared" si="21"/>
        <v>0</v>
      </c>
      <c r="BH181" s="93">
        <f t="shared" si="22"/>
        <v>0</v>
      </c>
      <c r="BI181" s="93">
        <f t="shared" si="23"/>
        <v>0</v>
      </c>
      <c r="BJ181" s="13" t="s">
        <v>137</v>
      </c>
      <c r="BK181" s="93">
        <f t="shared" si="24"/>
        <v>0</v>
      </c>
      <c r="BL181" s="13" t="s">
        <v>190</v>
      </c>
      <c r="BM181" s="167" t="s">
        <v>299</v>
      </c>
    </row>
    <row r="182" spans="2:65" s="1" customFormat="1" ht="24.2" customHeight="1" x14ac:dyDescent="0.2">
      <c r="B182" s="130"/>
      <c r="C182" s="156" t="s">
        <v>229</v>
      </c>
      <c r="D182" s="156" t="s">
        <v>161</v>
      </c>
      <c r="E182" s="157" t="s">
        <v>572</v>
      </c>
      <c r="F182" s="158" t="s">
        <v>573</v>
      </c>
      <c r="G182" s="159" t="s">
        <v>383</v>
      </c>
      <c r="H182" s="168"/>
      <c r="I182" s="161"/>
      <c r="J182" s="162">
        <f t="shared" si="15"/>
        <v>0</v>
      </c>
      <c r="K182" s="163"/>
      <c r="L182" s="30"/>
      <c r="M182" s="164" t="s">
        <v>1</v>
      </c>
      <c r="N182" s="129" t="s">
        <v>41</v>
      </c>
      <c r="P182" s="165">
        <f t="shared" si="16"/>
        <v>0</v>
      </c>
      <c r="Q182" s="165">
        <v>0</v>
      </c>
      <c r="R182" s="165">
        <f t="shared" si="17"/>
        <v>0</v>
      </c>
      <c r="S182" s="165">
        <v>0</v>
      </c>
      <c r="T182" s="166">
        <f t="shared" si="18"/>
        <v>0</v>
      </c>
      <c r="AR182" s="167" t="s">
        <v>190</v>
      </c>
      <c r="AT182" s="167" t="s">
        <v>161</v>
      </c>
      <c r="AU182" s="167" t="s">
        <v>137</v>
      </c>
      <c r="AY182" s="13" t="s">
        <v>158</v>
      </c>
      <c r="BE182" s="93">
        <f t="shared" si="19"/>
        <v>0</v>
      </c>
      <c r="BF182" s="93">
        <f t="shared" si="20"/>
        <v>0</v>
      </c>
      <c r="BG182" s="93">
        <f t="shared" si="21"/>
        <v>0</v>
      </c>
      <c r="BH182" s="93">
        <f t="shared" si="22"/>
        <v>0</v>
      </c>
      <c r="BI182" s="93">
        <f t="shared" si="23"/>
        <v>0</v>
      </c>
      <c r="BJ182" s="13" t="s">
        <v>137</v>
      </c>
      <c r="BK182" s="93">
        <f t="shared" si="24"/>
        <v>0</v>
      </c>
      <c r="BL182" s="13" t="s">
        <v>190</v>
      </c>
      <c r="BM182" s="167" t="s">
        <v>302</v>
      </c>
    </row>
    <row r="183" spans="2:65" s="11" customFormat="1" ht="22.9" customHeight="1" x14ac:dyDescent="0.2">
      <c r="B183" s="145"/>
      <c r="D183" s="146" t="s">
        <v>74</v>
      </c>
      <c r="E183" s="154" t="s">
        <v>385</v>
      </c>
      <c r="F183" s="154" t="s">
        <v>386</v>
      </c>
      <c r="I183" s="148"/>
      <c r="J183" s="155">
        <f>BK183</f>
        <v>0</v>
      </c>
      <c r="L183" s="145"/>
      <c r="M183" s="149"/>
      <c r="P183" s="150">
        <f>SUM(P184:P196)</f>
        <v>0</v>
      </c>
      <c r="R183" s="150">
        <f>SUM(R184:R196)</f>
        <v>0</v>
      </c>
      <c r="T183" s="151">
        <f>SUM(T184:T196)</f>
        <v>0</v>
      </c>
      <c r="AR183" s="146" t="s">
        <v>137</v>
      </c>
      <c r="AT183" s="152" t="s">
        <v>74</v>
      </c>
      <c r="AU183" s="152" t="s">
        <v>83</v>
      </c>
      <c r="AY183" s="146" t="s">
        <v>158</v>
      </c>
      <c r="BK183" s="153">
        <f>SUM(BK184:BK196)</f>
        <v>0</v>
      </c>
    </row>
    <row r="184" spans="2:65" s="1" customFormat="1" ht="24.2" customHeight="1" x14ac:dyDescent="0.2">
      <c r="B184" s="130"/>
      <c r="C184" s="156" t="s">
        <v>303</v>
      </c>
      <c r="D184" s="156" t="s">
        <v>161</v>
      </c>
      <c r="E184" s="157" t="s">
        <v>574</v>
      </c>
      <c r="F184" s="158" t="s">
        <v>575</v>
      </c>
      <c r="G184" s="159" t="s">
        <v>175</v>
      </c>
      <c r="H184" s="160">
        <v>22.4</v>
      </c>
      <c r="I184" s="161"/>
      <c r="J184" s="162">
        <f t="shared" ref="J184:J196" si="25">ROUND(I184*H184,2)</f>
        <v>0</v>
      </c>
      <c r="K184" s="163"/>
      <c r="L184" s="30"/>
      <c r="M184" s="164" t="s">
        <v>1</v>
      </c>
      <c r="N184" s="129" t="s">
        <v>41</v>
      </c>
      <c r="P184" s="165">
        <f t="shared" ref="P184:P196" si="26">O184*H184</f>
        <v>0</v>
      </c>
      <c r="Q184" s="165">
        <v>0</v>
      </c>
      <c r="R184" s="165">
        <f t="shared" ref="R184:R196" si="27">Q184*H184</f>
        <v>0</v>
      </c>
      <c r="S184" s="165">
        <v>0</v>
      </c>
      <c r="T184" s="166">
        <f t="shared" ref="T184:T196" si="28">S184*H184</f>
        <v>0</v>
      </c>
      <c r="AR184" s="167" t="s">
        <v>190</v>
      </c>
      <c r="AT184" s="167" t="s">
        <v>161</v>
      </c>
      <c r="AU184" s="167" t="s">
        <v>137</v>
      </c>
      <c r="AY184" s="13" t="s">
        <v>158</v>
      </c>
      <c r="BE184" s="93">
        <f t="shared" ref="BE184:BE196" si="29">IF(N184="základná",J184,0)</f>
        <v>0</v>
      </c>
      <c r="BF184" s="93">
        <f t="shared" ref="BF184:BF196" si="30">IF(N184="znížená",J184,0)</f>
        <v>0</v>
      </c>
      <c r="BG184" s="93">
        <f t="shared" ref="BG184:BG196" si="31">IF(N184="zákl. prenesená",J184,0)</f>
        <v>0</v>
      </c>
      <c r="BH184" s="93">
        <f t="shared" ref="BH184:BH196" si="32">IF(N184="zníž. prenesená",J184,0)</f>
        <v>0</v>
      </c>
      <c r="BI184" s="93">
        <f t="shared" ref="BI184:BI196" si="33">IF(N184="nulová",J184,0)</f>
        <v>0</v>
      </c>
      <c r="BJ184" s="13" t="s">
        <v>137</v>
      </c>
      <c r="BK184" s="93">
        <f t="shared" ref="BK184:BK196" si="34">ROUND(I184*H184,2)</f>
        <v>0</v>
      </c>
      <c r="BL184" s="13" t="s">
        <v>190</v>
      </c>
      <c r="BM184" s="167" t="s">
        <v>306</v>
      </c>
    </row>
    <row r="185" spans="2:65" s="1" customFormat="1" ht="33" customHeight="1" x14ac:dyDescent="0.2">
      <c r="B185" s="130"/>
      <c r="C185" s="156" t="s">
        <v>232</v>
      </c>
      <c r="D185" s="156" t="s">
        <v>161</v>
      </c>
      <c r="E185" s="157" t="s">
        <v>576</v>
      </c>
      <c r="F185" s="158" t="s">
        <v>577</v>
      </c>
      <c r="G185" s="159" t="s">
        <v>427</v>
      </c>
      <c r="H185" s="160">
        <v>1</v>
      </c>
      <c r="I185" s="161"/>
      <c r="J185" s="162">
        <f t="shared" si="25"/>
        <v>0</v>
      </c>
      <c r="K185" s="163"/>
      <c r="L185" s="30"/>
      <c r="M185" s="164" t="s">
        <v>1</v>
      </c>
      <c r="N185" s="129" t="s">
        <v>41</v>
      </c>
      <c r="P185" s="165">
        <f t="shared" si="26"/>
        <v>0</v>
      </c>
      <c r="Q185" s="165">
        <v>0</v>
      </c>
      <c r="R185" s="165">
        <f t="shared" si="27"/>
        <v>0</v>
      </c>
      <c r="S185" s="165">
        <v>0</v>
      </c>
      <c r="T185" s="166">
        <f t="shared" si="28"/>
        <v>0</v>
      </c>
      <c r="AR185" s="167" t="s">
        <v>190</v>
      </c>
      <c r="AT185" s="167" t="s">
        <v>161</v>
      </c>
      <c r="AU185" s="167" t="s">
        <v>137</v>
      </c>
      <c r="AY185" s="13" t="s">
        <v>158</v>
      </c>
      <c r="BE185" s="93">
        <f t="shared" si="29"/>
        <v>0</v>
      </c>
      <c r="BF185" s="93">
        <f t="shared" si="30"/>
        <v>0</v>
      </c>
      <c r="BG185" s="93">
        <f t="shared" si="31"/>
        <v>0</v>
      </c>
      <c r="BH185" s="93">
        <f t="shared" si="32"/>
        <v>0</v>
      </c>
      <c r="BI185" s="93">
        <f t="shared" si="33"/>
        <v>0</v>
      </c>
      <c r="BJ185" s="13" t="s">
        <v>137</v>
      </c>
      <c r="BK185" s="93">
        <f t="shared" si="34"/>
        <v>0</v>
      </c>
      <c r="BL185" s="13" t="s">
        <v>190</v>
      </c>
      <c r="BM185" s="167" t="s">
        <v>309</v>
      </c>
    </row>
    <row r="186" spans="2:65" s="1" customFormat="1" ht="33" customHeight="1" x14ac:dyDescent="0.2">
      <c r="B186" s="130"/>
      <c r="C186" s="156" t="s">
        <v>310</v>
      </c>
      <c r="D186" s="156" t="s">
        <v>161</v>
      </c>
      <c r="E186" s="157" t="s">
        <v>578</v>
      </c>
      <c r="F186" s="158" t="s">
        <v>579</v>
      </c>
      <c r="G186" s="159" t="s">
        <v>427</v>
      </c>
      <c r="H186" s="160">
        <v>3</v>
      </c>
      <c r="I186" s="161"/>
      <c r="J186" s="162">
        <f t="shared" si="25"/>
        <v>0</v>
      </c>
      <c r="K186" s="163"/>
      <c r="L186" s="30"/>
      <c r="M186" s="164" t="s">
        <v>1</v>
      </c>
      <c r="N186" s="129" t="s">
        <v>41</v>
      </c>
      <c r="P186" s="165">
        <f t="shared" si="26"/>
        <v>0</v>
      </c>
      <c r="Q186" s="165">
        <v>0</v>
      </c>
      <c r="R186" s="165">
        <f t="shared" si="27"/>
        <v>0</v>
      </c>
      <c r="S186" s="165">
        <v>0</v>
      </c>
      <c r="T186" s="166">
        <f t="shared" si="28"/>
        <v>0</v>
      </c>
      <c r="AR186" s="167" t="s">
        <v>190</v>
      </c>
      <c r="AT186" s="167" t="s">
        <v>161</v>
      </c>
      <c r="AU186" s="167" t="s">
        <v>137</v>
      </c>
      <c r="AY186" s="13" t="s">
        <v>158</v>
      </c>
      <c r="BE186" s="93">
        <f t="shared" si="29"/>
        <v>0</v>
      </c>
      <c r="BF186" s="93">
        <f t="shared" si="30"/>
        <v>0</v>
      </c>
      <c r="BG186" s="93">
        <f t="shared" si="31"/>
        <v>0</v>
      </c>
      <c r="BH186" s="93">
        <f t="shared" si="32"/>
        <v>0</v>
      </c>
      <c r="BI186" s="93">
        <f t="shared" si="33"/>
        <v>0</v>
      </c>
      <c r="BJ186" s="13" t="s">
        <v>137</v>
      </c>
      <c r="BK186" s="93">
        <f t="shared" si="34"/>
        <v>0</v>
      </c>
      <c r="BL186" s="13" t="s">
        <v>190</v>
      </c>
      <c r="BM186" s="167" t="s">
        <v>313</v>
      </c>
    </row>
    <row r="187" spans="2:65" s="1" customFormat="1" ht="33" customHeight="1" x14ac:dyDescent="0.2">
      <c r="B187" s="130"/>
      <c r="C187" s="156" t="s">
        <v>236</v>
      </c>
      <c r="D187" s="156" t="s">
        <v>161</v>
      </c>
      <c r="E187" s="157" t="s">
        <v>580</v>
      </c>
      <c r="F187" s="158" t="s">
        <v>581</v>
      </c>
      <c r="G187" s="159" t="s">
        <v>427</v>
      </c>
      <c r="H187" s="160">
        <v>4</v>
      </c>
      <c r="I187" s="161"/>
      <c r="J187" s="162">
        <f t="shared" si="25"/>
        <v>0</v>
      </c>
      <c r="K187" s="163"/>
      <c r="L187" s="30"/>
      <c r="M187" s="164" t="s">
        <v>1</v>
      </c>
      <c r="N187" s="129" t="s">
        <v>41</v>
      </c>
      <c r="P187" s="165">
        <f t="shared" si="26"/>
        <v>0</v>
      </c>
      <c r="Q187" s="165">
        <v>0</v>
      </c>
      <c r="R187" s="165">
        <f t="shared" si="27"/>
        <v>0</v>
      </c>
      <c r="S187" s="165">
        <v>0</v>
      </c>
      <c r="T187" s="166">
        <f t="shared" si="28"/>
        <v>0</v>
      </c>
      <c r="AR187" s="167" t="s">
        <v>190</v>
      </c>
      <c r="AT187" s="167" t="s">
        <v>161</v>
      </c>
      <c r="AU187" s="167" t="s">
        <v>137</v>
      </c>
      <c r="AY187" s="13" t="s">
        <v>158</v>
      </c>
      <c r="BE187" s="93">
        <f t="shared" si="29"/>
        <v>0</v>
      </c>
      <c r="BF187" s="93">
        <f t="shared" si="30"/>
        <v>0</v>
      </c>
      <c r="BG187" s="93">
        <f t="shared" si="31"/>
        <v>0</v>
      </c>
      <c r="BH187" s="93">
        <f t="shared" si="32"/>
        <v>0</v>
      </c>
      <c r="BI187" s="93">
        <f t="shared" si="33"/>
        <v>0</v>
      </c>
      <c r="BJ187" s="13" t="s">
        <v>137</v>
      </c>
      <c r="BK187" s="93">
        <f t="shared" si="34"/>
        <v>0</v>
      </c>
      <c r="BL187" s="13" t="s">
        <v>190</v>
      </c>
      <c r="BM187" s="167" t="s">
        <v>316</v>
      </c>
    </row>
    <row r="188" spans="2:65" s="1" customFormat="1" ht="16.5" customHeight="1" x14ac:dyDescent="0.2">
      <c r="B188" s="130"/>
      <c r="C188" s="156" t="s">
        <v>317</v>
      </c>
      <c r="D188" s="156" t="s">
        <v>161</v>
      </c>
      <c r="E188" s="157" t="s">
        <v>582</v>
      </c>
      <c r="F188" s="158" t="s">
        <v>583</v>
      </c>
      <c r="G188" s="159" t="s">
        <v>427</v>
      </c>
      <c r="H188" s="160">
        <v>1</v>
      </c>
      <c r="I188" s="161"/>
      <c r="J188" s="162">
        <f t="shared" si="25"/>
        <v>0</v>
      </c>
      <c r="K188" s="163"/>
      <c r="L188" s="30"/>
      <c r="M188" s="164" t="s">
        <v>1</v>
      </c>
      <c r="N188" s="129" t="s">
        <v>41</v>
      </c>
      <c r="P188" s="165">
        <f t="shared" si="26"/>
        <v>0</v>
      </c>
      <c r="Q188" s="165">
        <v>0</v>
      </c>
      <c r="R188" s="165">
        <f t="shared" si="27"/>
        <v>0</v>
      </c>
      <c r="S188" s="165">
        <v>0</v>
      </c>
      <c r="T188" s="166">
        <f t="shared" si="28"/>
        <v>0</v>
      </c>
      <c r="AR188" s="167" t="s">
        <v>190</v>
      </c>
      <c r="AT188" s="167" t="s">
        <v>161</v>
      </c>
      <c r="AU188" s="167" t="s">
        <v>137</v>
      </c>
      <c r="AY188" s="13" t="s">
        <v>158</v>
      </c>
      <c r="BE188" s="93">
        <f t="shared" si="29"/>
        <v>0</v>
      </c>
      <c r="BF188" s="93">
        <f t="shared" si="30"/>
        <v>0</v>
      </c>
      <c r="BG188" s="93">
        <f t="shared" si="31"/>
        <v>0</v>
      </c>
      <c r="BH188" s="93">
        <f t="shared" si="32"/>
        <v>0</v>
      </c>
      <c r="BI188" s="93">
        <f t="shared" si="33"/>
        <v>0</v>
      </c>
      <c r="BJ188" s="13" t="s">
        <v>137</v>
      </c>
      <c r="BK188" s="93">
        <f t="shared" si="34"/>
        <v>0</v>
      </c>
      <c r="BL188" s="13" t="s">
        <v>190</v>
      </c>
      <c r="BM188" s="167" t="s">
        <v>320</v>
      </c>
    </row>
    <row r="189" spans="2:65" s="1" customFormat="1" ht="16.5" customHeight="1" x14ac:dyDescent="0.2">
      <c r="B189" s="130"/>
      <c r="C189" s="156" t="s">
        <v>240</v>
      </c>
      <c r="D189" s="156" t="s">
        <v>161</v>
      </c>
      <c r="E189" s="157" t="s">
        <v>584</v>
      </c>
      <c r="F189" s="158" t="s">
        <v>585</v>
      </c>
      <c r="G189" s="159" t="s">
        <v>427</v>
      </c>
      <c r="H189" s="160">
        <v>1</v>
      </c>
      <c r="I189" s="161"/>
      <c r="J189" s="162">
        <f t="shared" si="25"/>
        <v>0</v>
      </c>
      <c r="K189" s="163"/>
      <c r="L189" s="30"/>
      <c r="M189" s="164" t="s">
        <v>1</v>
      </c>
      <c r="N189" s="129" t="s">
        <v>41</v>
      </c>
      <c r="P189" s="165">
        <f t="shared" si="26"/>
        <v>0</v>
      </c>
      <c r="Q189" s="165">
        <v>0</v>
      </c>
      <c r="R189" s="165">
        <f t="shared" si="27"/>
        <v>0</v>
      </c>
      <c r="S189" s="165">
        <v>0</v>
      </c>
      <c r="T189" s="166">
        <f t="shared" si="28"/>
        <v>0</v>
      </c>
      <c r="AR189" s="167" t="s">
        <v>190</v>
      </c>
      <c r="AT189" s="167" t="s">
        <v>161</v>
      </c>
      <c r="AU189" s="167" t="s">
        <v>137</v>
      </c>
      <c r="AY189" s="13" t="s">
        <v>158</v>
      </c>
      <c r="BE189" s="93">
        <f t="shared" si="29"/>
        <v>0</v>
      </c>
      <c r="BF189" s="93">
        <f t="shared" si="30"/>
        <v>0</v>
      </c>
      <c r="BG189" s="93">
        <f t="shared" si="31"/>
        <v>0</v>
      </c>
      <c r="BH189" s="93">
        <f t="shared" si="32"/>
        <v>0</v>
      </c>
      <c r="BI189" s="93">
        <f t="shared" si="33"/>
        <v>0</v>
      </c>
      <c r="BJ189" s="13" t="s">
        <v>137</v>
      </c>
      <c r="BK189" s="93">
        <f t="shared" si="34"/>
        <v>0</v>
      </c>
      <c r="BL189" s="13" t="s">
        <v>190</v>
      </c>
      <c r="BM189" s="167" t="s">
        <v>323</v>
      </c>
    </row>
    <row r="190" spans="2:65" s="1" customFormat="1" ht="21.75" customHeight="1" x14ac:dyDescent="0.2">
      <c r="B190" s="130"/>
      <c r="C190" s="156" t="s">
        <v>324</v>
      </c>
      <c r="D190" s="156" t="s">
        <v>161</v>
      </c>
      <c r="E190" s="157" t="s">
        <v>586</v>
      </c>
      <c r="F190" s="158" t="s">
        <v>587</v>
      </c>
      <c r="G190" s="159" t="s">
        <v>427</v>
      </c>
      <c r="H190" s="160">
        <v>1</v>
      </c>
      <c r="I190" s="161"/>
      <c r="J190" s="162">
        <f t="shared" si="25"/>
        <v>0</v>
      </c>
      <c r="K190" s="163"/>
      <c r="L190" s="30"/>
      <c r="M190" s="164" t="s">
        <v>1</v>
      </c>
      <c r="N190" s="129" t="s">
        <v>41</v>
      </c>
      <c r="P190" s="165">
        <f t="shared" si="26"/>
        <v>0</v>
      </c>
      <c r="Q190" s="165">
        <v>0</v>
      </c>
      <c r="R190" s="165">
        <f t="shared" si="27"/>
        <v>0</v>
      </c>
      <c r="S190" s="165">
        <v>0</v>
      </c>
      <c r="T190" s="166">
        <f t="shared" si="28"/>
        <v>0</v>
      </c>
      <c r="AR190" s="167" t="s">
        <v>190</v>
      </c>
      <c r="AT190" s="167" t="s">
        <v>161</v>
      </c>
      <c r="AU190" s="167" t="s">
        <v>137</v>
      </c>
      <c r="AY190" s="13" t="s">
        <v>158</v>
      </c>
      <c r="BE190" s="93">
        <f t="shared" si="29"/>
        <v>0</v>
      </c>
      <c r="BF190" s="93">
        <f t="shared" si="30"/>
        <v>0</v>
      </c>
      <c r="BG190" s="93">
        <f t="shared" si="31"/>
        <v>0</v>
      </c>
      <c r="BH190" s="93">
        <f t="shared" si="32"/>
        <v>0</v>
      </c>
      <c r="BI190" s="93">
        <f t="shared" si="33"/>
        <v>0</v>
      </c>
      <c r="BJ190" s="13" t="s">
        <v>137</v>
      </c>
      <c r="BK190" s="93">
        <f t="shared" si="34"/>
        <v>0</v>
      </c>
      <c r="BL190" s="13" t="s">
        <v>190</v>
      </c>
      <c r="BM190" s="167" t="s">
        <v>327</v>
      </c>
    </row>
    <row r="191" spans="2:65" s="1" customFormat="1" ht="16.5" customHeight="1" x14ac:dyDescent="0.2">
      <c r="B191" s="130"/>
      <c r="C191" s="156" t="s">
        <v>244</v>
      </c>
      <c r="D191" s="156" t="s">
        <v>161</v>
      </c>
      <c r="E191" s="157" t="s">
        <v>588</v>
      </c>
      <c r="F191" s="158" t="s">
        <v>589</v>
      </c>
      <c r="G191" s="159" t="s">
        <v>427</v>
      </c>
      <c r="H191" s="160">
        <v>1</v>
      </c>
      <c r="I191" s="161"/>
      <c r="J191" s="162">
        <f t="shared" si="25"/>
        <v>0</v>
      </c>
      <c r="K191" s="163"/>
      <c r="L191" s="30"/>
      <c r="M191" s="164" t="s">
        <v>1</v>
      </c>
      <c r="N191" s="129" t="s">
        <v>41</v>
      </c>
      <c r="P191" s="165">
        <f t="shared" si="26"/>
        <v>0</v>
      </c>
      <c r="Q191" s="165">
        <v>0</v>
      </c>
      <c r="R191" s="165">
        <f t="shared" si="27"/>
        <v>0</v>
      </c>
      <c r="S191" s="165">
        <v>0</v>
      </c>
      <c r="T191" s="166">
        <f t="shared" si="28"/>
        <v>0</v>
      </c>
      <c r="AR191" s="167" t="s">
        <v>190</v>
      </c>
      <c r="AT191" s="167" t="s">
        <v>161</v>
      </c>
      <c r="AU191" s="167" t="s">
        <v>137</v>
      </c>
      <c r="AY191" s="13" t="s">
        <v>158</v>
      </c>
      <c r="BE191" s="93">
        <f t="shared" si="29"/>
        <v>0</v>
      </c>
      <c r="BF191" s="93">
        <f t="shared" si="30"/>
        <v>0</v>
      </c>
      <c r="BG191" s="93">
        <f t="shared" si="31"/>
        <v>0</v>
      </c>
      <c r="BH191" s="93">
        <f t="shared" si="32"/>
        <v>0</v>
      </c>
      <c r="BI191" s="93">
        <f t="shared" si="33"/>
        <v>0</v>
      </c>
      <c r="BJ191" s="13" t="s">
        <v>137</v>
      </c>
      <c r="BK191" s="93">
        <f t="shared" si="34"/>
        <v>0</v>
      </c>
      <c r="BL191" s="13" t="s">
        <v>190</v>
      </c>
      <c r="BM191" s="167" t="s">
        <v>330</v>
      </c>
    </row>
    <row r="192" spans="2:65" s="1" customFormat="1" ht="16.5" customHeight="1" x14ac:dyDescent="0.2">
      <c r="B192" s="130"/>
      <c r="C192" s="156" t="s">
        <v>331</v>
      </c>
      <c r="D192" s="156" t="s">
        <v>161</v>
      </c>
      <c r="E192" s="157" t="s">
        <v>590</v>
      </c>
      <c r="F192" s="158" t="s">
        <v>591</v>
      </c>
      <c r="G192" s="159" t="s">
        <v>427</v>
      </c>
      <c r="H192" s="160">
        <v>1</v>
      </c>
      <c r="I192" s="161"/>
      <c r="J192" s="162">
        <f t="shared" si="25"/>
        <v>0</v>
      </c>
      <c r="K192" s="163"/>
      <c r="L192" s="30"/>
      <c r="M192" s="164" t="s">
        <v>1</v>
      </c>
      <c r="N192" s="129" t="s">
        <v>41</v>
      </c>
      <c r="P192" s="165">
        <f t="shared" si="26"/>
        <v>0</v>
      </c>
      <c r="Q192" s="165">
        <v>0</v>
      </c>
      <c r="R192" s="165">
        <f t="shared" si="27"/>
        <v>0</v>
      </c>
      <c r="S192" s="165">
        <v>0</v>
      </c>
      <c r="T192" s="166">
        <f t="shared" si="28"/>
        <v>0</v>
      </c>
      <c r="AR192" s="167" t="s">
        <v>190</v>
      </c>
      <c r="AT192" s="167" t="s">
        <v>161</v>
      </c>
      <c r="AU192" s="167" t="s">
        <v>137</v>
      </c>
      <c r="AY192" s="13" t="s">
        <v>158</v>
      </c>
      <c r="BE192" s="93">
        <f t="shared" si="29"/>
        <v>0</v>
      </c>
      <c r="BF192" s="93">
        <f t="shared" si="30"/>
        <v>0</v>
      </c>
      <c r="BG192" s="93">
        <f t="shared" si="31"/>
        <v>0</v>
      </c>
      <c r="BH192" s="93">
        <f t="shared" si="32"/>
        <v>0</v>
      </c>
      <c r="BI192" s="93">
        <f t="shared" si="33"/>
        <v>0</v>
      </c>
      <c r="BJ192" s="13" t="s">
        <v>137</v>
      </c>
      <c r="BK192" s="93">
        <f t="shared" si="34"/>
        <v>0</v>
      </c>
      <c r="BL192" s="13" t="s">
        <v>190</v>
      </c>
      <c r="BM192" s="167" t="s">
        <v>334</v>
      </c>
    </row>
    <row r="193" spans="2:65" s="1" customFormat="1" ht="16.5" customHeight="1" x14ac:dyDescent="0.2">
      <c r="B193" s="130"/>
      <c r="C193" s="156" t="s">
        <v>247</v>
      </c>
      <c r="D193" s="156" t="s">
        <v>161</v>
      </c>
      <c r="E193" s="157" t="s">
        <v>592</v>
      </c>
      <c r="F193" s="158" t="s">
        <v>593</v>
      </c>
      <c r="G193" s="159" t="s">
        <v>427</v>
      </c>
      <c r="H193" s="160">
        <v>1</v>
      </c>
      <c r="I193" s="161"/>
      <c r="J193" s="162">
        <f t="shared" si="25"/>
        <v>0</v>
      </c>
      <c r="K193" s="163"/>
      <c r="L193" s="30"/>
      <c r="M193" s="164" t="s">
        <v>1</v>
      </c>
      <c r="N193" s="129" t="s">
        <v>41</v>
      </c>
      <c r="P193" s="165">
        <f t="shared" si="26"/>
        <v>0</v>
      </c>
      <c r="Q193" s="165">
        <v>0</v>
      </c>
      <c r="R193" s="165">
        <f t="shared" si="27"/>
        <v>0</v>
      </c>
      <c r="S193" s="165">
        <v>0</v>
      </c>
      <c r="T193" s="166">
        <f t="shared" si="28"/>
        <v>0</v>
      </c>
      <c r="AR193" s="167" t="s">
        <v>190</v>
      </c>
      <c r="AT193" s="167" t="s">
        <v>161</v>
      </c>
      <c r="AU193" s="167" t="s">
        <v>137</v>
      </c>
      <c r="AY193" s="13" t="s">
        <v>158</v>
      </c>
      <c r="BE193" s="93">
        <f t="shared" si="29"/>
        <v>0</v>
      </c>
      <c r="BF193" s="93">
        <f t="shared" si="30"/>
        <v>0</v>
      </c>
      <c r="BG193" s="93">
        <f t="shared" si="31"/>
        <v>0</v>
      </c>
      <c r="BH193" s="93">
        <f t="shared" si="32"/>
        <v>0</v>
      </c>
      <c r="BI193" s="93">
        <f t="shared" si="33"/>
        <v>0</v>
      </c>
      <c r="BJ193" s="13" t="s">
        <v>137</v>
      </c>
      <c r="BK193" s="93">
        <f t="shared" si="34"/>
        <v>0</v>
      </c>
      <c r="BL193" s="13" t="s">
        <v>190</v>
      </c>
      <c r="BM193" s="167" t="s">
        <v>337</v>
      </c>
    </row>
    <row r="194" spans="2:65" s="1" customFormat="1" ht="16.5" customHeight="1" x14ac:dyDescent="0.2">
      <c r="B194" s="130"/>
      <c r="C194" s="156" t="s">
        <v>338</v>
      </c>
      <c r="D194" s="156" t="s">
        <v>161</v>
      </c>
      <c r="E194" s="157" t="s">
        <v>594</v>
      </c>
      <c r="F194" s="158" t="s">
        <v>595</v>
      </c>
      <c r="G194" s="159" t="s">
        <v>427</v>
      </c>
      <c r="H194" s="160">
        <v>1</v>
      </c>
      <c r="I194" s="161"/>
      <c r="J194" s="162">
        <f t="shared" si="25"/>
        <v>0</v>
      </c>
      <c r="K194" s="163"/>
      <c r="L194" s="30"/>
      <c r="M194" s="164" t="s">
        <v>1</v>
      </c>
      <c r="N194" s="129" t="s">
        <v>41</v>
      </c>
      <c r="P194" s="165">
        <f t="shared" si="26"/>
        <v>0</v>
      </c>
      <c r="Q194" s="165">
        <v>0</v>
      </c>
      <c r="R194" s="165">
        <f t="shared" si="27"/>
        <v>0</v>
      </c>
      <c r="S194" s="165">
        <v>0</v>
      </c>
      <c r="T194" s="166">
        <f t="shared" si="28"/>
        <v>0</v>
      </c>
      <c r="AR194" s="167" t="s">
        <v>190</v>
      </c>
      <c r="AT194" s="167" t="s">
        <v>161</v>
      </c>
      <c r="AU194" s="167" t="s">
        <v>137</v>
      </c>
      <c r="AY194" s="13" t="s">
        <v>158</v>
      </c>
      <c r="BE194" s="93">
        <f t="shared" si="29"/>
        <v>0</v>
      </c>
      <c r="BF194" s="93">
        <f t="shared" si="30"/>
        <v>0</v>
      </c>
      <c r="BG194" s="93">
        <f t="shared" si="31"/>
        <v>0</v>
      </c>
      <c r="BH194" s="93">
        <f t="shared" si="32"/>
        <v>0</v>
      </c>
      <c r="BI194" s="93">
        <f t="shared" si="33"/>
        <v>0</v>
      </c>
      <c r="BJ194" s="13" t="s">
        <v>137</v>
      </c>
      <c r="BK194" s="93">
        <f t="shared" si="34"/>
        <v>0</v>
      </c>
      <c r="BL194" s="13" t="s">
        <v>190</v>
      </c>
      <c r="BM194" s="167" t="s">
        <v>341</v>
      </c>
    </row>
    <row r="195" spans="2:65" s="1" customFormat="1" ht="16.5" customHeight="1" x14ac:dyDescent="0.2">
      <c r="B195" s="130"/>
      <c r="C195" s="156" t="s">
        <v>251</v>
      </c>
      <c r="D195" s="156" t="s">
        <v>161</v>
      </c>
      <c r="E195" s="157" t="s">
        <v>596</v>
      </c>
      <c r="F195" s="158" t="s">
        <v>597</v>
      </c>
      <c r="G195" s="159" t="s">
        <v>427</v>
      </c>
      <c r="H195" s="160">
        <v>1</v>
      </c>
      <c r="I195" s="161"/>
      <c r="J195" s="162">
        <f t="shared" si="25"/>
        <v>0</v>
      </c>
      <c r="K195" s="163"/>
      <c r="L195" s="30"/>
      <c r="M195" s="164" t="s">
        <v>1</v>
      </c>
      <c r="N195" s="129" t="s">
        <v>41</v>
      </c>
      <c r="P195" s="165">
        <f t="shared" si="26"/>
        <v>0</v>
      </c>
      <c r="Q195" s="165">
        <v>0</v>
      </c>
      <c r="R195" s="165">
        <f t="shared" si="27"/>
        <v>0</v>
      </c>
      <c r="S195" s="165">
        <v>0</v>
      </c>
      <c r="T195" s="166">
        <f t="shared" si="28"/>
        <v>0</v>
      </c>
      <c r="AR195" s="167" t="s">
        <v>190</v>
      </c>
      <c r="AT195" s="167" t="s">
        <v>161</v>
      </c>
      <c r="AU195" s="167" t="s">
        <v>137</v>
      </c>
      <c r="AY195" s="13" t="s">
        <v>158</v>
      </c>
      <c r="BE195" s="93">
        <f t="shared" si="29"/>
        <v>0</v>
      </c>
      <c r="BF195" s="93">
        <f t="shared" si="30"/>
        <v>0</v>
      </c>
      <c r="BG195" s="93">
        <f t="shared" si="31"/>
        <v>0</v>
      </c>
      <c r="BH195" s="93">
        <f t="shared" si="32"/>
        <v>0</v>
      </c>
      <c r="BI195" s="93">
        <f t="shared" si="33"/>
        <v>0</v>
      </c>
      <c r="BJ195" s="13" t="s">
        <v>137</v>
      </c>
      <c r="BK195" s="93">
        <f t="shared" si="34"/>
        <v>0</v>
      </c>
      <c r="BL195" s="13" t="s">
        <v>190</v>
      </c>
      <c r="BM195" s="167" t="s">
        <v>344</v>
      </c>
    </row>
    <row r="196" spans="2:65" s="1" customFormat="1" ht="24.2" customHeight="1" x14ac:dyDescent="0.2">
      <c r="B196" s="130"/>
      <c r="C196" s="156" t="s">
        <v>345</v>
      </c>
      <c r="D196" s="156" t="s">
        <v>161</v>
      </c>
      <c r="E196" s="157" t="s">
        <v>403</v>
      </c>
      <c r="F196" s="158" t="s">
        <v>404</v>
      </c>
      <c r="G196" s="159" t="s">
        <v>383</v>
      </c>
      <c r="H196" s="168"/>
      <c r="I196" s="161"/>
      <c r="J196" s="162">
        <f t="shared" si="25"/>
        <v>0</v>
      </c>
      <c r="K196" s="163"/>
      <c r="L196" s="30"/>
      <c r="M196" s="164" t="s">
        <v>1</v>
      </c>
      <c r="N196" s="129" t="s">
        <v>41</v>
      </c>
      <c r="P196" s="165">
        <f t="shared" si="26"/>
        <v>0</v>
      </c>
      <c r="Q196" s="165">
        <v>0</v>
      </c>
      <c r="R196" s="165">
        <f t="shared" si="27"/>
        <v>0</v>
      </c>
      <c r="S196" s="165">
        <v>0</v>
      </c>
      <c r="T196" s="166">
        <f t="shared" si="28"/>
        <v>0</v>
      </c>
      <c r="AR196" s="167" t="s">
        <v>190</v>
      </c>
      <c r="AT196" s="167" t="s">
        <v>161</v>
      </c>
      <c r="AU196" s="167" t="s">
        <v>137</v>
      </c>
      <c r="AY196" s="13" t="s">
        <v>158</v>
      </c>
      <c r="BE196" s="93">
        <f t="shared" si="29"/>
        <v>0</v>
      </c>
      <c r="BF196" s="93">
        <f t="shared" si="30"/>
        <v>0</v>
      </c>
      <c r="BG196" s="93">
        <f t="shared" si="31"/>
        <v>0</v>
      </c>
      <c r="BH196" s="93">
        <f t="shared" si="32"/>
        <v>0</v>
      </c>
      <c r="BI196" s="93">
        <f t="shared" si="33"/>
        <v>0</v>
      </c>
      <c r="BJ196" s="13" t="s">
        <v>137</v>
      </c>
      <c r="BK196" s="93">
        <f t="shared" si="34"/>
        <v>0</v>
      </c>
      <c r="BL196" s="13" t="s">
        <v>190</v>
      </c>
      <c r="BM196" s="167" t="s">
        <v>348</v>
      </c>
    </row>
    <row r="197" spans="2:65" s="11" customFormat="1" ht="22.9" customHeight="1" x14ac:dyDescent="0.2">
      <c r="B197" s="145"/>
      <c r="D197" s="146" t="s">
        <v>74</v>
      </c>
      <c r="E197" s="154" t="s">
        <v>598</v>
      </c>
      <c r="F197" s="154" t="s">
        <v>599</v>
      </c>
      <c r="I197" s="148"/>
      <c r="J197" s="155">
        <f>BK197</f>
        <v>0</v>
      </c>
      <c r="L197" s="145"/>
      <c r="M197" s="149"/>
      <c r="P197" s="150">
        <f>SUM(P198:P199)</f>
        <v>0</v>
      </c>
      <c r="R197" s="150">
        <f>SUM(R198:R199)</f>
        <v>0</v>
      </c>
      <c r="T197" s="151">
        <f>SUM(T198:T199)</f>
        <v>0</v>
      </c>
      <c r="AR197" s="146" t="s">
        <v>137</v>
      </c>
      <c r="AT197" s="152" t="s">
        <v>74</v>
      </c>
      <c r="AU197" s="152" t="s">
        <v>83</v>
      </c>
      <c r="AY197" s="146" t="s">
        <v>158</v>
      </c>
      <c r="BK197" s="153">
        <f>SUM(BK198:BK199)</f>
        <v>0</v>
      </c>
    </row>
    <row r="198" spans="2:65" s="1" customFormat="1" ht="24.2" customHeight="1" x14ac:dyDescent="0.2">
      <c r="B198" s="130"/>
      <c r="C198" s="156" t="s">
        <v>254</v>
      </c>
      <c r="D198" s="156" t="s">
        <v>161</v>
      </c>
      <c r="E198" s="157" t="s">
        <v>600</v>
      </c>
      <c r="F198" s="158" t="s">
        <v>601</v>
      </c>
      <c r="G198" s="159" t="s">
        <v>175</v>
      </c>
      <c r="H198" s="160">
        <v>54.28</v>
      </c>
      <c r="I198" s="161"/>
      <c r="J198" s="162">
        <f>ROUND(I198*H198,2)</f>
        <v>0</v>
      </c>
      <c r="K198" s="163"/>
      <c r="L198" s="30"/>
      <c r="M198" s="164" t="s">
        <v>1</v>
      </c>
      <c r="N198" s="129" t="s">
        <v>41</v>
      </c>
      <c r="P198" s="165">
        <f>O198*H198</f>
        <v>0</v>
      </c>
      <c r="Q198" s="165">
        <v>0</v>
      </c>
      <c r="R198" s="165">
        <f>Q198*H198</f>
        <v>0</v>
      </c>
      <c r="S198" s="165">
        <v>0</v>
      </c>
      <c r="T198" s="166">
        <f>S198*H198</f>
        <v>0</v>
      </c>
      <c r="AR198" s="167" t="s">
        <v>190</v>
      </c>
      <c r="AT198" s="167" t="s">
        <v>161</v>
      </c>
      <c r="AU198" s="167" t="s">
        <v>137</v>
      </c>
      <c r="AY198" s="13" t="s">
        <v>158</v>
      </c>
      <c r="BE198" s="93">
        <f>IF(N198="základná",J198,0)</f>
        <v>0</v>
      </c>
      <c r="BF198" s="93">
        <f>IF(N198="znížená",J198,0)</f>
        <v>0</v>
      </c>
      <c r="BG198" s="93">
        <f>IF(N198="zákl. prenesená",J198,0)</f>
        <v>0</v>
      </c>
      <c r="BH198" s="93">
        <f>IF(N198="zníž. prenesená",J198,0)</f>
        <v>0</v>
      </c>
      <c r="BI198" s="93">
        <f>IF(N198="nulová",J198,0)</f>
        <v>0</v>
      </c>
      <c r="BJ198" s="13" t="s">
        <v>137</v>
      </c>
      <c r="BK198" s="93">
        <f>ROUND(I198*H198,2)</f>
        <v>0</v>
      </c>
      <c r="BL198" s="13" t="s">
        <v>190</v>
      </c>
      <c r="BM198" s="167" t="s">
        <v>351</v>
      </c>
    </row>
    <row r="199" spans="2:65" s="1" customFormat="1" ht="24.2" customHeight="1" x14ac:dyDescent="0.2">
      <c r="B199" s="130"/>
      <c r="C199" s="156" t="s">
        <v>352</v>
      </c>
      <c r="D199" s="156" t="s">
        <v>161</v>
      </c>
      <c r="E199" s="157" t="s">
        <v>602</v>
      </c>
      <c r="F199" s="158" t="s">
        <v>603</v>
      </c>
      <c r="G199" s="159" t="s">
        <v>175</v>
      </c>
      <c r="H199" s="160">
        <v>54.28</v>
      </c>
      <c r="I199" s="161"/>
      <c r="J199" s="162">
        <f>ROUND(I199*H199,2)</f>
        <v>0</v>
      </c>
      <c r="K199" s="163"/>
      <c r="L199" s="30"/>
      <c r="M199" s="164" t="s">
        <v>1</v>
      </c>
      <c r="N199" s="129" t="s">
        <v>41</v>
      </c>
      <c r="P199" s="165">
        <f>O199*H199</f>
        <v>0</v>
      </c>
      <c r="Q199" s="165">
        <v>0</v>
      </c>
      <c r="R199" s="165">
        <f>Q199*H199</f>
        <v>0</v>
      </c>
      <c r="S199" s="165">
        <v>0</v>
      </c>
      <c r="T199" s="166">
        <f>S199*H199</f>
        <v>0</v>
      </c>
      <c r="AR199" s="167" t="s">
        <v>190</v>
      </c>
      <c r="AT199" s="167" t="s">
        <v>161</v>
      </c>
      <c r="AU199" s="167" t="s">
        <v>137</v>
      </c>
      <c r="AY199" s="13" t="s">
        <v>158</v>
      </c>
      <c r="BE199" s="93">
        <f>IF(N199="základná",J199,0)</f>
        <v>0</v>
      </c>
      <c r="BF199" s="93">
        <f>IF(N199="znížená",J199,0)</f>
        <v>0</v>
      </c>
      <c r="BG199" s="93">
        <f>IF(N199="zákl. prenesená",J199,0)</f>
        <v>0</v>
      </c>
      <c r="BH199" s="93">
        <f>IF(N199="zníž. prenesená",J199,0)</f>
        <v>0</v>
      </c>
      <c r="BI199" s="93">
        <f>IF(N199="nulová",J199,0)</f>
        <v>0</v>
      </c>
      <c r="BJ199" s="13" t="s">
        <v>137</v>
      </c>
      <c r="BK199" s="93">
        <f>ROUND(I199*H199,2)</f>
        <v>0</v>
      </c>
      <c r="BL199" s="13" t="s">
        <v>190</v>
      </c>
      <c r="BM199" s="167" t="s">
        <v>355</v>
      </c>
    </row>
    <row r="200" spans="2:65" s="11" customFormat="1" ht="22.9" customHeight="1" x14ac:dyDescent="0.2">
      <c r="B200" s="145"/>
      <c r="D200" s="146" t="s">
        <v>74</v>
      </c>
      <c r="E200" s="154" t="s">
        <v>604</v>
      </c>
      <c r="F200" s="154" t="s">
        <v>605</v>
      </c>
      <c r="I200" s="148"/>
      <c r="J200" s="155">
        <f>BK200</f>
        <v>0</v>
      </c>
      <c r="L200" s="145"/>
      <c r="M200" s="149"/>
      <c r="P200" s="150">
        <f>SUM(P201:P202)</f>
        <v>0</v>
      </c>
      <c r="R200" s="150">
        <f>SUM(R201:R202)</f>
        <v>0</v>
      </c>
      <c r="T200" s="151">
        <f>SUM(T201:T202)</f>
        <v>0</v>
      </c>
      <c r="AR200" s="146" t="s">
        <v>137</v>
      </c>
      <c r="AT200" s="152" t="s">
        <v>74</v>
      </c>
      <c r="AU200" s="152" t="s">
        <v>83</v>
      </c>
      <c r="AY200" s="146" t="s">
        <v>158</v>
      </c>
      <c r="BK200" s="153">
        <f>SUM(BK201:BK202)</f>
        <v>0</v>
      </c>
    </row>
    <row r="201" spans="2:65" s="1" customFormat="1" ht="24.2" customHeight="1" x14ac:dyDescent="0.2">
      <c r="B201" s="130"/>
      <c r="C201" s="156" t="s">
        <v>258</v>
      </c>
      <c r="D201" s="156" t="s">
        <v>161</v>
      </c>
      <c r="E201" s="157" t="s">
        <v>606</v>
      </c>
      <c r="F201" s="158" t="s">
        <v>607</v>
      </c>
      <c r="G201" s="159" t="s">
        <v>175</v>
      </c>
      <c r="H201" s="160">
        <v>186.53700000000001</v>
      </c>
      <c r="I201" s="161"/>
      <c r="J201" s="162">
        <f>ROUND(I201*H201,2)</f>
        <v>0</v>
      </c>
      <c r="K201" s="163"/>
      <c r="L201" s="30"/>
      <c r="M201" s="164" t="s">
        <v>1</v>
      </c>
      <c r="N201" s="129" t="s">
        <v>41</v>
      </c>
      <c r="P201" s="165">
        <f>O201*H201</f>
        <v>0</v>
      </c>
      <c r="Q201" s="165">
        <v>0</v>
      </c>
      <c r="R201" s="165">
        <f>Q201*H201</f>
        <v>0</v>
      </c>
      <c r="S201" s="165">
        <v>0</v>
      </c>
      <c r="T201" s="166">
        <f>S201*H201</f>
        <v>0</v>
      </c>
      <c r="AR201" s="167" t="s">
        <v>190</v>
      </c>
      <c r="AT201" s="167" t="s">
        <v>161</v>
      </c>
      <c r="AU201" s="167" t="s">
        <v>137</v>
      </c>
      <c r="AY201" s="13" t="s">
        <v>158</v>
      </c>
      <c r="BE201" s="93">
        <f>IF(N201="základná",J201,0)</f>
        <v>0</v>
      </c>
      <c r="BF201" s="93">
        <f>IF(N201="znížená",J201,0)</f>
        <v>0</v>
      </c>
      <c r="BG201" s="93">
        <f>IF(N201="zákl. prenesená",J201,0)</f>
        <v>0</v>
      </c>
      <c r="BH201" s="93">
        <f>IF(N201="zníž. prenesená",J201,0)</f>
        <v>0</v>
      </c>
      <c r="BI201" s="93">
        <f>IF(N201="nulová",J201,0)</f>
        <v>0</v>
      </c>
      <c r="BJ201" s="13" t="s">
        <v>137</v>
      </c>
      <c r="BK201" s="93">
        <f>ROUND(I201*H201,2)</f>
        <v>0</v>
      </c>
      <c r="BL201" s="13" t="s">
        <v>190</v>
      </c>
      <c r="BM201" s="167" t="s">
        <v>358</v>
      </c>
    </row>
    <row r="202" spans="2:65" s="1" customFormat="1" ht="37.9" customHeight="1" x14ac:dyDescent="0.2">
      <c r="B202" s="130"/>
      <c r="C202" s="156" t="s">
        <v>359</v>
      </c>
      <c r="D202" s="156" t="s">
        <v>161</v>
      </c>
      <c r="E202" s="157" t="s">
        <v>608</v>
      </c>
      <c r="F202" s="158" t="s">
        <v>609</v>
      </c>
      <c r="G202" s="159" t="s">
        <v>175</v>
      </c>
      <c r="H202" s="160">
        <v>186.53700000000001</v>
      </c>
      <c r="I202" s="161"/>
      <c r="J202" s="162">
        <f>ROUND(I202*H202,2)</f>
        <v>0</v>
      </c>
      <c r="K202" s="163"/>
      <c r="L202" s="30"/>
      <c r="M202" s="164" t="s">
        <v>1</v>
      </c>
      <c r="N202" s="129" t="s">
        <v>41</v>
      </c>
      <c r="P202" s="165">
        <f>O202*H202</f>
        <v>0</v>
      </c>
      <c r="Q202" s="165">
        <v>0</v>
      </c>
      <c r="R202" s="165">
        <f>Q202*H202</f>
        <v>0</v>
      </c>
      <c r="S202" s="165">
        <v>0</v>
      </c>
      <c r="T202" s="166">
        <f>S202*H202</f>
        <v>0</v>
      </c>
      <c r="AR202" s="167" t="s">
        <v>190</v>
      </c>
      <c r="AT202" s="167" t="s">
        <v>161</v>
      </c>
      <c r="AU202" s="167" t="s">
        <v>137</v>
      </c>
      <c r="AY202" s="13" t="s">
        <v>158</v>
      </c>
      <c r="BE202" s="93">
        <f>IF(N202="základná",J202,0)</f>
        <v>0</v>
      </c>
      <c r="BF202" s="93">
        <f>IF(N202="znížená",J202,0)</f>
        <v>0</v>
      </c>
      <c r="BG202" s="93">
        <f>IF(N202="zákl. prenesená",J202,0)</f>
        <v>0</v>
      </c>
      <c r="BH202" s="93">
        <f>IF(N202="zníž. prenesená",J202,0)</f>
        <v>0</v>
      </c>
      <c r="BI202" s="93">
        <f>IF(N202="nulová",J202,0)</f>
        <v>0</v>
      </c>
      <c r="BJ202" s="13" t="s">
        <v>137</v>
      </c>
      <c r="BK202" s="93">
        <f>ROUND(I202*H202,2)</f>
        <v>0</v>
      </c>
      <c r="BL202" s="13" t="s">
        <v>190</v>
      </c>
      <c r="BM202" s="167" t="s">
        <v>362</v>
      </c>
    </row>
    <row r="203" spans="2:65" s="1" customFormat="1" ht="19.149999999999999" customHeight="1" x14ac:dyDescent="0.2">
      <c r="B203" s="130"/>
      <c r="C203" s="204" t="s">
        <v>853</v>
      </c>
      <c r="D203" s="193"/>
      <c r="E203" s="194"/>
      <c r="F203" s="195"/>
      <c r="G203" s="196"/>
      <c r="H203" s="198"/>
      <c r="I203" s="197"/>
      <c r="J203" s="197"/>
      <c r="K203" s="131"/>
      <c r="L203" s="30"/>
      <c r="M203" s="164"/>
      <c r="N203" s="129"/>
      <c r="P203" s="165"/>
      <c r="Q203" s="165"/>
      <c r="R203" s="165"/>
      <c r="S203" s="165"/>
      <c r="T203" s="166"/>
      <c r="AR203" s="167"/>
      <c r="AT203" s="167"/>
      <c r="AU203" s="167"/>
      <c r="AY203" s="13"/>
      <c r="BE203" s="93"/>
      <c r="BF203" s="93"/>
      <c r="BG203" s="93"/>
      <c r="BH203" s="93"/>
      <c r="BI203" s="93"/>
      <c r="BJ203" s="13"/>
      <c r="BK203" s="93"/>
      <c r="BL203" s="13"/>
      <c r="BM203" s="167"/>
    </row>
    <row r="204" spans="2:65" s="1" customFormat="1" ht="120.6" customHeight="1" x14ac:dyDescent="0.2">
      <c r="B204" s="130"/>
      <c r="C204" s="266" t="s">
        <v>851</v>
      </c>
      <c r="D204" s="264"/>
      <c r="E204" s="264"/>
      <c r="F204" s="264"/>
      <c r="G204" s="264"/>
      <c r="H204" s="264"/>
      <c r="I204" s="264"/>
      <c r="J204" s="264"/>
      <c r="K204" s="131"/>
      <c r="L204" s="30"/>
      <c r="M204" s="164"/>
      <c r="N204" s="129"/>
      <c r="P204" s="165"/>
      <c r="Q204" s="165"/>
      <c r="R204" s="165"/>
      <c r="S204" s="165"/>
      <c r="T204" s="166"/>
      <c r="AR204" s="167"/>
      <c r="AT204" s="167"/>
      <c r="AU204" s="167"/>
      <c r="AY204" s="13"/>
      <c r="BE204" s="93"/>
      <c r="BF204" s="93"/>
      <c r="BG204" s="93"/>
      <c r="BH204" s="93"/>
      <c r="BI204" s="93"/>
      <c r="BJ204" s="13"/>
      <c r="BK204" s="93"/>
      <c r="BL204" s="13"/>
      <c r="BM204" s="167"/>
    </row>
    <row r="205" spans="2:65" s="1" customFormat="1" ht="49.9" hidden="1" customHeight="1" x14ac:dyDescent="0.2">
      <c r="B205" s="30"/>
      <c r="E205" s="147" t="s">
        <v>406</v>
      </c>
      <c r="F205" s="147" t="s">
        <v>407</v>
      </c>
      <c r="J205" s="127">
        <f>BK205</f>
        <v>0</v>
      </c>
      <c r="L205" s="30"/>
      <c r="M205" s="180"/>
      <c r="T205" s="56"/>
      <c r="AT205" s="13" t="s">
        <v>74</v>
      </c>
      <c r="AU205" s="13" t="s">
        <v>75</v>
      </c>
      <c r="AY205" s="13" t="s">
        <v>408</v>
      </c>
      <c r="BK205" s="93">
        <f>BK206</f>
        <v>0</v>
      </c>
    </row>
    <row r="206" spans="2:65" s="1" customFormat="1" ht="16.350000000000001" hidden="1" customHeight="1" x14ac:dyDescent="0.2">
      <c r="B206" s="30"/>
      <c r="C206" s="181" t="s">
        <v>1</v>
      </c>
      <c r="D206" s="181" t="s">
        <v>161</v>
      </c>
      <c r="E206" s="182" t="s">
        <v>1</v>
      </c>
      <c r="F206" s="183" t="s">
        <v>1</v>
      </c>
      <c r="G206" s="184" t="s">
        <v>1</v>
      </c>
      <c r="H206" s="185"/>
      <c r="I206" s="186"/>
      <c r="J206" s="187">
        <f>BK206</f>
        <v>0</v>
      </c>
      <c r="K206" s="188"/>
      <c r="L206" s="30"/>
      <c r="M206" s="189" t="s">
        <v>1</v>
      </c>
      <c r="N206" s="190" t="s">
        <v>41</v>
      </c>
      <c r="O206" s="191"/>
      <c r="P206" s="191"/>
      <c r="Q206" s="191"/>
      <c r="R206" s="191"/>
      <c r="S206" s="191"/>
      <c r="T206" s="192"/>
      <c r="AT206" s="13" t="s">
        <v>408</v>
      </c>
      <c r="AU206" s="13" t="s">
        <v>83</v>
      </c>
      <c r="AY206" s="13" t="s">
        <v>408</v>
      </c>
      <c r="BE206" s="93">
        <f>IF(N206="základná",J206,0)</f>
        <v>0</v>
      </c>
      <c r="BF206" s="93">
        <f>IF(N206="znížená",J206,0)</f>
        <v>0</v>
      </c>
      <c r="BG206" s="93">
        <f>IF(N206="zákl. prenesená",J206,0)</f>
        <v>0</v>
      </c>
      <c r="BH206" s="93">
        <f>IF(N206="zníž. prenesená",J206,0)</f>
        <v>0</v>
      </c>
      <c r="BI206" s="93">
        <f>IF(N206="nulová",J206,0)</f>
        <v>0</v>
      </c>
      <c r="BJ206" s="13" t="s">
        <v>137</v>
      </c>
      <c r="BK206" s="93">
        <f>I206*H206</f>
        <v>0</v>
      </c>
    </row>
    <row r="207" spans="2:65" s="1" customFormat="1" ht="6.95" customHeight="1" x14ac:dyDescent="0.2">
      <c r="B207" s="45"/>
      <c r="C207" s="46"/>
      <c r="D207" s="46"/>
      <c r="E207" s="46"/>
      <c r="F207" s="46"/>
      <c r="G207" s="46"/>
      <c r="H207" s="46"/>
      <c r="I207" s="46"/>
      <c r="J207" s="46"/>
      <c r="K207" s="46"/>
      <c r="L207" s="30"/>
    </row>
  </sheetData>
  <autoFilter ref="C136:K206" xr:uid="{00000000-0009-0000-0000-000003000000}"/>
  <mergeCells count="15">
    <mergeCell ref="D115:F115"/>
    <mergeCell ref="E127:H127"/>
    <mergeCell ref="E129:H129"/>
    <mergeCell ref="L2:V2"/>
    <mergeCell ref="C204:J204"/>
    <mergeCell ref="E87:H87"/>
    <mergeCell ref="D111:F111"/>
    <mergeCell ref="D112:F112"/>
    <mergeCell ref="D113:F113"/>
    <mergeCell ref="D114:F114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206:D207" xr:uid="{00000000-0002-0000-0300-000000000000}">
      <formula1>"K, M"</formula1>
    </dataValidation>
    <dataValidation type="list" allowBlank="1" showInputMessage="1" showErrorMessage="1" error="Povolené sú hodnoty základná, znížená, nulová." sqref="N206:N207" xr:uid="{00000000-0002-0000-03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M154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93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610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J102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ROUND((ROUND((SUM(BE102:BE109) + SUM(BE129:BE149)),  2) + SUM(BE153)), 2)</f>
        <v>0</v>
      </c>
      <c r="G35" s="105"/>
      <c r="H35" s="105"/>
      <c r="I35" s="106">
        <v>0.2</v>
      </c>
      <c r="J35" s="104">
        <f>ROUND((ROUND(((SUM(BE102:BE109) + SUM(BE129:BE149))*I35),  2) + (SUM(BE153)*I35)),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ROUND((ROUND((SUM(BF102:BF109) + SUM(BF129:BF149)),  2) + SUM(BF153)), 2)</f>
        <v>0</v>
      </c>
      <c r="G36" s="105"/>
      <c r="H36" s="105"/>
      <c r="I36" s="106">
        <v>0.2</v>
      </c>
      <c r="J36" s="104">
        <f>ROUND((ROUND(((SUM(BF102:BF109) + SUM(BF129:BF149))*I36),  2) + (SUM(BF153)*I36)),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ROUND((ROUND((SUM(BG102:BG109) + SUM(BG129:BG149)),  2) + SUM(BG153)),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ROUND((ROUND((SUM(BH102:BH109) + SUM(BH129:BH149)),  2) + SUM(BH153)),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ROUND((ROUND((SUM(BI102:BI109) + SUM(BI129:BI149)),  2) + SUM(BI153)),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4.1 - Odstránenie a likvidácia existujúceho bleskozvodu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J129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611</v>
      </c>
      <c r="E97" s="121"/>
      <c r="F97" s="121"/>
      <c r="G97" s="121"/>
      <c r="H97" s="121"/>
      <c r="I97" s="121"/>
      <c r="J97" s="122">
        <f>J130</f>
        <v>0</v>
      </c>
      <c r="L97" s="119"/>
    </row>
    <row r="98" spans="2:65" s="9" customFormat="1" ht="19.899999999999999" customHeight="1" x14ac:dyDescent="0.2">
      <c r="B98" s="123"/>
      <c r="D98" s="124" t="s">
        <v>612</v>
      </c>
      <c r="E98" s="125"/>
      <c r="F98" s="125"/>
      <c r="G98" s="125"/>
      <c r="H98" s="125"/>
      <c r="I98" s="125"/>
      <c r="J98" s="126">
        <f>J131</f>
        <v>0</v>
      </c>
      <c r="L98" s="123"/>
    </row>
    <row r="99" spans="2:65" s="200" customFormat="1" ht="21.75" customHeight="1" x14ac:dyDescent="0.2">
      <c r="B99" s="201"/>
      <c r="D99" s="202" t="s">
        <v>133</v>
      </c>
      <c r="J99" s="203">
        <f>J152</f>
        <v>0</v>
      </c>
      <c r="L99" s="201"/>
    </row>
    <row r="100" spans="2:65" s="1" customFormat="1" ht="21.75" customHeight="1" x14ac:dyDescent="0.2">
      <c r="B100" s="30"/>
      <c r="L100" s="30"/>
    </row>
    <row r="101" spans="2:65" s="1" customFormat="1" ht="6.95" customHeight="1" x14ac:dyDescent="0.2">
      <c r="B101" s="30"/>
      <c r="L101" s="30"/>
    </row>
    <row r="102" spans="2:65" s="1" customFormat="1" ht="29.25" customHeight="1" x14ac:dyDescent="0.2">
      <c r="B102" s="30"/>
      <c r="C102" s="118" t="s">
        <v>134</v>
      </c>
      <c r="J102" s="128">
        <f>ROUND(J103 + J104 + J105 + J106 + J107 + J108,2)</f>
        <v>0</v>
      </c>
      <c r="L102" s="30"/>
      <c r="N102" s="129" t="s">
        <v>39</v>
      </c>
    </row>
    <row r="103" spans="2:65" s="1" customFormat="1" ht="18" customHeight="1" x14ac:dyDescent="0.2">
      <c r="B103" s="130"/>
      <c r="C103" s="131"/>
      <c r="D103" s="244" t="s">
        <v>135</v>
      </c>
      <c r="E103" s="260"/>
      <c r="F103" s="260"/>
      <c r="G103" s="131"/>
      <c r="H103" s="131"/>
      <c r="I103" s="131"/>
      <c r="J103" s="89">
        <v>0</v>
      </c>
      <c r="K103" s="131"/>
      <c r="L103" s="130"/>
      <c r="M103" s="131"/>
      <c r="N103" s="133" t="s">
        <v>41</v>
      </c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1"/>
      <c r="AU103" s="131"/>
      <c r="AV103" s="131"/>
      <c r="AW103" s="131"/>
      <c r="AX103" s="131"/>
      <c r="AY103" s="134" t="s">
        <v>136</v>
      </c>
      <c r="AZ103" s="131"/>
      <c r="BA103" s="131"/>
      <c r="BB103" s="131"/>
      <c r="BC103" s="131"/>
      <c r="BD103" s="131"/>
      <c r="BE103" s="135">
        <f t="shared" ref="BE103:BE108" si="0">IF(N103="základná",J103,0)</f>
        <v>0</v>
      </c>
      <c r="BF103" s="135">
        <f t="shared" ref="BF103:BF108" si="1">IF(N103="znížená",J103,0)</f>
        <v>0</v>
      </c>
      <c r="BG103" s="135">
        <f t="shared" ref="BG103:BG108" si="2">IF(N103="zákl. prenesená",J103,0)</f>
        <v>0</v>
      </c>
      <c r="BH103" s="135">
        <f t="shared" ref="BH103:BH108" si="3">IF(N103="zníž. prenesená",J103,0)</f>
        <v>0</v>
      </c>
      <c r="BI103" s="135">
        <f t="shared" ref="BI103:BI108" si="4">IF(N103="nulová",J103,0)</f>
        <v>0</v>
      </c>
      <c r="BJ103" s="134" t="s">
        <v>137</v>
      </c>
      <c r="BK103" s="131"/>
      <c r="BL103" s="131"/>
      <c r="BM103" s="131"/>
    </row>
    <row r="104" spans="2:65" s="1" customFormat="1" ht="18" customHeight="1" x14ac:dyDescent="0.2">
      <c r="B104" s="130"/>
      <c r="C104" s="131"/>
      <c r="D104" s="244" t="s">
        <v>138</v>
      </c>
      <c r="E104" s="260"/>
      <c r="F104" s="260"/>
      <c r="G104" s="131"/>
      <c r="H104" s="131"/>
      <c r="I104" s="131"/>
      <c r="J104" s="89">
        <v>0</v>
      </c>
      <c r="K104" s="131"/>
      <c r="L104" s="130"/>
      <c r="M104" s="131"/>
      <c r="N104" s="133" t="s">
        <v>41</v>
      </c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131"/>
      <c r="AT104" s="131"/>
      <c r="AU104" s="131"/>
      <c r="AV104" s="131"/>
      <c r="AW104" s="131"/>
      <c r="AX104" s="131"/>
      <c r="AY104" s="134" t="s">
        <v>136</v>
      </c>
      <c r="AZ104" s="131"/>
      <c r="BA104" s="131"/>
      <c r="BB104" s="131"/>
      <c r="BC104" s="131"/>
      <c r="BD104" s="131"/>
      <c r="BE104" s="135">
        <f t="shared" si="0"/>
        <v>0</v>
      </c>
      <c r="BF104" s="135">
        <f t="shared" si="1"/>
        <v>0</v>
      </c>
      <c r="BG104" s="135">
        <f t="shared" si="2"/>
        <v>0</v>
      </c>
      <c r="BH104" s="135">
        <f t="shared" si="3"/>
        <v>0</v>
      </c>
      <c r="BI104" s="135">
        <f t="shared" si="4"/>
        <v>0</v>
      </c>
      <c r="BJ104" s="134" t="s">
        <v>137</v>
      </c>
      <c r="BK104" s="131"/>
      <c r="BL104" s="131"/>
      <c r="BM104" s="131"/>
    </row>
    <row r="105" spans="2:65" s="1" customFormat="1" ht="18" customHeight="1" x14ac:dyDescent="0.2">
      <c r="B105" s="130"/>
      <c r="C105" s="131"/>
      <c r="D105" s="244" t="s">
        <v>139</v>
      </c>
      <c r="E105" s="260"/>
      <c r="F105" s="260"/>
      <c r="G105" s="131"/>
      <c r="H105" s="131"/>
      <c r="I105" s="131"/>
      <c r="J105" s="89">
        <v>0</v>
      </c>
      <c r="K105" s="131"/>
      <c r="L105" s="130"/>
      <c r="M105" s="131"/>
      <c r="N105" s="133" t="s">
        <v>41</v>
      </c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  <c r="AT105" s="131"/>
      <c r="AU105" s="131"/>
      <c r="AV105" s="131"/>
      <c r="AW105" s="131"/>
      <c r="AX105" s="131"/>
      <c r="AY105" s="134" t="s">
        <v>136</v>
      </c>
      <c r="AZ105" s="131"/>
      <c r="BA105" s="131"/>
      <c r="BB105" s="131"/>
      <c r="BC105" s="131"/>
      <c r="BD105" s="131"/>
      <c r="BE105" s="135">
        <f t="shared" si="0"/>
        <v>0</v>
      </c>
      <c r="BF105" s="135">
        <f t="shared" si="1"/>
        <v>0</v>
      </c>
      <c r="BG105" s="135">
        <f t="shared" si="2"/>
        <v>0</v>
      </c>
      <c r="BH105" s="135">
        <f t="shared" si="3"/>
        <v>0</v>
      </c>
      <c r="BI105" s="135">
        <f t="shared" si="4"/>
        <v>0</v>
      </c>
      <c r="BJ105" s="134" t="s">
        <v>137</v>
      </c>
      <c r="BK105" s="131"/>
      <c r="BL105" s="131"/>
      <c r="BM105" s="131"/>
    </row>
    <row r="106" spans="2:65" s="1" customFormat="1" ht="18" customHeight="1" x14ac:dyDescent="0.2">
      <c r="B106" s="130"/>
      <c r="C106" s="131"/>
      <c r="D106" s="244" t="s">
        <v>140</v>
      </c>
      <c r="E106" s="260"/>
      <c r="F106" s="260"/>
      <c r="G106" s="131"/>
      <c r="H106" s="131"/>
      <c r="I106" s="131"/>
      <c r="J106" s="89">
        <v>0</v>
      </c>
      <c r="K106" s="131"/>
      <c r="L106" s="130"/>
      <c r="M106" s="131"/>
      <c r="N106" s="133" t="s">
        <v>41</v>
      </c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131"/>
      <c r="AT106" s="131"/>
      <c r="AU106" s="131"/>
      <c r="AV106" s="131"/>
      <c r="AW106" s="131"/>
      <c r="AX106" s="131"/>
      <c r="AY106" s="134" t="s">
        <v>136</v>
      </c>
      <c r="AZ106" s="131"/>
      <c r="BA106" s="131"/>
      <c r="BB106" s="131"/>
      <c r="BC106" s="131"/>
      <c r="BD106" s="131"/>
      <c r="BE106" s="135">
        <f t="shared" si="0"/>
        <v>0</v>
      </c>
      <c r="BF106" s="135">
        <f t="shared" si="1"/>
        <v>0</v>
      </c>
      <c r="BG106" s="135">
        <f t="shared" si="2"/>
        <v>0</v>
      </c>
      <c r="BH106" s="135">
        <f t="shared" si="3"/>
        <v>0</v>
      </c>
      <c r="BI106" s="135">
        <f t="shared" si="4"/>
        <v>0</v>
      </c>
      <c r="BJ106" s="134" t="s">
        <v>137</v>
      </c>
      <c r="BK106" s="131"/>
      <c r="BL106" s="131"/>
      <c r="BM106" s="131"/>
    </row>
    <row r="107" spans="2:65" s="1" customFormat="1" ht="18" customHeight="1" x14ac:dyDescent="0.2">
      <c r="B107" s="130"/>
      <c r="C107" s="131"/>
      <c r="D107" s="244" t="s">
        <v>141</v>
      </c>
      <c r="E107" s="260"/>
      <c r="F107" s="260"/>
      <c r="G107" s="131"/>
      <c r="H107" s="131"/>
      <c r="I107" s="131"/>
      <c r="J107" s="89">
        <v>0</v>
      </c>
      <c r="K107" s="131"/>
      <c r="L107" s="130"/>
      <c r="M107" s="131"/>
      <c r="N107" s="133" t="s">
        <v>41</v>
      </c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131"/>
      <c r="AT107" s="131"/>
      <c r="AU107" s="131"/>
      <c r="AV107" s="131"/>
      <c r="AW107" s="131"/>
      <c r="AX107" s="131"/>
      <c r="AY107" s="134" t="s">
        <v>136</v>
      </c>
      <c r="AZ107" s="131"/>
      <c r="BA107" s="131"/>
      <c r="BB107" s="131"/>
      <c r="BC107" s="131"/>
      <c r="BD107" s="131"/>
      <c r="BE107" s="135">
        <f t="shared" si="0"/>
        <v>0</v>
      </c>
      <c r="BF107" s="135">
        <f t="shared" si="1"/>
        <v>0</v>
      </c>
      <c r="BG107" s="135">
        <f t="shared" si="2"/>
        <v>0</v>
      </c>
      <c r="BH107" s="135">
        <f t="shared" si="3"/>
        <v>0</v>
      </c>
      <c r="BI107" s="135">
        <f t="shared" si="4"/>
        <v>0</v>
      </c>
      <c r="BJ107" s="134" t="s">
        <v>137</v>
      </c>
      <c r="BK107" s="131"/>
      <c r="BL107" s="131"/>
      <c r="BM107" s="131"/>
    </row>
    <row r="108" spans="2:65" s="1" customFormat="1" ht="18" customHeight="1" x14ac:dyDescent="0.2">
      <c r="B108" s="130"/>
      <c r="C108" s="131"/>
      <c r="D108" s="132" t="s">
        <v>142</v>
      </c>
      <c r="E108" s="131"/>
      <c r="F108" s="131"/>
      <c r="G108" s="131"/>
      <c r="H108" s="131"/>
      <c r="I108" s="131"/>
      <c r="J108" s="89">
        <f>ROUND(J30*T108,2)</f>
        <v>0</v>
      </c>
      <c r="K108" s="131"/>
      <c r="L108" s="130"/>
      <c r="M108" s="131"/>
      <c r="N108" s="133" t="s">
        <v>41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4" t="s">
        <v>143</v>
      </c>
      <c r="AZ108" s="131"/>
      <c r="BA108" s="131"/>
      <c r="BB108" s="131"/>
      <c r="BC108" s="131"/>
      <c r="BD108" s="131"/>
      <c r="BE108" s="135">
        <f t="shared" si="0"/>
        <v>0</v>
      </c>
      <c r="BF108" s="135">
        <f t="shared" si="1"/>
        <v>0</v>
      </c>
      <c r="BG108" s="135">
        <f t="shared" si="2"/>
        <v>0</v>
      </c>
      <c r="BH108" s="135">
        <f t="shared" si="3"/>
        <v>0</v>
      </c>
      <c r="BI108" s="135">
        <f t="shared" si="4"/>
        <v>0</v>
      </c>
      <c r="BJ108" s="134" t="s">
        <v>137</v>
      </c>
      <c r="BK108" s="131"/>
      <c r="BL108" s="131"/>
      <c r="BM108" s="131"/>
    </row>
    <row r="109" spans="2:65" s="1" customFormat="1" x14ac:dyDescent="0.2">
      <c r="B109" s="30"/>
      <c r="L109" s="30"/>
    </row>
    <row r="110" spans="2:65" s="1" customFormat="1" ht="29.25" customHeight="1" x14ac:dyDescent="0.2">
      <c r="B110" s="30"/>
      <c r="C110" s="97" t="s">
        <v>114</v>
      </c>
      <c r="D110" s="98"/>
      <c r="E110" s="98"/>
      <c r="F110" s="98"/>
      <c r="G110" s="98"/>
      <c r="H110" s="98"/>
      <c r="I110" s="98"/>
      <c r="J110" s="99">
        <f>ROUND(J96+J102,2)</f>
        <v>0</v>
      </c>
      <c r="K110" s="98"/>
      <c r="L110" s="30"/>
    </row>
    <row r="111" spans="2:65" s="1" customFormat="1" ht="6.95" customHeight="1" x14ac:dyDescent="0.2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30"/>
    </row>
    <row r="115" spans="2:20" s="1" customFormat="1" ht="6.95" customHeight="1" x14ac:dyDescent="0.2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30"/>
    </row>
    <row r="116" spans="2:20" s="1" customFormat="1" ht="24.95" customHeight="1" x14ac:dyDescent="0.2">
      <c r="B116" s="30"/>
      <c r="C116" s="17" t="s">
        <v>144</v>
      </c>
      <c r="L116" s="30"/>
    </row>
    <row r="117" spans="2:20" s="1" customFormat="1" ht="6.95" customHeight="1" x14ac:dyDescent="0.2">
      <c r="B117" s="30"/>
      <c r="L117" s="30"/>
    </row>
    <row r="118" spans="2:20" s="1" customFormat="1" ht="12" customHeight="1" x14ac:dyDescent="0.2">
      <c r="B118" s="30"/>
      <c r="C118" s="23" t="s">
        <v>14</v>
      </c>
      <c r="L118" s="30"/>
    </row>
    <row r="119" spans="2:20" s="1" customFormat="1" ht="26.25" customHeight="1" x14ac:dyDescent="0.2">
      <c r="B119" s="30"/>
      <c r="E119" s="261" t="str">
        <f>E7</f>
        <v>Zateplenie plniarne nealkoholických nápojov, Dunajská Streda - aktualizácia jún 2023</v>
      </c>
      <c r="F119" s="262"/>
      <c r="G119" s="262"/>
      <c r="H119" s="262"/>
      <c r="L119" s="30"/>
    </row>
    <row r="120" spans="2:20" s="1" customFormat="1" ht="12" customHeight="1" x14ac:dyDescent="0.2">
      <c r="B120" s="30"/>
      <c r="C120" s="23" t="s">
        <v>116</v>
      </c>
      <c r="L120" s="30"/>
    </row>
    <row r="121" spans="2:20" s="1" customFormat="1" ht="16.5" customHeight="1" x14ac:dyDescent="0.2">
      <c r="B121" s="30"/>
      <c r="E121" s="242" t="str">
        <f>E9</f>
        <v>4.1 - Odstránenie a likvidácia existujúceho bleskozvodu</v>
      </c>
      <c r="F121" s="263"/>
      <c r="G121" s="263"/>
      <c r="H121" s="263"/>
      <c r="L121" s="30"/>
    </row>
    <row r="122" spans="2:20" s="1" customFormat="1" ht="6.95" customHeight="1" x14ac:dyDescent="0.2">
      <c r="B122" s="30"/>
      <c r="L122" s="30"/>
    </row>
    <row r="123" spans="2:20" s="1" customFormat="1" ht="12" customHeight="1" x14ac:dyDescent="0.2">
      <c r="B123" s="30"/>
      <c r="C123" s="23" t="s">
        <v>17</v>
      </c>
      <c r="F123" s="21" t="str">
        <f>F12</f>
        <v>Dunajská Streda</v>
      </c>
      <c r="I123" s="23" t="s">
        <v>19</v>
      </c>
      <c r="J123" s="53" t="str">
        <f>IF(J12="","",J12)</f>
        <v>8. 6. 2023</v>
      </c>
      <c r="L123" s="30"/>
    </row>
    <row r="124" spans="2:20" s="1" customFormat="1" ht="6.95" customHeight="1" x14ac:dyDescent="0.2">
      <c r="B124" s="30"/>
      <c r="L124" s="30"/>
    </row>
    <row r="125" spans="2:20" s="1" customFormat="1" ht="25.7" customHeight="1" x14ac:dyDescent="0.2">
      <c r="B125" s="30"/>
      <c r="C125" s="23" t="s">
        <v>21</v>
      </c>
      <c r="F125" s="21" t="str">
        <f>E15</f>
        <v>McCarter, a.s.</v>
      </c>
      <c r="I125" s="23" t="s">
        <v>27</v>
      </c>
      <c r="J125" s="26" t="str">
        <f>E21</f>
        <v>Ing.arch. Miroslav Marko M.Arch.</v>
      </c>
      <c r="L125" s="30"/>
    </row>
    <row r="126" spans="2:20" s="1" customFormat="1" ht="15.2" customHeight="1" x14ac:dyDescent="0.2">
      <c r="B126" s="30"/>
      <c r="C126" s="23" t="s">
        <v>25</v>
      </c>
      <c r="F126" s="21" t="str">
        <f>IF(E18="","",E18)</f>
        <v>Vyplň údaj</v>
      </c>
      <c r="I126" s="23" t="s">
        <v>30</v>
      </c>
      <c r="J126" s="26" t="str">
        <f>E24</f>
        <v>Rosoft, s.r.o.</v>
      </c>
      <c r="L126" s="30"/>
    </row>
    <row r="127" spans="2:20" s="1" customFormat="1" ht="10.35" customHeight="1" x14ac:dyDescent="0.2">
      <c r="B127" s="30"/>
      <c r="L127" s="30"/>
    </row>
    <row r="128" spans="2:20" s="10" customFormat="1" ht="29.25" customHeight="1" x14ac:dyDescent="0.2">
      <c r="B128" s="136"/>
      <c r="C128" s="137" t="s">
        <v>145</v>
      </c>
      <c r="D128" s="138" t="s">
        <v>60</v>
      </c>
      <c r="E128" s="138" t="s">
        <v>56</v>
      </c>
      <c r="F128" s="138" t="s">
        <v>57</v>
      </c>
      <c r="G128" s="138" t="s">
        <v>146</v>
      </c>
      <c r="H128" s="138" t="s">
        <v>147</v>
      </c>
      <c r="I128" s="138" t="s">
        <v>148</v>
      </c>
      <c r="J128" s="139" t="s">
        <v>122</v>
      </c>
      <c r="K128" s="140" t="s">
        <v>149</v>
      </c>
      <c r="L128" s="136"/>
      <c r="M128" s="59" t="s">
        <v>1</v>
      </c>
      <c r="N128" s="60" t="s">
        <v>39</v>
      </c>
      <c r="O128" s="60" t="s">
        <v>150</v>
      </c>
      <c r="P128" s="60" t="s">
        <v>151</v>
      </c>
      <c r="Q128" s="60" t="s">
        <v>152</v>
      </c>
      <c r="R128" s="60" t="s">
        <v>153</v>
      </c>
      <c r="S128" s="60" t="s">
        <v>154</v>
      </c>
      <c r="T128" s="61" t="s">
        <v>155</v>
      </c>
    </row>
    <row r="129" spans="2:65" s="1" customFormat="1" ht="22.9" customHeight="1" x14ac:dyDescent="0.25">
      <c r="B129" s="30"/>
      <c r="C129" s="64" t="s">
        <v>119</v>
      </c>
      <c r="J129" s="141">
        <f>BK129</f>
        <v>0</v>
      </c>
      <c r="L129" s="30"/>
      <c r="M129" s="62"/>
      <c r="N129" s="54"/>
      <c r="O129" s="54"/>
      <c r="P129" s="142">
        <f>P130+P152</f>
        <v>0</v>
      </c>
      <c r="Q129" s="54"/>
      <c r="R129" s="142">
        <f>R130+R152</f>
        <v>0</v>
      </c>
      <c r="S129" s="54"/>
      <c r="T129" s="143">
        <f>T130+T152</f>
        <v>0</v>
      </c>
      <c r="AT129" s="13" t="s">
        <v>74</v>
      </c>
      <c r="AU129" s="13" t="s">
        <v>124</v>
      </c>
      <c r="BK129" s="144">
        <f>BK130+BK152</f>
        <v>0</v>
      </c>
    </row>
    <row r="130" spans="2:65" s="11" customFormat="1" ht="25.9" customHeight="1" x14ac:dyDescent="0.2">
      <c r="B130" s="145"/>
      <c r="D130" s="146" t="s">
        <v>74</v>
      </c>
      <c r="E130" s="147" t="s">
        <v>391</v>
      </c>
      <c r="F130" s="147" t="s">
        <v>613</v>
      </c>
      <c r="I130" s="148"/>
      <c r="J130" s="127">
        <f>BK130</f>
        <v>0</v>
      </c>
      <c r="L130" s="145"/>
      <c r="M130" s="149"/>
      <c r="P130" s="150">
        <f>P131</f>
        <v>0</v>
      </c>
      <c r="R130" s="150">
        <f>R131</f>
        <v>0</v>
      </c>
      <c r="T130" s="151">
        <f>T131</f>
        <v>0</v>
      </c>
      <c r="AR130" s="146" t="s">
        <v>159</v>
      </c>
      <c r="AT130" s="152" t="s">
        <v>74</v>
      </c>
      <c r="AU130" s="152" t="s">
        <v>75</v>
      </c>
      <c r="AY130" s="146" t="s">
        <v>158</v>
      </c>
      <c r="BK130" s="153">
        <f>BK131</f>
        <v>0</v>
      </c>
    </row>
    <row r="131" spans="2:65" s="11" customFormat="1" ht="22.9" customHeight="1" x14ac:dyDescent="0.2">
      <c r="B131" s="145"/>
      <c r="D131" s="146" t="s">
        <v>74</v>
      </c>
      <c r="E131" s="154" t="s">
        <v>614</v>
      </c>
      <c r="F131" s="154" t="s">
        <v>615</v>
      </c>
      <c r="I131" s="148"/>
      <c r="J131" s="155">
        <f>BK131</f>
        <v>0</v>
      </c>
      <c r="L131" s="145"/>
      <c r="M131" s="149"/>
      <c r="P131" s="150">
        <f>SUM(P132:P149)</f>
        <v>0</v>
      </c>
      <c r="R131" s="150">
        <f>SUM(R132:R149)</f>
        <v>0</v>
      </c>
      <c r="T131" s="151">
        <f>SUM(T132:T149)</f>
        <v>0</v>
      </c>
      <c r="AR131" s="146" t="s">
        <v>159</v>
      </c>
      <c r="AT131" s="152" t="s">
        <v>74</v>
      </c>
      <c r="AU131" s="152" t="s">
        <v>83</v>
      </c>
      <c r="AY131" s="146" t="s">
        <v>158</v>
      </c>
      <c r="BK131" s="153">
        <f>SUM(BK132:BK149)</f>
        <v>0</v>
      </c>
    </row>
    <row r="132" spans="2:65" s="1" customFormat="1" ht="16.5" customHeight="1" x14ac:dyDescent="0.2">
      <c r="B132" s="130"/>
      <c r="C132" s="156" t="s">
        <v>83</v>
      </c>
      <c r="D132" s="156" t="s">
        <v>161</v>
      </c>
      <c r="E132" s="157" t="s">
        <v>616</v>
      </c>
      <c r="F132" s="158" t="s">
        <v>617</v>
      </c>
      <c r="G132" s="159" t="s">
        <v>170</v>
      </c>
      <c r="H132" s="160">
        <v>1325</v>
      </c>
      <c r="I132" s="161"/>
      <c r="J132" s="162">
        <f t="shared" ref="J132:J149" si="5">ROUND(I132*H132,2)</f>
        <v>0</v>
      </c>
      <c r="K132" s="163"/>
      <c r="L132" s="30"/>
      <c r="M132" s="164" t="s">
        <v>1</v>
      </c>
      <c r="N132" s="129" t="s">
        <v>41</v>
      </c>
      <c r="P132" s="165">
        <f t="shared" ref="P132:P149" si="6">O132*H132</f>
        <v>0</v>
      </c>
      <c r="Q132" s="165">
        <v>0</v>
      </c>
      <c r="R132" s="165">
        <f t="shared" ref="R132:R149" si="7">Q132*H132</f>
        <v>0</v>
      </c>
      <c r="S132" s="165">
        <v>0</v>
      </c>
      <c r="T132" s="166">
        <f t="shared" ref="T132:T149" si="8">S132*H132</f>
        <v>0</v>
      </c>
      <c r="AR132" s="167" t="s">
        <v>281</v>
      </c>
      <c r="AT132" s="167" t="s">
        <v>161</v>
      </c>
      <c r="AU132" s="167" t="s">
        <v>137</v>
      </c>
      <c r="AY132" s="13" t="s">
        <v>158</v>
      </c>
      <c r="BE132" s="93">
        <f t="shared" ref="BE132:BE149" si="9">IF(N132="základná",J132,0)</f>
        <v>0</v>
      </c>
      <c r="BF132" s="93">
        <f t="shared" ref="BF132:BF149" si="10">IF(N132="znížená",J132,0)</f>
        <v>0</v>
      </c>
      <c r="BG132" s="93">
        <f t="shared" ref="BG132:BG149" si="11">IF(N132="zákl. prenesená",J132,0)</f>
        <v>0</v>
      </c>
      <c r="BH132" s="93">
        <f t="shared" ref="BH132:BH149" si="12">IF(N132="zníž. prenesená",J132,0)</f>
        <v>0</v>
      </c>
      <c r="BI132" s="93">
        <f t="shared" ref="BI132:BI149" si="13">IF(N132="nulová",J132,0)</f>
        <v>0</v>
      </c>
      <c r="BJ132" s="13" t="s">
        <v>137</v>
      </c>
      <c r="BK132" s="93">
        <f t="shared" ref="BK132:BK149" si="14">ROUND(I132*H132,2)</f>
        <v>0</v>
      </c>
      <c r="BL132" s="13" t="s">
        <v>281</v>
      </c>
      <c r="BM132" s="167" t="s">
        <v>137</v>
      </c>
    </row>
    <row r="133" spans="2:65" s="1" customFormat="1" ht="16.5" customHeight="1" x14ac:dyDescent="0.2">
      <c r="B133" s="130"/>
      <c r="C133" s="156" t="s">
        <v>137</v>
      </c>
      <c r="D133" s="156" t="s">
        <v>161</v>
      </c>
      <c r="E133" s="157" t="s">
        <v>616</v>
      </c>
      <c r="F133" s="158" t="s">
        <v>617</v>
      </c>
      <c r="G133" s="159" t="s">
        <v>170</v>
      </c>
      <c r="H133" s="160">
        <v>90</v>
      </c>
      <c r="I133" s="161"/>
      <c r="J133" s="162">
        <f t="shared" si="5"/>
        <v>0</v>
      </c>
      <c r="K133" s="163"/>
      <c r="L133" s="30"/>
      <c r="M133" s="164" t="s">
        <v>1</v>
      </c>
      <c r="N133" s="129" t="s">
        <v>41</v>
      </c>
      <c r="P133" s="165">
        <f t="shared" si="6"/>
        <v>0</v>
      </c>
      <c r="Q133" s="165">
        <v>0</v>
      </c>
      <c r="R133" s="165">
        <f t="shared" si="7"/>
        <v>0</v>
      </c>
      <c r="S133" s="165">
        <v>0</v>
      </c>
      <c r="T133" s="166">
        <f t="shared" si="8"/>
        <v>0</v>
      </c>
      <c r="AR133" s="167" t="s">
        <v>281</v>
      </c>
      <c r="AT133" s="167" t="s">
        <v>161</v>
      </c>
      <c r="AU133" s="167" t="s">
        <v>137</v>
      </c>
      <c r="AY133" s="13" t="s">
        <v>158</v>
      </c>
      <c r="BE133" s="93">
        <f t="shared" si="9"/>
        <v>0</v>
      </c>
      <c r="BF133" s="93">
        <f t="shared" si="10"/>
        <v>0</v>
      </c>
      <c r="BG133" s="93">
        <f t="shared" si="11"/>
        <v>0</v>
      </c>
      <c r="BH133" s="93">
        <f t="shared" si="12"/>
        <v>0</v>
      </c>
      <c r="BI133" s="93">
        <f t="shared" si="13"/>
        <v>0</v>
      </c>
      <c r="BJ133" s="13" t="s">
        <v>137</v>
      </c>
      <c r="BK133" s="93">
        <f t="shared" si="14"/>
        <v>0</v>
      </c>
      <c r="BL133" s="13" t="s">
        <v>281</v>
      </c>
      <c r="BM133" s="167" t="s">
        <v>165</v>
      </c>
    </row>
    <row r="134" spans="2:65" s="1" customFormat="1" ht="16.5" customHeight="1" x14ac:dyDescent="0.2">
      <c r="B134" s="130"/>
      <c r="C134" s="156" t="s">
        <v>159</v>
      </c>
      <c r="D134" s="156" t="s">
        <v>161</v>
      </c>
      <c r="E134" s="157" t="s">
        <v>618</v>
      </c>
      <c r="F134" s="158" t="s">
        <v>619</v>
      </c>
      <c r="G134" s="159" t="s">
        <v>170</v>
      </c>
      <c r="H134" s="160">
        <v>270</v>
      </c>
      <c r="I134" s="161"/>
      <c r="J134" s="162">
        <f t="shared" si="5"/>
        <v>0</v>
      </c>
      <c r="K134" s="163"/>
      <c r="L134" s="30"/>
      <c r="M134" s="164" t="s">
        <v>1</v>
      </c>
      <c r="N134" s="129" t="s">
        <v>41</v>
      </c>
      <c r="P134" s="165">
        <f t="shared" si="6"/>
        <v>0</v>
      </c>
      <c r="Q134" s="165">
        <v>0</v>
      </c>
      <c r="R134" s="165">
        <f t="shared" si="7"/>
        <v>0</v>
      </c>
      <c r="S134" s="165">
        <v>0</v>
      </c>
      <c r="T134" s="166">
        <f t="shared" si="8"/>
        <v>0</v>
      </c>
      <c r="AR134" s="167" t="s">
        <v>281</v>
      </c>
      <c r="AT134" s="167" t="s">
        <v>161</v>
      </c>
      <c r="AU134" s="167" t="s">
        <v>137</v>
      </c>
      <c r="AY134" s="13" t="s">
        <v>158</v>
      </c>
      <c r="BE134" s="93">
        <f t="shared" si="9"/>
        <v>0</v>
      </c>
      <c r="BF134" s="93">
        <f t="shared" si="10"/>
        <v>0</v>
      </c>
      <c r="BG134" s="93">
        <f t="shared" si="11"/>
        <v>0</v>
      </c>
      <c r="BH134" s="93">
        <f t="shared" si="12"/>
        <v>0</v>
      </c>
      <c r="BI134" s="93">
        <f t="shared" si="13"/>
        <v>0</v>
      </c>
      <c r="BJ134" s="13" t="s">
        <v>137</v>
      </c>
      <c r="BK134" s="93">
        <f t="shared" si="14"/>
        <v>0</v>
      </c>
      <c r="BL134" s="13" t="s">
        <v>281</v>
      </c>
      <c r="BM134" s="167" t="s">
        <v>171</v>
      </c>
    </row>
    <row r="135" spans="2:65" s="1" customFormat="1" ht="16.5" customHeight="1" x14ac:dyDescent="0.2">
      <c r="B135" s="130"/>
      <c r="C135" s="156" t="s">
        <v>165</v>
      </c>
      <c r="D135" s="156" t="s">
        <v>161</v>
      </c>
      <c r="E135" s="157" t="s">
        <v>620</v>
      </c>
      <c r="F135" s="158" t="s">
        <v>621</v>
      </c>
      <c r="G135" s="159" t="s">
        <v>427</v>
      </c>
      <c r="H135" s="160">
        <v>800</v>
      </c>
      <c r="I135" s="161"/>
      <c r="J135" s="162">
        <f t="shared" si="5"/>
        <v>0</v>
      </c>
      <c r="K135" s="163"/>
      <c r="L135" s="30"/>
      <c r="M135" s="164" t="s">
        <v>1</v>
      </c>
      <c r="N135" s="129" t="s">
        <v>41</v>
      </c>
      <c r="P135" s="165">
        <f t="shared" si="6"/>
        <v>0</v>
      </c>
      <c r="Q135" s="165">
        <v>0</v>
      </c>
      <c r="R135" s="165">
        <f t="shared" si="7"/>
        <v>0</v>
      </c>
      <c r="S135" s="165">
        <v>0</v>
      </c>
      <c r="T135" s="166">
        <f t="shared" si="8"/>
        <v>0</v>
      </c>
      <c r="AR135" s="167" t="s">
        <v>281</v>
      </c>
      <c r="AT135" s="167" t="s">
        <v>161</v>
      </c>
      <c r="AU135" s="167" t="s">
        <v>137</v>
      </c>
      <c r="AY135" s="13" t="s">
        <v>158</v>
      </c>
      <c r="BE135" s="93">
        <f t="shared" si="9"/>
        <v>0</v>
      </c>
      <c r="BF135" s="93">
        <f t="shared" si="10"/>
        <v>0</v>
      </c>
      <c r="BG135" s="93">
        <f t="shared" si="11"/>
        <v>0</v>
      </c>
      <c r="BH135" s="93">
        <f t="shared" si="12"/>
        <v>0</v>
      </c>
      <c r="BI135" s="93">
        <f t="shared" si="13"/>
        <v>0</v>
      </c>
      <c r="BJ135" s="13" t="s">
        <v>137</v>
      </c>
      <c r="BK135" s="93">
        <f t="shared" si="14"/>
        <v>0</v>
      </c>
      <c r="BL135" s="13" t="s">
        <v>281</v>
      </c>
      <c r="BM135" s="167" t="s">
        <v>176</v>
      </c>
    </row>
    <row r="136" spans="2:65" s="1" customFormat="1" ht="16.5" customHeight="1" x14ac:dyDescent="0.2">
      <c r="B136" s="130"/>
      <c r="C136" s="156" t="s">
        <v>177</v>
      </c>
      <c r="D136" s="156" t="s">
        <v>161</v>
      </c>
      <c r="E136" s="157" t="s">
        <v>622</v>
      </c>
      <c r="F136" s="158" t="s">
        <v>623</v>
      </c>
      <c r="G136" s="159" t="s">
        <v>427</v>
      </c>
      <c r="H136" s="160">
        <v>108</v>
      </c>
      <c r="I136" s="161"/>
      <c r="J136" s="162">
        <f t="shared" si="5"/>
        <v>0</v>
      </c>
      <c r="K136" s="163"/>
      <c r="L136" s="30"/>
      <c r="M136" s="164" t="s">
        <v>1</v>
      </c>
      <c r="N136" s="129" t="s">
        <v>41</v>
      </c>
      <c r="P136" s="165">
        <f t="shared" si="6"/>
        <v>0</v>
      </c>
      <c r="Q136" s="165">
        <v>0</v>
      </c>
      <c r="R136" s="165">
        <f t="shared" si="7"/>
        <v>0</v>
      </c>
      <c r="S136" s="165">
        <v>0</v>
      </c>
      <c r="T136" s="166">
        <f t="shared" si="8"/>
        <v>0</v>
      </c>
      <c r="AR136" s="167" t="s">
        <v>281</v>
      </c>
      <c r="AT136" s="167" t="s">
        <v>161</v>
      </c>
      <c r="AU136" s="167" t="s">
        <v>137</v>
      </c>
      <c r="AY136" s="13" t="s">
        <v>158</v>
      </c>
      <c r="BE136" s="93">
        <f t="shared" si="9"/>
        <v>0</v>
      </c>
      <c r="BF136" s="93">
        <f t="shared" si="10"/>
        <v>0</v>
      </c>
      <c r="BG136" s="93">
        <f t="shared" si="11"/>
        <v>0</v>
      </c>
      <c r="BH136" s="93">
        <f t="shared" si="12"/>
        <v>0</v>
      </c>
      <c r="BI136" s="93">
        <f t="shared" si="13"/>
        <v>0</v>
      </c>
      <c r="BJ136" s="13" t="s">
        <v>137</v>
      </c>
      <c r="BK136" s="93">
        <f t="shared" si="14"/>
        <v>0</v>
      </c>
      <c r="BL136" s="13" t="s">
        <v>281</v>
      </c>
      <c r="BM136" s="167" t="s">
        <v>180</v>
      </c>
    </row>
    <row r="137" spans="2:65" s="1" customFormat="1" ht="16.5" customHeight="1" x14ac:dyDescent="0.2">
      <c r="B137" s="130"/>
      <c r="C137" s="156" t="s">
        <v>171</v>
      </c>
      <c r="D137" s="156" t="s">
        <v>161</v>
      </c>
      <c r="E137" s="157" t="s">
        <v>624</v>
      </c>
      <c r="F137" s="158" t="s">
        <v>625</v>
      </c>
      <c r="G137" s="159" t="s">
        <v>427</v>
      </c>
      <c r="H137" s="160">
        <v>54</v>
      </c>
      <c r="I137" s="161"/>
      <c r="J137" s="162">
        <f t="shared" si="5"/>
        <v>0</v>
      </c>
      <c r="K137" s="163"/>
      <c r="L137" s="30"/>
      <c r="M137" s="164" t="s">
        <v>1</v>
      </c>
      <c r="N137" s="129" t="s">
        <v>41</v>
      </c>
      <c r="P137" s="165">
        <f t="shared" si="6"/>
        <v>0</v>
      </c>
      <c r="Q137" s="165">
        <v>0</v>
      </c>
      <c r="R137" s="165">
        <f t="shared" si="7"/>
        <v>0</v>
      </c>
      <c r="S137" s="165">
        <v>0</v>
      </c>
      <c r="T137" s="166">
        <f t="shared" si="8"/>
        <v>0</v>
      </c>
      <c r="AR137" s="167" t="s">
        <v>281</v>
      </c>
      <c r="AT137" s="167" t="s">
        <v>161</v>
      </c>
      <c r="AU137" s="167" t="s">
        <v>137</v>
      </c>
      <c r="AY137" s="13" t="s">
        <v>158</v>
      </c>
      <c r="BE137" s="93">
        <f t="shared" si="9"/>
        <v>0</v>
      </c>
      <c r="BF137" s="93">
        <f t="shared" si="10"/>
        <v>0</v>
      </c>
      <c r="BG137" s="93">
        <f t="shared" si="11"/>
        <v>0</v>
      </c>
      <c r="BH137" s="93">
        <f t="shared" si="12"/>
        <v>0</v>
      </c>
      <c r="BI137" s="93">
        <f t="shared" si="13"/>
        <v>0</v>
      </c>
      <c r="BJ137" s="13" t="s">
        <v>137</v>
      </c>
      <c r="BK137" s="93">
        <f t="shared" si="14"/>
        <v>0</v>
      </c>
      <c r="BL137" s="13" t="s">
        <v>281</v>
      </c>
      <c r="BM137" s="167" t="s">
        <v>183</v>
      </c>
    </row>
    <row r="138" spans="2:65" s="1" customFormat="1" ht="21.75" customHeight="1" x14ac:dyDescent="0.2">
      <c r="B138" s="130"/>
      <c r="C138" s="156" t="s">
        <v>184</v>
      </c>
      <c r="D138" s="156" t="s">
        <v>161</v>
      </c>
      <c r="E138" s="157" t="s">
        <v>626</v>
      </c>
      <c r="F138" s="158" t="s">
        <v>627</v>
      </c>
      <c r="G138" s="159" t="s">
        <v>427</v>
      </c>
      <c r="H138" s="160">
        <v>32</v>
      </c>
      <c r="I138" s="161"/>
      <c r="J138" s="162">
        <f t="shared" si="5"/>
        <v>0</v>
      </c>
      <c r="K138" s="163"/>
      <c r="L138" s="30"/>
      <c r="M138" s="164" t="s">
        <v>1</v>
      </c>
      <c r="N138" s="129" t="s">
        <v>41</v>
      </c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AR138" s="167" t="s">
        <v>281</v>
      </c>
      <c r="AT138" s="167" t="s">
        <v>161</v>
      </c>
      <c r="AU138" s="167" t="s">
        <v>137</v>
      </c>
      <c r="AY138" s="13" t="s">
        <v>158</v>
      </c>
      <c r="BE138" s="93">
        <f t="shared" si="9"/>
        <v>0</v>
      </c>
      <c r="BF138" s="93">
        <f t="shared" si="10"/>
        <v>0</v>
      </c>
      <c r="BG138" s="93">
        <f t="shared" si="11"/>
        <v>0</v>
      </c>
      <c r="BH138" s="93">
        <f t="shared" si="12"/>
        <v>0</v>
      </c>
      <c r="BI138" s="93">
        <f t="shared" si="13"/>
        <v>0</v>
      </c>
      <c r="BJ138" s="13" t="s">
        <v>137</v>
      </c>
      <c r="BK138" s="93">
        <f t="shared" si="14"/>
        <v>0</v>
      </c>
      <c r="BL138" s="13" t="s">
        <v>281</v>
      </c>
      <c r="BM138" s="167" t="s">
        <v>187</v>
      </c>
    </row>
    <row r="139" spans="2:65" s="1" customFormat="1" ht="16.5" customHeight="1" x14ac:dyDescent="0.2">
      <c r="B139" s="130"/>
      <c r="C139" s="156" t="s">
        <v>176</v>
      </c>
      <c r="D139" s="156" t="s">
        <v>161</v>
      </c>
      <c r="E139" s="157" t="s">
        <v>628</v>
      </c>
      <c r="F139" s="158" t="s">
        <v>629</v>
      </c>
      <c r="G139" s="159" t="s">
        <v>427</v>
      </c>
      <c r="H139" s="160">
        <v>270</v>
      </c>
      <c r="I139" s="161"/>
      <c r="J139" s="162">
        <f t="shared" si="5"/>
        <v>0</v>
      </c>
      <c r="K139" s="163"/>
      <c r="L139" s="30"/>
      <c r="M139" s="164" t="s">
        <v>1</v>
      </c>
      <c r="N139" s="129" t="s">
        <v>41</v>
      </c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AR139" s="167" t="s">
        <v>281</v>
      </c>
      <c r="AT139" s="167" t="s">
        <v>161</v>
      </c>
      <c r="AU139" s="167" t="s">
        <v>137</v>
      </c>
      <c r="AY139" s="13" t="s">
        <v>158</v>
      </c>
      <c r="BE139" s="93">
        <f t="shared" si="9"/>
        <v>0</v>
      </c>
      <c r="BF139" s="93">
        <f t="shared" si="10"/>
        <v>0</v>
      </c>
      <c r="BG139" s="93">
        <f t="shared" si="11"/>
        <v>0</v>
      </c>
      <c r="BH139" s="93">
        <f t="shared" si="12"/>
        <v>0</v>
      </c>
      <c r="BI139" s="93">
        <f t="shared" si="13"/>
        <v>0</v>
      </c>
      <c r="BJ139" s="13" t="s">
        <v>137</v>
      </c>
      <c r="BK139" s="93">
        <f t="shared" si="14"/>
        <v>0</v>
      </c>
      <c r="BL139" s="13" t="s">
        <v>281</v>
      </c>
      <c r="BM139" s="167" t="s">
        <v>190</v>
      </c>
    </row>
    <row r="140" spans="2:65" s="1" customFormat="1" ht="16.5" customHeight="1" x14ac:dyDescent="0.2">
      <c r="B140" s="130"/>
      <c r="C140" s="156" t="s">
        <v>191</v>
      </c>
      <c r="D140" s="156" t="s">
        <v>161</v>
      </c>
      <c r="E140" s="157" t="s">
        <v>630</v>
      </c>
      <c r="F140" s="158" t="s">
        <v>631</v>
      </c>
      <c r="G140" s="159" t="s">
        <v>427</v>
      </c>
      <c r="H140" s="160">
        <v>14</v>
      </c>
      <c r="I140" s="161"/>
      <c r="J140" s="162">
        <f t="shared" si="5"/>
        <v>0</v>
      </c>
      <c r="K140" s="163"/>
      <c r="L140" s="30"/>
      <c r="M140" s="164" t="s">
        <v>1</v>
      </c>
      <c r="N140" s="129" t="s">
        <v>41</v>
      </c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AR140" s="167" t="s">
        <v>281</v>
      </c>
      <c r="AT140" s="167" t="s">
        <v>161</v>
      </c>
      <c r="AU140" s="167" t="s">
        <v>137</v>
      </c>
      <c r="AY140" s="13" t="s">
        <v>158</v>
      </c>
      <c r="BE140" s="93">
        <f t="shared" si="9"/>
        <v>0</v>
      </c>
      <c r="BF140" s="93">
        <f t="shared" si="10"/>
        <v>0</v>
      </c>
      <c r="BG140" s="93">
        <f t="shared" si="11"/>
        <v>0</v>
      </c>
      <c r="BH140" s="93">
        <f t="shared" si="12"/>
        <v>0</v>
      </c>
      <c r="BI140" s="93">
        <f t="shared" si="13"/>
        <v>0</v>
      </c>
      <c r="BJ140" s="13" t="s">
        <v>137</v>
      </c>
      <c r="BK140" s="93">
        <f t="shared" si="14"/>
        <v>0</v>
      </c>
      <c r="BL140" s="13" t="s">
        <v>281</v>
      </c>
      <c r="BM140" s="167" t="s">
        <v>194</v>
      </c>
    </row>
    <row r="141" spans="2:65" s="1" customFormat="1" ht="16.5" customHeight="1" x14ac:dyDescent="0.2">
      <c r="B141" s="130"/>
      <c r="C141" s="156" t="s">
        <v>180</v>
      </c>
      <c r="D141" s="156" t="s">
        <v>161</v>
      </c>
      <c r="E141" s="157" t="s">
        <v>632</v>
      </c>
      <c r="F141" s="158" t="s">
        <v>633</v>
      </c>
      <c r="G141" s="159" t="s">
        <v>427</v>
      </c>
      <c r="H141" s="160">
        <v>18</v>
      </c>
      <c r="I141" s="161"/>
      <c r="J141" s="162">
        <f t="shared" si="5"/>
        <v>0</v>
      </c>
      <c r="K141" s="163"/>
      <c r="L141" s="30"/>
      <c r="M141" s="164" t="s">
        <v>1</v>
      </c>
      <c r="N141" s="129" t="s">
        <v>41</v>
      </c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AR141" s="167" t="s">
        <v>281</v>
      </c>
      <c r="AT141" s="167" t="s">
        <v>161</v>
      </c>
      <c r="AU141" s="167" t="s">
        <v>137</v>
      </c>
      <c r="AY141" s="13" t="s">
        <v>158</v>
      </c>
      <c r="BE141" s="93">
        <f t="shared" si="9"/>
        <v>0</v>
      </c>
      <c r="BF141" s="93">
        <f t="shared" si="10"/>
        <v>0</v>
      </c>
      <c r="BG141" s="93">
        <f t="shared" si="11"/>
        <v>0</v>
      </c>
      <c r="BH141" s="93">
        <f t="shared" si="12"/>
        <v>0</v>
      </c>
      <c r="BI141" s="93">
        <f t="shared" si="13"/>
        <v>0</v>
      </c>
      <c r="BJ141" s="13" t="s">
        <v>137</v>
      </c>
      <c r="BK141" s="93">
        <f t="shared" si="14"/>
        <v>0</v>
      </c>
      <c r="BL141" s="13" t="s">
        <v>281</v>
      </c>
      <c r="BM141" s="167" t="s">
        <v>7</v>
      </c>
    </row>
    <row r="142" spans="2:65" s="1" customFormat="1" ht="16.5" customHeight="1" x14ac:dyDescent="0.2">
      <c r="B142" s="130"/>
      <c r="C142" s="156" t="s">
        <v>197</v>
      </c>
      <c r="D142" s="156" t="s">
        <v>161</v>
      </c>
      <c r="E142" s="157" t="s">
        <v>634</v>
      </c>
      <c r="F142" s="158" t="s">
        <v>635</v>
      </c>
      <c r="G142" s="159" t="s">
        <v>427</v>
      </c>
      <c r="H142" s="160">
        <v>18</v>
      </c>
      <c r="I142" s="161"/>
      <c r="J142" s="162">
        <f t="shared" si="5"/>
        <v>0</v>
      </c>
      <c r="K142" s="163"/>
      <c r="L142" s="30"/>
      <c r="M142" s="164" t="s">
        <v>1</v>
      </c>
      <c r="N142" s="129" t="s">
        <v>41</v>
      </c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AR142" s="167" t="s">
        <v>281</v>
      </c>
      <c r="AT142" s="167" t="s">
        <v>161</v>
      </c>
      <c r="AU142" s="167" t="s">
        <v>137</v>
      </c>
      <c r="AY142" s="13" t="s">
        <v>158</v>
      </c>
      <c r="BE142" s="93">
        <f t="shared" si="9"/>
        <v>0</v>
      </c>
      <c r="BF142" s="93">
        <f t="shared" si="10"/>
        <v>0</v>
      </c>
      <c r="BG142" s="93">
        <f t="shared" si="11"/>
        <v>0</v>
      </c>
      <c r="BH142" s="93">
        <f t="shared" si="12"/>
        <v>0</v>
      </c>
      <c r="BI142" s="93">
        <f t="shared" si="13"/>
        <v>0</v>
      </c>
      <c r="BJ142" s="13" t="s">
        <v>137</v>
      </c>
      <c r="BK142" s="93">
        <f t="shared" si="14"/>
        <v>0</v>
      </c>
      <c r="BL142" s="13" t="s">
        <v>281</v>
      </c>
      <c r="BM142" s="167" t="s">
        <v>200</v>
      </c>
    </row>
    <row r="143" spans="2:65" s="1" customFormat="1" ht="16.5" customHeight="1" x14ac:dyDescent="0.2">
      <c r="B143" s="130"/>
      <c r="C143" s="156" t="s">
        <v>183</v>
      </c>
      <c r="D143" s="156" t="s">
        <v>161</v>
      </c>
      <c r="E143" s="157" t="s">
        <v>636</v>
      </c>
      <c r="F143" s="158" t="s">
        <v>637</v>
      </c>
      <c r="G143" s="159" t="s">
        <v>427</v>
      </c>
      <c r="H143" s="160">
        <v>6</v>
      </c>
      <c r="I143" s="161"/>
      <c r="J143" s="162">
        <f t="shared" si="5"/>
        <v>0</v>
      </c>
      <c r="K143" s="163"/>
      <c r="L143" s="30"/>
      <c r="M143" s="164" t="s">
        <v>1</v>
      </c>
      <c r="N143" s="12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281</v>
      </c>
      <c r="AT143" s="167" t="s">
        <v>161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281</v>
      </c>
      <c r="BM143" s="167" t="s">
        <v>203</v>
      </c>
    </row>
    <row r="144" spans="2:65" s="1" customFormat="1" ht="16.5" customHeight="1" x14ac:dyDescent="0.2">
      <c r="B144" s="130"/>
      <c r="C144" s="156" t="s">
        <v>204</v>
      </c>
      <c r="D144" s="156" t="s">
        <v>161</v>
      </c>
      <c r="E144" s="157" t="s">
        <v>638</v>
      </c>
      <c r="F144" s="158" t="s">
        <v>639</v>
      </c>
      <c r="G144" s="159" t="s">
        <v>427</v>
      </c>
      <c r="H144" s="160">
        <v>18</v>
      </c>
      <c r="I144" s="161"/>
      <c r="J144" s="162">
        <f t="shared" si="5"/>
        <v>0</v>
      </c>
      <c r="K144" s="163"/>
      <c r="L144" s="30"/>
      <c r="M144" s="164" t="s">
        <v>1</v>
      </c>
      <c r="N144" s="12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281</v>
      </c>
      <c r="AT144" s="167" t="s">
        <v>161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281</v>
      </c>
      <c r="BM144" s="167" t="s">
        <v>207</v>
      </c>
    </row>
    <row r="145" spans="2:65" s="1" customFormat="1" ht="16.5" customHeight="1" x14ac:dyDescent="0.2">
      <c r="B145" s="130"/>
      <c r="C145" s="156" t="s">
        <v>187</v>
      </c>
      <c r="D145" s="156" t="s">
        <v>161</v>
      </c>
      <c r="E145" s="157" t="s">
        <v>640</v>
      </c>
      <c r="F145" s="158" t="s">
        <v>641</v>
      </c>
      <c r="G145" s="159" t="s">
        <v>427</v>
      </c>
      <c r="H145" s="160">
        <v>18</v>
      </c>
      <c r="I145" s="161"/>
      <c r="J145" s="162">
        <f t="shared" si="5"/>
        <v>0</v>
      </c>
      <c r="K145" s="163"/>
      <c r="L145" s="30"/>
      <c r="M145" s="164" t="s">
        <v>1</v>
      </c>
      <c r="N145" s="129" t="s">
        <v>41</v>
      </c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AR145" s="167" t="s">
        <v>281</v>
      </c>
      <c r="AT145" s="167" t="s">
        <v>161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281</v>
      </c>
      <c r="BM145" s="167" t="s">
        <v>210</v>
      </c>
    </row>
    <row r="146" spans="2:65" s="1" customFormat="1" ht="21.75" customHeight="1" x14ac:dyDescent="0.2">
      <c r="B146" s="130"/>
      <c r="C146" s="156" t="s">
        <v>212</v>
      </c>
      <c r="D146" s="156" t="s">
        <v>161</v>
      </c>
      <c r="E146" s="157" t="s">
        <v>642</v>
      </c>
      <c r="F146" s="158" t="s">
        <v>643</v>
      </c>
      <c r="G146" s="159" t="s">
        <v>427</v>
      </c>
      <c r="H146" s="160">
        <v>36</v>
      </c>
      <c r="I146" s="161"/>
      <c r="J146" s="162">
        <f t="shared" si="5"/>
        <v>0</v>
      </c>
      <c r="K146" s="163"/>
      <c r="L146" s="30"/>
      <c r="M146" s="164" t="s">
        <v>1</v>
      </c>
      <c r="N146" s="129" t="s">
        <v>41</v>
      </c>
      <c r="P146" s="165">
        <f t="shared" si="6"/>
        <v>0</v>
      </c>
      <c r="Q146" s="165">
        <v>0</v>
      </c>
      <c r="R146" s="165">
        <f t="shared" si="7"/>
        <v>0</v>
      </c>
      <c r="S146" s="165">
        <v>0</v>
      </c>
      <c r="T146" s="166">
        <f t="shared" si="8"/>
        <v>0</v>
      </c>
      <c r="AR146" s="167" t="s">
        <v>281</v>
      </c>
      <c r="AT146" s="167" t="s">
        <v>161</v>
      </c>
      <c r="AU146" s="167" t="s">
        <v>137</v>
      </c>
      <c r="AY146" s="13" t="s">
        <v>158</v>
      </c>
      <c r="BE146" s="93">
        <f t="shared" si="9"/>
        <v>0</v>
      </c>
      <c r="BF146" s="93">
        <f t="shared" si="10"/>
        <v>0</v>
      </c>
      <c r="BG146" s="93">
        <f t="shared" si="11"/>
        <v>0</v>
      </c>
      <c r="BH146" s="93">
        <f t="shared" si="12"/>
        <v>0</v>
      </c>
      <c r="BI146" s="93">
        <f t="shared" si="13"/>
        <v>0</v>
      </c>
      <c r="BJ146" s="13" t="s">
        <v>137</v>
      </c>
      <c r="BK146" s="93">
        <f t="shared" si="14"/>
        <v>0</v>
      </c>
      <c r="BL146" s="13" t="s">
        <v>281</v>
      </c>
      <c r="BM146" s="167" t="s">
        <v>215</v>
      </c>
    </row>
    <row r="147" spans="2:65" s="1" customFormat="1" ht="16.5" customHeight="1" x14ac:dyDescent="0.2">
      <c r="B147" s="130"/>
      <c r="C147" s="156" t="s">
        <v>190</v>
      </c>
      <c r="D147" s="156" t="s">
        <v>161</v>
      </c>
      <c r="E147" s="157" t="s">
        <v>644</v>
      </c>
      <c r="F147" s="158" t="s">
        <v>645</v>
      </c>
      <c r="G147" s="159" t="s">
        <v>427</v>
      </c>
      <c r="H147" s="160">
        <v>54</v>
      </c>
      <c r="I147" s="161"/>
      <c r="J147" s="162">
        <f t="shared" si="5"/>
        <v>0</v>
      </c>
      <c r="K147" s="163"/>
      <c r="L147" s="30"/>
      <c r="M147" s="164" t="s">
        <v>1</v>
      </c>
      <c r="N147" s="129" t="s">
        <v>41</v>
      </c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AR147" s="167" t="s">
        <v>281</v>
      </c>
      <c r="AT147" s="167" t="s">
        <v>161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281</v>
      </c>
      <c r="BM147" s="167" t="s">
        <v>218</v>
      </c>
    </row>
    <row r="148" spans="2:65" s="1" customFormat="1" ht="24.2" customHeight="1" x14ac:dyDescent="0.2">
      <c r="B148" s="130"/>
      <c r="C148" s="156" t="s">
        <v>219</v>
      </c>
      <c r="D148" s="156" t="s">
        <v>161</v>
      </c>
      <c r="E148" s="157" t="s">
        <v>646</v>
      </c>
      <c r="F148" s="158" t="s">
        <v>647</v>
      </c>
      <c r="G148" s="159" t="s">
        <v>427</v>
      </c>
      <c r="H148" s="160">
        <v>10</v>
      </c>
      <c r="I148" s="161"/>
      <c r="J148" s="162">
        <f t="shared" si="5"/>
        <v>0</v>
      </c>
      <c r="K148" s="163"/>
      <c r="L148" s="30"/>
      <c r="M148" s="164" t="s">
        <v>1</v>
      </c>
      <c r="N148" s="12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281</v>
      </c>
      <c r="AT148" s="167" t="s">
        <v>161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281</v>
      </c>
      <c r="BM148" s="167" t="s">
        <v>222</v>
      </c>
    </row>
    <row r="149" spans="2:65" s="1" customFormat="1" ht="16.5" customHeight="1" x14ac:dyDescent="0.2">
      <c r="B149" s="130"/>
      <c r="C149" s="156" t="s">
        <v>194</v>
      </c>
      <c r="D149" s="156" t="s">
        <v>161</v>
      </c>
      <c r="E149" s="157" t="s">
        <v>648</v>
      </c>
      <c r="F149" s="158" t="s">
        <v>649</v>
      </c>
      <c r="G149" s="159" t="s">
        <v>427</v>
      </c>
      <c r="H149" s="160">
        <v>18</v>
      </c>
      <c r="I149" s="161"/>
      <c r="J149" s="162">
        <f t="shared" si="5"/>
        <v>0</v>
      </c>
      <c r="K149" s="163"/>
      <c r="L149" s="30"/>
      <c r="M149" s="164" t="s">
        <v>1</v>
      </c>
      <c r="N149" s="129" t="s">
        <v>41</v>
      </c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AR149" s="167" t="s">
        <v>281</v>
      </c>
      <c r="AT149" s="167" t="s">
        <v>161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281</v>
      </c>
      <c r="BM149" s="167" t="s">
        <v>225</v>
      </c>
    </row>
    <row r="150" spans="2:65" s="1" customFormat="1" ht="16.5" customHeight="1" x14ac:dyDescent="0.2">
      <c r="B150" s="130"/>
      <c r="C150" s="204" t="s">
        <v>853</v>
      </c>
      <c r="D150" s="193"/>
      <c r="E150" s="194"/>
      <c r="F150" s="195"/>
      <c r="G150" s="196"/>
      <c r="H150" s="198"/>
      <c r="I150" s="197"/>
      <c r="J150" s="197"/>
      <c r="K150" s="131"/>
      <c r="L150" s="30"/>
      <c r="M150" s="164"/>
      <c r="N150" s="129"/>
      <c r="P150" s="165"/>
      <c r="Q150" s="165"/>
      <c r="R150" s="165"/>
      <c r="S150" s="165"/>
      <c r="T150" s="166"/>
      <c r="AR150" s="167"/>
      <c r="AT150" s="167"/>
      <c r="AU150" s="167"/>
      <c r="AY150" s="13"/>
      <c r="BE150" s="93"/>
      <c r="BF150" s="93"/>
      <c r="BG150" s="93"/>
      <c r="BH150" s="93"/>
      <c r="BI150" s="93"/>
      <c r="BJ150" s="13"/>
      <c r="BK150" s="93"/>
      <c r="BL150" s="13"/>
      <c r="BM150" s="167"/>
    </row>
    <row r="151" spans="2:65" s="1" customFormat="1" ht="122.45" customHeight="1" x14ac:dyDescent="0.2">
      <c r="B151" s="130"/>
      <c r="C151" s="266" t="s">
        <v>851</v>
      </c>
      <c r="D151" s="264"/>
      <c r="E151" s="264"/>
      <c r="F151" s="264"/>
      <c r="G151" s="264"/>
      <c r="H151" s="264"/>
      <c r="I151" s="264"/>
      <c r="J151" s="264"/>
      <c r="K151" s="131"/>
      <c r="L151" s="30"/>
      <c r="M151" s="164"/>
      <c r="N151" s="129"/>
      <c r="P151" s="165"/>
      <c r="Q151" s="165"/>
      <c r="R151" s="165"/>
      <c r="S151" s="165"/>
      <c r="T151" s="166"/>
      <c r="AR151" s="167"/>
      <c r="AT151" s="167"/>
      <c r="AU151" s="167"/>
      <c r="AY151" s="13"/>
      <c r="BE151" s="93"/>
      <c r="BF151" s="93"/>
      <c r="BG151" s="93"/>
      <c r="BH151" s="93"/>
      <c r="BI151" s="93"/>
      <c r="BJ151" s="13"/>
      <c r="BK151" s="93"/>
      <c r="BL151" s="13"/>
      <c r="BM151" s="167"/>
    </row>
    <row r="152" spans="2:65" s="1" customFormat="1" ht="49.9" hidden="1" customHeight="1" x14ac:dyDescent="0.2">
      <c r="B152" s="30"/>
      <c r="E152" s="147" t="s">
        <v>406</v>
      </c>
      <c r="F152" s="147" t="s">
        <v>407</v>
      </c>
      <c r="J152" s="127">
        <f>BK152</f>
        <v>0</v>
      </c>
      <c r="L152" s="30"/>
      <c r="M152" s="180"/>
      <c r="T152" s="56"/>
      <c r="AT152" s="13" t="s">
        <v>74</v>
      </c>
      <c r="AU152" s="13" t="s">
        <v>75</v>
      </c>
      <c r="AY152" s="13" t="s">
        <v>408</v>
      </c>
      <c r="BK152" s="93">
        <f>BK153</f>
        <v>0</v>
      </c>
    </row>
    <row r="153" spans="2:65" s="1" customFormat="1" ht="16.350000000000001" hidden="1" customHeight="1" x14ac:dyDescent="0.2">
      <c r="B153" s="30"/>
      <c r="C153" s="181" t="s">
        <v>1</v>
      </c>
      <c r="D153" s="181" t="s">
        <v>161</v>
      </c>
      <c r="E153" s="182" t="s">
        <v>1</v>
      </c>
      <c r="F153" s="183" t="s">
        <v>1</v>
      </c>
      <c r="G153" s="184" t="s">
        <v>1</v>
      </c>
      <c r="H153" s="185"/>
      <c r="I153" s="186"/>
      <c r="J153" s="187">
        <f>BK153</f>
        <v>0</v>
      </c>
      <c r="K153" s="188"/>
      <c r="L153" s="30"/>
      <c r="M153" s="189" t="s">
        <v>1</v>
      </c>
      <c r="N153" s="190" t="s">
        <v>41</v>
      </c>
      <c r="O153" s="191"/>
      <c r="P153" s="191"/>
      <c r="Q153" s="191"/>
      <c r="R153" s="191"/>
      <c r="S153" s="191"/>
      <c r="T153" s="192"/>
      <c r="AT153" s="13" t="s">
        <v>408</v>
      </c>
      <c r="AU153" s="13" t="s">
        <v>83</v>
      </c>
      <c r="AY153" s="13" t="s">
        <v>408</v>
      </c>
      <c r="BE153" s="93">
        <f>IF(N153="základná",J153,0)</f>
        <v>0</v>
      </c>
      <c r="BF153" s="93">
        <f>IF(N153="znížená",J153,0)</f>
        <v>0</v>
      </c>
      <c r="BG153" s="93">
        <f>IF(N153="zákl. prenesená",J153,0)</f>
        <v>0</v>
      </c>
      <c r="BH153" s="93">
        <f>IF(N153="zníž. prenesená",J153,0)</f>
        <v>0</v>
      </c>
      <c r="BI153" s="93">
        <f>IF(N153="nulová",J153,0)</f>
        <v>0</v>
      </c>
      <c r="BJ153" s="13" t="s">
        <v>137</v>
      </c>
      <c r="BK153" s="93">
        <f>I153*H153</f>
        <v>0</v>
      </c>
    </row>
    <row r="154" spans="2:65" s="1" customFormat="1" ht="6.95" customHeight="1" x14ac:dyDescent="0.2">
      <c r="B154" s="45"/>
      <c r="C154" s="46"/>
      <c r="D154" s="46"/>
      <c r="E154" s="46"/>
      <c r="F154" s="46"/>
      <c r="G154" s="46"/>
      <c r="H154" s="46"/>
      <c r="I154" s="46"/>
      <c r="J154" s="46"/>
      <c r="K154" s="46"/>
      <c r="L154" s="30"/>
    </row>
  </sheetData>
  <autoFilter ref="C128:K153" xr:uid="{00000000-0009-0000-0000-000004000000}"/>
  <mergeCells count="15">
    <mergeCell ref="D107:F107"/>
    <mergeCell ref="E119:H119"/>
    <mergeCell ref="E121:H121"/>
    <mergeCell ref="L2:V2"/>
    <mergeCell ref="C151:J151"/>
    <mergeCell ref="E87:H87"/>
    <mergeCell ref="D103:F103"/>
    <mergeCell ref="D104:F104"/>
    <mergeCell ref="D105:F105"/>
    <mergeCell ref="D106:F106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153:D154" xr:uid="{00000000-0002-0000-0400-000000000000}">
      <formula1>"K, M"</formula1>
    </dataValidation>
    <dataValidation type="list" allowBlank="1" showInputMessage="1" showErrorMessage="1" error="Povolené sú hodnoty základná, znížená, nulová." sqref="N153:N154" xr:uid="{00000000-0002-0000-04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M195"/>
  <sheetViews>
    <sheetView showGridLines="0" workbookViewId="0">
      <selection activeCell="D2" sqref="D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96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650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J106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ROUND((ROUND((SUM(BE106:BE113) + SUM(BE133:BE190)),  2) + SUM(BE194)), 2)</f>
        <v>0</v>
      </c>
      <c r="G35" s="105"/>
      <c r="H35" s="105"/>
      <c r="I35" s="106">
        <v>0.2</v>
      </c>
      <c r="J35" s="104">
        <f>ROUND((ROUND(((SUM(BE106:BE113) + SUM(BE133:BE190))*I35),  2) + (SUM(BE194)*I35)),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ROUND((ROUND((SUM(BF106:BF113) + SUM(BF133:BF190)),  2) + SUM(BF194)), 2)</f>
        <v>0</v>
      </c>
      <c r="G36" s="105"/>
      <c r="H36" s="105"/>
      <c r="I36" s="106">
        <v>0.2</v>
      </c>
      <c r="J36" s="104">
        <f>ROUND((ROUND(((SUM(BF106:BF113) + SUM(BF133:BF190))*I36),  2) + (SUM(BF194)*I36)),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ROUND((ROUND((SUM(BG106:BG113) + SUM(BG133:BG190)),  2) + SUM(BG194)),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ROUND((ROUND((SUM(BH106:BH113) + SUM(BH133:BH190)),  2) + SUM(BH194)),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ROUND((ROUND((SUM(BI106:BI113) + SUM(BI133:BI190)),  2) + SUM(BI194)),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4.2 - Nový bleskozvod vrátane zvodov a uzemnenia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J133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125</v>
      </c>
      <c r="E97" s="121"/>
      <c r="F97" s="121"/>
      <c r="G97" s="121"/>
      <c r="H97" s="121"/>
      <c r="I97" s="121"/>
      <c r="J97" s="122">
        <f>J134</f>
        <v>0</v>
      </c>
      <c r="L97" s="119"/>
    </row>
    <row r="98" spans="2:65" s="9" customFormat="1" ht="19.899999999999999" customHeight="1" x14ac:dyDescent="0.2">
      <c r="B98" s="123"/>
      <c r="D98" s="124" t="s">
        <v>128</v>
      </c>
      <c r="E98" s="125"/>
      <c r="F98" s="125"/>
      <c r="G98" s="125"/>
      <c r="H98" s="125"/>
      <c r="I98" s="125"/>
      <c r="J98" s="126">
        <f>J135</f>
        <v>0</v>
      </c>
      <c r="L98" s="123"/>
    </row>
    <row r="99" spans="2:65" s="8" customFormat="1" ht="24.95" customHeight="1" x14ac:dyDescent="0.2">
      <c r="B99" s="119"/>
      <c r="D99" s="120" t="s">
        <v>611</v>
      </c>
      <c r="E99" s="121"/>
      <c r="F99" s="121"/>
      <c r="G99" s="121"/>
      <c r="H99" s="121"/>
      <c r="I99" s="121"/>
      <c r="J99" s="122">
        <f>J140</f>
        <v>0</v>
      </c>
      <c r="L99" s="119"/>
    </row>
    <row r="100" spans="2:65" s="9" customFormat="1" ht="19.899999999999999" customHeight="1" x14ac:dyDescent="0.2">
      <c r="B100" s="123"/>
      <c r="D100" s="124" t="s">
        <v>651</v>
      </c>
      <c r="E100" s="125"/>
      <c r="F100" s="125"/>
      <c r="G100" s="125"/>
      <c r="H100" s="125"/>
      <c r="I100" s="125"/>
      <c r="J100" s="126">
        <f>J141</f>
        <v>0</v>
      </c>
      <c r="L100" s="123"/>
    </row>
    <row r="101" spans="2:65" s="9" customFormat="1" ht="19.899999999999999" customHeight="1" x14ac:dyDescent="0.2">
      <c r="B101" s="123"/>
      <c r="D101" s="124" t="s">
        <v>652</v>
      </c>
      <c r="E101" s="125"/>
      <c r="F101" s="125"/>
      <c r="G101" s="125"/>
      <c r="H101" s="125"/>
      <c r="I101" s="125"/>
      <c r="J101" s="126">
        <f>J186</f>
        <v>0</v>
      </c>
      <c r="L101" s="123"/>
    </row>
    <row r="102" spans="2:65" s="9" customFormat="1" ht="19.899999999999999" customHeight="1" x14ac:dyDescent="0.2">
      <c r="B102" s="123"/>
      <c r="D102" s="124" t="s">
        <v>653</v>
      </c>
      <c r="E102" s="125"/>
      <c r="F102" s="125"/>
      <c r="G102" s="125"/>
      <c r="H102" s="125"/>
      <c r="I102" s="125"/>
      <c r="J102" s="126">
        <f>J189</f>
        <v>0</v>
      </c>
      <c r="L102" s="123"/>
    </row>
    <row r="103" spans="2:65" s="200" customFormat="1" ht="21.75" customHeight="1" x14ac:dyDescent="0.2">
      <c r="B103" s="201"/>
      <c r="D103" s="202" t="s">
        <v>133</v>
      </c>
      <c r="J103" s="203">
        <f>J193</f>
        <v>0</v>
      </c>
      <c r="L103" s="201"/>
    </row>
    <row r="104" spans="2:65" s="1" customFormat="1" ht="21.75" customHeight="1" x14ac:dyDescent="0.2">
      <c r="B104" s="30"/>
      <c r="L104" s="30"/>
    </row>
    <row r="105" spans="2:65" s="1" customFormat="1" ht="6.95" customHeight="1" x14ac:dyDescent="0.2">
      <c r="B105" s="30"/>
      <c r="L105" s="30"/>
    </row>
    <row r="106" spans="2:65" s="1" customFormat="1" ht="29.25" customHeight="1" x14ac:dyDescent="0.2">
      <c r="B106" s="30"/>
      <c r="C106" s="118" t="s">
        <v>134</v>
      </c>
      <c r="J106" s="128">
        <f>ROUND(J107 + J108 + J109 + J110 + J111 + J112,2)</f>
        <v>0</v>
      </c>
      <c r="L106" s="30"/>
      <c r="N106" s="129" t="s">
        <v>39</v>
      </c>
    </row>
    <row r="107" spans="2:65" s="1" customFormat="1" ht="18" customHeight="1" x14ac:dyDescent="0.2">
      <c r="B107" s="130"/>
      <c r="C107" s="131"/>
      <c r="D107" s="244" t="s">
        <v>135</v>
      </c>
      <c r="E107" s="260"/>
      <c r="F107" s="260"/>
      <c r="G107" s="131"/>
      <c r="H107" s="131"/>
      <c r="I107" s="131"/>
      <c r="J107" s="89">
        <v>0</v>
      </c>
      <c r="K107" s="131"/>
      <c r="L107" s="130"/>
      <c r="M107" s="131"/>
      <c r="N107" s="133" t="s">
        <v>41</v>
      </c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131"/>
      <c r="AT107" s="131"/>
      <c r="AU107" s="131"/>
      <c r="AV107" s="131"/>
      <c r="AW107" s="131"/>
      <c r="AX107" s="131"/>
      <c r="AY107" s="134" t="s">
        <v>136</v>
      </c>
      <c r="AZ107" s="131"/>
      <c r="BA107" s="131"/>
      <c r="BB107" s="131"/>
      <c r="BC107" s="131"/>
      <c r="BD107" s="131"/>
      <c r="BE107" s="135">
        <f t="shared" ref="BE107:BE112" si="0">IF(N107="základná",J107,0)</f>
        <v>0</v>
      </c>
      <c r="BF107" s="135">
        <f t="shared" ref="BF107:BF112" si="1">IF(N107="znížená",J107,0)</f>
        <v>0</v>
      </c>
      <c r="BG107" s="135">
        <f t="shared" ref="BG107:BG112" si="2">IF(N107="zákl. prenesená",J107,0)</f>
        <v>0</v>
      </c>
      <c r="BH107" s="135">
        <f t="shared" ref="BH107:BH112" si="3">IF(N107="zníž. prenesená",J107,0)</f>
        <v>0</v>
      </c>
      <c r="BI107" s="135">
        <f t="shared" ref="BI107:BI112" si="4">IF(N107="nulová",J107,0)</f>
        <v>0</v>
      </c>
      <c r="BJ107" s="134" t="s">
        <v>137</v>
      </c>
      <c r="BK107" s="131"/>
      <c r="BL107" s="131"/>
      <c r="BM107" s="131"/>
    </row>
    <row r="108" spans="2:65" s="1" customFormat="1" ht="18" customHeight="1" x14ac:dyDescent="0.2">
      <c r="B108" s="130"/>
      <c r="C108" s="131"/>
      <c r="D108" s="244" t="s">
        <v>138</v>
      </c>
      <c r="E108" s="260"/>
      <c r="F108" s="260"/>
      <c r="G108" s="131"/>
      <c r="H108" s="131"/>
      <c r="I108" s="131"/>
      <c r="J108" s="89">
        <v>0</v>
      </c>
      <c r="K108" s="131"/>
      <c r="L108" s="130"/>
      <c r="M108" s="131"/>
      <c r="N108" s="133" t="s">
        <v>41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4" t="s">
        <v>136</v>
      </c>
      <c r="AZ108" s="131"/>
      <c r="BA108" s="131"/>
      <c r="BB108" s="131"/>
      <c r="BC108" s="131"/>
      <c r="BD108" s="131"/>
      <c r="BE108" s="135">
        <f t="shared" si="0"/>
        <v>0</v>
      </c>
      <c r="BF108" s="135">
        <f t="shared" si="1"/>
        <v>0</v>
      </c>
      <c r="BG108" s="135">
        <f t="shared" si="2"/>
        <v>0</v>
      </c>
      <c r="BH108" s="135">
        <f t="shared" si="3"/>
        <v>0</v>
      </c>
      <c r="BI108" s="135">
        <f t="shared" si="4"/>
        <v>0</v>
      </c>
      <c r="BJ108" s="134" t="s">
        <v>137</v>
      </c>
      <c r="BK108" s="131"/>
      <c r="BL108" s="131"/>
      <c r="BM108" s="131"/>
    </row>
    <row r="109" spans="2:65" s="1" customFormat="1" ht="18" customHeight="1" x14ac:dyDescent="0.2">
      <c r="B109" s="130"/>
      <c r="C109" s="131"/>
      <c r="D109" s="244" t="s">
        <v>139</v>
      </c>
      <c r="E109" s="260"/>
      <c r="F109" s="260"/>
      <c r="G109" s="131"/>
      <c r="H109" s="131"/>
      <c r="I109" s="131"/>
      <c r="J109" s="89">
        <v>0</v>
      </c>
      <c r="K109" s="131"/>
      <c r="L109" s="130"/>
      <c r="M109" s="131"/>
      <c r="N109" s="133" t="s">
        <v>41</v>
      </c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1"/>
      <c r="AJ109" s="131"/>
      <c r="AK109" s="131"/>
      <c r="AL109" s="131"/>
      <c r="AM109" s="131"/>
      <c r="AN109" s="131"/>
      <c r="AO109" s="131"/>
      <c r="AP109" s="131"/>
      <c r="AQ109" s="131"/>
      <c r="AR109" s="131"/>
      <c r="AS109" s="131"/>
      <c r="AT109" s="131"/>
      <c r="AU109" s="131"/>
      <c r="AV109" s="131"/>
      <c r="AW109" s="131"/>
      <c r="AX109" s="131"/>
      <c r="AY109" s="134" t="s">
        <v>136</v>
      </c>
      <c r="AZ109" s="131"/>
      <c r="BA109" s="131"/>
      <c r="BB109" s="131"/>
      <c r="BC109" s="131"/>
      <c r="BD109" s="131"/>
      <c r="BE109" s="135">
        <f t="shared" si="0"/>
        <v>0</v>
      </c>
      <c r="BF109" s="135">
        <f t="shared" si="1"/>
        <v>0</v>
      </c>
      <c r="BG109" s="135">
        <f t="shared" si="2"/>
        <v>0</v>
      </c>
      <c r="BH109" s="135">
        <f t="shared" si="3"/>
        <v>0</v>
      </c>
      <c r="BI109" s="135">
        <f t="shared" si="4"/>
        <v>0</v>
      </c>
      <c r="BJ109" s="134" t="s">
        <v>137</v>
      </c>
      <c r="BK109" s="131"/>
      <c r="BL109" s="131"/>
      <c r="BM109" s="131"/>
    </row>
    <row r="110" spans="2:65" s="1" customFormat="1" ht="18" customHeight="1" x14ac:dyDescent="0.2">
      <c r="B110" s="130"/>
      <c r="C110" s="131"/>
      <c r="D110" s="244" t="s">
        <v>140</v>
      </c>
      <c r="E110" s="260"/>
      <c r="F110" s="260"/>
      <c r="G110" s="131"/>
      <c r="H110" s="131"/>
      <c r="I110" s="131"/>
      <c r="J110" s="89">
        <v>0</v>
      </c>
      <c r="K110" s="131"/>
      <c r="L110" s="130"/>
      <c r="M110" s="131"/>
      <c r="N110" s="133" t="s">
        <v>41</v>
      </c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1"/>
      <c r="AJ110" s="131"/>
      <c r="AK110" s="131"/>
      <c r="AL110" s="131"/>
      <c r="AM110" s="131"/>
      <c r="AN110" s="131"/>
      <c r="AO110" s="131"/>
      <c r="AP110" s="131"/>
      <c r="AQ110" s="131"/>
      <c r="AR110" s="131"/>
      <c r="AS110" s="131"/>
      <c r="AT110" s="131"/>
      <c r="AU110" s="131"/>
      <c r="AV110" s="131"/>
      <c r="AW110" s="131"/>
      <c r="AX110" s="131"/>
      <c r="AY110" s="134" t="s">
        <v>136</v>
      </c>
      <c r="AZ110" s="131"/>
      <c r="BA110" s="131"/>
      <c r="BB110" s="131"/>
      <c r="BC110" s="131"/>
      <c r="BD110" s="131"/>
      <c r="BE110" s="135">
        <f t="shared" si="0"/>
        <v>0</v>
      </c>
      <c r="BF110" s="135">
        <f t="shared" si="1"/>
        <v>0</v>
      </c>
      <c r="BG110" s="135">
        <f t="shared" si="2"/>
        <v>0</v>
      </c>
      <c r="BH110" s="135">
        <f t="shared" si="3"/>
        <v>0</v>
      </c>
      <c r="BI110" s="135">
        <f t="shared" si="4"/>
        <v>0</v>
      </c>
      <c r="BJ110" s="134" t="s">
        <v>137</v>
      </c>
      <c r="BK110" s="131"/>
      <c r="BL110" s="131"/>
      <c r="BM110" s="131"/>
    </row>
    <row r="111" spans="2:65" s="1" customFormat="1" ht="18" customHeight="1" x14ac:dyDescent="0.2">
      <c r="B111" s="130"/>
      <c r="C111" s="131"/>
      <c r="D111" s="244" t="s">
        <v>141</v>
      </c>
      <c r="E111" s="260"/>
      <c r="F111" s="260"/>
      <c r="G111" s="131"/>
      <c r="H111" s="131"/>
      <c r="I111" s="131"/>
      <c r="J111" s="89">
        <v>0</v>
      </c>
      <c r="K111" s="131"/>
      <c r="L111" s="130"/>
      <c r="M111" s="131"/>
      <c r="N111" s="133" t="s">
        <v>41</v>
      </c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131"/>
      <c r="AQ111" s="131"/>
      <c r="AR111" s="131"/>
      <c r="AS111" s="131"/>
      <c r="AT111" s="131"/>
      <c r="AU111" s="131"/>
      <c r="AV111" s="131"/>
      <c r="AW111" s="131"/>
      <c r="AX111" s="131"/>
      <c r="AY111" s="134" t="s">
        <v>136</v>
      </c>
      <c r="AZ111" s="131"/>
      <c r="BA111" s="131"/>
      <c r="BB111" s="131"/>
      <c r="BC111" s="131"/>
      <c r="BD111" s="131"/>
      <c r="BE111" s="135">
        <f t="shared" si="0"/>
        <v>0</v>
      </c>
      <c r="BF111" s="135">
        <f t="shared" si="1"/>
        <v>0</v>
      </c>
      <c r="BG111" s="135">
        <f t="shared" si="2"/>
        <v>0</v>
      </c>
      <c r="BH111" s="135">
        <f t="shared" si="3"/>
        <v>0</v>
      </c>
      <c r="BI111" s="135">
        <f t="shared" si="4"/>
        <v>0</v>
      </c>
      <c r="BJ111" s="134" t="s">
        <v>137</v>
      </c>
      <c r="BK111" s="131"/>
      <c r="BL111" s="131"/>
      <c r="BM111" s="131"/>
    </row>
    <row r="112" spans="2:65" s="1" customFormat="1" ht="18" customHeight="1" x14ac:dyDescent="0.2">
      <c r="B112" s="130"/>
      <c r="C112" s="131"/>
      <c r="D112" s="132" t="s">
        <v>142</v>
      </c>
      <c r="E112" s="131"/>
      <c r="F112" s="131"/>
      <c r="G112" s="131"/>
      <c r="H112" s="131"/>
      <c r="I112" s="131"/>
      <c r="J112" s="89">
        <f>ROUND(J30*T112,2)</f>
        <v>0</v>
      </c>
      <c r="K112" s="131"/>
      <c r="L112" s="130"/>
      <c r="M112" s="131"/>
      <c r="N112" s="133" t="s">
        <v>41</v>
      </c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1"/>
      <c r="AK112" s="131"/>
      <c r="AL112" s="131"/>
      <c r="AM112" s="131"/>
      <c r="AN112" s="131"/>
      <c r="AO112" s="131"/>
      <c r="AP112" s="131"/>
      <c r="AQ112" s="131"/>
      <c r="AR112" s="131"/>
      <c r="AS112" s="131"/>
      <c r="AT112" s="131"/>
      <c r="AU112" s="131"/>
      <c r="AV112" s="131"/>
      <c r="AW112" s="131"/>
      <c r="AX112" s="131"/>
      <c r="AY112" s="134" t="s">
        <v>143</v>
      </c>
      <c r="AZ112" s="131"/>
      <c r="BA112" s="131"/>
      <c r="BB112" s="131"/>
      <c r="BC112" s="131"/>
      <c r="BD112" s="131"/>
      <c r="BE112" s="135">
        <f t="shared" si="0"/>
        <v>0</v>
      </c>
      <c r="BF112" s="135">
        <f t="shared" si="1"/>
        <v>0</v>
      </c>
      <c r="BG112" s="135">
        <f t="shared" si="2"/>
        <v>0</v>
      </c>
      <c r="BH112" s="135">
        <f t="shared" si="3"/>
        <v>0</v>
      </c>
      <c r="BI112" s="135">
        <f t="shared" si="4"/>
        <v>0</v>
      </c>
      <c r="BJ112" s="134" t="s">
        <v>137</v>
      </c>
      <c r="BK112" s="131"/>
      <c r="BL112" s="131"/>
      <c r="BM112" s="131"/>
    </row>
    <row r="113" spans="2:12" s="1" customFormat="1" x14ac:dyDescent="0.2">
      <c r="B113" s="30"/>
      <c r="L113" s="30"/>
    </row>
    <row r="114" spans="2:12" s="1" customFormat="1" ht="29.25" customHeight="1" x14ac:dyDescent="0.2">
      <c r="B114" s="30"/>
      <c r="C114" s="97" t="s">
        <v>114</v>
      </c>
      <c r="D114" s="98"/>
      <c r="E114" s="98"/>
      <c r="F114" s="98"/>
      <c r="G114" s="98"/>
      <c r="H114" s="98"/>
      <c r="I114" s="98"/>
      <c r="J114" s="99">
        <f>ROUND(J96+J106,2)</f>
        <v>0</v>
      </c>
      <c r="K114" s="98"/>
      <c r="L114" s="30"/>
    </row>
    <row r="115" spans="2:12" s="1" customFormat="1" ht="6.95" customHeight="1" x14ac:dyDescent="0.2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30"/>
    </row>
    <row r="119" spans="2:12" s="1" customFormat="1" ht="6.95" customHeight="1" x14ac:dyDescent="0.2">
      <c r="B119" s="47"/>
      <c r="C119" s="48"/>
      <c r="D119" s="48"/>
      <c r="E119" s="48"/>
      <c r="F119" s="48"/>
      <c r="G119" s="48"/>
      <c r="H119" s="48"/>
      <c r="I119" s="48"/>
      <c r="J119" s="48"/>
      <c r="K119" s="48"/>
      <c r="L119" s="30"/>
    </row>
    <row r="120" spans="2:12" s="1" customFormat="1" ht="24.95" customHeight="1" x14ac:dyDescent="0.2">
      <c r="B120" s="30"/>
      <c r="C120" s="17" t="s">
        <v>144</v>
      </c>
      <c r="L120" s="30"/>
    </row>
    <row r="121" spans="2:12" s="1" customFormat="1" ht="6.95" customHeight="1" x14ac:dyDescent="0.2">
      <c r="B121" s="30"/>
      <c r="L121" s="30"/>
    </row>
    <row r="122" spans="2:12" s="1" customFormat="1" ht="12" customHeight="1" x14ac:dyDescent="0.2">
      <c r="B122" s="30"/>
      <c r="C122" s="23" t="s">
        <v>14</v>
      </c>
      <c r="L122" s="30"/>
    </row>
    <row r="123" spans="2:12" s="1" customFormat="1" ht="26.25" customHeight="1" x14ac:dyDescent="0.2">
      <c r="B123" s="30"/>
      <c r="E123" s="261" t="str">
        <f>E7</f>
        <v>Zateplenie plniarne nealkoholických nápojov, Dunajská Streda - aktualizácia jún 2023</v>
      </c>
      <c r="F123" s="262"/>
      <c r="G123" s="262"/>
      <c r="H123" s="262"/>
      <c r="L123" s="30"/>
    </row>
    <row r="124" spans="2:12" s="1" customFormat="1" ht="12" customHeight="1" x14ac:dyDescent="0.2">
      <c r="B124" s="30"/>
      <c r="C124" s="23" t="s">
        <v>116</v>
      </c>
      <c r="L124" s="30"/>
    </row>
    <row r="125" spans="2:12" s="1" customFormat="1" ht="16.5" customHeight="1" x14ac:dyDescent="0.2">
      <c r="B125" s="30"/>
      <c r="E125" s="242" t="str">
        <f>E9</f>
        <v>4.2 - Nový bleskozvod vrátane zvodov a uzemnenia</v>
      </c>
      <c r="F125" s="263"/>
      <c r="G125" s="263"/>
      <c r="H125" s="263"/>
      <c r="L125" s="30"/>
    </row>
    <row r="126" spans="2:12" s="1" customFormat="1" ht="6.95" customHeight="1" x14ac:dyDescent="0.2">
      <c r="B126" s="30"/>
      <c r="L126" s="30"/>
    </row>
    <row r="127" spans="2:12" s="1" customFormat="1" ht="12" customHeight="1" x14ac:dyDescent="0.2">
      <c r="B127" s="30"/>
      <c r="C127" s="23" t="s">
        <v>17</v>
      </c>
      <c r="F127" s="21" t="str">
        <f>F12</f>
        <v>Dunajská Streda</v>
      </c>
      <c r="I127" s="23" t="s">
        <v>19</v>
      </c>
      <c r="J127" s="53" t="str">
        <f>IF(J12="","",J12)</f>
        <v>8. 6. 2023</v>
      </c>
      <c r="L127" s="30"/>
    </row>
    <row r="128" spans="2:12" s="1" customFormat="1" ht="6.95" customHeight="1" x14ac:dyDescent="0.2">
      <c r="B128" s="30"/>
      <c r="L128" s="30"/>
    </row>
    <row r="129" spans="2:65" s="1" customFormat="1" ht="25.7" customHeight="1" x14ac:dyDescent="0.2">
      <c r="B129" s="30"/>
      <c r="C129" s="23" t="s">
        <v>21</v>
      </c>
      <c r="F129" s="21" t="str">
        <f>E15</f>
        <v>McCarter, a.s.</v>
      </c>
      <c r="I129" s="23" t="s">
        <v>27</v>
      </c>
      <c r="J129" s="26" t="str">
        <f>E21</f>
        <v>Ing.arch. Miroslav Marko M.Arch.</v>
      </c>
      <c r="L129" s="30"/>
    </row>
    <row r="130" spans="2:65" s="1" customFormat="1" ht="15.2" customHeight="1" x14ac:dyDescent="0.2">
      <c r="B130" s="30"/>
      <c r="C130" s="23" t="s">
        <v>25</v>
      </c>
      <c r="F130" s="21" t="str">
        <f>IF(E18="","",E18)</f>
        <v>Vyplň údaj</v>
      </c>
      <c r="I130" s="23" t="s">
        <v>30</v>
      </c>
      <c r="J130" s="26" t="str">
        <f>E24</f>
        <v>Rosoft, s.r.o.</v>
      </c>
      <c r="L130" s="30"/>
    </row>
    <row r="131" spans="2:65" s="1" customFormat="1" ht="10.35" customHeight="1" x14ac:dyDescent="0.2">
      <c r="B131" s="30"/>
      <c r="L131" s="30"/>
    </row>
    <row r="132" spans="2:65" s="10" customFormat="1" ht="29.25" customHeight="1" x14ac:dyDescent="0.2">
      <c r="B132" s="136"/>
      <c r="C132" s="137" t="s">
        <v>145</v>
      </c>
      <c r="D132" s="138" t="s">
        <v>60</v>
      </c>
      <c r="E132" s="138" t="s">
        <v>56</v>
      </c>
      <c r="F132" s="138" t="s">
        <v>57</v>
      </c>
      <c r="G132" s="138" t="s">
        <v>146</v>
      </c>
      <c r="H132" s="138" t="s">
        <v>147</v>
      </c>
      <c r="I132" s="138" t="s">
        <v>148</v>
      </c>
      <c r="J132" s="139" t="s">
        <v>122</v>
      </c>
      <c r="K132" s="140" t="s">
        <v>149</v>
      </c>
      <c r="L132" s="136"/>
      <c r="M132" s="59" t="s">
        <v>1</v>
      </c>
      <c r="N132" s="60" t="s">
        <v>39</v>
      </c>
      <c r="O132" s="60" t="s">
        <v>150</v>
      </c>
      <c r="P132" s="60" t="s">
        <v>151</v>
      </c>
      <c r="Q132" s="60" t="s">
        <v>152</v>
      </c>
      <c r="R132" s="60" t="s">
        <v>153</v>
      </c>
      <c r="S132" s="60" t="s">
        <v>154</v>
      </c>
      <c r="T132" s="61" t="s">
        <v>155</v>
      </c>
    </row>
    <row r="133" spans="2:65" s="1" customFormat="1" ht="22.9" customHeight="1" x14ac:dyDescent="0.25">
      <c r="B133" s="30"/>
      <c r="C133" s="64" t="s">
        <v>119</v>
      </c>
      <c r="J133" s="141">
        <f>BK133</f>
        <v>0</v>
      </c>
      <c r="L133" s="30"/>
      <c r="M133" s="62"/>
      <c r="N133" s="54"/>
      <c r="O133" s="54"/>
      <c r="P133" s="142">
        <f>P134+P140+P193</f>
        <v>0</v>
      </c>
      <c r="Q133" s="54"/>
      <c r="R133" s="142">
        <f>R134+R140+R193</f>
        <v>7.8834469000000009</v>
      </c>
      <c r="S133" s="54"/>
      <c r="T133" s="143">
        <f>T134+T140+T193</f>
        <v>0</v>
      </c>
      <c r="AT133" s="13" t="s">
        <v>74</v>
      </c>
      <c r="AU133" s="13" t="s">
        <v>124</v>
      </c>
      <c r="BK133" s="144">
        <f>BK134+BK140+BK193</f>
        <v>0</v>
      </c>
    </row>
    <row r="134" spans="2:65" s="11" customFormat="1" ht="25.9" customHeight="1" x14ac:dyDescent="0.2">
      <c r="B134" s="145"/>
      <c r="D134" s="146" t="s">
        <v>74</v>
      </c>
      <c r="E134" s="147" t="s">
        <v>156</v>
      </c>
      <c r="F134" s="147" t="s">
        <v>157</v>
      </c>
      <c r="I134" s="148"/>
      <c r="J134" s="127">
        <f>BK134</f>
        <v>0</v>
      </c>
      <c r="L134" s="145"/>
      <c r="M134" s="149"/>
      <c r="P134" s="150">
        <f>P135</f>
        <v>0</v>
      </c>
      <c r="R134" s="150">
        <f>R135</f>
        <v>4.0731000000000002</v>
      </c>
      <c r="T134" s="151">
        <f>T135</f>
        <v>0</v>
      </c>
      <c r="AR134" s="146" t="s">
        <v>83</v>
      </c>
      <c r="AT134" s="152" t="s">
        <v>74</v>
      </c>
      <c r="AU134" s="152" t="s">
        <v>75</v>
      </c>
      <c r="AY134" s="146" t="s">
        <v>158</v>
      </c>
      <c r="BK134" s="153">
        <f>BK135</f>
        <v>0</v>
      </c>
    </row>
    <row r="135" spans="2:65" s="11" customFormat="1" ht="22.9" customHeight="1" x14ac:dyDescent="0.2">
      <c r="B135" s="145"/>
      <c r="D135" s="146" t="s">
        <v>74</v>
      </c>
      <c r="E135" s="154" t="s">
        <v>191</v>
      </c>
      <c r="F135" s="154" t="s">
        <v>211</v>
      </c>
      <c r="I135" s="148"/>
      <c r="J135" s="155">
        <f>BK135</f>
        <v>0</v>
      </c>
      <c r="L135" s="145"/>
      <c r="M135" s="149"/>
      <c r="P135" s="150">
        <f>SUM(P136:P139)</f>
        <v>0</v>
      </c>
      <c r="R135" s="150">
        <f>SUM(R136:R139)</f>
        <v>4.0731000000000002</v>
      </c>
      <c r="T135" s="151">
        <f>SUM(T136:T139)</f>
        <v>0</v>
      </c>
      <c r="AR135" s="146" t="s">
        <v>83</v>
      </c>
      <c r="AT135" s="152" t="s">
        <v>74</v>
      </c>
      <c r="AU135" s="152" t="s">
        <v>83</v>
      </c>
      <c r="AY135" s="146" t="s">
        <v>158</v>
      </c>
      <c r="BK135" s="153">
        <f>SUM(BK136:BK139)</f>
        <v>0</v>
      </c>
    </row>
    <row r="136" spans="2:65" s="1" customFormat="1" ht="24.2" customHeight="1" x14ac:dyDescent="0.2">
      <c r="B136" s="130"/>
      <c r="C136" s="156" t="s">
        <v>83</v>
      </c>
      <c r="D136" s="156" t="s">
        <v>161</v>
      </c>
      <c r="E136" s="157" t="s">
        <v>654</v>
      </c>
      <c r="F136" s="158" t="s">
        <v>655</v>
      </c>
      <c r="G136" s="159" t="s">
        <v>170</v>
      </c>
      <c r="H136" s="160">
        <v>110</v>
      </c>
      <c r="I136" s="161"/>
      <c r="J136" s="162">
        <f>ROUND(I136*H136,2)</f>
        <v>0</v>
      </c>
      <c r="K136" s="163"/>
      <c r="L136" s="30"/>
      <c r="M136" s="164" t="s">
        <v>1</v>
      </c>
      <c r="N136" s="129" t="s">
        <v>41</v>
      </c>
      <c r="P136" s="165">
        <f>O136*H136</f>
        <v>0</v>
      </c>
      <c r="Q136" s="165">
        <v>1.0000000000000001E-5</v>
      </c>
      <c r="R136" s="165">
        <f>Q136*H136</f>
        <v>1.1000000000000001E-3</v>
      </c>
      <c r="S136" s="165">
        <v>0</v>
      </c>
      <c r="T136" s="166">
        <f>S136*H136</f>
        <v>0</v>
      </c>
      <c r="AR136" s="167" t="s">
        <v>165</v>
      </c>
      <c r="AT136" s="167" t="s">
        <v>161</v>
      </c>
      <c r="AU136" s="167" t="s">
        <v>137</v>
      </c>
      <c r="AY136" s="13" t="s">
        <v>158</v>
      </c>
      <c r="BE136" s="93">
        <f>IF(N136="základná",J136,0)</f>
        <v>0</v>
      </c>
      <c r="BF136" s="93">
        <f>IF(N136="znížená",J136,0)</f>
        <v>0</v>
      </c>
      <c r="BG136" s="93">
        <f>IF(N136="zákl. prenesená",J136,0)</f>
        <v>0</v>
      </c>
      <c r="BH136" s="93">
        <f>IF(N136="zníž. prenesená",J136,0)</f>
        <v>0</v>
      </c>
      <c r="BI136" s="93">
        <f>IF(N136="nulová",J136,0)</f>
        <v>0</v>
      </c>
      <c r="BJ136" s="13" t="s">
        <v>137</v>
      </c>
      <c r="BK136" s="93">
        <f>ROUND(I136*H136,2)</f>
        <v>0</v>
      </c>
      <c r="BL136" s="13" t="s">
        <v>165</v>
      </c>
      <c r="BM136" s="167" t="s">
        <v>137</v>
      </c>
    </row>
    <row r="137" spans="2:65" s="1" customFormat="1" ht="21.75" customHeight="1" x14ac:dyDescent="0.2">
      <c r="B137" s="130"/>
      <c r="C137" s="169" t="s">
        <v>137</v>
      </c>
      <c r="D137" s="169" t="s">
        <v>391</v>
      </c>
      <c r="E137" s="170" t="s">
        <v>656</v>
      </c>
      <c r="F137" s="171" t="s">
        <v>657</v>
      </c>
      <c r="G137" s="172" t="s">
        <v>397</v>
      </c>
      <c r="H137" s="173">
        <v>1500</v>
      </c>
      <c r="I137" s="174"/>
      <c r="J137" s="175">
        <f>ROUND(I137*H137,2)</f>
        <v>0</v>
      </c>
      <c r="K137" s="176"/>
      <c r="L137" s="177"/>
      <c r="M137" s="178" t="s">
        <v>1</v>
      </c>
      <c r="N137" s="179" t="s">
        <v>41</v>
      </c>
      <c r="P137" s="165">
        <f>O137*H137</f>
        <v>0</v>
      </c>
      <c r="Q137" s="165">
        <v>1E-3</v>
      </c>
      <c r="R137" s="165">
        <f>Q137*H137</f>
        <v>1.5</v>
      </c>
      <c r="S137" s="165">
        <v>0</v>
      </c>
      <c r="T137" s="166">
        <f>S137*H137</f>
        <v>0</v>
      </c>
      <c r="AR137" s="167" t="s">
        <v>176</v>
      </c>
      <c r="AT137" s="167" t="s">
        <v>391</v>
      </c>
      <c r="AU137" s="167" t="s">
        <v>137</v>
      </c>
      <c r="AY137" s="13" t="s">
        <v>158</v>
      </c>
      <c r="BE137" s="93">
        <f>IF(N137="základná",J137,0)</f>
        <v>0</v>
      </c>
      <c r="BF137" s="93">
        <f>IF(N137="znížená",J137,0)</f>
        <v>0</v>
      </c>
      <c r="BG137" s="93">
        <f>IF(N137="zákl. prenesená",J137,0)</f>
        <v>0</v>
      </c>
      <c r="BH137" s="93">
        <f>IF(N137="zníž. prenesená",J137,0)</f>
        <v>0</v>
      </c>
      <c r="BI137" s="93">
        <f>IF(N137="nulová",J137,0)</f>
        <v>0</v>
      </c>
      <c r="BJ137" s="13" t="s">
        <v>137</v>
      </c>
      <c r="BK137" s="93">
        <f>ROUND(I137*H137,2)</f>
        <v>0</v>
      </c>
      <c r="BL137" s="13" t="s">
        <v>165</v>
      </c>
      <c r="BM137" s="167" t="s">
        <v>165</v>
      </c>
    </row>
    <row r="138" spans="2:65" s="1" customFormat="1" ht="33" customHeight="1" x14ac:dyDescent="0.2">
      <c r="B138" s="130"/>
      <c r="C138" s="156" t="s">
        <v>159</v>
      </c>
      <c r="D138" s="156" t="s">
        <v>161</v>
      </c>
      <c r="E138" s="157" t="s">
        <v>658</v>
      </c>
      <c r="F138" s="158" t="s">
        <v>659</v>
      </c>
      <c r="G138" s="159" t="s">
        <v>175</v>
      </c>
      <c r="H138" s="160">
        <v>100</v>
      </c>
      <c r="I138" s="161"/>
      <c r="J138" s="162">
        <f>ROUND(I138*H138,2)</f>
        <v>0</v>
      </c>
      <c r="K138" s="163"/>
      <c r="L138" s="30"/>
      <c r="M138" s="164" t="s">
        <v>1</v>
      </c>
      <c r="N138" s="129" t="s">
        <v>41</v>
      </c>
      <c r="P138" s="165">
        <f>O138*H138</f>
        <v>0</v>
      </c>
      <c r="Q138" s="165">
        <v>2.572E-2</v>
      </c>
      <c r="R138" s="165">
        <f>Q138*H138</f>
        <v>2.5720000000000001</v>
      </c>
      <c r="S138" s="165">
        <v>0</v>
      </c>
      <c r="T138" s="166">
        <f>S138*H138</f>
        <v>0</v>
      </c>
      <c r="AR138" s="167" t="s">
        <v>165</v>
      </c>
      <c r="AT138" s="167" t="s">
        <v>161</v>
      </c>
      <c r="AU138" s="167" t="s">
        <v>137</v>
      </c>
      <c r="AY138" s="13" t="s">
        <v>158</v>
      </c>
      <c r="BE138" s="93">
        <f>IF(N138="základná",J138,0)</f>
        <v>0</v>
      </c>
      <c r="BF138" s="93">
        <f>IF(N138="znížená",J138,0)</f>
        <v>0</v>
      </c>
      <c r="BG138" s="93">
        <f>IF(N138="zákl. prenesená",J138,0)</f>
        <v>0</v>
      </c>
      <c r="BH138" s="93">
        <f>IF(N138="zníž. prenesená",J138,0)</f>
        <v>0</v>
      </c>
      <c r="BI138" s="93">
        <f>IF(N138="nulová",J138,0)</f>
        <v>0</v>
      </c>
      <c r="BJ138" s="13" t="s">
        <v>137</v>
      </c>
      <c r="BK138" s="93">
        <f>ROUND(I138*H138,2)</f>
        <v>0</v>
      </c>
      <c r="BL138" s="13" t="s">
        <v>165</v>
      </c>
      <c r="BM138" s="167" t="s">
        <v>171</v>
      </c>
    </row>
    <row r="139" spans="2:65" s="1" customFormat="1" ht="37.9" customHeight="1" x14ac:dyDescent="0.2">
      <c r="B139" s="130"/>
      <c r="C139" s="156" t="s">
        <v>165</v>
      </c>
      <c r="D139" s="156" t="s">
        <v>161</v>
      </c>
      <c r="E139" s="157" t="s">
        <v>660</v>
      </c>
      <c r="F139" s="158" t="s">
        <v>661</v>
      </c>
      <c r="G139" s="159" t="s">
        <v>662</v>
      </c>
      <c r="H139" s="160">
        <v>38</v>
      </c>
      <c r="I139" s="161"/>
      <c r="J139" s="162">
        <f>ROUND(I139*H139,2)</f>
        <v>0</v>
      </c>
      <c r="K139" s="163"/>
      <c r="L139" s="30"/>
      <c r="M139" s="164" t="s">
        <v>1</v>
      </c>
      <c r="N139" s="129" t="s">
        <v>41</v>
      </c>
      <c r="P139" s="165">
        <f>O139*H139</f>
        <v>0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AR139" s="167" t="s">
        <v>165</v>
      </c>
      <c r="AT139" s="167" t="s">
        <v>161</v>
      </c>
      <c r="AU139" s="167" t="s">
        <v>137</v>
      </c>
      <c r="AY139" s="13" t="s">
        <v>158</v>
      </c>
      <c r="BE139" s="93">
        <f>IF(N139="základná",J139,0)</f>
        <v>0</v>
      </c>
      <c r="BF139" s="93">
        <f>IF(N139="znížená",J139,0)</f>
        <v>0</v>
      </c>
      <c r="BG139" s="93">
        <f>IF(N139="zákl. prenesená",J139,0)</f>
        <v>0</v>
      </c>
      <c r="BH139" s="93">
        <f>IF(N139="zníž. prenesená",J139,0)</f>
        <v>0</v>
      </c>
      <c r="BI139" s="93">
        <f>IF(N139="nulová",J139,0)</f>
        <v>0</v>
      </c>
      <c r="BJ139" s="13" t="s">
        <v>137</v>
      </c>
      <c r="BK139" s="93">
        <f>ROUND(I139*H139,2)</f>
        <v>0</v>
      </c>
      <c r="BL139" s="13" t="s">
        <v>165</v>
      </c>
      <c r="BM139" s="167" t="s">
        <v>176</v>
      </c>
    </row>
    <row r="140" spans="2:65" s="11" customFormat="1" ht="25.9" customHeight="1" x14ac:dyDescent="0.2">
      <c r="B140" s="145"/>
      <c r="D140" s="146" t="s">
        <v>74</v>
      </c>
      <c r="E140" s="147" t="s">
        <v>391</v>
      </c>
      <c r="F140" s="147" t="s">
        <v>613</v>
      </c>
      <c r="I140" s="148"/>
      <c r="J140" s="127">
        <f>BK140</f>
        <v>0</v>
      </c>
      <c r="L140" s="145"/>
      <c r="M140" s="149"/>
      <c r="P140" s="150">
        <f>P141+P186+P189</f>
        <v>0</v>
      </c>
      <c r="R140" s="150">
        <f>R141+R186+R189</f>
        <v>3.8103469000000003</v>
      </c>
      <c r="T140" s="151">
        <f>T141+T186+T189</f>
        <v>0</v>
      </c>
      <c r="AR140" s="146" t="s">
        <v>159</v>
      </c>
      <c r="AT140" s="152" t="s">
        <v>74</v>
      </c>
      <c r="AU140" s="152" t="s">
        <v>75</v>
      </c>
      <c r="AY140" s="146" t="s">
        <v>158</v>
      </c>
      <c r="BK140" s="153">
        <f>BK141+BK186+BK189</f>
        <v>0</v>
      </c>
    </row>
    <row r="141" spans="2:65" s="11" customFormat="1" ht="22.9" customHeight="1" x14ac:dyDescent="0.2">
      <c r="B141" s="145"/>
      <c r="D141" s="146" t="s">
        <v>74</v>
      </c>
      <c r="E141" s="154" t="s">
        <v>614</v>
      </c>
      <c r="F141" s="154" t="s">
        <v>663</v>
      </c>
      <c r="I141" s="148"/>
      <c r="J141" s="155">
        <f>BK141</f>
        <v>0</v>
      </c>
      <c r="L141" s="145"/>
      <c r="M141" s="149"/>
      <c r="P141" s="150">
        <f>SUM(P142:P185)</f>
        <v>0</v>
      </c>
      <c r="R141" s="150">
        <f>SUM(R142:R185)</f>
        <v>3.8103469000000003</v>
      </c>
      <c r="T141" s="151">
        <f>SUM(T142:T185)</f>
        <v>0</v>
      </c>
      <c r="AR141" s="146" t="s">
        <v>159</v>
      </c>
      <c r="AT141" s="152" t="s">
        <v>74</v>
      </c>
      <c r="AU141" s="152" t="s">
        <v>83</v>
      </c>
      <c r="AY141" s="146" t="s">
        <v>158</v>
      </c>
      <c r="BK141" s="153">
        <f>SUM(BK142:BK185)</f>
        <v>0</v>
      </c>
    </row>
    <row r="142" spans="2:65" s="1" customFormat="1" ht="16.5" customHeight="1" x14ac:dyDescent="0.2">
      <c r="B142" s="130"/>
      <c r="C142" s="156" t="s">
        <v>177</v>
      </c>
      <c r="D142" s="156" t="s">
        <v>161</v>
      </c>
      <c r="E142" s="157" t="s">
        <v>616</v>
      </c>
      <c r="F142" s="158" t="s">
        <v>617</v>
      </c>
      <c r="G142" s="159" t="s">
        <v>170</v>
      </c>
      <c r="H142" s="160">
        <v>2650</v>
      </c>
      <c r="I142" s="161"/>
      <c r="J142" s="162">
        <f t="shared" ref="J142:J185" si="5">ROUND(I142*H142,2)</f>
        <v>0</v>
      </c>
      <c r="K142" s="163"/>
      <c r="L142" s="30"/>
      <c r="M142" s="164" t="s">
        <v>1</v>
      </c>
      <c r="N142" s="129" t="s">
        <v>41</v>
      </c>
      <c r="P142" s="165">
        <f t="shared" ref="P142:P185" si="6">O142*H142</f>
        <v>0</v>
      </c>
      <c r="Q142" s="165">
        <v>0</v>
      </c>
      <c r="R142" s="165">
        <f t="shared" ref="R142:R185" si="7">Q142*H142</f>
        <v>0</v>
      </c>
      <c r="S142" s="165">
        <v>0</v>
      </c>
      <c r="T142" s="166">
        <f t="shared" ref="T142:T185" si="8">S142*H142</f>
        <v>0</v>
      </c>
      <c r="AR142" s="167" t="s">
        <v>281</v>
      </c>
      <c r="AT142" s="167" t="s">
        <v>161</v>
      </c>
      <c r="AU142" s="167" t="s">
        <v>137</v>
      </c>
      <c r="AY142" s="13" t="s">
        <v>158</v>
      </c>
      <c r="BE142" s="93">
        <f t="shared" ref="BE142:BE185" si="9">IF(N142="základná",J142,0)</f>
        <v>0</v>
      </c>
      <c r="BF142" s="93">
        <f t="shared" ref="BF142:BF185" si="10">IF(N142="znížená",J142,0)</f>
        <v>0</v>
      </c>
      <c r="BG142" s="93">
        <f t="shared" ref="BG142:BG185" si="11">IF(N142="zákl. prenesená",J142,0)</f>
        <v>0</v>
      </c>
      <c r="BH142" s="93">
        <f t="shared" ref="BH142:BH185" si="12">IF(N142="zníž. prenesená",J142,0)</f>
        <v>0</v>
      </c>
      <c r="BI142" s="93">
        <f t="shared" ref="BI142:BI185" si="13">IF(N142="nulová",J142,0)</f>
        <v>0</v>
      </c>
      <c r="BJ142" s="13" t="s">
        <v>137</v>
      </c>
      <c r="BK142" s="93">
        <f t="shared" ref="BK142:BK185" si="14">ROUND(I142*H142,2)</f>
        <v>0</v>
      </c>
      <c r="BL142" s="13" t="s">
        <v>281</v>
      </c>
      <c r="BM142" s="167" t="s">
        <v>180</v>
      </c>
    </row>
    <row r="143" spans="2:65" s="1" customFormat="1" ht="24.2" customHeight="1" x14ac:dyDescent="0.2">
      <c r="B143" s="130"/>
      <c r="C143" s="169" t="s">
        <v>171</v>
      </c>
      <c r="D143" s="169" t="s">
        <v>391</v>
      </c>
      <c r="E143" s="170" t="s">
        <v>664</v>
      </c>
      <c r="F143" s="171" t="s">
        <v>665</v>
      </c>
      <c r="G143" s="172" t="s">
        <v>397</v>
      </c>
      <c r="H143" s="173">
        <v>1236.6669999999999</v>
      </c>
      <c r="I143" s="174"/>
      <c r="J143" s="175">
        <f t="shared" si="5"/>
        <v>0</v>
      </c>
      <c r="K143" s="176"/>
      <c r="L143" s="177"/>
      <c r="M143" s="178" t="s">
        <v>1</v>
      </c>
      <c r="N143" s="179" t="s">
        <v>41</v>
      </c>
      <c r="P143" s="165">
        <f t="shared" si="6"/>
        <v>0</v>
      </c>
      <c r="Q143" s="165">
        <v>1E-3</v>
      </c>
      <c r="R143" s="165">
        <f t="shared" si="7"/>
        <v>1.236667</v>
      </c>
      <c r="S143" s="165">
        <v>0</v>
      </c>
      <c r="T143" s="166">
        <f t="shared" si="8"/>
        <v>0</v>
      </c>
      <c r="AR143" s="167" t="s">
        <v>666</v>
      </c>
      <c r="AT143" s="167" t="s">
        <v>391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281</v>
      </c>
      <c r="BM143" s="167" t="s">
        <v>183</v>
      </c>
    </row>
    <row r="144" spans="2:65" s="1" customFormat="1" ht="16.5" customHeight="1" x14ac:dyDescent="0.2">
      <c r="B144" s="130"/>
      <c r="C144" s="156" t="s">
        <v>184</v>
      </c>
      <c r="D144" s="156" t="s">
        <v>161</v>
      </c>
      <c r="E144" s="157" t="s">
        <v>616</v>
      </c>
      <c r="F144" s="158" t="s">
        <v>617</v>
      </c>
      <c r="G144" s="159" t="s">
        <v>170</v>
      </c>
      <c r="H144" s="160">
        <v>180</v>
      </c>
      <c r="I144" s="161"/>
      <c r="J144" s="162">
        <f t="shared" si="5"/>
        <v>0</v>
      </c>
      <c r="K144" s="163"/>
      <c r="L144" s="30"/>
      <c r="M144" s="164" t="s">
        <v>1</v>
      </c>
      <c r="N144" s="12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281</v>
      </c>
      <c r="AT144" s="167" t="s">
        <v>161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281</v>
      </c>
      <c r="BM144" s="167" t="s">
        <v>187</v>
      </c>
    </row>
    <row r="145" spans="2:65" s="1" customFormat="1" ht="24.2" customHeight="1" x14ac:dyDescent="0.2">
      <c r="B145" s="130"/>
      <c r="C145" s="169" t="s">
        <v>176</v>
      </c>
      <c r="D145" s="169" t="s">
        <v>391</v>
      </c>
      <c r="E145" s="170" t="s">
        <v>667</v>
      </c>
      <c r="F145" s="171" t="s">
        <v>668</v>
      </c>
      <c r="G145" s="172" t="s">
        <v>397</v>
      </c>
      <c r="H145" s="173">
        <v>180</v>
      </c>
      <c r="I145" s="174"/>
      <c r="J145" s="175">
        <f t="shared" si="5"/>
        <v>0</v>
      </c>
      <c r="K145" s="176"/>
      <c r="L145" s="177"/>
      <c r="M145" s="178" t="s">
        <v>1</v>
      </c>
      <c r="N145" s="179" t="s">
        <v>41</v>
      </c>
      <c r="P145" s="165">
        <f t="shared" si="6"/>
        <v>0</v>
      </c>
      <c r="Q145" s="165">
        <v>1E-3</v>
      </c>
      <c r="R145" s="165">
        <f t="shared" si="7"/>
        <v>0.18</v>
      </c>
      <c r="S145" s="165">
        <v>0</v>
      </c>
      <c r="T145" s="166">
        <f t="shared" si="8"/>
        <v>0</v>
      </c>
      <c r="AR145" s="167" t="s">
        <v>666</v>
      </c>
      <c r="AT145" s="167" t="s">
        <v>391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281</v>
      </c>
      <c r="BM145" s="167" t="s">
        <v>190</v>
      </c>
    </row>
    <row r="146" spans="2:65" s="1" customFormat="1" ht="16.5" customHeight="1" x14ac:dyDescent="0.2">
      <c r="B146" s="130"/>
      <c r="C146" s="156" t="s">
        <v>191</v>
      </c>
      <c r="D146" s="156" t="s">
        <v>161</v>
      </c>
      <c r="E146" s="157" t="s">
        <v>618</v>
      </c>
      <c r="F146" s="158" t="s">
        <v>619</v>
      </c>
      <c r="G146" s="159" t="s">
        <v>170</v>
      </c>
      <c r="H146" s="160">
        <v>540</v>
      </c>
      <c r="I146" s="161"/>
      <c r="J146" s="162">
        <f t="shared" si="5"/>
        <v>0</v>
      </c>
      <c r="K146" s="163"/>
      <c r="L146" s="30"/>
      <c r="M146" s="164" t="s">
        <v>1</v>
      </c>
      <c r="N146" s="129" t="s">
        <v>41</v>
      </c>
      <c r="P146" s="165">
        <f t="shared" si="6"/>
        <v>0</v>
      </c>
      <c r="Q146" s="165">
        <v>0</v>
      </c>
      <c r="R146" s="165">
        <f t="shared" si="7"/>
        <v>0</v>
      </c>
      <c r="S146" s="165">
        <v>0</v>
      </c>
      <c r="T146" s="166">
        <f t="shared" si="8"/>
        <v>0</v>
      </c>
      <c r="AR146" s="167" t="s">
        <v>281</v>
      </c>
      <c r="AT146" s="167" t="s">
        <v>161</v>
      </c>
      <c r="AU146" s="167" t="s">
        <v>137</v>
      </c>
      <c r="AY146" s="13" t="s">
        <v>158</v>
      </c>
      <c r="BE146" s="93">
        <f t="shared" si="9"/>
        <v>0</v>
      </c>
      <c r="BF146" s="93">
        <f t="shared" si="10"/>
        <v>0</v>
      </c>
      <c r="BG146" s="93">
        <f t="shared" si="11"/>
        <v>0</v>
      </c>
      <c r="BH146" s="93">
        <f t="shared" si="12"/>
        <v>0</v>
      </c>
      <c r="BI146" s="93">
        <f t="shared" si="13"/>
        <v>0</v>
      </c>
      <c r="BJ146" s="13" t="s">
        <v>137</v>
      </c>
      <c r="BK146" s="93">
        <f t="shared" si="14"/>
        <v>0</v>
      </c>
      <c r="BL146" s="13" t="s">
        <v>281</v>
      </c>
      <c r="BM146" s="167" t="s">
        <v>194</v>
      </c>
    </row>
    <row r="147" spans="2:65" s="1" customFormat="1" ht="33" customHeight="1" x14ac:dyDescent="0.2">
      <c r="B147" s="130"/>
      <c r="C147" s="169" t="s">
        <v>180</v>
      </c>
      <c r="D147" s="169" t="s">
        <v>391</v>
      </c>
      <c r="E147" s="170" t="s">
        <v>669</v>
      </c>
      <c r="F147" s="171" t="s">
        <v>670</v>
      </c>
      <c r="G147" s="172" t="s">
        <v>397</v>
      </c>
      <c r="H147" s="173">
        <v>540</v>
      </c>
      <c r="I147" s="174"/>
      <c r="J147" s="175">
        <f t="shared" si="5"/>
        <v>0</v>
      </c>
      <c r="K147" s="176"/>
      <c r="L147" s="177"/>
      <c r="M147" s="178" t="s">
        <v>1</v>
      </c>
      <c r="N147" s="179" t="s">
        <v>41</v>
      </c>
      <c r="P147" s="165">
        <f t="shared" si="6"/>
        <v>0</v>
      </c>
      <c r="Q147" s="165">
        <v>1E-3</v>
      </c>
      <c r="R147" s="165">
        <f t="shared" si="7"/>
        <v>0.54</v>
      </c>
      <c r="S147" s="165">
        <v>0</v>
      </c>
      <c r="T147" s="166">
        <f t="shared" si="8"/>
        <v>0</v>
      </c>
      <c r="AR147" s="167" t="s">
        <v>666</v>
      </c>
      <c r="AT147" s="167" t="s">
        <v>391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281</v>
      </c>
      <c r="BM147" s="167" t="s">
        <v>7</v>
      </c>
    </row>
    <row r="148" spans="2:65" s="1" customFormat="1" ht="16.5" customHeight="1" x14ac:dyDescent="0.2">
      <c r="B148" s="130"/>
      <c r="C148" s="156" t="s">
        <v>197</v>
      </c>
      <c r="D148" s="156" t="s">
        <v>161</v>
      </c>
      <c r="E148" s="157" t="s">
        <v>620</v>
      </c>
      <c r="F148" s="158" t="s">
        <v>621</v>
      </c>
      <c r="G148" s="159" t="s">
        <v>427</v>
      </c>
      <c r="H148" s="160">
        <v>1600</v>
      </c>
      <c r="I148" s="161"/>
      <c r="J148" s="162">
        <f t="shared" si="5"/>
        <v>0</v>
      </c>
      <c r="K148" s="163"/>
      <c r="L148" s="30"/>
      <c r="M148" s="164" t="s">
        <v>1</v>
      </c>
      <c r="N148" s="12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281</v>
      </c>
      <c r="AT148" s="167" t="s">
        <v>161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281</v>
      </c>
      <c r="BM148" s="167" t="s">
        <v>200</v>
      </c>
    </row>
    <row r="149" spans="2:65" s="1" customFormat="1" ht="33" customHeight="1" x14ac:dyDescent="0.2">
      <c r="B149" s="130"/>
      <c r="C149" s="169" t="s">
        <v>183</v>
      </c>
      <c r="D149" s="169" t="s">
        <v>391</v>
      </c>
      <c r="E149" s="170" t="s">
        <v>671</v>
      </c>
      <c r="F149" s="171" t="s">
        <v>672</v>
      </c>
      <c r="G149" s="172" t="s">
        <v>427</v>
      </c>
      <c r="H149" s="173">
        <v>1600</v>
      </c>
      <c r="I149" s="174"/>
      <c r="J149" s="175">
        <f t="shared" si="5"/>
        <v>0</v>
      </c>
      <c r="K149" s="176"/>
      <c r="L149" s="177"/>
      <c r="M149" s="178" t="s">
        <v>1</v>
      </c>
      <c r="N149" s="179" t="s">
        <v>41</v>
      </c>
      <c r="P149" s="165">
        <f t="shared" si="6"/>
        <v>0</v>
      </c>
      <c r="Q149" s="165">
        <v>4.0000000000000002E-4</v>
      </c>
      <c r="R149" s="165">
        <f t="shared" si="7"/>
        <v>0.64</v>
      </c>
      <c r="S149" s="165">
        <v>0</v>
      </c>
      <c r="T149" s="166">
        <f t="shared" si="8"/>
        <v>0</v>
      </c>
      <c r="AR149" s="167" t="s">
        <v>666</v>
      </c>
      <c r="AT149" s="167" t="s">
        <v>391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281</v>
      </c>
      <c r="BM149" s="167" t="s">
        <v>203</v>
      </c>
    </row>
    <row r="150" spans="2:65" s="1" customFormat="1" ht="16.5" customHeight="1" x14ac:dyDescent="0.2">
      <c r="B150" s="130"/>
      <c r="C150" s="169" t="s">
        <v>204</v>
      </c>
      <c r="D150" s="169" t="s">
        <v>391</v>
      </c>
      <c r="E150" s="170" t="s">
        <v>673</v>
      </c>
      <c r="F150" s="171" t="s">
        <v>674</v>
      </c>
      <c r="G150" s="172" t="s">
        <v>427</v>
      </c>
      <c r="H150" s="173">
        <v>53.332999999999998</v>
      </c>
      <c r="I150" s="174"/>
      <c r="J150" s="175">
        <f t="shared" si="5"/>
        <v>0</v>
      </c>
      <c r="K150" s="176"/>
      <c r="L150" s="177"/>
      <c r="M150" s="178" t="s">
        <v>1</v>
      </c>
      <c r="N150" s="179" t="s">
        <v>41</v>
      </c>
      <c r="P150" s="165">
        <f t="shared" si="6"/>
        <v>0</v>
      </c>
      <c r="Q150" s="165">
        <v>2.9999999999999997E-4</v>
      </c>
      <c r="R150" s="165">
        <f t="shared" si="7"/>
        <v>1.5999899999999997E-2</v>
      </c>
      <c r="S150" s="165">
        <v>0</v>
      </c>
      <c r="T150" s="166">
        <f t="shared" si="8"/>
        <v>0</v>
      </c>
      <c r="AR150" s="167" t="s">
        <v>666</v>
      </c>
      <c r="AT150" s="167" t="s">
        <v>391</v>
      </c>
      <c r="AU150" s="167" t="s">
        <v>137</v>
      </c>
      <c r="AY150" s="13" t="s">
        <v>158</v>
      </c>
      <c r="BE150" s="93">
        <f t="shared" si="9"/>
        <v>0</v>
      </c>
      <c r="BF150" s="93">
        <f t="shared" si="10"/>
        <v>0</v>
      </c>
      <c r="BG150" s="93">
        <f t="shared" si="11"/>
        <v>0</v>
      </c>
      <c r="BH150" s="93">
        <f t="shared" si="12"/>
        <v>0</v>
      </c>
      <c r="BI150" s="93">
        <f t="shared" si="13"/>
        <v>0</v>
      </c>
      <c r="BJ150" s="13" t="s">
        <v>137</v>
      </c>
      <c r="BK150" s="93">
        <f t="shared" si="14"/>
        <v>0</v>
      </c>
      <c r="BL150" s="13" t="s">
        <v>281</v>
      </c>
      <c r="BM150" s="167" t="s">
        <v>207</v>
      </c>
    </row>
    <row r="151" spans="2:65" s="1" customFormat="1" ht="16.5" customHeight="1" x14ac:dyDescent="0.2">
      <c r="B151" s="130"/>
      <c r="C151" s="156" t="s">
        <v>187</v>
      </c>
      <c r="D151" s="156" t="s">
        <v>161</v>
      </c>
      <c r="E151" s="157" t="s">
        <v>622</v>
      </c>
      <c r="F151" s="158" t="s">
        <v>623</v>
      </c>
      <c r="G151" s="159" t="s">
        <v>427</v>
      </c>
      <c r="H151" s="160">
        <v>216</v>
      </c>
      <c r="I151" s="161"/>
      <c r="J151" s="162">
        <f t="shared" si="5"/>
        <v>0</v>
      </c>
      <c r="K151" s="163"/>
      <c r="L151" s="30"/>
      <c r="M151" s="164" t="s">
        <v>1</v>
      </c>
      <c r="N151" s="129" t="s">
        <v>41</v>
      </c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AR151" s="167" t="s">
        <v>281</v>
      </c>
      <c r="AT151" s="167" t="s">
        <v>161</v>
      </c>
      <c r="AU151" s="167" t="s">
        <v>137</v>
      </c>
      <c r="AY151" s="13" t="s">
        <v>158</v>
      </c>
      <c r="BE151" s="93">
        <f t="shared" si="9"/>
        <v>0</v>
      </c>
      <c r="BF151" s="93">
        <f t="shared" si="10"/>
        <v>0</v>
      </c>
      <c r="BG151" s="93">
        <f t="shared" si="11"/>
        <v>0</v>
      </c>
      <c r="BH151" s="93">
        <f t="shared" si="12"/>
        <v>0</v>
      </c>
      <c r="BI151" s="93">
        <f t="shared" si="13"/>
        <v>0</v>
      </c>
      <c r="BJ151" s="13" t="s">
        <v>137</v>
      </c>
      <c r="BK151" s="93">
        <f t="shared" si="14"/>
        <v>0</v>
      </c>
      <c r="BL151" s="13" t="s">
        <v>281</v>
      </c>
      <c r="BM151" s="167" t="s">
        <v>210</v>
      </c>
    </row>
    <row r="152" spans="2:65" s="1" customFormat="1" ht="24.2" customHeight="1" x14ac:dyDescent="0.2">
      <c r="B152" s="130"/>
      <c r="C152" s="169" t="s">
        <v>212</v>
      </c>
      <c r="D152" s="169" t="s">
        <v>391</v>
      </c>
      <c r="E152" s="170" t="s">
        <v>675</v>
      </c>
      <c r="F152" s="171" t="s">
        <v>676</v>
      </c>
      <c r="G152" s="172" t="s">
        <v>427</v>
      </c>
      <c r="H152" s="173">
        <v>216</v>
      </c>
      <c r="I152" s="174"/>
      <c r="J152" s="175">
        <f t="shared" si="5"/>
        <v>0</v>
      </c>
      <c r="K152" s="176"/>
      <c r="L152" s="177"/>
      <c r="M152" s="178" t="s">
        <v>1</v>
      </c>
      <c r="N152" s="179" t="s">
        <v>41</v>
      </c>
      <c r="P152" s="165">
        <f t="shared" si="6"/>
        <v>0</v>
      </c>
      <c r="Q152" s="165">
        <v>1.2E-4</v>
      </c>
      <c r="R152" s="165">
        <f t="shared" si="7"/>
        <v>2.5920000000000002E-2</v>
      </c>
      <c r="S152" s="165">
        <v>0</v>
      </c>
      <c r="T152" s="166">
        <f t="shared" si="8"/>
        <v>0</v>
      </c>
      <c r="AR152" s="167" t="s">
        <v>666</v>
      </c>
      <c r="AT152" s="167" t="s">
        <v>391</v>
      </c>
      <c r="AU152" s="167" t="s">
        <v>137</v>
      </c>
      <c r="AY152" s="13" t="s">
        <v>158</v>
      </c>
      <c r="BE152" s="93">
        <f t="shared" si="9"/>
        <v>0</v>
      </c>
      <c r="BF152" s="93">
        <f t="shared" si="10"/>
        <v>0</v>
      </c>
      <c r="BG152" s="93">
        <f t="shared" si="11"/>
        <v>0</v>
      </c>
      <c r="BH152" s="93">
        <f t="shared" si="12"/>
        <v>0</v>
      </c>
      <c r="BI152" s="93">
        <f t="shared" si="13"/>
        <v>0</v>
      </c>
      <c r="BJ152" s="13" t="s">
        <v>137</v>
      </c>
      <c r="BK152" s="93">
        <f t="shared" si="14"/>
        <v>0</v>
      </c>
      <c r="BL152" s="13" t="s">
        <v>281</v>
      </c>
      <c r="BM152" s="167" t="s">
        <v>215</v>
      </c>
    </row>
    <row r="153" spans="2:65" s="1" customFormat="1" ht="24.2" customHeight="1" x14ac:dyDescent="0.2">
      <c r="B153" s="130"/>
      <c r="C153" s="156" t="s">
        <v>190</v>
      </c>
      <c r="D153" s="156" t="s">
        <v>161</v>
      </c>
      <c r="E153" s="157" t="s">
        <v>677</v>
      </c>
      <c r="F153" s="158" t="s">
        <v>678</v>
      </c>
      <c r="G153" s="159" t="s">
        <v>427</v>
      </c>
      <c r="H153" s="160">
        <v>16</v>
      </c>
      <c r="I153" s="161"/>
      <c r="J153" s="162">
        <f t="shared" si="5"/>
        <v>0</v>
      </c>
      <c r="K153" s="163"/>
      <c r="L153" s="30"/>
      <c r="M153" s="164" t="s">
        <v>1</v>
      </c>
      <c r="N153" s="129" t="s">
        <v>41</v>
      </c>
      <c r="P153" s="165">
        <f t="shared" si="6"/>
        <v>0</v>
      </c>
      <c r="Q153" s="165">
        <v>0</v>
      </c>
      <c r="R153" s="165">
        <f t="shared" si="7"/>
        <v>0</v>
      </c>
      <c r="S153" s="165">
        <v>0</v>
      </c>
      <c r="T153" s="166">
        <f t="shared" si="8"/>
        <v>0</v>
      </c>
      <c r="AR153" s="167" t="s">
        <v>281</v>
      </c>
      <c r="AT153" s="167" t="s">
        <v>161</v>
      </c>
      <c r="AU153" s="167" t="s">
        <v>137</v>
      </c>
      <c r="AY153" s="13" t="s">
        <v>158</v>
      </c>
      <c r="BE153" s="93">
        <f t="shared" si="9"/>
        <v>0</v>
      </c>
      <c r="BF153" s="93">
        <f t="shared" si="10"/>
        <v>0</v>
      </c>
      <c r="BG153" s="93">
        <f t="shared" si="11"/>
        <v>0</v>
      </c>
      <c r="BH153" s="93">
        <f t="shared" si="12"/>
        <v>0</v>
      </c>
      <c r="BI153" s="93">
        <f t="shared" si="13"/>
        <v>0</v>
      </c>
      <c r="BJ153" s="13" t="s">
        <v>137</v>
      </c>
      <c r="BK153" s="93">
        <f t="shared" si="14"/>
        <v>0</v>
      </c>
      <c r="BL153" s="13" t="s">
        <v>281</v>
      </c>
      <c r="BM153" s="167" t="s">
        <v>218</v>
      </c>
    </row>
    <row r="154" spans="2:65" s="1" customFormat="1" ht="24.2" customHeight="1" x14ac:dyDescent="0.2">
      <c r="B154" s="130"/>
      <c r="C154" s="169" t="s">
        <v>219</v>
      </c>
      <c r="D154" s="169" t="s">
        <v>391</v>
      </c>
      <c r="E154" s="170" t="s">
        <v>679</v>
      </c>
      <c r="F154" s="171" t="s">
        <v>680</v>
      </c>
      <c r="G154" s="172" t="s">
        <v>427</v>
      </c>
      <c r="H154" s="173">
        <v>16</v>
      </c>
      <c r="I154" s="174"/>
      <c r="J154" s="175">
        <f t="shared" si="5"/>
        <v>0</v>
      </c>
      <c r="K154" s="176"/>
      <c r="L154" s="177"/>
      <c r="M154" s="178" t="s">
        <v>1</v>
      </c>
      <c r="N154" s="179" t="s">
        <v>41</v>
      </c>
      <c r="P154" s="165">
        <f t="shared" si="6"/>
        <v>0</v>
      </c>
      <c r="Q154" s="165">
        <v>3.1199999999999999E-3</v>
      </c>
      <c r="R154" s="165">
        <f t="shared" si="7"/>
        <v>4.9919999999999999E-2</v>
      </c>
      <c r="S154" s="165">
        <v>0</v>
      </c>
      <c r="T154" s="166">
        <f t="shared" si="8"/>
        <v>0</v>
      </c>
      <c r="AR154" s="167" t="s">
        <v>666</v>
      </c>
      <c r="AT154" s="167" t="s">
        <v>391</v>
      </c>
      <c r="AU154" s="167" t="s">
        <v>137</v>
      </c>
      <c r="AY154" s="13" t="s">
        <v>158</v>
      </c>
      <c r="BE154" s="93">
        <f t="shared" si="9"/>
        <v>0</v>
      </c>
      <c r="BF154" s="93">
        <f t="shared" si="10"/>
        <v>0</v>
      </c>
      <c r="BG154" s="93">
        <f t="shared" si="11"/>
        <v>0</v>
      </c>
      <c r="BH154" s="93">
        <f t="shared" si="12"/>
        <v>0</v>
      </c>
      <c r="BI154" s="93">
        <f t="shared" si="13"/>
        <v>0</v>
      </c>
      <c r="BJ154" s="13" t="s">
        <v>137</v>
      </c>
      <c r="BK154" s="93">
        <f t="shared" si="14"/>
        <v>0</v>
      </c>
      <c r="BL154" s="13" t="s">
        <v>281</v>
      </c>
      <c r="BM154" s="167" t="s">
        <v>222</v>
      </c>
    </row>
    <row r="155" spans="2:65" s="1" customFormat="1" ht="16.5" customHeight="1" x14ac:dyDescent="0.2">
      <c r="B155" s="130"/>
      <c r="C155" s="156" t="s">
        <v>194</v>
      </c>
      <c r="D155" s="156" t="s">
        <v>161</v>
      </c>
      <c r="E155" s="157" t="s">
        <v>681</v>
      </c>
      <c r="F155" s="158" t="s">
        <v>682</v>
      </c>
      <c r="G155" s="159" t="s">
        <v>427</v>
      </c>
      <c r="H155" s="160">
        <v>16</v>
      </c>
      <c r="I155" s="161"/>
      <c r="J155" s="162">
        <f t="shared" si="5"/>
        <v>0</v>
      </c>
      <c r="K155" s="163"/>
      <c r="L155" s="30"/>
      <c r="M155" s="164" t="s">
        <v>1</v>
      </c>
      <c r="N155" s="129" t="s">
        <v>41</v>
      </c>
      <c r="P155" s="165">
        <f t="shared" si="6"/>
        <v>0</v>
      </c>
      <c r="Q155" s="165">
        <v>0</v>
      </c>
      <c r="R155" s="165">
        <f t="shared" si="7"/>
        <v>0</v>
      </c>
      <c r="S155" s="165">
        <v>0</v>
      </c>
      <c r="T155" s="166">
        <f t="shared" si="8"/>
        <v>0</v>
      </c>
      <c r="AR155" s="167" t="s">
        <v>281</v>
      </c>
      <c r="AT155" s="167" t="s">
        <v>161</v>
      </c>
      <c r="AU155" s="167" t="s">
        <v>137</v>
      </c>
      <c r="AY155" s="13" t="s">
        <v>158</v>
      </c>
      <c r="BE155" s="93">
        <f t="shared" si="9"/>
        <v>0</v>
      </c>
      <c r="BF155" s="93">
        <f t="shared" si="10"/>
        <v>0</v>
      </c>
      <c r="BG155" s="93">
        <f t="shared" si="11"/>
        <v>0</v>
      </c>
      <c r="BH155" s="93">
        <f t="shared" si="12"/>
        <v>0</v>
      </c>
      <c r="BI155" s="93">
        <f t="shared" si="13"/>
        <v>0</v>
      </c>
      <c r="BJ155" s="13" t="s">
        <v>137</v>
      </c>
      <c r="BK155" s="93">
        <f t="shared" si="14"/>
        <v>0</v>
      </c>
      <c r="BL155" s="13" t="s">
        <v>281</v>
      </c>
      <c r="BM155" s="167" t="s">
        <v>225</v>
      </c>
    </row>
    <row r="156" spans="2:65" s="1" customFormat="1" ht="24.2" customHeight="1" x14ac:dyDescent="0.2">
      <c r="B156" s="130"/>
      <c r="C156" s="169" t="s">
        <v>226</v>
      </c>
      <c r="D156" s="169" t="s">
        <v>391</v>
      </c>
      <c r="E156" s="170" t="s">
        <v>683</v>
      </c>
      <c r="F156" s="171" t="s">
        <v>684</v>
      </c>
      <c r="G156" s="172" t="s">
        <v>427</v>
      </c>
      <c r="H156" s="173">
        <v>16</v>
      </c>
      <c r="I156" s="174"/>
      <c r="J156" s="175">
        <f t="shared" si="5"/>
        <v>0</v>
      </c>
      <c r="K156" s="176"/>
      <c r="L156" s="177"/>
      <c r="M156" s="178" t="s">
        <v>1</v>
      </c>
      <c r="N156" s="179" t="s">
        <v>41</v>
      </c>
      <c r="P156" s="165">
        <f t="shared" si="6"/>
        <v>0</v>
      </c>
      <c r="Q156" s="165">
        <v>3.2000000000000003E-4</v>
      </c>
      <c r="R156" s="165">
        <f t="shared" si="7"/>
        <v>5.1200000000000004E-3</v>
      </c>
      <c r="S156" s="165">
        <v>0</v>
      </c>
      <c r="T156" s="166">
        <f t="shared" si="8"/>
        <v>0</v>
      </c>
      <c r="AR156" s="167" t="s">
        <v>666</v>
      </c>
      <c r="AT156" s="167" t="s">
        <v>391</v>
      </c>
      <c r="AU156" s="167" t="s">
        <v>137</v>
      </c>
      <c r="AY156" s="13" t="s">
        <v>158</v>
      </c>
      <c r="BE156" s="93">
        <f t="shared" si="9"/>
        <v>0</v>
      </c>
      <c r="BF156" s="93">
        <f t="shared" si="10"/>
        <v>0</v>
      </c>
      <c r="BG156" s="93">
        <f t="shared" si="11"/>
        <v>0</v>
      </c>
      <c r="BH156" s="93">
        <f t="shared" si="12"/>
        <v>0</v>
      </c>
      <c r="BI156" s="93">
        <f t="shared" si="13"/>
        <v>0</v>
      </c>
      <c r="BJ156" s="13" t="s">
        <v>137</v>
      </c>
      <c r="BK156" s="93">
        <f t="shared" si="14"/>
        <v>0</v>
      </c>
      <c r="BL156" s="13" t="s">
        <v>281</v>
      </c>
      <c r="BM156" s="167" t="s">
        <v>229</v>
      </c>
    </row>
    <row r="157" spans="2:65" s="1" customFormat="1" ht="16.5" customHeight="1" x14ac:dyDescent="0.2">
      <c r="B157" s="130"/>
      <c r="C157" s="156" t="s">
        <v>7</v>
      </c>
      <c r="D157" s="156" t="s">
        <v>161</v>
      </c>
      <c r="E157" s="157" t="s">
        <v>685</v>
      </c>
      <c r="F157" s="158" t="s">
        <v>686</v>
      </c>
      <c r="G157" s="159" t="s">
        <v>427</v>
      </c>
      <c r="H157" s="160">
        <v>16</v>
      </c>
      <c r="I157" s="161"/>
      <c r="J157" s="162">
        <f t="shared" si="5"/>
        <v>0</v>
      </c>
      <c r="K157" s="163"/>
      <c r="L157" s="30"/>
      <c r="M157" s="164" t="s">
        <v>1</v>
      </c>
      <c r="N157" s="129" t="s">
        <v>41</v>
      </c>
      <c r="P157" s="165">
        <f t="shared" si="6"/>
        <v>0</v>
      </c>
      <c r="Q157" s="165">
        <v>0</v>
      </c>
      <c r="R157" s="165">
        <f t="shared" si="7"/>
        <v>0</v>
      </c>
      <c r="S157" s="165">
        <v>0</v>
      </c>
      <c r="T157" s="166">
        <f t="shared" si="8"/>
        <v>0</v>
      </c>
      <c r="AR157" s="167" t="s">
        <v>281</v>
      </c>
      <c r="AT157" s="167" t="s">
        <v>161</v>
      </c>
      <c r="AU157" s="167" t="s">
        <v>137</v>
      </c>
      <c r="AY157" s="13" t="s">
        <v>158</v>
      </c>
      <c r="BE157" s="93">
        <f t="shared" si="9"/>
        <v>0</v>
      </c>
      <c r="BF157" s="93">
        <f t="shared" si="10"/>
        <v>0</v>
      </c>
      <c r="BG157" s="93">
        <f t="shared" si="11"/>
        <v>0</v>
      </c>
      <c r="BH157" s="93">
        <f t="shared" si="12"/>
        <v>0</v>
      </c>
      <c r="BI157" s="93">
        <f t="shared" si="13"/>
        <v>0</v>
      </c>
      <c r="BJ157" s="13" t="s">
        <v>137</v>
      </c>
      <c r="BK157" s="93">
        <f t="shared" si="14"/>
        <v>0</v>
      </c>
      <c r="BL157" s="13" t="s">
        <v>281</v>
      </c>
      <c r="BM157" s="167" t="s">
        <v>232</v>
      </c>
    </row>
    <row r="158" spans="2:65" s="1" customFormat="1" ht="24.2" customHeight="1" x14ac:dyDescent="0.2">
      <c r="B158" s="130"/>
      <c r="C158" s="169" t="s">
        <v>233</v>
      </c>
      <c r="D158" s="169" t="s">
        <v>391</v>
      </c>
      <c r="E158" s="170" t="s">
        <v>687</v>
      </c>
      <c r="F158" s="171" t="s">
        <v>688</v>
      </c>
      <c r="G158" s="172" t="s">
        <v>427</v>
      </c>
      <c r="H158" s="173">
        <v>16</v>
      </c>
      <c r="I158" s="174"/>
      <c r="J158" s="175">
        <f t="shared" si="5"/>
        <v>0</v>
      </c>
      <c r="K158" s="176"/>
      <c r="L158" s="177"/>
      <c r="M158" s="178" t="s">
        <v>1</v>
      </c>
      <c r="N158" s="179" t="s">
        <v>41</v>
      </c>
      <c r="P158" s="165">
        <f t="shared" si="6"/>
        <v>0</v>
      </c>
      <c r="Q158" s="165">
        <v>1.7000000000000001E-4</v>
      </c>
      <c r="R158" s="165">
        <f t="shared" si="7"/>
        <v>2.7200000000000002E-3</v>
      </c>
      <c r="S158" s="165">
        <v>0</v>
      </c>
      <c r="T158" s="166">
        <f t="shared" si="8"/>
        <v>0</v>
      </c>
      <c r="AR158" s="167" t="s">
        <v>666</v>
      </c>
      <c r="AT158" s="167" t="s">
        <v>391</v>
      </c>
      <c r="AU158" s="167" t="s">
        <v>137</v>
      </c>
      <c r="AY158" s="13" t="s">
        <v>158</v>
      </c>
      <c r="BE158" s="93">
        <f t="shared" si="9"/>
        <v>0</v>
      </c>
      <c r="BF158" s="93">
        <f t="shared" si="10"/>
        <v>0</v>
      </c>
      <c r="BG158" s="93">
        <f t="shared" si="11"/>
        <v>0</v>
      </c>
      <c r="BH158" s="93">
        <f t="shared" si="12"/>
        <v>0</v>
      </c>
      <c r="BI158" s="93">
        <f t="shared" si="13"/>
        <v>0</v>
      </c>
      <c r="BJ158" s="13" t="s">
        <v>137</v>
      </c>
      <c r="BK158" s="93">
        <f t="shared" si="14"/>
        <v>0</v>
      </c>
      <c r="BL158" s="13" t="s">
        <v>281</v>
      </c>
      <c r="BM158" s="167" t="s">
        <v>236</v>
      </c>
    </row>
    <row r="159" spans="2:65" s="1" customFormat="1" ht="16.5" customHeight="1" x14ac:dyDescent="0.2">
      <c r="B159" s="130"/>
      <c r="C159" s="156" t="s">
        <v>200</v>
      </c>
      <c r="D159" s="156" t="s">
        <v>161</v>
      </c>
      <c r="E159" s="157" t="s">
        <v>624</v>
      </c>
      <c r="F159" s="158" t="s">
        <v>625</v>
      </c>
      <c r="G159" s="159" t="s">
        <v>427</v>
      </c>
      <c r="H159" s="160">
        <v>108</v>
      </c>
      <c r="I159" s="161"/>
      <c r="J159" s="162">
        <f t="shared" si="5"/>
        <v>0</v>
      </c>
      <c r="K159" s="163"/>
      <c r="L159" s="30"/>
      <c r="M159" s="164" t="s">
        <v>1</v>
      </c>
      <c r="N159" s="129" t="s">
        <v>41</v>
      </c>
      <c r="P159" s="165">
        <f t="shared" si="6"/>
        <v>0</v>
      </c>
      <c r="Q159" s="165">
        <v>0</v>
      </c>
      <c r="R159" s="165">
        <f t="shared" si="7"/>
        <v>0</v>
      </c>
      <c r="S159" s="165">
        <v>0</v>
      </c>
      <c r="T159" s="166">
        <f t="shared" si="8"/>
        <v>0</v>
      </c>
      <c r="AR159" s="167" t="s">
        <v>281</v>
      </c>
      <c r="AT159" s="167" t="s">
        <v>161</v>
      </c>
      <c r="AU159" s="167" t="s">
        <v>137</v>
      </c>
      <c r="AY159" s="13" t="s">
        <v>158</v>
      </c>
      <c r="BE159" s="93">
        <f t="shared" si="9"/>
        <v>0</v>
      </c>
      <c r="BF159" s="93">
        <f t="shared" si="10"/>
        <v>0</v>
      </c>
      <c r="BG159" s="93">
        <f t="shared" si="11"/>
        <v>0</v>
      </c>
      <c r="BH159" s="93">
        <f t="shared" si="12"/>
        <v>0</v>
      </c>
      <c r="BI159" s="93">
        <f t="shared" si="13"/>
        <v>0</v>
      </c>
      <c r="BJ159" s="13" t="s">
        <v>137</v>
      </c>
      <c r="BK159" s="93">
        <f t="shared" si="14"/>
        <v>0</v>
      </c>
      <c r="BL159" s="13" t="s">
        <v>281</v>
      </c>
      <c r="BM159" s="167" t="s">
        <v>240</v>
      </c>
    </row>
    <row r="160" spans="2:65" s="1" customFormat="1" ht="33" customHeight="1" x14ac:dyDescent="0.2">
      <c r="B160" s="130"/>
      <c r="C160" s="169" t="s">
        <v>241</v>
      </c>
      <c r="D160" s="169" t="s">
        <v>391</v>
      </c>
      <c r="E160" s="170" t="s">
        <v>689</v>
      </c>
      <c r="F160" s="171" t="s">
        <v>690</v>
      </c>
      <c r="G160" s="172" t="s">
        <v>427</v>
      </c>
      <c r="H160" s="173">
        <v>108</v>
      </c>
      <c r="I160" s="174"/>
      <c r="J160" s="175">
        <f t="shared" si="5"/>
        <v>0</v>
      </c>
      <c r="K160" s="176"/>
      <c r="L160" s="177"/>
      <c r="M160" s="178" t="s">
        <v>1</v>
      </c>
      <c r="N160" s="179" t="s">
        <v>41</v>
      </c>
      <c r="P160" s="165">
        <f t="shared" si="6"/>
        <v>0</v>
      </c>
      <c r="Q160" s="165">
        <v>4.0000000000000002E-4</v>
      </c>
      <c r="R160" s="165">
        <f t="shared" si="7"/>
        <v>4.3200000000000002E-2</v>
      </c>
      <c r="S160" s="165">
        <v>0</v>
      </c>
      <c r="T160" s="166">
        <f t="shared" si="8"/>
        <v>0</v>
      </c>
      <c r="AR160" s="167" t="s">
        <v>666</v>
      </c>
      <c r="AT160" s="167" t="s">
        <v>391</v>
      </c>
      <c r="AU160" s="167" t="s">
        <v>137</v>
      </c>
      <c r="AY160" s="13" t="s">
        <v>158</v>
      </c>
      <c r="BE160" s="93">
        <f t="shared" si="9"/>
        <v>0</v>
      </c>
      <c r="BF160" s="93">
        <f t="shared" si="10"/>
        <v>0</v>
      </c>
      <c r="BG160" s="93">
        <f t="shared" si="11"/>
        <v>0</v>
      </c>
      <c r="BH160" s="93">
        <f t="shared" si="12"/>
        <v>0</v>
      </c>
      <c r="BI160" s="93">
        <f t="shared" si="13"/>
        <v>0</v>
      </c>
      <c r="BJ160" s="13" t="s">
        <v>137</v>
      </c>
      <c r="BK160" s="93">
        <f t="shared" si="14"/>
        <v>0</v>
      </c>
      <c r="BL160" s="13" t="s">
        <v>281</v>
      </c>
      <c r="BM160" s="167" t="s">
        <v>244</v>
      </c>
    </row>
    <row r="161" spans="2:65" s="1" customFormat="1" ht="21.75" customHeight="1" x14ac:dyDescent="0.2">
      <c r="B161" s="130"/>
      <c r="C161" s="156" t="s">
        <v>203</v>
      </c>
      <c r="D161" s="156" t="s">
        <v>161</v>
      </c>
      <c r="E161" s="157" t="s">
        <v>626</v>
      </c>
      <c r="F161" s="158" t="s">
        <v>627</v>
      </c>
      <c r="G161" s="159" t="s">
        <v>427</v>
      </c>
      <c r="H161" s="160">
        <v>64</v>
      </c>
      <c r="I161" s="161"/>
      <c r="J161" s="162">
        <f t="shared" si="5"/>
        <v>0</v>
      </c>
      <c r="K161" s="163"/>
      <c r="L161" s="30"/>
      <c r="M161" s="164" t="s">
        <v>1</v>
      </c>
      <c r="N161" s="129" t="s">
        <v>41</v>
      </c>
      <c r="P161" s="165">
        <f t="shared" si="6"/>
        <v>0</v>
      </c>
      <c r="Q161" s="165">
        <v>0</v>
      </c>
      <c r="R161" s="165">
        <f t="shared" si="7"/>
        <v>0</v>
      </c>
      <c r="S161" s="165">
        <v>0</v>
      </c>
      <c r="T161" s="166">
        <f t="shared" si="8"/>
        <v>0</v>
      </c>
      <c r="AR161" s="167" t="s">
        <v>281</v>
      </c>
      <c r="AT161" s="167" t="s">
        <v>161</v>
      </c>
      <c r="AU161" s="167" t="s">
        <v>137</v>
      </c>
      <c r="AY161" s="13" t="s">
        <v>158</v>
      </c>
      <c r="BE161" s="93">
        <f t="shared" si="9"/>
        <v>0</v>
      </c>
      <c r="BF161" s="93">
        <f t="shared" si="10"/>
        <v>0</v>
      </c>
      <c r="BG161" s="93">
        <f t="shared" si="11"/>
        <v>0</v>
      </c>
      <c r="BH161" s="93">
        <f t="shared" si="12"/>
        <v>0</v>
      </c>
      <c r="BI161" s="93">
        <f t="shared" si="13"/>
        <v>0</v>
      </c>
      <c r="BJ161" s="13" t="s">
        <v>137</v>
      </c>
      <c r="BK161" s="93">
        <f t="shared" si="14"/>
        <v>0</v>
      </c>
      <c r="BL161" s="13" t="s">
        <v>281</v>
      </c>
      <c r="BM161" s="167" t="s">
        <v>247</v>
      </c>
    </row>
    <row r="162" spans="2:65" s="1" customFormat="1" ht="24.2" customHeight="1" x14ac:dyDescent="0.2">
      <c r="B162" s="130"/>
      <c r="C162" s="169" t="s">
        <v>248</v>
      </c>
      <c r="D162" s="169" t="s">
        <v>391</v>
      </c>
      <c r="E162" s="170" t="s">
        <v>691</v>
      </c>
      <c r="F162" s="171" t="s">
        <v>692</v>
      </c>
      <c r="G162" s="172" t="s">
        <v>427</v>
      </c>
      <c r="H162" s="173">
        <v>64</v>
      </c>
      <c r="I162" s="174"/>
      <c r="J162" s="175">
        <f t="shared" si="5"/>
        <v>0</v>
      </c>
      <c r="K162" s="176"/>
      <c r="L162" s="177"/>
      <c r="M162" s="178" t="s">
        <v>1</v>
      </c>
      <c r="N162" s="179" t="s">
        <v>41</v>
      </c>
      <c r="P162" s="165">
        <f t="shared" si="6"/>
        <v>0</v>
      </c>
      <c r="Q162" s="165">
        <v>2.2000000000000001E-4</v>
      </c>
      <c r="R162" s="165">
        <f t="shared" si="7"/>
        <v>1.4080000000000001E-2</v>
      </c>
      <c r="S162" s="165">
        <v>0</v>
      </c>
      <c r="T162" s="166">
        <f t="shared" si="8"/>
        <v>0</v>
      </c>
      <c r="AR162" s="167" t="s">
        <v>666</v>
      </c>
      <c r="AT162" s="167" t="s">
        <v>391</v>
      </c>
      <c r="AU162" s="167" t="s">
        <v>137</v>
      </c>
      <c r="AY162" s="13" t="s">
        <v>158</v>
      </c>
      <c r="BE162" s="93">
        <f t="shared" si="9"/>
        <v>0</v>
      </c>
      <c r="BF162" s="93">
        <f t="shared" si="10"/>
        <v>0</v>
      </c>
      <c r="BG162" s="93">
        <f t="shared" si="11"/>
        <v>0</v>
      </c>
      <c r="BH162" s="93">
        <f t="shared" si="12"/>
        <v>0</v>
      </c>
      <c r="BI162" s="93">
        <f t="shared" si="13"/>
        <v>0</v>
      </c>
      <c r="BJ162" s="13" t="s">
        <v>137</v>
      </c>
      <c r="BK162" s="93">
        <f t="shared" si="14"/>
        <v>0</v>
      </c>
      <c r="BL162" s="13" t="s">
        <v>281</v>
      </c>
      <c r="BM162" s="167" t="s">
        <v>251</v>
      </c>
    </row>
    <row r="163" spans="2:65" s="1" customFormat="1" ht="16.5" customHeight="1" x14ac:dyDescent="0.2">
      <c r="B163" s="130"/>
      <c r="C163" s="156" t="s">
        <v>207</v>
      </c>
      <c r="D163" s="156" t="s">
        <v>161</v>
      </c>
      <c r="E163" s="157" t="s">
        <v>628</v>
      </c>
      <c r="F163" s="158" t="s">
        <v>629</v>
      </c>
      <c r="G163" s="159" t="s">
        <v>427</v>
      </c>
      <c r="H163" s="160">
        <v>540</v>
      </c>
      <c r="I163" s="161"/>
      <c r="J163" s="162">
        <f t="shared" si="5"/>
        <v>0</v>
      </c>
      <c r="K163" s="163"/>
      <c r="L163" s="30"/>
      <c r="M163" s="164" t="s">
        <v>1</v>
      </c>
      <c r="N163" s="129" t="s">
        <v>41</v>
      </c>
      <c r="P163" s="165">
        <f t="shared" si="6"/>
        <v>0</v>
      </c>
      <c r="Q163" s="165">
        <v>0</v>
      </c>
      <c r="R163" s="165">
        <f t="shared" si="7"/>
        <v>0</v>
      </c>
      <c r="S163" s="165">
        <v>0</v>
      </c>
      <c r="T163" s="166">
        <f t="shared" si="8"/>
        <v>0</v>
      </c>
      <c r="AR163" s="167" t="s">
        <v>281</v>
      </c>
      <c r="AT163" s="167" t="s">
        <v>161</v>
      </c>
      <c r="AU163" s="167" t="s">
        <v>137</v>
      </c>
      <c r="AY163" s="13" t="s">
        <v>158</v>
      </c>
      <c r="BE163" s="93">
        <f t="shared" si="9"/>
        <v>0</v>
      </c>
      <c r="BF163" s="93">
        <f t="shared" si="10"/>
        <v>0</v>
      </c>
      <c r="BG163" s="93">
        <f t="shared" si="11"/>
        <v>0</v>
      </c>
      <c r="BH163" s="93">
        <f t="shared" si="12"/>
        <v>0</v>
      </c>
      <c r="BI163" s="93">
        <f t="shared" si="13"/>
        <v>0</v>
      </c>
      <c r="BJ163" s="13" t="s">
        <v>137</v>
      </c>
      <c r="BK163" s="93">
        <f t="shared" si="14"/>
        <v>0</v>
      </c>
      <c r="BL163" s="13" t="s">
        <v>281</v>
      </c>
      <c r="BM163" s="167" t="s">
        <v>254</v>
      </c>
    </row>
    <row r="164" spans="2:65" s="1" customFormat="1" ht="33" customHeight="1" x14ac:dyDescent="0.2">
      <c r="B164" s="130"/>
      <c r="C164" s="169" t="s">
        <v>255</v>
      </c>
      <c r="D164" s="169" t="s">
        <v>391</v>
      </c>
      <c r="E164" s="170" t="s">
        <v>693</v>
      </c>
      <c r="F164" s="171" t="s">
        <v>694</v>
      </c>
      <c r="G164" s="172" t="s">
        <v>427</v>
      </c>
      <c r="H164" s="173">
        <v>540</v>
      </c>
      <c r="I164" s="174"/>
      <c r="J164" s="175">
        <f t="shared" si="5"/>
        <v>0</v>
      </c>
      <c r="K164" s="176"/>
      <c r="L164" s="177"/>
      <c r="M164" s="178" t="s">
        <v>1</v>
      </c>
      <c r="N164" s="179" t="s">
        <v>41</v>
      </c>
      <c r="P164" s="165">
        <f t="shared" si="6"/>
        <v>0</v>
      </c>
      <c r="Q164" s="165">
        <v>1.6000000000000001E-4</v>
      </c>
      <c r="R164" s="165">
        <f t="shared" si="7"/>
        <v>8.6400000000000005E-2</v>
      </c>
      <c r="S164" s="165">
        <v>0</v>
      </c>
      <c r="T164" s="166">
        <f t="shared" si="8"/>
        <v>0</v>
      </c>
      <c r="AR164" s="167" t="s">
        <v>666</v>
      </c>
      <c r="AT164" s="167" t="s">
        <v>391</v>
      </c>
      <c r="AU164" s="167" t="s">
        <v>137</v>
      </c>
      <c r="AY164" s="13" t="s">
        <v>158</v>
      </c>
      <c r="BE164" s="93">
        <f t="shared" si="9"/>
        <v>0</v>
      </c>
      <c r="BF164" s="93">
        <f t="shared" si="10"/>
        <v>0</v>
      </c>
      <c r="BG164" s="93">
        <f t="shared" si="11"/>
        <v>0</v>
      </c>
      <c r="BH164" s="93">
        <f t="shared" si="12"/>
        <v>0</v>
      </c>
      <c r="BI164" s="93">
        <f t="shared" si="13"/>
        <v>0</v>
      </c>
      <c r="BJ164" s="13" t="s">
        <v>137</v>
      </c>
      <c r="BK164" s="93">
        <f t="shared" si="14"/>
        <v>0</v>
      </c>
      <c r="BL164" s="13" t="s">
        <v>281</v>
      </c>
      <c r="BM164" s="167" t="s">
        <v>258</v>
      </c>
    </row>
    <row r="165" spans="2:65" s="1" customFormat="1" ht="16.5" customHeight="1" x14ac:dyDescent="0.2">
      <c r="B165" s="130"/>
      <c r="C165" s="156" t="s">
        <v>210</v>
      </c>
      <c r="D165" s="156" t="s">
        <v>161</v>
      </c>
      <c r="E165" s="157" t="s">
        <v>630</v>
      </c>
      <c r="F165" s="158" t="s">
        <v>631</v>
      </c>
      <c r="G165" s="159" t="s">
        <v>427</v>
      </c>
      <c r="H165" s="160">
        <v>28</v>
      </c>
      <c r="I165" s="161"/>
      <c r="J165" s="162">
        <f t="shared" si="5"/>
        <v>0</v>
      </c>
      <c r="K165" s="163"/>
      <c r="L165" s="30"/>
      <c r="M165" s="164" t="s">
        <v>1</v>
      </c>
      <c r="N165" s="129" t="s">
        <v>41</v>
      </c>
      <c r="P165" s="165">
        <f t="shared" si="6"/>
        <v>0</v>
      </c>
      <c r="Q165" s="165">
        <v>0</v>
      </c>
      <c r="R165" s="165">
        <f t="shared" si="7"/>
        <v>0</v>
      </c>
      <c r="S165" s="165">
        <v>0</v>
      </c>
      <c r="T165" s="166">
        <f t="shared" si="8"/>
        <v>0</v>
      </c>
      <c r="AR165" s="167" t="s">
        <v>281</v>
      </c>
      <c r="AT165" s="167" t="s">
        <v>161</v>
      </c>
      <c r="AU165" s="167" t="s">
        <v>137</v>
      </c>
      <c r="AY165" s="13" t="s">
        <v>158</v>
      </c>
      <c r="BE165" s="93">
        <f t="shared" si="9"/>
        <v>0</v>
      </c>
      <c r="BF165" s="93">
        <f t="shared" si="10"/>
        <v>0</v>
      </c>
      <c r="BG165" s="93">
        <f t="shared" si="11"/>
        <v>0</v>
      </c>
      <c r="BH165" s="93">
        <f t="shared" si="12"/>
        <v>0</v>
      </c>
      <c r="BI165" s="93">
        <f t="shared" si="13"/>
        <v>0</v>
      </c>
      <c r="BJ165" s="13" t="s">
        <v>137</v>
      </c>
      <c r="BK165" s="93">
        <f t="shared" si="14"/>
        <v>0</v>
      </c>
      <c r="BL165" s="13" t="s">
        <v>281</v>
      </c>
      <c r="BM165" s="167" t="s">
        <v>263</v>
      </c>
    </row>
    <row r="166" spans="2:65" s="1" customFormat="1" ht="24.2" customHeight="1" x14ac:dyDescent="0.2">
      <c r="B166" s="130"/>
      <c r="C166" s="169" t="s">
        <v>268</v>
      </c>
      <c r="D166" s="169" t="s">
        <v>391</v>
      </c>
      <c r="E166" s="170" t="s">
        <v>695</v>
      </c>
      <c r="F166" s="171" t="s">
        <v>696</v>
      </c>
      <c r="G166" s="172" t="s">
        <v>427</v>
      </c>
      <c r="H166" s="173">
        <v>28</v>
      </c>
      <c r="I166" s="174"/>
      <c r="J166" s="175">
        <f t="shared" si="5"/>
        <v>0</v>
      </c>
      <c r="K166" s="176"/>
      <c r="L166" s="177"/>
      <c r="M166" s="178" t="s">
        <v>1</v>
      </c>
      <c r="N166" s="179" t="s">
        <v>41</v>
      </c>
      <c r="P166" s="165">
        <f t="shared" si="6"/>
        <v>0</v>
      </c>
      <c r="Q166" s="165">
        <v>1.4999999999999999E-4</v>
      </c>
      <c r="R166" s="165">
        <f t="shared" si="7"/>
        <v>4.1999999999999997E-3</v>
      </c>
      <c r="S166" s="165">
        <v>0</v>
      </c>
      <c r="T166" s="166">
        <f t="shared" si="8"/>
        <v>0</v>
      </c>
      <c r="AR166" s="167" t="s">
        <v>666</v>
      </c>
      <c r="AT166" s="167" t="s">
        <v>391</v>
      </c>
      <c r="AU166" s="167" t="s">
        <v>137</v>
      </c>
      <c r="AY166" s="13" t="s">
        <v>158</v>
      </c>
      <c r="BE166" s="93">
        <f t="shared" si="9"/>
        <v>0</v>
      </c>
      <c r="BF166" s="93">
        <f t="shared" si="10"/>
        <v>0</v>
      </c>
      <c r="BG166" s="93">
        <f t="shared" si="11"/>
        <v>0</v>
      </c>
      <c r="BH166" s="93">
        <f t="shared" si="12"/>
        <v>0</v>
      </c>
      <c r="BI166" s="93">
        <f t="shared" si="13"/>
        <v>0</v>
      </c>
      <c r="BJ166" s="13" t="s">
        <v>137</v>
      </c>
      <c r="BK166" s="93">
        <f t="shared" si="14"/>
        <v>0</v>
      </c>
      <c r="BL166" s="13" t="s">
        <v>281</v>
      </c>
      <c r="BM166" s="167" t="s">
        <v>271</v>
      </c>
    </row>
    <row r="167" spans="2:65" s="1" customFormat="1" ht="16.5" customHeight="1" x14ac:dyDescent="0.2">
      <c r="B167" s="130"/>
      <c r="C167" s="156" t="s">
        <v>215</v>
      </c>
      <c r="D167" s="156" t="s">
        <v>161</v>
      </c>
      <c r="E167" s="157" t="s">
        <v>632</v>
      </c>
      <c r="F167" s="158" t="s">
        <v>633</v>
      </c>
      <c r="G167" s="159" t="s">
        <v>427</v>
      </c>
      <c r="H167" s="160">
        <v>36</v>
      </c>
      <c r="I167" s="161"/>
      <c r="J167" s="162">
        <f t="shared" si="5"/>
        <v>0</v>
      </c>
      <c r="K167" s="163"/>
      <c r="L167" s="30"/>
      <c r="M167" s="164" t="s">
        <v>1</v>
      </c>
      <c r="N167" s="129" t="s">
        <v>41</v>
      </c>
      <c r="P167" s="165">
        <f t="shared" si="6"/>
        <v>0</v>
      </c>
      <c r="Q167" s="165">
        <v>0</v>
      </c>
      <c r="R167" s="165">
        <f t="shared" si="7"/>
        <v>0</v>
      </c>
      <c r="S167" s="165">
        <v>0</v>
      </c>
      <c r="T167" s="166">
        <f t="shared" si="8"/>
        <v>0</v>
      </c>
      <c r="AR167" s="167" t="s">
        <v>281</v>
      </c>
      <c r="AT167" s="167" t="s">
        <v>161</v>
      </c>
      <c r="AU167" s="167" t="s">
        <v>137</v>
      </c>
      <c r="AY167" s="13" t="s">
        <v>158</v>
      </c>
      <c r="BE167" s="93">
        <f t="shared" si="9"/>
        <v>0</v>
      </c>
      <c r="BF167" s="93">
        <f t="shared" si="10"/>
        <v>0</v>
      </c>
      <c r="BG167" s="93">
        <f t="shared" si="11"/>
        <v>0</v>
      </c>
      <c r="BH167" s="93">
        <f t="shared" si="12"/>
        <v>0</v>
      </c>
      <c r="BI167" s="93">
        <f t="shared" si="13"/>
        <v>0</v>
      </c>
      <c r="BJ167" s="13" t="s">
        <v>137</v>
      </c>
      <c r="BK167" s="93">
        <f t="shared" si="14"/>
        <v>0</v>
      </c>
      <c r="BL167" s="13" t="s">
        <v>281</v>
      </c>
      <c r="BM167" s="167" t="s">
        <v>274</v>
      </c>
    </row>
    <row r="168" spans="2:65" s="1" customFormat="1" ht="24.2" customHeight="1" x14ac:dyDescent="0.2">
      <c r="B168" s="130"/>
      <c r="C168" s="169" t="s">
        <v>275</v>
      </c>
      <c r="D168" s="169" t="s">
        <v>391</v>
      </c>
      <c r="E168" s="170" t="s">
        <v>697</v>
      </c>
      <c r="F168" s="171" t="s">
        <v>698</v>
      </c>
      <c r="G168" s="172" t="s">
        <v>427</v>
      </c>
      <c r="H168" s="173">
        <v>36</v>
      </c>
      <c r="I168" s="174"/>
      <c r="J168" s="175">
        <f t="shared" si="5"/>
        <v>0</v>
      </c>
      <c r="K168" s="176"/>
      <c r="L168" s="177"/>
      <c r="M168" s="178" t="s">
        <v>1</v>
      </c>
      <c r="N168" s="179" t="s">
        <v>41</v>
      </c>
      <c r="P168" s="165">
        <f t="shared" si="6"/>
        <v>0</v>
      </c>
      <c r="Q168" s="165">
        <v>2.9E-4</v>
      </c>
      <c r="R168" s="165">
        <f t="shared" si="7"/>
        <v>1.044E-2</v>
      </c>
      <c r="S168" s="165">
        <v>0</v>
      </c>
      <c r="T168" s="166">
        <f t="shared" si="8"/>
        <v>0</v>
      </c>
      <c r="AR168" s="167" t="s">
        <v>666</v>
      </c>
      <c r="AT168" s="167" t="s">
        <v>391</v>
      </c>
      <c r="AU168" s="167" t="s">
        <v>137</v>
      </c>
      <c r="AY168" s="13" t="s">
        <v>158</v>
      </c>
      <c r="BE168" s="93">
        <f t="shared" si="9"/>
        <v>0</v>
      </c>
      <c r="BF168" s="93">
        <f t="shared" si="10"/>
        <v>0</v>
      </c>
      <c r="BG168" s="93">
        <f t="shared" si="11"/>
        <v>0</v>
      </c>
      <c r="BH168" s="93">
        <f t="shared" si="12"/>
        <v>0</v>
      </c>
      <c r="BI168" s="93">
        <f t="shared" si="13"/>
        <v>0</v>
      </c>
      <c r="BJ168" s="13" t="s">
        <v>137</v>
      </c>
      <c r="BK168" s="93">
        <f t="shared" si="14"/>
        <v>0</v>
      </c>
      <c r="BL168" s="13" t="s">
        <v>281</v>
      </c>
      <c r="BM168" s="167" t="s">
        <v>278</v>
      </c>
    </row>
    <row r="169" spans="2:65" s="1" customFormat="1" ht="16.5" customHeight="1" x14ac:dyDescent="0.2">
      <c r="B169" s="130"/>
      <c r="C169" s="156" t="s">
        <v>218</v>
      </c>
      <c r="D169" s="156" t="s">
        <v>161</v>
      </c>
      <c r="E169" s="157" t="s">
        <v>634</v>
      </c>
      <c r="F169" s="158" t="s">
        <v>635</v>
      </c>
      <c r="G169" s="159" t="s">
        <v>427</v>
      </c>
      <c r="H169" s="160">
        <v>36</v>
      </c>
      <c r="I169" s="161"/>
      <c r="J169" s="162">
        <f t="shared" si="5"/>
        <v>0</v>
      </c>
      <c r="K169" s="163"/>
      <c r="L169" s="30"/>
      <c r="M169" s="164" t="s">
        <v>1</v>
      </c>
      <c r="N169" s="129" t="s">
        <v>41</v>
      </c>
      <c r="P169" s="165">
        <f t="shared" si="6"/>
        <v>0</v>
      </c>
      <c r="Q169" s="165">
        <v>0</v>
      </c>
      <c r="R169" s="165">
        <f t="shared" si="7"/>
        <v>0</v>
      </c>
      <c r="S169" s="165">
        <v>0</v>
      </c>
      <c r="T169" s="166">
        <f t="shared" si="8"/>
        <v>0</v>
      </c>
      <c r="AR169" s="167" t="s">
        <v>281</v>
      </c>
      <c r="AT169" s="167" t="s">
        <v>161</v>
      </c>
      <c r="AU169" s="167" t="s">
        <v>137</v>
      </c>
      <c r="AY169" s="13" t="s">
        <v>158</v>
      </c>
      <c r="BE169" s="93">
        <f t="shared" si="9"/>
        <v>0</v>
      </c>
      <c r="BF169" s="93">
        <f t="shared" si="10"/>
        <v>0</v>
      </c>
      <c r="BG169" s="93">
        <f t="shared" si="11"/>
        <v>0</v>
      </c>
      <c r="BH169" s="93">
        <f t="shared" si="12"/>
        <v>0</v>
      </c>
      <c r="BI169" s="93">
        <f t="shared" si="13"/>
        <v>0</v>
      </c>
      <c r="BJ169" s="13" t="s">
        <v>137</v>
      </c>
      <c r="BK169" s="93">
        <f t="shared" si="14"/>
        <v>0</v>
      </c>
      <c r="BL169" s="13" t="s">
        <v>281</v>
      </c>
      <c r="BM169" s="167" t="s">
        <v>281</v>
      </c>
    </row>
    <row r="170" spans="2:65" s="1" customFormat="1" ht="24.2" customHeight="1" x14ac:dyDescent="0.2">
      <c r="B170" s="130"/>
      <c r="C170" s="169" t="s">
        <v>282</v>
      </c>
      <c r="D170" s="169" t="s">
        <v>391</v>
      </c>
      <c r="E170" s="170" t="s">
        <v>699</v>
      </c>
      <c r="F170" s="171" t="s">
        <v>700</v>
      </c>
      <c r="G170" s="172" t="s">
        <v>427</v>
      </c>
      <c r="H170" s="173">
        <v>36</v>
      </c>
      <c r="I170" s="174"/>
      <c r="J170" s="175">
        <f t="shared" si="5"/>
        <v>0</v>
      </c>
      <c r="K170" s="176"/>
      <c r="L170" s="177"/>
      <c r="M170" s="178" t="s">
        <v>1</v>
      </c>
      <c r="N170" s="179" t="s">
        <v>41</v>
      </c>
      <c r="P170" s="165">
        <f t="shared" si="6"/>
        <v>0</v>
      </c>
      <c r="Q170" s="165">
        <v>1.7000000000000001E-4</v>
      </c>
      <c r="R170" s="165">
        <f t="shared" si="7"/>
        <v>6.1200000000000004E-3</v>
      </c>
      <c r="S170" s="165">
        <v>0</v>
      </c>
      <c r="T170" s="166">
        <f t="shared" si="8"/>
        <v>0</v>
      </c>
      <c r="AR170" s="167" t="s">
        <v>666</v>
      </c>
      <c r="AT170" s="167" t="s">
        <v>391</v>
      </c>
      <c r="AU170" s="167" t="s">
        <v>137</v>
      </c>
      <c r="AY170" s="13" t="s">
        <v>158</v>
      </c>
      <c r="BE170" s="93">
        <f t="shared" si="9"/>
        <v>0</v>
      </c>
      <c r="BF170" s="93">
        <f t="shared" si="10"/>
        <v>0</v>
      </c>
      <c r="BG170" s="93">
        <f t="shared" si="11"/>
        <v>0</v>
      </c>
      <c r="BH170" s="93">
        <f t="shared" si="12"/>
        <v>0</v>
      </c>
      <c r="BI170" s="93">
        <f t="shared" si="13"/>
        <v>0</v>
      </c>
      <c r="BJ170" s="13" t="s">
        <v>137</v>
      </c>
      <c r="BK170" s="93">
        <f t="shared" si="14"/>
        <v>0</v>
      </c>
      <c r="BL170" s="13" t="s">
        <v>281</v>
      </c>
      <c r="BM170" s="167" t="s">
        <v>285</v>
      </c>
    </row>
    <row r="171" spans="2:65" s="1" customFormat="1" ht="16.5" customHeight="1" x14ac:dyDescent="0.2">
      <c r="B171" s="130"/>
      <c r="C171" s="156" t="s">
        <v>222</v>
      </c>
      <c r="D171" s="156" t="s">
        <v>161</v>
      </c>
      <c r="E171" s="157" t="s">
        <v>636</v>
      </c>
      <c r="F171" s="158" t="s">
        <v>637</v>
      </c>
      <c r="G171" s="159" t="s">
        <v>427</v>
      </c>
      <c r="H171" s="160">
        <v>12</v>
      </c>
      <c r="I171" s="161"/>
      <c r="J171" s="162">
        <f t="shared" si="5"/>
        <v>0</v>
      </c>
      <c r="K171" s="163"/>
      <c r="L171" s="30"/>
      <c r="M171" s="164" t="s">
        <v>1</v>
      </c>
      <c r="N171" s="129" t="s">
        <v>41</v>
      </c>
      <c r="P171" s="165">
        <f t="shared" si="6"/>
        <v>0</v>
      </c>
      <c r="Q171" s="165">
        <v>0</v>
      </c>
      <c r="R171" s="165">
        <f t="shared" si="7"/>
        <v>0</v>
      </c>
      <c r="S171" s="165">
        <v>0</v>
      </c>
      <c r="T171" s="166">
        <f t="shared" si="8"/>
        <v>0</v>
      </c>
      <c r="AR171" s="167" t="s">
        <v>281</v>
      </c>
      <c r="AT171" s="167" t="s">
        <v>161</v>
      </c>
      <c r="AU171" s="167" t="s">
        <v>137</v>
      </c>
      <c r="AY171" s="13" t="s">
        <v>158</v>
      </c>
      <c r="BE171" s="93">
        <f t="shared" si="9"/>
        <v>0</v>
      </c>
      <c r="BF171" s="93">
        <f t="shared" si="10"/>
        <v>0</v>
      </c>
      <c r="BG171" s="93">
        <f t="shared" si="11"/>
        <v>0</v>
      </c>
      <c r="BH171" s="93">
        <f t="shared" si="12"/>
        <v>0</v>
      </c>
      <c r="BI171" s="93">
        <f t="shared" si="13"/>
        <v>0</v>
      </c>
      <c r="BJ171" s="13" t="s">
        <v>137</v>
      </c>
      <c r="BK171" s="93">
        <f t="shared" si="14"/>
        <v>0</v>
      </c>
      <c r="BL171" s="13" t="s">
        <v>281</v>
      </c>
      <c r="BM171" s="167" t="s">
        <v>288</v>
      </c>
    </row>
    <row r="172" spans="2:65" s="1" customFormat="1" ht="24.2" customHeight="1" x14ac:dyDescent="0.2">
      <c r="B172" s="130"/>
      <c r="C172" s="169" t="s">
        <v>289</v>
      </c>
      <c r="D172" s="169" t="s">
        <v>391</v>
      </c>
      <c r="E172" s="170" t="s">
        <v>701</v>
      </c>
      <c r="F172" s="171" t="s">
        <v>702</v>
      </c>
      <c r="G172" s="172" t="s">
        <v>427</v>
      </c>
      <c r="H172" s="173">
        <v>12</v>
      </c>
      <c r="I172" s="174"/>
      <c r="J172" s="175">
        <f t="shared" si="5"/>
        <v>0</v>
      </c>
      <c r="K172" s="176"/>
      <c r="L172" s="177"/>
      <c r="M172" s="178" t="s">
        <v>1</v>
      </c>
      <c r="N172" s="179" t="s">
        <v>41</v>
      </c>
      <c r="P172" s="165">
        <f t="shared" si="6"/>
        <v>0</v>
      </c>
      <c r="Q172" s="165">
        <v>3.5E-4</v>
      </c>
      <c r="R172" s="165">
        <f t="shared" si="7"/>
        <v>4.1999999999999997E-3</v>
      </c>
      <c r="S172" s="165">
        <v>0</v>
      </c>
      <c r="T172" s="166">
        <f t="shared" si="8"/>
        <v>0</v>
      </c>
      <c r="AR172" s="167" t="s">
        <v>666</v>
      </c>
      <c r="AT172" s="167" t="s">
        <v>391</v>
      </c>
      <c r="AU172" s="167" t="s">
        <v>137</v>
      </c>
      <c r="AY172" s="13" t="s">
        <v>158</v>
      </c>
      <c r="BE172" s="93">
        <f t="shared" si="9"/>
        <v>0</v>
      </c>
      <c r="BF172" s="93">
        <f t="shared" si="10"/>
        <v>0</v>
      </c>
      <c r="BG172" s="93">
        <f t="shared" si="11"/>
        <v>0</v>
      </c>
      <c r="BH172" s="93">
        <f t="shared" si="12"/>
        <v>0</v>
      </c>
      <c r="BI172" s="93">
        <f t="shared" si="13"/>
        <v>0</v>
      </c>
      <c r="BJ172" s="13" t="s">
        <v>137</v>
      </c>
      <c r="BK172" s="93">
        <f t="shared" si="14"/>
        <v>0</v>
      </c>
      <c r="BL172" s="13" t="s">
        <v>281</v>
      </c>
      <c r="BM172" s="167" t="s">
        <v>292</v>
      </c>
    </row>
    <row r="173" spans="2:65" s="1" customFormat="1" ht="16.5" customHeight="1" x14ac:dyDescent="0.2">
      <c r="B173" s="130"/>
      <c r="C173" s="156" t="s">
        <v>225</v>
      </c>
      <c r="D173" s="156" t="s">
        <v>161</v>
      </c>
      <c r="E173" s="157" t="s">
        <v>638</v>
      </c>
      <c r="F173" s="158" t="s">
        <v>639</v>
      </c>
      <c r="G173" s="159" t="s">
        <v>427</v>
      </c>
      <c r="H173" s="160">
        <v>36</v>
      </c>
      <c r="I173" s="161"/>
      <c r="J173" s="162">
        <f t="shared" si="5"/>
        <v>0</v>
      </c>
      <c r="K173" s="163"/>
      <c r="L173" s="30"/>
      <c r="M173" s="164" t="s">
        <v>1</v>
      </c>
      <c r="N173" s="129" t="s">
        <v>41</v>
      </c>
      <c r="P173" s="165">
        <f t="shared" si="6"/>
        <v>0</v>
      </c>
      <c r="Q173" s="165">
        <v>0</v>
      </c>
      <c r="R173" s="165">
        <f t="shared" si="7"/>
        <v>0</v>
      </c>
      <c r="S173" s="165">
        <v>0</v>
      </c>
      <c r="T173" s="166">
        <f t="shared" si="8"/>
        <v>0</v>
      </c>
      <c r="AR173" s="167" t="s">
        <v>281</v>
      </c>
      <c r="AT173" s="167" t="s">
        <v>161</v>
      </c>
      <c r="AU173" s="167" t="s">
        <v>137</v>
      </c>
      <c r="AY173" s="13" t="s">
        <v>158</v>
      </c>
      <c r="BE173" s="93">
        <f t="shared" si="9"/>
        <v>0</v>
      </c>
      <c r="BF173" s="93">
        <f t="shared" si="10"/>
        <v>0</v>
      </c>
      <c r="BG173" s="93">
        <f t="shared" si="11"/>
        <v>0</v>
      </c>
      <c r="BH173" s="93">
        <f t="shared" si="12"/>
        <v>0</v>
      </c>
      <c r="BI173" s="93">
        <f t="shared" si="13"/>
        <v>0</v>
      </c>
      <c r="BJ173" s="13" t="s">
        <v>137</v>
      </c>
      <c r="BK173" s="93">
        <f t="shared" si="14"/>
        <v>0</v>
      </c>
      <c r="BL173" s="13" t="s">
        <v>281</v>
      </c>
      <c r="BM173" s="167" t="s">
        <v>295</v>
      </c>
    </row>
    <row r="174" spans="2:65" s="1" customFormat="1" ht="33" customHeight="1" x14ac:dyDescent="0.2">
      <c r="B174" s="130"/>
      <c r="C174" s="169" t="s">
        <v>296</v>
      </c>
      <c r="D174" s="169" t="s">
        <v>391</v>
      </c>
      <c r="E174" s="170" t="s">
        <v>703</v>
      </c>
      <c r="F174" s="171" t="s">
        <v>704</v>
      </c>
      <c r="G174" s="172" t="s">
        <v>427</v>
      </c>
      <c r="H174" s="173">
        <v>36</v>
      </c>
      <c r="I174" s="174"/>
      <c r="J174" s="175">
        <f t="shared" si="5"/>
        <v>0</v>
      </c>
      <c r="K174" s="176"/>
      <c r="L174" s="177"/>
      <c r="M174" s="178" t="s">
        <v>1</v>
      </c>
      <c r="N174" s="179" t="s">
        <v>41</v>
      </c>
      <c r="P174" s="165">
        <f t="shared" si="6"/>
        <v>0</v>
      </c>
      <c r="Q174" s="165">
        <v>2.1000000000000001E-4</v>
      </c>
      <c r="R174" s="165">
        <f t="shared" si="7"/>
        <v>7.5600000000000007E-3</v>
      </c>
      <c r="S174" s="165">
        <v>0</v>
      </c>
      <c r="T174" s="166">
        <f t="shared" si="8"/>
        <v>0</v>
      </c>
      <c r="AR174" s="167" t="s">
        <v>666</v>
      </c>
      <c r="AT174" s="167" t="s">
        <v>391</v>
      </c>
      <c r="AU174" s="167" t="s">
        <v>137</v>
      </c>
      <c r="AY174" s="13" t="s">
        <v>158</v>
      </c>
      <c r="BE174" s="93">
        <f t="shared" si="9"/>
        <v>0</v>
      </c>
      <c r="BF174" s="93">
        <f t="shared" si="10"/>
        <v>0</v>
      </c>
      <c r="BG174" s="93">
        <f t="shared" si="11"/>
        <v>0</v>
      </c>
      <c r="BH174" s="93">
        <f t="shared" si="12"/>
        <v>0</v>
      </c>
      <c r="BI174" s="93">
        <f t="shared" si="13"/>
        <v>0</v>
      </c>
      <c r="BJ174" s="13" t="s">
        <v>137</v>
      </c>
      <c r="BK174" s="93">
        <f t="shared" si="14"/>
        <v>0</v>
      </c>
      <c r="BL174" s="13" t="s">
        <v>281</v>
      </c>
      <c r="BM174" s="167" t="s">
        <v>299</v>
      </c>
    </row>
    <row r="175" spans="2:65" s="1" customFormat="1" ht="16.5" customHeight="1" x14ac:dyDescent="0.2">
      <c r="B175" s="130"/>
      <c r="C175" s="156" t="s">
        <v>229</v>
      </c>
      <c r="D175" s="156" t="s">
        <v>161</v>
      </c>
      <c r="E175" s="157" t="s">
        <v>640</v>
      </c>
      <c r="F175" s="158" t="s">
        <v>641</v>
      </c>
      <c r="G175" s="159" t="s">
        <v>427</v>
      </c>
      <c r="H175" s="160">
        <v>36</v>
      </c>
      <c r="I175" s="161"/>
      <c r="J175" s="162">
        <f t="shared" si="5"/>
        <v>0</v>
      </c>
      <c r="K175" s="163"/>
      <c r="L175" s="30"/>
      <c r="M175" s="164" t="s">
        <v>1</v>
      </c>
      <c r="N175" s="129" t="s">
        <v>41</v>
      </c>
      <c r="P175" s="165">
        <f t="shared" si="6"/>
        <v>0</v>
      </c>
      <c r="Q175" s="165">
        <v>0</v>
      </c>
      <c r="R175" s="165">
        <f t="shared" si="7"/>
        <v>0</v>
      </c>
      <c r="S175" s="165">
        <v>0</v>
      </c>
      <c r="T175" s="166">
        <f t="shared" si="8"/>
        <v>0</v>
      </c>
      <c r="AR175" s="167" t="s">
        <v>281</v>
      </c>
      <c r="AT175" s="167" t="s">
        <v>161</v>
      </c>
      <c r="AU175" s="167" t="s">
        <v>137</v>
      </c>
      <c r="AY175" s="13" t="s">
        <v>158</v>
      </c>
      <c r="BE175" s="93">
        <f t="shared" si="9"/>
        <v>0</v>
      </c>
      <c r="BF175" s="93">
        <f t="shared" si="10"/>
        <v>0</v>
      </c>
      <c r="BG175" s="93">
        <f t="shared" si="11"/>
        <v>0</v>
      </c>
      <c r="BH175" s="93">
        <f t="shared" si="12"/>
        <v>0</v>
      </c>
      <c r="BI175" s="93">
        <f t="shared" si="13"/>
        <v>0</v>
      </c>
      <c r="BJ175" s="13" t="s">
        <v>137</v>
      </c>
      <c r="BK175" s="93">
        <f t="shared" si="14"/>
        <v>0</v>
      </c>
      <c r="BL175" s="13" t="s">
        <v>281</v>
      </c>
      <c r="BM175" s="167" t="s">
        <v>302</v>
      </c>
    </row>
    <row r="176" spans="2:65" s="1" customFormat="1" ht="24.2" customHeight="1" x14ac:dyDescent="0.2">
      <c r="B176" s="130"/>
      <c r="C176" s="169" t="s">
        <v>303</v>
      </c>
      <c r="D176" s="169" t="s">
        <v>391</v>
      </c>
      <c r="E176" s="170" t="s">
        <v>705</v>
      </c>
      <c r="F176" s="171" t="s">
        <v>706</v>
      </c>
      <c r="G176" s="172" t="s">
        <v>427</v>
      </c>
      <c r="H176" s="173">
        <v>36</v>
      </c>
      <c r="I176" s="174"/>
      <c r="J176" s="175">
        <f t="shared" si="5"/>
        <v>0</v>
      </c>
      <c r="K176" s="176"/>
      <c r="L176" s="177"/>
      <c r="M176" s="178" t="s">
        <v>1</v>
      </c>
      <c r="N176" s="179" t="s">
        <v>41</v>
      </c>
      <c r="P176" s="165">
        <f t="shared" si="6"/>
        <v>0</v>
      </c>
      <c r="Q176" s="165">
        <v>1.7700000000000001E-3</v>
      </c>
      <c r="R176" s="165">
        <f t="shared" si="7"/>
        <v>6.3719999999999999E-2</v>
      </c>
      <c r="S176" s="165">
        <v>0</v>
      </c>
      <c r="T176" s="166">
        <f t="shared" si="8"/>
        <v>0</v>
      </c>
      <c r="AR176" s="167" t="s">
        <v>666</v>
      </c>
      <c r="AT176" s="167" t="s">
        <v>391</v>
      </c>
      <c r="AU176" s="167" t="s">
        <v>137</v>
      </c>
      <c r="AY176" s="13" t="s">
        <v>158</v>
      </c>
      <c r="BE176" s="93">
        <f t="shared" si="9"/>
        <v>0</v>
      </c>
      <c r="BF176" s="93">
        <f t="shared" si="10"/>
        <v>0</v>
      </c>
      <c r="BG176" s="93">
        <f t="shared" si="11"/>
        <v>0</v>
      </c>
      <c r="BH176" s="93">
        <f t="shared" si="12"/>
        <v>0</v>
      </c>
      <c r="BI176" s="93">
        <f t="shared" si="13"/>
        <v>0</v>
      </c>
      <c r="BJ176" s="13" t="s">
        <v>137</v>
      </c>
      <c r="BK176" s="93">
        <f t="shared" si="14"/>
        <v>0</v>
      </c>
      <c r="BL176" s="13" t="s">
        <v>281</v>
      </c>
      <c r="BM176" s="167" t="s">
        <v>306</v>
      </c>
    </row>
    <row r="177" spans="2:65" s="1" customFormat="1" ht="21.75" customHeight="1" x14ac:dyDescent="0.2">
      <c r="B177" s="130"/>
      <c r="C177" s="156" t="s">
        <v>232</v>
      </c>
      <c r="D177" s="156" t="s">
        <v>161</v>
      </c>
      <c r="E177" s="157" t="s">
        <v>642</v>
      </c>
      <c r="F177" s="158" t="s">
        <v>643</v>
      </c>
      <c r="G177" s="159" t="s">
        <v>427</v>
      </c>
      <c r="H177" s="160">
        <v>72</v>
      </c>
      <c r="I177" s="161"/>
      <c r="J177" s="162">
        <f t="shared" si="5"/>
        <v>0</v>
      </c>
      <c r="K177" s="163"/>
      <c r="L177" s="30"/>
      <c r="M177" s="164" t="s">
        <v>1</v>
      </c>
      <c r="N177" s="129" t="s">
        <v>41</v>
      </c>
      <c r="P177" s="165">
        <f t="shared" si="6"/>
        <v>0</v>
      </c>
      <c r="Q177" s="165">
        <v>0</v>
      </c>
      <c r="R177" s="165">
        <f t="shared" si="7"/>
        <v>0</v>
      </c>
      <c r="S177" s="165">
        <v>0</v>
      </c>
      <c r="T177" s="166">
        <f t="shared" si="8"/>
        <v>0</v>
      </c>
      <c r="AR177" s="167" t="s">
        <v>281</v>
      </c>
      <c r="AT177" s="167" t="s">
        <v>161</v>
      </c>
      <c r="AU177" s="167" t="s">
        <v>137</v>
      </c>
      <c r="AY177" s="13" t="s">
        <v>158</v>
      </c>
      <c r="BE177" s="93">
        <f t="shared" si="9"/>
        <v>0</v>
      </c>
      <c r="BF177" s="93">
        <f t="shared" si="10"/>
        <v>0</v>
      </c>
      <c r="BG177" s="93">
        <f t="shared" si="11"/>
        <v>0</v>
      </c>
      <c r="BH177" s="93">
        <f t="shared" si="12"/>
        <v>0</v>
      </c>
      <c r="BI177" s="93">
        <f t="shared" si="13"/>
        <v>0</v>
      </c>
      <c r="BJ177" s="13" t="s">
        <v>137</v>
      </c>
      <c r="BK177" s="93">
        <f t="shared" si="14"/>
        <v>0</v>
      </c>
      <c r="BL177" s="13" t="s">
        <v>281</v>
      </c>
      <c r="BM177" s="167" t="s">
        <v>309</v>
      </c>
    </row>
    <row r="178" spans="2:65" s="1" customFormat="1" ht="24.2" customHeight="1" x14ac:dyDescent="0.2">
      <c r="B178" s="130"/>
      <c r="C178" s="169" t="s">
        <v>310</v>
      </c>
      <c r="D178" s="169" t="s">
        <v>391</v>
      </c>
      <c r="E178" s="170" t="s">
        <v>707</v>
      </c>
      <c r="F178" s="171" t="s">
        <v>708</v>
      </c>
      <c r="G178" s="172" t="s">
        <v>427</v>
      </c>
      <c r="H178" s="173">
        <v>72</v>
      </c>
      <c r="I178" s="174"/>
      <c r="J178" s="175">
        <f t="shared" si="5"/>
        <v>0</v>
      </c>
      <c r="K178" s="176"/>
      <c r="L178" s="177"/>
      <c r="M178" s="178" t="s">
        <v>1</v>
      </c>
      <c r="N178" s="179" t="s">
        <v>41</v>
      </c>
      <c r="P178" s="165">
        <f t="shared" si="6"/>
        <v>0</v>
      </c>
      <c r="Q178" s="165">
        <v>2.4000000000000001E-4</v>
      </c>
      <c r="R178" s="165">
        <f t="shared" si="7"/>
        <v>1.728E-2</v>
      </c>
      <c r="S178" s="165">
        <v>0</v>
      </c>
      <c r="T178" s="166">
        <f t="shared" si="8"/>
        <v>0</v>
      </c>
      <c r="AR178" s="167" t="s">
        <v>666</v>
      </c>
      <c r="AT178" s="167" t="s">
        <v>391</v>
      </c>
      <c r="AU178" s="167" t="s">
        <v>137</v>
      </c>
      <c r="AY178" s="13" t="s">
        <v>158</v>
      </c>
      <c r="BE178" s="93">
        <f t="shared" si="9"/>
        <v>0</v>
      </c>
      <c r="BF178" s="93">
        <f t="shared" si="10"/>
        <v>0</v>
      </c>
      <c r="BG178" s="93">
        <f t="shared" si="11"/>
        <v>0</v>
      </c>
      <c r="BH178" s="93">
        <f t="shared" si="12"/>
        <v>0</v>
      </c>
      <c r="BI178" s="93">
        <f t="shared" si="13"/>
        <v>0</v>
      </c>
      <c r="BJ178" s="13" t="s">
        <v>137</v>
      </c>
      <c r="BK178" s="93">
        <f t="shared" si="14"/>
        <v>0</v>
      </c>
      <c r="BL178" s="13" t="s">
        <v>281</v>
      </c>
      <c r="BM178" s="167" t="s">
        <v>313</v>
      </c>
    </row>
    <row r="179" spans="2:65" s="1" customFormat="1" ht="16.5" customHeight="1" x14ac:dyDescent="0.2">
      <c r="B179" s="130"/>
      <c r="C179" s="156" t="s">
        <v>236</v>
      </c>
      <c r="D179" s="156" t="s">
        <v>161</v>
      </c>
      <c r="E179" s="157" t="s">
        <v>644</v>
      </c>
      <c r="F179" s="158" t="s">
        <v>645</v>
      </c>
      <c r="G179" s="159" t="s">
        <v>427</v>
      </c>
      <c r="H179" s="160">
        <v>108</v>
      </c>
      <c r="I179" s="161"/>
      <c r="J179" s="162">
        <f t="shared" si="5"/>
        <v>0</v>
      </c>
      <c r="K179" s="163"/>
      <c r="L179" s="30"/>
      <c r="M179" s="164" t="s">
        <v>1</v>
      </c>
      <c r="N179" s="129" t="s">
        <v>41</v>
      </c>
      <c r="P179" s="165">
        <f t="shared" si="6"/>
        <v>0</v>
      </c>
      <c r="Q179" s="165">
        <v>0</v>
      </c>
      <c r="R179" s="165">
        <f t="shared" si="7"/>
        <v>0</v>
      </c>
      <c r="S179" s="165">
        <v>0</v>
      </c>
      <c r="T179" s="166">
        <f t="shared" si="8"/>
        <v>0</v>
      </c>
      <c r="AR179" s="167" t="s">
        <v>281</v>
      </c>
      <c r="AT179" s="167" t="s">
        <v>161</v>
      </c>
      <c r="AU179" s="167" t="s">
        <v>137</v>
      </c>
      <c r="AY179" s="13" t="s">
        <v>158</v>
      </c>
      <c r="BE179" s="93">
        <f t="shared" si="9"/>
        <v>0</v>
      </c>
      <c r="BF179" s="93">
        <f t="shared" si="10"/>
        <v>0</v>
      </c>
      <c r="BG179" s="93">
        <f t="shared" si="11"/>
        <v>0</v>
      </c>
      <c r="BH179" s="93">
        <f t="shared" si="12"/>
        <v>0</v>
      </c>
      <c r="BI179" s="93">
        <f t="shared" si="13"/>
        <v>0</v>
      </c>
      <c r="BJ179" s="13" t="s">
        <v>137</v>
      </c>
      <c r="BK179" s="93">
        <f t="shared" si="14"/>
        <v>0</v>
      </c>
      <c r="BL179" s="13" t="s">
        <v>281</v>
      </c>
      <c r="BM179" s="167" t="s">
        <v>316</v>
      </c>
    </row>
    <row r="180" spans="2:65" s="1" customFormat="1" ht="24.2" customHeight="1" x14ac:dyDescent="0.2">
      <c r="B180" s="130"/>
      <c r="C180" s="169" t="s">
        <v>317</v>
      </c>
      <c r="D180" s="169" t="s">
        <v>391</v>
      </c>
      <c r="E180" s="170" t="s">
        <v>709</v>
      </c>
      <c r="F180" s="171" t="s">
        <v>710</v>
      </c>
      <c r="G180" s="172" t="s">
        <v>427</v>
      </c>
      <c r="H180" s="173">
        <v>108</v>
      </c>
      <c r="I180" s="174"/>
      <c r="J180" s="175">
        <f t="shared" si="5"/>
        <v>0</v>
      </c>
      <c r="K180" s="176"/>
      <c r="L180" s="177"/>
      <c r="M180" s="178" t="s">
        <v>1</v>
      </c>
      <c r="N180" s="179" t="s">
        <v>41</v>
      </c>
      <c r="P180" s="165">
        <f t="shared" si="6"/>
        <v>0</v>
      </c>
      <c r="Q180" s="165">
        <v>7.9299999999999995E-3</v>
      </c>
      <c r="R180" s="165">
        <f t="shared" si="7"/>
        <v>0.85643999999999998</v>
      </c>
      <c r="S180" s="165">
        <v>0</v>
      </c>
      <c r="T180" s="166">
        <f t="shared" si="8"/>
        <v>0</v>
      </c>
      <c r="AR180" s="167" t="s">
        <v>666</v>
      </c>
      <c r="AT180" s="167" t="s">
        <v>391</v>
      </c>
      <c r="AU180" s="167" t="s">
        <v>137</v>
      </c>
      <c r="AY180" s="13" t="s">
        <v>158</v>
      </c>
      <c r="BE180" s="93">
        <f t="shared" si="9"/>
        <v>0</v>
      </c>
      <c r="BF180" s="93">
        <f t="shared" si="10"/>
        <v>0</v>
      </c>
      <c r="BG180" s="93">
        <f t="shared" si="11"/>
        <v>0</v>
      </c>
      <c r="BH180" s="93">
        <f t="shared" si="12"/>
        <v>0</v>
      </c>
      <c r="BI180" s="93">
        <f t="shared" si="13"/>
        <v>0</v>
      </c>
      <c r="BJ180" s="13" t="s">
        <v>137</v>
      </c>
      <c r="BK180" s="93">
        <f t="shared" si="14"/>
        <v>0</v>
      </c>
      <c r="BL180" s="13" t="s">
        <v>281</v>
      </c>
      <c r="BM180" s="167" t="s">
        <v>320</v>
      </c>
    </row>
    <row r="181" spans="2:65" s="1" customFormat="1" ht="24.2" customHeight="1" x14ac:dyDescent="0.2">
      <c r="B181" s="130"/>
      <c r="C181" s="156" t="s">
        <v>240</v>
      </c>
      <c r="D181" s="156" t="s">
        <v>161</v>
      </c>
      <c r="E181" s="157" t="s">
        <v>646</v>
      </c>
      <c r="F181" s="158" t="s">
        <v>647</v>
      </c>
      <c r="G181" s="159" t="s">
        <v>427</v>
      </c>
      <c r="H181" s="160">
        <v>20</v>
      </c>
      <c r="I181" s="161"/>
      <c r="J181" s="162">
        <f t="shared" si="5"/>
        <v>0</v>
      </c>
      <c r="K181" s="163"/>
      <c r="L181" s="30"/>
      <c r="M181" s="164" t="s">
        <v>1</v>
      </c>
      <c r="N181" s="129" t="s">
        <v>41</v>
      </c>
      <c r="P181" s="165">
        <f t="shared" si="6"/>
        <v>0</v>
      </c>
      <c r="Q181" s="165">
        <v>0</v>
      </c>
      <c r="R181" s="165">
        <f t="shared" si="7"/>
        <v>0</v>
      </c>
      <c r="S181" s="165">
        <v>0</v>
      </c>
      <c r="T181" s="166">
        <f t="shared" si="8"/>
        <v>0</v>
      </c>
      <c r="AR181" s="167" t="s">
        <v>281</v>
      </c>
      <c r="AT181" s="167" t="s">
        <v>161</v>
      </c>
      <c r="AU181" s="167" t="s">
        <v>137</v>
      </c>
      <c r="AY181" s="13" t="s">
        <v>158</v>
      </c>
      <c r="BE181" s="93">
        <f t="shared" si="9"/>
        <v>0</v>
      </c>
      <c r="BF181" s="93">
        <f t="shared" si="10"/>
        <v>0</v>
      </c>
      <c r="BG181" s="93">
        <f t="shared" si="11"/>
        <v>0</v>
      </c>
      <c r="BH181" s="93">
        <f t="shared" si="12"/>
        <v>0</v>
      </c>
      <c r="BI181" s="93">
        <f t="shared" si="13"/>
        <v>0</v>
      </c>
      <c r="BJ181" s="13" t="s">
        <v>137</v>
      </c>
      <c r="BK181" s="93">
        <f t="shared" si="14"/>
        <v>0</v>
      </c>
      <c r="BL181" s="13" t="s">
        <v>281</v>
      </c>
      <c r="BM181" s="167" t="s">
        <v>323</v>
      </c>
    </row>
    <row r="182" spans="2:65" s="1" customFormat="1" ht="24.2" customHeight="1" x14ac:dyDescent="0.2">
      <c r="B182" s="130"/>
      <c r="C182" s="156" t="s">
        <v>324</v>
      </c>
      <c r="D182" s="156" t="s">
        <v>161</v>
      </c>
      <c r="E182" s="157" t="s">
        <v>711</v>
      </c>
      <c r="F182" s="158" t="s">
        <v>712</v>
      </c>
      <c r="G182" s="159" t="s">
        <v>170</v>
      </c>
      <c r="H182" s="160">
        <v>16</v>
      </c>
      <c r="I182" s="161"/>
      <c r="J182" s="162">
        <f t="shared" si="5"/>
        <v>0</v>
      </c>
      <c r="K182" s="163"/>
      <c r="L182" s="30"/>
      <c r="M182" s="164" t="s">
        <v>1</v>
      </c>
      <c r="N182" s="129" t="s">
        <v>41</v>
      </c>
      <c r="P182" s="165">
        <f t="shared" si="6"/>
        <v>0</v>
      </c>
      <c r="Q182" s="165">
        <v>0</v>
      </c>
      <c r="R182" s="165">
        <f t="shared" si="7"/>
        <v>0</v>
      </c>
      <c r="S182" s="165">
        <v>0</v>
      </c>
      <c r="T182" s="166">
        <f t="shared" si="8"/>
        <v>0</v>
      </c>
      <c r="AR182" s="167" t="s">
        <v>281</v>
      </c>
      <c r="AT182" s="167" t="s">
        <v>161</v>
      </c>
      <c r="AU182" s="167" t="s">
        <v>137</v>
      </c>
      <c r="AY182" s="13" t="s">
        <v>158</v>
      </c>
      <c r="BE182" s="93">
        <f t="shared" si="9"/>
        <v>0</v>
      </c>
      <c r="BF182" s="93">
        <f t="shared" si="10"/>
        <v>0</v>
      </c>
      <c r="BG182" s="93">
        <f t="shared" si="11"/>
        <v>0</v>
      </c>
      <c r="BH182" s="93">
        <f t="shared" si="12"/>
        <v>0</v>
      </c>
      <c r="BI182" s="93">
        <f t="shared" si="13"/>
        <v>0</v>
      </c>
      <c r="BJ182" s="13" t="s">
        <v>137</v>
      </c>
      <c r="BK182" s="93">
        <f t="shared" si="14"/>
        <v>0</v>
      </c>
      <c r="BL182" s="13" t="s">
        <v>281</v>
      </c>
      <c r="BM182" s="167" t="s">
        <v>327</v>
      </c>
    </row>
    <row r="183" spans="2:65" s="1" customFormat="1" ht="37.9" customHeight="1" x14ac:dyDescent="0.2">
      <c r="B183" s="130"/>
      <c r="C183" s="169" t="s">
        <v>244</v>
      </c>
      <c r="D183" s="169" t="s">
        <v>391</v>
      </c>
      <c r="E183" s="170" t="s">
        <v>713</v>
      </c>
      <c r="F183" s="171" t="s">
        <v>714</v>
      </c>
      <c r="G183" s="172" t="s">
        <v>427</v>
      </c>
      <c r="H183" s="173">
        <v>16</v>
      </c>
      <c r="I183" s="174"/>
      <c r="J183" s="175">
        <f t="shared" si="5"/>
        <v>0</v>
      </c>
      <c r="K183" s="176"/>
      <c r="L183" s="177"/>
      <c r="M183" s="178" t="s">
        <v>1</v>
      </c>
      <c r="N183" s="179" t="s">
        <v>41</v>
      </c>
      <c r="P183" s="165">
        <f t="shared" si="6"/>
        <v>0</v>
      </c>
      <c r="Q183" s="165">
        <v>0</v>
      </c>
      <c r="R183" s="165">
        <f t="shared" si="7"/>
        <v>0</v>
      </c>
      <c r="S183" s="165">
        <v>0</v>
      </c>
      <c r="T183" s="166">
        <f t="shared" si="8"/>
        <v>0</v>
      </c>
      <c r="AR183" s="167" t="s">
        <v>666</v>
      </c>
      <c r="AT183" s="167" t="s">
        <v>391</v>
      </c>
      <c r="AU183" s="167" t="s">
        <v>137</v>
      </c>
      <c r="AY183" s="13" t="s">
        <v>158</v>
      </c>
      <c r="BE183" s="93">
        <f t="shared" si="9"/>
        <v>0</v>
      </c>
      <c r="BF183" s="93">
        <f t="shared" si="10"/>
        <v>0</v>
      </c>
      <c r="BG183" s="93">
        <f t="shared" si="11"/>
        <v>0</v>
      </c>
      <c r="BH183" s="93">
        <f t="shared" si="12"/>
        <v>0</v>
      </c>
      <c r="BI183" s="93">
        <f t="shared" si="13"/>
        <v>0</v>
      </c>
      <c r="BJ183" s="13" t="s">
        <v>137</v>
      </c>
      <c r="BK183" s="93">
        <f t="shared" si="14"/>
        <v>0</v>
      </c>
      <c r="BL183" s="13" t="s">
        <v>281</v>
      </c>
      <c r="BM183" s="167" t="s">
        <v>330</v>
      </c>
    </row>
    <row r="184" spans="2:65" s="1" customFormat="1" ht="16.5" customHeight="1" x14ac:dyDescent="0.2">
      <c r="B184" s="130"/>
      <c r="C184" s="156" t="s">
        <v>331</v>
      </c>
      <c r="D184" s="156" t="s">
        <v>161</v>
      </c>
      <c r="E184" s="157" t="s">
        <v>648</v>
      </c>
      <c r="F184" s="158" t="s">
        <v>649</v>
      </c>
      <c r="G184" s="159" t="s">
        <v>427</v>
      </c>
      <c r="H184" s="160">
        <v>36</v>
      </c>
      <c r="I184" s="161"/>
      <c r="J184" s="162">
        <f t="shared" si="5"/>
        <v>0</v>
      </c>
      <c r="K184" s="163"/>
      <c r="L184" s="30"/>
      <c r="M184" s="164" t="s">
        <v>1</v>
      </c>
      <c r="N184" s="129" t="s">
        <v>41</v>
      </c>
      <c r="P184" s="165">
        <f t="shared" si="6"/>
        <v>0</v>
      </c>
      <c r="Q184" s="165">
        <v>0</v>
      </c>
      <c r="R184" s="165">
        <f t="shared" si="7"/>
        <v>0</v>
      </c>
      <c r="S184" s="165">
        <v>0</v>
      </c>
      <c r="T184" s="166">
        <f t="shared" si="8"/>
        <v>0</v>
      </c>
      <c r="AR184" s="167" t="s">
        <v>281</v>
      </c>
      <c r="AT184" s="167" t="s">
        <v>161</v>
      </c>
      <c r="AU184" s="167" t="s">
        <v>137</v>
      </c>
      <c r="AY184" s="13" t="s">
        <v>158</v>
      </c>
      <c r="BE184" s="93">
        <f t="shared" si="9"/>
        <v>0</v>
      </c>
      <c r="BF184" s="93">
        <f t="shared" si="10"/>
        <v>0</v>
      </c>
      <c r="BG184" s="93">
        <f t="shared" si="11"/>
        <v>0</v>
      </c>
      <c r="BH184" s="93">
        <f t="shared" si="12"/>
        <v>0</v>
      </c>
      <c r="BI184" s="93">
        <f t="shared" si="13"/>
        <v>0</v>
      </c>
      <c r="BJ184" s="13" t="s">
        <v>137</v>
      </c>
      <c r="BK184" s="93">
        <f t="shared" si="14"/>
        <v>0</v>
      </c>
      <c r="BL184" s="13" t="s">
        <v>281</v>
      </c>
      <c r="BM184" s="167" t="s">
        <v>334</v>
      </c>
    </row>
    <row r="185" spans="2:65" s="1" customFormat="1" ht="24.2" customHeight="1" x14ac:dyDescent="0.2">
      <c r="B185" s="130"/>
      <c r="C185" s="169" t="s">
        <v>247</v>
      </c>
      <c r="D185" s="169" t="s">
        <v>391</v>
      </c>
      <c r="E185" s="170" t="s">
        <v>715</v>
      </c>
      <c r="F185" s="171" t="s">
        <v>716</v>
      </c>
      <c r="G185" s="172" t="s">
        <v>427</v>
      </c>
      <c r="H185" s="173">
        <v>36</v>
      </c>
      <c r="I185" s="174"/>
      <c r="J185" s="175">
        <f t="shared" si="5"/>
        <v>0</v>
      </c>
      <c r="K185" s="176"/>
      <c r="L185" s="177"/>
      <c r="M185" s="178" t="s">
        <v>1</v>
      </c>
      <c r="N185" s="179" t="s">
        <v>41</v>
      </c>
      <c r="P185" s="165">
        <f t="shared" si="6"/>
        <v>0</v>
      </c>
      <c r="Q185" s="165">
        <v>1.0000000000000001E-5</v>
      </c>
      <c r="R185" s="165">
        <f t="shared" si="7"/>
        <v>3.6000000000000002E-4</v>
      </c>
      <c r="S185" s="165">
        <v>0</v>
      </c>
      <c r="T185" s="166">
        <f t="shared" si="8"/>
        <v>0</v>
      </c>
      <c r="AR185" s="167" t="s">
        <v>666</v>
      </c>
      <c r="AT185" s="167" t="s">
        <v>391</v>
      </c>
      <c r="AU185" s="167" t="s">
        <v>137</v>
      </c>
      <c r="AY185" s="13" t="s">
        <v>158</v>
      </c>
      <c r="BE185" s="93">
        <f t="shared" si="9"/>
        <v>0</v>
      </c>
      <c r="BF185" s="93">
        <f t="shared" si="10"/>
        <v>0</v>
      </c>
      <c r="BG185" s="93">
        <f t="shared" si="11"/>
        <v>0</v>
      </c>
      <c r="BH185" s="93">
        <f t="shared" si="12"/>
        <v>0</v>
      </c>
      <c r="BI185" s="93">
        <f t="shared" si="13"/>
        <v>0</v>
      </c>
      <c r="BJ185" s="13" t="s">
        <v>137</v>
      </c>
      <c r="BK185" s="93">
        <f t="shared" si="14"/>
        <v>0</v>
      </c>
      <c r="BL185" s="13" t="s">
        <v>281</v>
      </c>
      <c r="BM185" s="167" t="s">
        <v>337</v>
      </c>
    </row>
    <row r="186" spans="2:65" s="11" customFormat="1" ht="22.9" customHeight="1" x14ac:dyDescent="0.2">
      <c r="B186" s="145"/>
      <c r="D186" s="146" t="s">
        <v>74</v>
      </c>
      <c r="E186" s="154" t="s">
        <v>717</v>
      </c>
      <c r="F186" s="154" t="s">
        <v>718</v>
      </c>
      <c r="I186" s="148"/>
      <c r="J186" s="155">
        <f>BK186</f>
        <v>0</v>
      </c>
      <c r="L186" s="145"/>
      <c r="M186" s="149"/>
      <c r="P186" s="150">
        <f>SUM(P187:P188)</f>
        <v>0</v>
      </c>
      <c r="R186" s="150">
        <f>SUM(R187:R188)</f>
        <v>0</v>
      </c>
      <c r="T186" s="151">
        <f>SUM(T187:T188)</f>
        <v>0</v>
      </c>
      <c r="AR186" s="146" t="s">
        <v>159</v>
      </c>
      <c r="AT186" s="152" t="s">
        <v>74</v>
      </c>
      <c r="AU186" s="152" t="s">
        <v>83</v>
      </c>
      <c r="AY186" s="146" t="s">
        <v>158</v>
      </c>
      <c r="BK186" s="153">
        <f>SUM(BK187:BK188)</f>
        <v>0</v>
      </c>
    </row>
    <row r="187" spans="2:65" s="1" customFormat="1" ht="24.2" customHeight="1" x14ac:dyDescent="0.2">
      <c r="B187" s="130"/>
      <c r="C187" s="156" t="s">
        <v>338</v>
      </c>
      <c r="D187" s="156" t="s">
        <v>161</v>
      </c>
      <c r="E187" s="157" t="s">
        <v>719</v>
      </c>
      <c r="F187" s="158" t="s">
        <v>720</v>
      </c>
      <c r="G187" s="159" t="s">
        <v>170</v>
      </c>
      <c r="H187" s="160">
        <v>180</v>
      </c>
      <c r="I187" s="161"/>
      <c r="J187" s="162">
        <f>ROUND(I187*H187,2)</f>
        <v>0</v>
      </c>
      <c r="K187" s="163"/>
      <c r="L187" s="30"/>
      <c r="M187" s="164" t="s">
        <v>1</v>
      </c>
      <c r="N187" s="129" t="s">
        <v>41</v>
      </c>
      <c r="P187" s="165">
        <f>O187*H187</f>
        <v>0</v>
      </c>
      <c r="Q187" s="165">
        <v>0</v>
      </c>
      <c r="R187" s="165">
        <f>Q187*H187</f>
        <v>0</v>
      </c>
      <c r="S187" s="165">
        <v>0</v>
      </c>
      <c r="T187" s="166">
        <f>S187*H187</f>
        <v>0</v>
      </c>
      <c r="AR187" s="167" t="s">
        <v>281</v>
      </c>
      <c r="AT187" s="167" t="s">
        <v>161</v>
      </c>
      <c r="AU187" s="167" t="s">
        <v>137</v>
      </c>
      <c r="AY187" s="13" t="s">
        <v>158</v>
      </c>
      <c r="BE187" s="93">
        <f>IF(N187="základná",J187,0)</f>
        <v>0</v>
      </c>
      <c r="BF187" s="93">
        <f>IF(N187="znížená",J187,0)</f>
        <v>0</v>
      </c>
      <c r="BG187" s="93">
        <f>IF(N187="zákl. prenesená",J187,0)</f>
        <v>0</v>
      </c>
      <c r="BH187" s="93">
        <f>IF(N187="zníž. prenesená",J187,0)</f>
        <v>0</v>
      </c>
      <c r="BI187" s="93">
        <f>IF(N187="nulová",J187,0)</f>
        <v>0</v>
      </c>
      <c r="BJ187" s="13" t="s">
        <v>137</v>
      </c>
      <c r="BK187" s="93">
        <f>ROUND(I187*H187,2)</f>
        <v>0</v>
      </c>
      <c r="BL187" s="13" t="s">
        <v>281</v>
      </c>
      <c r="BM187" s="167" t="s">
        <v>341</v>
      </c>
    </row>
    <row r="188" spans="2:65" s="1" customFormat="1" ht="33" customHeight="1" x14ac:dyDescent="0.2">
      <c r="B188" s="130"/>
      <c r="C188" s="156" t="s">
        <v>251</v>
      </c>
      <c r="D188" s="156" t="s">
        <v>161</v>
      </c>
      <c r="E188" s="157" t="s">
        <v>721</v>
      </c>
      <c r="F188" s="158" t="s">
        <v>722</v>
      </c>
      <c r="G188" s="159" t="s">
        <v>170</v>
      </c>
      <c r="H188" s="160">
        <v>180</v>
      </c>
      <c r="I188" s="161"/>
      <c r="J188" s="162">
        <f>ROUND(I188*H188,2)</f>
        <v>0</v>
      </c>
      <c r="K188" s="163"/>
      <c r="L188" s="30"/>
      <c r="M188" s="164" t="s">
        <v>1</v>
      </c>
      <c r="N188" s="129" t="s">
        <v>41</v>
      </c>
      <c r="P188" s="165">
        <f>O188*H188</f>
        <v>0</v>
      </c>
      <c r="Q188" s="165">
        <v>0</v>
      </c>
      <c r="R188" s="165">
        <f>Q188*H188</f>
        <v>0</v>
      </c>
      <c r="S188" s="165">
        <v>0</v>
      </c>
      <c r="T188" s="166">
        <f>S188*H188</f>
        <v>0</v>
      </c>
      <c r="AR188" s="167" t="s">
        <v>281</v>
      </c>
      <c r="AT188" s="167" t="s">
        <v>161</v>
      </c>
      <c r="AU188" s="167" t="s">
        <v>137</v>
      </c>
      <c r="AY188" s="13" t="s">
        <v>158</v>
      </c>
      <c r="BE188" s="93">
        <f>IF(N188="základná",J188,0)</f>
        <v>0</v>
      </c>
      <c r="BF188" s="93">
        <f>IF(N188="znížená",J188,0)</f>
        <v>0</v>
      </c>
      <c r="BG188" s="93">
        <f>IF(N188="zákl. prenesená",J188,0)</f>
        <v>0</v>
      </c>
      <c r="BH188" s="93">
        <f>IF(N188="zníž. prenesená",J188,0)</f>
        <v>0</v>
      </c>
      <c r="BI188" s="93">
        <f>IF(N188="nulová",J188,0)</f>
        <v>0</v>
      </c>
      <c r="BJ188" s="13" t="s">
        <v>137</v>
      </c>
      <c r="BK188" s="93">
        <f>ROUND(I188*H188,2)</f>
        <v>0</v>
      </c>
      <c r="BL188" s="13" t="s">
        <v>281</v>
      </c>
      <c r="BM188" s="167" t="s">
        <v>344</v>
      </c>
    </row>
    <row r="189" spans="2:65" s="11" customFormat="1" ht="22.9" customHeight="1" x14ac:dyDescent="0.2">
      <c r="B189" s="145"/>
      <c r="D189" s="146" t="s">
        <v>74</v>
      </c>
      <c r="E189" s="154" t="s">
        <v>723</v>
      </c>
      <c r="F189" s="154" t="s">
        <v>724</v>
      </c>
      <c r="I189" s="148"/>
      <c r="J189" s="155">
        <f>BK189</f>
        <v>0</v>
      </c>
      <c r="L189" s="145"/>
      <c r="M189" s="149"/>
      <c r="P189" s="150">
        <f>P190</f>
        <v>0</v>
      </c>
      <c r="R189" s="150">
        <f>R190</f>
        <v>0</v>
      </c>
      <c r="T189" s="151">
        <f>T190</f>
        <v>0</v>
      </c>
      <c r="AR189" s="146" t="s">
        <v>159</v>
      </c>
      <c r="AT189" s="152" t="s">
        <v>74</v>
      </c>
      <c r="AU189" s="152" t="s">
        <v>83</v>
      </c>
      <c r="AY189" s="146" t="s">
        <v>158</v>
      </c>
      <c r="BK189" s="153">
        <f>BK190</f>
        <v>0</v>
      </c>
    </row>
    <row r="190" spans="2:65" s="1" customFormat="1" ht="16.5" customHeight="1" x14ac:dyDescent="0.2">
      <c r="B190" s="130"/>
      <c r="C190" s="156" t="s">
        <v>345</v>
      </c>
      <c r="D190" s="156" t="s">
        <v>161</v>
      </c>
      <c r="E190" s="157" t="s">
        <v>725</v>
      </c>
      <c r="F190" s="158" t="s">
        <v>726</v>
      </c>
      <c r="G190" s="159" t="s">
        <v>727</v>
      </c>
      <c r="H190" s="160">
        <v>36</v>
      </c>
      <c r="I190" s="161"/>
      <c r="J190" s="162">
        <f>ROUND(I190*H190,2)</f>
        <v>0</v>
      </c>
      <c r="K190" s="163"/>
      <c r="L190" s="30"/>
      <c r="M190" s="164" t="s">
        <v>1</v>
      </c>
      <c r="N190" s="129" t="s">
        <v>41</v>
      </c>
      <c r="P190" s="165">
        <f>O190*H190</f>
        <v>0</v>
      </c>
      <c r="Q190" s="165">
        <v>0</v>
      </c>
      <c r="R190" s="165">
        <f>Q190*H190</f>
        <v>0</v>
      </c>
      <c r="S190" s="165">
        <v>0</v>
      </c>
      <c r="T190" s="166">
        <f>S190*H190</f>
        <v>0</v>
      </c>
      <c r="AR190" s="167" t="s">
        <v>281</v>
      </c>
      <c r="AT190" s="167" t="s">
        <v>161</v>
      </c>
      <c r="AU190" s="167" t="s">
        <v>137</v>
      </c>
      <c r="AY190" s="13" t="s">
        <v>158</v>
      </c>
      <c r="BE190" s="93">
        <f>IF(N190="základná",J190,0)</f>
        <v>0</v>
      </c>
      <c r="BF190" s="93">
        <f>IF(N190="znížená",J190,0)</f>
        <v>0</v>
      </c>
      <c r="BG190" s="93">
        <f>IF(N190="zákl. prenesená",J190,0)</f>
        <v>0</v>
      </c>
      <c r="BH190" s="93">
        <f>IF(N190="zníž. prenesená",J190,0)</f>
        <v>0</v>
      </c>
      <c r="BI190" s="93">
        <f>IF(N190="nulová",J190,0)</f>
        <v>0</v>
      </c>
      <c r="BJ190" s="13" t="s">
        <v>137</v>
      </c>
      <c r="BK190" s="93">
        <f>ROUND(I190*H190,2)</f>
        <v>0</v>
      </c>
      <c r="BL190" s="13" t="s">
        <v>281</v>
      </c>
      <c r="BM190" s="167" t="s">
        <v>348</v>
      </c>
    </row>
    <row r="191" spans="2:65" s="1" customFormat="1" ht="21" customHeight="1" x14ac:dyDescent="0.2">
      <c r="B191" s="130"/>
      <c r="C191" s="204" t="s">
        <v>853</v>
      </c>
      <c r="D191" s="193"/>
      <c r="E191" s="194"/>
      <c r="F191" s="195"/>
      <c r="G191" s="196"/>
      <c r="H191" s="198"/>
      <c r="I191" s="197"/>
      <c r="J191" s="197"/>
      <c r="K191" s="131"/>
      <c r="L191" s="30"/>
      <c r="M191" s="164"/>
      <c r="N191" s="129"/>
      <c r="P191" s="165"/>
      <c r="Q191" s="165"/>
      <c r="R191" s="165"/>
      <c r="S191" s="165"/>
      <c r="T191" s="166"/>
      <c r="AR191" s="167"/>
      <c r="AT191" s="167"/>
      <c r="AU191" s="167"/>
      <c r="AY191" s="13"/>
      <c r="BE191" s="93"/>
      <c r="BF191" s="93"/>
      <c r="BG191" s="93"/>
      <c r="BH191" s="93"/>
      <c r="BI191" s="93"/>
      <c r="BJ191" s="13"/>
      <c r="BK191" s="93"/>
      <c r="BL191" s="13"/>
      <c r="BM191" s="167"/>
    </row>
    <row r="192" spans="2:65" s="1" customFormat="1" ht="126.6" customHeight="1" x14ac:dyDescent="0.2">
      <c r="B192" s="130"/>
      <c r="C192" s="266" t="s">
        <v>851</v>
      </c>
      <c r="D192" s="264"/>
      <c r="E192" s="264"/>
      <c r="F192" s="264"/>
      <c r="G192" s="264"/>
      <c r="H192" s="264"/>
      <c r="I192" s="264"/>
      <c r="J192" s="264"/>
      <c r="K192" s="131"/>
      <c r="L192" s="30"/>
      <c r="M192" s="164"/>
      <c r="N192" s="129"/>
      <c r="P192" s="165"/>
      <c r="Q192" s="165"/>
      <c r="R192" s="165"/>
      <c r="S192" s="165"/>
      <c r="T192" s="166"/>
      <c r="AR192" s="167"/>
      <c r="AT192" s="167"/>
      <c r="AU192" s="167"/>
      <c r="AY192" s="13"/>
      <c r="BE192" s="93"/>
      <c r="BF192" s="93"/>
      <c r="BG192" s="93"/>
      <c r="BH192" s="93"/>
      <c r="BI192" s="93"/>
      <c r="BJ192" s="13"/>
      <c r="BK192" s="93"/>
      <c r="BL192" s="13"/>
      <c r="BM192" s="167"/>
    </row>
    <row r="193" spans="2:63" s="1" customFormat="1" ht="49.9" hidden="1" customHeight="1" x14ac:dyDescent="0.2">
      <c r="B193" s="30"/>
      <c r="E193" s="147" t="s">
        <v>406</v>
      </c>
      <c r="F193" s="147" t="s">
        <v>407</v>
      </c>
      <c r="J193" s="127">
        <f>BK193</f>
        <v>0</v>
      </c>
      <c r="L193" s="30"/>
      <c r="M193" s="180"/>
      <c r="T193" s="56"/>
      <c r="AT193" s="13" t="s">
        <v>74</v>
      </c>
      <c r="AU193" s="13" t="s">
        <v>75</v>
      </c>
      <c r="AY193" s="13" t="s">
        <v>408</v>
      </c>
      <c r="BK193" s="93">
        <f>BK194</f>
        <v>0</v>
      </c>
    </row>
    <row r="194" spans="2:63" s="1" customFormat="1" ht="16.350000000000001" hidden="1" customHeight="1" x14ac:dyDescent="0.2">
      <c r="B194" s="30"/>
      <c r="C194" s="181" t="s">
        <v>1</v>
      </c>
      <c r="D194" s="181" t="s">
        <v>161</v>
      </c>
      <c r="E194" s="182" t="s">
        <v>1</v>
      </c>
      <c r="F194" s="183" t="s">
        <v>1</v>
      </c>
      <c r="G194" s="184" t="s">
        <v>1</v>
      </c>
      <c r="H194" s="185"/>
      <c r="I194" s="186"/>
      <c r="J194" s="187">
        <f>BK194</f>
        <v>0</v>
      </c>
      <c r="K194" s="188"/>
      <c r="L194" s="30"/>
      <c r="M194" s="189" t="s">
        <v>1</v>
      </c>
      <c r="N194" s="190" t="s">
        <v>41</v>
      </c>
      <c r="O194" s="191"/>
      <c r="P194" s="191"/>
      <c r="Q194" s="191"/>
      <c r="R194" s="191"/>
      <c r="S194" s="191"/>
      <c r="T194" s="192"/>
      <c r="AT194" s="13" t="s">
        <v>408</v>
      </c>
      <c r="AU194" s="13" t="s">
        <v>83</v>
      </c>
      <c r="AY194" s="13" t="s">
        <v>408</v>
      </c>
      <c r="BE194" s="93">
        <f>IF(N194="základná",J194,0)</f>
        <v>0</v>
      </c>
      <c r="BF194" s="93">
        <f>IF(N194="znížená",J194,0)</f>
        <v>0</v>
      </c>
      <c r="BG194" s="93">
        <f>IF(N194="zákl. prenesená",J194,0)</f>
        <v>0</v>
      </c>
      <c r="BH194" s="93">
        <f>IF(N194="zníž. prenesená",J194,0)</f>
        <v>0</v>
      </c>
      <c r="BI194" s="93">
        <f>IF(N194="nulová",J194,0)</f>
        <v>0</v>
      </c>
      <c r="BJ194" s="13" t="s">
        <v>137</v>
      </c>
      <c r="BK194" s="93">
        <f>I194*H194</f>
        <v>0</v>
      </c>
    </row>
    <row r="195" spans="2:63" s="1" customFormat="1" ht="6.95" customHeight="1" x14ac:dyDescent="0.2">
      <c r="B195" s="45"/>
      <c r="C195" s="46"/>
      <c r="D195" s="46"/>
      <c r="E195" s="46"/>
      <c r="F195" s="46"/>
      <c r="G195" s="46"/>
      <c r="H195" s="46"/>
      <c r="I195" s="46"/>
      <c r="J195" s="46"/>
      <c r="K195" s="46"/>
      <c r="L195" s="30"/>
    </row>
  </sheetData>
  <autoFilter ref="C132:K194" xr:uid="{00000000-0009-0000-0000-000005000000}"/>
  <mergeCells count="15">
    <mergeCell ref="D111:F111"/>
    <mergeCell ref="E123:H123"/>
    <mergeCell ref="E125:H125"/>
    <mergeCell ref="L2:V2"/>
    <mergeCell ref="C192:J192"/>
    <mergeCell ref="E87:H87"/>
    <mergeCell ref="D107:F107"/>
    <mergeCell ref="D108:F108"/>
    <mergeCell ref="D109:F109"/>
    <mergeCell ref="D110:F110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194:D195" xr:uid="{00000000-0002-0000-0500-000000000000}">
      <formula1>"K, M"</formula1>
    </dataValidation>
    <dataValidation type="list" allowBlank="1" showInputMessage="1" showErrorMessage="1" error="Povolené sú hodnoty základná, znížená, nulová." sqref="N194:N195" xr:uid="{00000000-0002-0000-05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M150"/>
  <sheetViews>
    <sheetView showGridLines="0" workbookViewId="0">
      <selection activeCell="I153" sqref="I153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99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728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J102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ROUND((ROUND((SUM(BE102:BE109) + SUM(BE129:BE145)),  2) + SUM(BE149)), 2)</f>
        <v>0</v>
      </c>
      <c r="G35" s="105"/>
      <c r="H35" s="105"/>
      <c r="I35" s="106">
        <v>0.2</v>
      </c>
      <c r="J35" s="104">
        <f>ROUND((ROUND(((SUM(BE102:BE109) + SUM(BE129:BE145))*I35),  2) + (SUM(BE149)*I35)),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ROUND((ROUND((SUM(BF102:BF109) + SUM(BF129:BF145)),  2) + SUM(BF149)), 2)</f>
        <v>0</v>
      </c>
      <c r="G36" s="105"/>
      <c r="H36" s="105"/>
      <c r="I36" s="106">
        <v>0.2</v>
      </c>
      <c r="J36" s="104">
        <f>ROUND((ROUND(((SUM(BF102:BF109) + SUM(BF129:BF145))*I36),  2) + (SUM(BF149)*I36)),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ROUND((ROUND((SUM(BG102:BG109) + SUM(BG129:BG145)),  2) + SUM(BG149)),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ROUND((ROUND((SUM(BH102:BH109) + SUM(BH129:BH145)),  2) + SUM(BH149)),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ROUND((ROUND((SUM(BI102:BI109) + SUM(BI129:BI145)),  2) + SUM(BI149)),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4.3 - Výmena osvetlovacích telies v interiéri a na fasáde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J129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611</v>
      </c>
      <c r="E97" s="121"/>
      <c r="F97" s="121"/>
      <c r="G97" s="121"/>
      <c r="H97" s="121"/>
      <c r="I97" s="121"/>
      <c r="J97" s="122">
        <f>J130</f>
        <v>0</v>
      </c>
      <c r="L97" s="119"/>
    </row>
    <row r="98" spans="2:65" s="9" customFormat="1" ht="19.899999999999999" customHeight="1" x14ac:dyDescent="0.2">
      <c r="B98" s="123"/>
      <c r="D98" s="124" t="s">
        <v>651</v>
      </c>
      <c r="E98" s="125"/>
      <c r="F98" s="125"/>
      <c r="G98" s="125"/>
      <c r="H98" s="125"/>
      <c r="I98" s="125"/>
      <c r="J98" s="126">
        <f>J131</f>
        <v>0</v>
      </c>
      <c r="L98" s="123"/>
    </row>
    <row r="99" spans="2:65" s="200" customFormat="1" ht="21.75" customHeight="1" x14ac:dyDescent="0.2">
      <c r="B99" s="201"/>
      <c r="D99" s="202" t="s">
        <v>133</v>
      </c>
      <c r="J99" s="203">
        <f>J148</f>
        <v>0</v>
      </c>
      <c r="L99" s="201"/>
    </row>
    <row r="100" spans="2:65" s="1" customFormat="1" ht="21.75" customHeight="1" x14ac:dyDescent="0.2">
      <c r="B100" s="30"/>
      <c r="L100" s="30"/>
    </row>
    <row r="101" spans="2:65" s="1" customFormat="1" ht="6.95" customHeight="1" x14ac:dyDescent="0.2">
      <c r="B101" s="30"/>
      <c r="L101" s="30"/>
    </row>
    <row r="102" spans="2:65" s="1" customFormat="1" ht="29.25" customHeight="1" x14ac:dyDescent="0.2">
      <c r="B102" s="30"/>
      <c r="C102" s="118" t="s">
        <v>134</v>
      </c>
      <c r="J102" s="128">
        <f>ROUND(J103 + J104 + J105 + J106 + J107 + J108,2)</f>
        <v>0</v>
      </c>
      <c r="L102" s="30"/>
      <c r="N102" s="129" t="s">
        <v>39</v>
      </c>
    </row>
    <row r="103" spans="2:65" s="1" customFormat="1" ht="18" customHeight="1" x14ac:dyDescent="0.2">
      <c r="B103" s="130"/>
      <c r="C103" s="131"/>
      <c r="D103" s="244" t="s">
        <v>135</v>
      </c>
      <c r="E103" s="260"/>
      <c r="F103" s="260"/>
      <c r="G103" s="131"/>
      <c r="H103" s="131"/>
      <c r="I103" s="131"/>
      <c r="J103" s="89">
        <v>0</v>
      </c>
      <c r="K103" s="131"/>
      <c r="L103" s="130"/>
      <c r="M103" s="131"/>
      <c r="N103" s="133" t="s">
        <v>41</v>
      </c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1"/>
      <c r="AU103" s="131"/>
      <c r="AV103" s="131"/>
      <c r="AW103" s="131"/>
      <c r="AX103" s="131"/>
      <c r="AY103" s="134" t="s">
        <v>136</v>
      </c>
      <c r="AZ103" s="131"/>
      <c r="BA103" s="131"/>
      <c r="BB103" s="131"/>
      <c r="BC103" s="131"/>
      <c r="BD103" s="131"/>
      <c r="BE103" s="135">
        <f t="shared" ref="BE103:BE108" si="0">IF(N103="základná",J103,0)</f>
        <v>0</v>
      </c>
      <c r="BF103" s="135">
        <f t="shared" ref="BF103:BF108" si="1">IF(N103="znížená",J103,0)</f>
        <v>0</v>
      </c>
      <c r="BG103" s="135">
        <f t="shared" ref="BG103:BG108" si="2">IF(N103="zákl. prenesená",J103,0)</f>
        <v>0</v>
      </c>
      <c r="BH103" s="135">
        <f t="shared" ref="BH103:BH108" si="3">IF(N103="zníž. prenesená",J103,0)</f>
        <v>0</v>
      </c>
      <c r="BI103" s="135">
        <f t="shared" ref="BI103:BI108" si="4">IF(N103="nulová",J103,0)</f>
        <v>0</v>
      </c>
      <c r="BJ103" s="134" t="s">
        <v>137</v>
      </c>
      <c r="BK103" s="131"/>
      <c r="BL103" s="131"/>
      <c r="BM103" s="131"/>
    </row>
    <row r="104" spans="2:65" s="1" customFormat="1" ht="18" customHeight="1" x14ac:dyDescent="0.2">
      <c r="B104" s="130"/>
      <c r="C104" s="131"/>
      <c r="D104" s="244" t="s">
        <v>138</v>
      </c>
      <c r="E104" s="260"/>
      <c r="F104" s="260"/>
      <c r="G104" s="131"/>
      <c r="H104" s="131"/>
      <c r="I104" s="131"/>
      <c r="J104" s="89">
        <v>0</v>
      </c>
      <c r="K104" s="131"/>
      <c r="L104" s="130"/>
      <c r="M104" s="131"/>
      <c r="N104" s="133" t="s">
        <v>41</v>
      </c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131"/>
      <c r="AT104" s="131"/>
      <c r="AU104" s="131"/>
      <c r="AV104" s="131"/>
      <c r="AW104" s="131"/>
      <c r="AX104" s="131"/>
      <c r="AY104" s="134" t="s">
        <v>136</v>
      </c>
      <c r="AZ104" s="131"/>
      <c r="BA104" s="131"/>
      <c r="BB104" s="131"/>
      <c r="BC104" s="131"/>
      <c r="BD104" s="131"/>
      <c r="BE104" s="135">
        <f t="shared" si="0"/>
        <v>0</v>
      </c>
      <c r="BF104" s="135">
        <f t="shared" si="1"/>
        <v>0</v>
      </c>
      <c r="BG104" s="135">
        <f t="shared" si="2"/>
        <v>0</v>
      </c>
      <c r="BH104" s="135">
        <f t="shared" si="3"/>
        <v>0</v>
      </c>
      <c r="BI104" s="135">
        <f t="shared" si="4"/>
        <v>0</v>
      </c>
      <c r="BJ104" s="134" t="s">
        <v>137</v>
      </c>
      <c r="BK104" s="131"/>
      <c r="BL104" s="131"/>
      <c r="BM104" s="131"/>
    </row>
    <row r="105" spans="2:65" s="1" customFormat="1" ht="18" customHeight="1" x14ac:dyDescent="0.2">
      <c r="B105" s="130"/>
      <c r="C105" s="131"/>
      <c r="D105" s="244" t="s">
        <v>139</v>
      </c>
      <c r="E105" s="260"/>
      <c r="F105" s="260"/>
      <c r="G105" s="131"/>
      <c r="H105" s="131"/>
      <c r="I105" s="131"/>
      <c r="J105" s="89">
        <v>0</v>
      </c>
      <c r="K105" s="131"/>
      <c r="L105" s="130"/>
      <c r="M105" s="131"/>
      <c r="N105" s="133" t="s">
        <v>41</v>
      </c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  <c r="AT105" s="131"/>
      <c r="AU105" s="131"/>
      <c r="AV105" s="131"/>
      <c r="AW105" s="131"/>
      <c r="AX105" s="131"/>
      <c r="AY105" s="134" t="s">
        <v>136</v>
      </c>
      <c r="AZ105" s="131"/>
      <c r="BA105" s="131"/>
      <c r="BB105" s="131"/>
      <c r="BC105" s="131"/>
      <c r="BD105" s="131"/>
      <c r="BE105" s="135">
        <f t="shared" si="0"/>
        <v>0</v>
      </c>
      <c r="BF105" s="135">
        <f t="shared" si="1"/>
        <v>0</v>
      </c>
      <c r="BG105" s="135">
        <f t="shared" si="2"/>
        <v>0</v>
      </c>
      <c r="BH105" s="135">
        <f t="shared" si="3"/>
        <v>0</v>
      </c>
      <c r="BI105" s="135">
        <f t="shared" si="4"/>
        <v>0</v>
      </c>
      <c r="BJ105" s="134" t="s">
        <v>137</v>
      </c>
      <c r="BK105" s="131"/>
      <c r="BL105" s="131"/>
      <c r="BM105" s="131"/>
    </row>
    <row r="106" spans="2:65" s="1" customFormat="1" ht="18" customHeight="1" x14ac:dyDescent="0.2">
      <c r="B106" s="130"/>
      <c r="C106" s="131"/>
      <c r="D106" s="244" t="s">
        <v>140</v>
      </c>
      <c r="E106" s="260"/>
      <c r="F106" s="260"/>
      <c r="G106" s="131"/>
      <c r="H106" s="131"/>
      <c r="I106" s="131"/>
      <c r="J106" s="89">
        <v>0</v>
      </c>
      <c r="K106" s="131"/>
      <c r="L106" s="130"/>
      <c r="M106" s="131"/>
      <c r="N106" s="133" t="s">
        <v>41</v>
      </c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131"/>
      <c r="AT106" s="131"/>
      <c r="AU106" s="131"/>
      <c r="AV106" s="131"/>
      <c r="AW106" s="131"/>
      <c r="AX106" s="131"/>
      <c r="AY106" s="134" t="s">
        <v>136</v>
      </c>
      <c r="AZ106" s="131"/>
      <c r="BA106" s="131"/>
      <c r="BB106" s="131"/>
      <c r="BC106" s="131"/>
      <c r="BD106" s="131"/>
      <c r="BE106" s="135">
        <f t="shared" si="0"/>
        <v>0</v>
      </c>
      <c r="BF106" s="135">
        <f t="shared" si="1"/>
        <v>0</v>
      </c>
      <c r="BG106" s="135">
        <f t="shared" si="2"/>
        <v>0</v>
      </c>
      <c r="BH106" s="135">
        <f t="shared" si="3"/>
        <v>0</v>
      </c>
      <c r="BI106" s="135">
        <f t="shared" si="4"/>
        <v>0</v>
      </c>
      <c r="BJ106" s="134" t="s">
        <v>137</v>
      </c>
      <c r="BK106" s="131"/>
      <c r="BL106" s="131"/>
      <c r="BM106" s="131"/>
    </row>
    <row r="107" spans="2:65" s="1" customFormat="1" ht="18" customHeight="1" x14ac:dyDescent="0.2">
      <c r="B107" s="130"/>
      <c r="C107" s="131"/>
      <c r="D107" s="244" t="s">
        <v>141</v>
      </c>
      <c r="E107" s="260"/>
      <c r="F107" s="260"/>
      <c r="G107" s="131"/>
      <c r="H107" s="131"/>
      <c r="I107" s="131"/>
      <c r="J107" s="89">
        <v>0</v>
      </c>
      <c r="K107" s="131"/>
      <c r="L107" s="130"/>
      <c r="M107" s="131"/>
      <c r="N107" s="133" t="s">
        <v>41</v>
      </c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131"/>
      <c r="AT107" s="131"/>
      <c r="AU107" s="131"/>
      <c r="AV107" s="131"/>
      <c r="AW107" s="131"/>
      <c r="AX107" s="131"/>
      <c r="AY107" s="134" t="s">
        <v>136</v>
      </c>
      <c r="AZ107" s="131"/>
      <c r="BA107" s="131"/>
      <c r="BB107" s="131"/>
      <c r="BC107" s="131"/>
      <c r="BD107" s="131"/>
      <c r="BE107" s="135">
        <f t="shared" si="0"/>
        <v>0</v>
      </c>
      <c r="BF107" s="135">
        <f t="shared" si="1"/>
        <v>0</v>
      </c>
      <c r="BG107" s="135">
        <f t="shared" si="2"/>
        <v>0</v>
      </c>
      <c r="BH107" s="135">
        <f t="shared" si="3"/>
        <v>0</v>
      </c>
      <c r="BI107" s="135">
        <f t="shared" si="4"/>
        <v>0</v>
      </c>
      <c r="BJ107" s="134" t="s">
        <v>137</v>
      </c>
      <c r="BK107" s="131"/>
      <c r="BL107" s="131"/>
      <c r="BM107" s="131"/>
    </row>
    <row r="108" spans="2:65" s="1" customFormat="1" ht="18" customHeight="1" x14ac:dyDescent="0.2">
      <c r="B108" s="130"/>
      <c r="C108" s="131"/>
      <c r="D108" s="132" t="s">
        <v>142</v>
      </c>
      <c r="E108" s="131"/>
      <c r="F108" s="131"/>
      <c r="G108" s="131"/>
      <c r="H108" s="131"/>
      <c r="I108" s="131"/>
      <c r="J108" s="89">
        <f>ROUND(J30*T108,2)</f>
        <v>0</v>
      </c>
      <c r="K108" s="131"/>
      <c r="L108" s="130"/>
      <c r="M108" s="131"/>
      <c r="N108" s="133" t="s">
        <v>41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4" t="s">
        <v>143</v>
      </c>
      <c r="AZ108" s="131"/>
      <c r="BA108" s="131"/>
      <c r="BB108" s="131"/>
      <c r="BC108" s="131"/>
      <c r="BD108" s="131"/>
      <c r="BE108" s="135">
        <f t="shared" si="0"/>
        <v>0</v>
      </c>
      <c r="BF108" s="135">
        <f t="shared" si="1"/>
        <v>0</v>
      </c>
      <c r="BG108" s="135">
        <f t="shared" si="2"/>
        <v>0</v>
      </c>
      <c r="BH108" s="135">
        <f t="shared" si="3"/>
        <v>0</v>
      </c>
      <c r="BI108" s="135">
        <f t="shared" si="4"/>
        <v>0</v>
      </c>
      <c r="BJ108" s="134" t="s">
        <v>137</v>
      </c>
      <c r="BK108" s="131"/>
      <c r="BL108" s="131"/>
      <c r="BM108" s="131"/>
    </row>
    <row r="109" spans="2:65" s="1" customFormat="1" x14ac:dyDescent="0.2">
      <c r="B109" s="30"/>
      <c r="L109" s="30"/>
    </row>
    <row r="110" spans="2:65" s="1" customFormat="1" ht="29.25" customHeight="1" x14ac:dyDescent="0.2">
      <c r="B110" s="30"/>
      <c r="C110" s="97" t="s">
        <v>114</v>
      </c>
      <c r="D110" s="98"/>
      <c r="E110" s="98"/>
      <c r="F110" s="98"/>
      <c r="G110" s="98"/>
      <c r="H110" s="98"/>
      <c r="I110" s="98"/>
      <c r="J110" s="99">
        <f>ROUND(J96+J102,2)</f>
        <v>0</v>
      </c>
      <c r="K110" s="98"/>
      <c r="L110" s="30"/>
    </row>
    <row r="111" spans="2:65" s="1" customFormat="1" ht="6.95" customHeight="1" x14ac:dyDescent="0.2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30"/>
    </row>
    <row r="115" spans="2:20" s="1" customFormat="1" ht="6.95" customHeight="1" x14ac:dyDescent="0.2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30"/>
    </row>
    <row r="116" spans="2:20" s="1" customFormat="1" ht="24.95" customHeight="1" x14ac:dyDescent="0.2">
      <c r="B116" s="30"/>
      <c r="C116" s="17" t="s">
        <v>144</v>
      </c>
      <c r="L116" s="30"/>
    </row>
    <row r="117" spans="2:20" s="1" customFormat="1" ht="6.95" customHeight="1" x14ac:dyDescent="0.2">
      <c r="B117" s="30"/>
      <c r="L117" s="30"/>
    </row>
    <row r="118" spans="2:20" s="1" customFormat="1" ht="12" customHeight="1" x14ac:dyDescent="0.2">
      <c r="B118" s="30"/>
      <c r="C118" s="23" t="s">
        <v>14</v>
      </c>
      <c r="L118" s="30"/>
    </row>
    <row r="119" spans="2:20" s="1" customFormat="1" ht="26.25" customHeight="1" x14ac:dyDescent="0.2">
      <c r="B119" s="30"/>
      <c r="E119" s="261" t="str">
        <f>E7</f>
        <v>Zateplenie plniarne nealkoholických nápojov, Dunajská Streda - aktualizácia jún 2023</v>
      </c>
      <c r="F119" s="262"/>
      <c r="G119" s="262"/>
      <c r="H119" s="262"/>
      <c r="L119" s="30"/>
    </row>
    <row r="120" spans="2:20" s="1" customFormat="1" ht="12" customHeight="1" x14ac:dyDescent="0.2">
      <c r="B120" s="30"/>
      <c r="C120" s="23" t="s">
        <v>116</v>
      </c>
      <c r="L120" s="30"/>
    </row>
    <row r="121" spans="2:20" s="1" customFormat="1" ht="16.5" customHeight="1" x14ac:dyDescent="0.2">
      <c r="B121" s="30"/>
      <c r="E121" s="242" t="str">
        <f>E9</f>
        <v>4.3 - Výmena osvetlovacích telies v interiéri a na fasáde</v>
      </c>
      <c r="F121" s="263"/>
      <c r="G121" s="263"/>
      <c r="H121" s="263"/>
      <c r="L121" s="30"/>
    </row>
    <row r="122" spans="2:20" s="1" customFormat="1" ht="6.95" customHeight="1" x14ac:dyDescent="0.2">
      <c r="B122" s="30"/>
      <c r="L122" s="30"/>
    </row>
    <row r="123" spans="2:20" s="1" customFormat="1" ht="12" customHeight="1" x14ac:dyDescent="0.2">
      <c r="B123" s="30"/>
      <c r="C123" s="23" t="s">
        <v>17</v>
      </c>
      <c r="F123" s="21" t="str">
        <f>F12</f>
        <v>Dunajská Streda</v>
      </c>
      <c r="I123" s="23" t="s">
        <v>19</v>
      </c>
      <c r="J123" s="53" t="str">
        <f>IF(J12="","",J12)</f>
        <v>8. 6. 2023</v>
      </c>
      <c r="L123" s="30"/>
    </row>
    <row r="124" spans="2:20" s="1" customFormat="1" ht="6.95" customHeight="1" x14ac:dyDescent="0.2">
      <c r="B124" s="30"/>
      <c r="L124" s="30"/>
    </row>
    <row r="125" spans="2:20" s="1" customFormat="1" ht="25.7" customHeight="1" x14ac:dyDescent="0.2">
      <c r="B125" s="30"/>
      <c r="C125" s="23" t="s">
        <v>21</v>
      </c>
      <c r="F125" s="21" t="str">
        <f>E15</f>
        <v>McCarter, a.s.</v>
      </c>
      <c r="I125" s="23" t="s">
        <v>27</v>
      </c>
      <c r="J125" s="26" t="str">
        <f>E21</f>
        <v>Ing.arch. Miroslav Marko M.Arch.</v>
      </c>
      <c r="L125" s="30"/>
    </row>
    <row r="126" spans="2:20" s="1" customFormat="1" ht="15.2" customHeight="1" x14ac:dyDescent="0.2">
      <c r="B126" s="30"/>
      <c r="C126" s="23" t="s">
        <v>25</v>
      </c>
      <c r="F126" s="21" t="str">
        <f>IF(E18="","",E18)</f>
        <v>Vyplň údaj</v>
      </c>
      <c r="I126" s="23" t="s">
        <v>30</v>
      </c>
      <c r="J126" s="26" t="str">
        <f>E24</f>
        <v>Rosoft, s.r.o.</v>
      </c>
      <c r="L126" s="30"/>
    </row>
    <row r="127" spans="2:20" s="1" customFormat="1" ht="10.35" customHeight="1" x14ac:dyDescent="0.2">
      <c r="B127" s="30"/>
      <c r="L127" s="30"/>
    </row>
    <row r="128" spans="2:20" s="10" customFormat="1" ht="29.25" customHeight="1" x14ac:dyDescent="0.2">
      <c r="B128" s="136"/>
      <c r="C128" s="137" t="s">
        <v>145</v>
      </c>
      <c r="D128" s="138" t="s">
        <v>60</v>
      </c>
      <c r="E128" s="138" t="s">
        <v>56</v>
      </c>
      <c r="F128" s="138" t="s">
        <v>57</v>
      </c>
      <c r="G128" s="138" t="s">
        <v>146</v>
      </c>
      <c r="H128" s="138" t="s">
        <v>147</v>
      </c>
      <c r="I128" s="138" t="s">
        <v>148</v>
      </c>
      <c r="J128" s="139" t="s">
        <v>122</v>
      </c>
      <c r="K128" s="140" t="s">
        <v>149</v>
      </c>
      <c r="L128" s="136"/>
      <c r="M128" s="59" t="s">
        <v>1</v>
      </c>
      <c r="N128" s="60" t="s">
        <v>39</v>
      </c>
      <c r="O128" s="60" t="s">
        <v>150</v>
      </c>
      <c r="P128" s="60" t="s">
        <v>151</v>
      </c>
      <c r="Q128" s="60" t="s">
        <v>152</v>
      </c>
      <c r="R128" s="60" t="s">
        <v>153</v>
      </c>
      <c r="S128" s="60" t="s">
        <v>154</v>
      </c>
      <c r="T128" s="61" t="s">
        <v>155</v>
      </c>
    </row>
    <row r="129" spans="2:65" s="1" customFormat="1" ht="22.9" customHeight="1" x14ac:dyDescent="0.25">
      <c r="B129" s="30"/>
      <c r="C129" s="64" t="s">
        <v>119</v>
      </c>
      <c r="J129" s="141">
        <f>BK129</f>
        <v>0</v>
      </c>
      <c r="L129" s="30"/>
      <c r="M129" s="62"/>
      <c r="N129" s="54"/>
      <c r="O129" s="54"/>
      <c r="P129" s="142">
        <f>P130+P148</f>
        <v>0</v>
      </c>
      <c r="Q129" s="54"/>
      <c r="R129" s="142">
        <f>R130+R148</f>
        <v>0</v>
      </c>
      <c r="S129" s="54"/>
      <c r="T129" s="143">
        <f>T130+T148</f>
        <v>0</v>
      </c>
      <c r="AT129" s="13" t="s">
        <v>74</v>
      </c>
      <c r="AU129" s="13" t="s">
        <v>124</v>
      </c>
      <c r="BK129" s="144">
        <f>BK130+BK148</f>
        <v>0</v>
      </c>
    </row>
    <row r="130" spans="2:65" s="11" customFormat="1" ht="25.9" customHeight="1" x14ac:dyDescent="0.2">
      <c r="B130" s="145"/>
      <c r="D130" s="146" t="s">
        <v>74</v>
      </c>
      <c r="E130" s="147" t="s">
        <v>391</v>
      </c>
      <c r="F130" s="147" t="s">
        <v>613</v>
      </c>
      <c r="I130" s="148"/>
      <c r="J130" s="127">
        <f>BK130</f>
        <v>0</v>
      </c>
      <c r="L130" s="145"/>
      <c r="M130" s="149"/>
      <c r="P130" s="150">
        <f>P131</f>
        <v>0</v>
      </c>
      <c r="R130" s="150">
        <f>R131</f>
        <v>0</v>
      </c>
      <c r="T130" s="151">
        <f>T131</f>
        <v>0</v>
      </c>
      <c r="AR130" s="146" t="s">
        <v>159</v>
      </c>
      <c r="AT130" s="152" t="s">
        <v>74</v>
      </c>
      <c r="AU130" s="152" t="s">
        <v>75</v>
      </c>
      <c r="AY130" s="146" t="s">
        <v>158</v>
      </c>
      <c r="BK130" s="153">
        <f>BK131</f>
        <v>0</v>
      </c>
    </row>
    <row r="131" spans="2:65" s="11" customFormat="1" ht="22.9" customHeight="1" x14ac:dyDescent="0.2">
      <c r="B131" s="145"/>
      <c r="D131" s="146" t="s">
        <v>74</v>
      </c>
      <c r="E131" s="154" t="s">
        <v>614</v>
      </c>
      <c r="F131" s="154" t="s">
        <v>663</v>
      </c>
      <c r="I131" s="148"/>
      <c r="J131" s="155">
        <f>BK131</f>
        <v>0</v>
      </c>
      <c r="L131" s="145"/>
      <c r="M131" s="149"/>
      <c r="P131" s="150">
        <f>SUM(P132:P145)</f>
        <v>0</v>
      </c>
      <c r="R131" s="150">
        <f>SUM(R132:R145)</f>
        <v>0</v>
      </c>
      <c r="T131" s="151">
        <f>SUM(T132:T145)</f>
        <v>0</v>
      </c>
      <c r="AR131" s="146" t="s">
        <v>159</v>
      </c>
      <c r="AT131" s="152" t="s">
        <v>74</v>
      </c>
      <c r="AU131" s="152" t="s">
        <v>83</v>
      </c>
      <c r="AY131" s="146" t="s">
        <v>158</v>
      </c>
      <c r="BK131" s="153">
        <f>SUM(BK132:BK145)</f>
        <v>0</v>
      </c>
    </row>
    <row r="132" spans="2:65" s="1" customFormat="1" ht="16.5" customHeight="1" x14ac:dyDescent="0.2">
      <c r="B132" s="130"/>
      <c r="C132" s="156" t="s">
        <v>83</v>
      </c>
      <c r="D132" s="156" t="s">
        <v>161</v>
      </c>
      <c r="E132" s="157" t="s">
        <v>729</v>
      </c>
      <c r="F132" s="158" t="s">
        <v>730</v>
      </c>
      <c r="G132" s="159" t="s">
        <v>427</v>
      </c>
      <c r="H132" s="160">
        <v>16</v>
      </c>
      <c r="I132" s="161"/>
      <c r="J132" s="162">
        <f t="shared" ref="J132:J145" si="5">ROUND(I132*H132,2)</f>
        <v>0</v>
      </c>
      <c r="K132" s="163"/>
      <c r="L132" s="30"/>
      <c r="M132" s="164" t="s">
        <v>1</v>
      </c>
      <c r="N132" s="129" t="s">
        <v>41</v>
      </c>
      <c r="P132" s="165">
        <f t="shared" ref="P132:P145" si="6">O132*H132</f>
        <v>0</v>
      </c>
      <c r="Q132" s="165">
        <v>0</v>
      </c>
      <c r="R132" s="165">
        <f t="shared" ref="R132:R145" si="7">Q132*H132</f>
        <v>0</v>
      </c>
      <c r="S132" s="165">
        <v>0</v>
      </c>
      <c r="T132" s="166">
        <f t="shared" ref="T132:T145" si="8">S132*H132</f>
        <v>0</v>
      </c>
      <c r="AR132" s="167" t="s">
        <v>281</v>
      </c>
      <c r="AT132" s="167" t="s">
        <v>161</v>
      </c>
      <c r="AU132" s="167" t="s">
        <v>137</v>
      </c>
      <c r="AY132" s="13" t="s">
        <v>158</v>
      </c>
      <c r="BE132" s="93">
        <f t="shared" ref="BE132:BE145" si="9">IF(N132="základná",J132,0)</f>
        <v>0</v>
      </c>
      <c r="BF132" s="93">
        <f t="shared" ref="BF132:BF145" si="10">IF(N132="znížená",J132,0)</f>
        <v>0</v>
      </c>
      <c r="BG132" s="93">
        <f t="shared" ref="BG132:BG145" si="11">IF(N132="zákl. prenesená",J132,0)</f>
        <v>0</v>
      </c>
      <c r="BH132" s="93">
        <f t="shared" ref="BH132:BH145" si="12">IF(N132="zníž. prenesená",J132,0)</f>
        <v>0</v>
      </c>
      <c r="BI132" s="93">
        <f t="shared" ref="BI132:BI145" si="13">IF(N132="nulová",J132,0)</f>
        <v>0</v>
      </c>
      <c r="BJ132" s="13" t="s">
        <v>137</v>
      </c>
      <c r="BK132" s="93">
        <f t="shared" ref="BK132:BK145" si="14">ROUND(I132*H132,2)</f>
        <v>0</v>
      </c>
      <c r="BL132" s="13" t="s">
        <v>281</v>
      </c>
      <c r="BM132" s="167" t="s">
        <v>137</v>
      </c>
    </row>
    <row r="133" spans="2:65" s="1" customFormat="1" ht="24.2" customHeight="1" x14ac:dyDescent="0.2">
      <c r="B133" s="130"/>
      <c r="C133" s="169" t="s">
        <v>137</v>
      </c>
      <c r="D133" s="169" t="s">
        <v>391</v>
      </c>
      <c r="E133" s="170" t="s">
        <v>731</v>
      </c>
      <c r="F133" s="171" t="s">
        <v>732</v>
      </c>
      <c r="G133" s="172" t="s">
        <v>427</v>
      </c>
      <c r="H133" s="173">
        <v>16</v>
      </c>
      <c r="I133" s="174"/>
      <c r="J133" s="175">
        <f t="shared" si="5"/>
        <v>0</v>
      </c>
      <c r="K133" s="176"/>
      <c r="L133" s="177"/>
      <c r="M133" s="178" t="s">
        <v>1</v>
      </c>
      <c r="N133" s="179" t="s">
        <v>41</v>
      </c>
      <c r="P133" s="165">
        <f t="shared" si="6"/>
        <v>0</v>
      </c>
      <c r="Q133" s="165">
        <v>0</v>
      </c>
      <c r="R133" s="165">
        <f t="shared" si="7"/>
        <v>0</v>
      </c>
      <c r="S133" s="165">
        <v>0</v>
      </c>
      <c r="T133" s="166">
        <f t="shared" si="8"/>
        <v>0</v>
      </c>
      <c r="AR133" s="167" t="s">
        <v>666</v>
      </c>
      <c r="AT133" s="167" t="s">
        <v>391</v>
      </c>
      <c r="AU133" s="167" t="s">
        <v>137</v>
      </c>
      <c r="AY133" s="13" t="s">
        <v>158</v>
      </c>
      <c r="BE133" s="93">
        <f t="shared" si="9"/>
        <v>0</v>
      </c>
      <c r="BF133" s="93">
        <f t="shared" si="10"/>
        <v>0</v>
      </c>
      <c r="BG133" s="93">
        <f t="shared" si="11"/>
        <v>0</v>
      </c>
      <c r="BH133" s="93">
        <f t="shared" si="12"/>
        <v>0</v>
      </c>
      <c r="BI133" s="93">
        <f t="shared" si="13"/>
        <v>0</v>
      </c>
      <c r="BJ133" s="13" t="s">
        <v>137</v>
      </c>
      <c r="BK133" s="93">
        <f t="shared" si="14"/>
        <v>0</v>
      </c>
      <c r="BL133" s="13" t="s">
        <v>281</v>
      </c>
      <c r="BM133" s="167" t="s">
        <v>165</v>
      </c>
    </row>
    <row r="134" spans="2:65" s="1" customFormat="1" ht="16.5" customHeight="1" x14ac:dyDescent="0.2">
      <c r="B134" s="130"/>
      <c r="C134" s="156" t="s">
        <v>159</v>
      </c>
      <c r="D134" s="156" t="s">
        <v>161</v>
      </c>
      <c r="E134" s="157" t="s">
        <v>733</v>
      </c>
      <c r="F134" s="158" t="s">
        <v>734</v>
      </c>
      <c r="G134" s="159" t="s">
        <v>427</v>
      </c>
      <c r="H134" s="160">
        <v>110</v>
      </c>
      <c r="I134" s="161"/>
      <c r="J134" s="162">
        <f t="shared" si="5"/>
        <v>0</v>
      </c>
      <c r="K134" s="163"/>
      <c r="L134" s="30"/>
      <c r="M134" s="164" t="s">
        <v>1</v>
      </c>
      <c r="N134" s="129" t="s">
        <v>41</v>
      </c>
      <c r="P134" s="165">
        <f t="shared" si="6"/>
        <v>0</v>
      </c>
      <c r="Q134" s="165">
        <v>0</v>
      </c>
      <c r="R134" s="165">
        <f t="shared" si="7"/>
        <v>0</v>
      </c>
      <c r="S134" s="165">
        <v>0</v>
      </c>
      <c r="T134" s="166">
        <f t="shared" si="8"/>
        <v>0</v>
      </c>
      <c r="AR134" s="167" t="s">
        <v>281</v>
      </c>
      <c r="AT134" s="167" t="s">
        <v>161</v>
      </c>
      <c r="AU134" s="167" t="s">
        <v>137</v>
      </c>
      <c r="AY134" s="13" t="s">
        <v>158</v>
      </c>
      <c r="BE134" s="93">
        <f t="shared" si="9"/>
        <v>0</v>
      </c>
      <c r="BF134" s="93">
        <f t="shared" si="10"/>
        <v>0</v>
      </c>
      <c r="BG134" s="93">
        <f t="shared" si="11"/>
        <v>0</v>
      </c>
      <c r="BH134" s="93">
        <f t="shared" si="12"/>
        <v>0</v>
      </c>
      <c r="BI134" s="93">
        <f t="shared" si="13"/>
        <v>0</v>
      </c>
      <c r="BJ134" s="13" t="s">
        <v>137</v>
      </c>
      <c r="BK134" s="93">
        <f t="shared" si="14"/>
        <v>0</v>
      </c>
      <c r="BL134" s="13" t="s">
        <v>281</v>
      </c>
      <c r="BM134" s="167" t="s">
        <v>171</v>
      </c>
    </row>
    <row r="135" spans="2:65" s="1" customFormat="1" ht="21.75" customHeight="1" x14ac:dyDescent="0.2">
      <c r="B135" s="130"/>
      <c r="C135" s="169" t="s">
        <v>165</v>
      </c>
      <c r="D135" s="169" t="s">
        <v>391</v>
      </c>
      <c r="E135" s="170" t="s">
        <v>735</v>
      </c>
      <c r="F135" s="171" t="s">
        <v>736</v>
      </c>
      <c r="G135" s="172" t="s">
        <v>427</v>
      </c>
      <c r="H135" s="173">
        <v>5</v>
      </c>
      <c r="I135" s="174"/>
      <c r="J135" s="175">
        <f t="shared" si="5"/>
        <v>0</v>
      </c>
      <c r="K135" s="176"/>
      <c r="L135" s="177"/>
      <c r="M135" s="178" t="s">
        <v>1</v>
      </c>
      <c r="N135" s="179" t="s">
        <v>41</v>
      </c>
      <c r="P135" s="165">
        <f t="shared" si="6"/>
        <v>0</v>
      </c>
      <c r="Q135" s="165">
        <v>0</v>
      </c>
      <c r="R135" s="165">
        <f t="shared" si="7"/>
        <v>0</v>
      </c>
      <c r="S135" s="165">
        <v>0</v>
      </c>
      <c r="T135" s="166">
        <f t="shared" si="8"/>
        <v>0</v>
      </c>
      <c r="AR135" s="167" t="s">
        <v>666</v>
      </c>
      <c r="AT135" s="167" t="s">
        <v>391</v>
      </c>
      <c r="AU135" s="167" t="s">
        <v>137</v>
      </c>
      <c r="AY135" s="13" t="s">
        <v>158</v>
      </c>
      <c r="BE135" s="93">
        <f t="shared" si="9"/>
        <v>0</v>
      </c>
      <c r="BF135" s="93">
        <f t="shared" si="10"/>
        <v>0</v>
      </c>
      <c r="BG135" s="93">
        <f t="shared" si="11"/>
        <v>0</v>
      </c>
      <c r="BH135" s="93">
        <f t="shared" si="12"/>
        <v>0</v>
      </c>
      <c r="BI135" s="93">
        <f t="shared" si="13"/>
        <v>0</v>
      </c>
      <c r="BJ135" s="13" t="s">
        <v>137</v>
      </c>
      <c r="BK135" s="93">
        <f t="shared" si="14"/>
        <v>0</v>
      </c>
      <c r="BL135" s="13" t="s">
        <v>281</v>
      </c>
      <c r="BM135" s="167" t="s">
        <v>176</v>
      </c>
    </row>
    <row r="136" spans="2:65" s="1" customFormat="1" ht="21.75" customHeight="1" x14ac:dyDescent="0.2">
      <c r="B136" s="130"/>
      <c r="C136" s="169" t="s">
        <v>177</v>
      </c>
      <c r="D136" s="169" t="s">
        <v>391</v>
      </c>
      <c r="E136" s="170" t="s">
        <v>737</v>
      </c>
      <c r="F136" s="171" t="s">
        <v>738</v>
      </c>
      <c r="G136" s="172" t="s">
        <v>427</v>
      </c>
      <c r="H136" s="173">
        <v>85</v>
      </c>
      <c r="I136" s="174"/>
      <c r="J136" s="175">
        <f t="shared" si="5"/>
        <v>0</v>
      </c>
      <c r="K136" s="176"/>
      <c r="L136" s="177"/>
      <c r="M136" s="178" t="s">
        <v>1</v>
      </c>
      <c r="N136" s="179" t="s">
        <v>41</v>
      </c>
      <c r="P136" s="165">
        <f t="shared" si="6"/>
        <v>0</v>
      </c>
      <c r="Q136" s="165">
        <v>0</v>
      </c>
      <c r="R136" s="165">
        <f t="shared" si="7"/>
        <v>0</v>
      </c>
      <c r="S136" s="165">
        <v>0</v>
      </c>
      <c r="T136" s="166">
        <f t="shared" si="8"/>
        <v>0</v>
      </c>
      <c r="AR136" s="167" t="s">
        <v>666</v>
      </c>
      <c r="AT136" s="167" t="s">
        <v>391</v>
      </c>
      <c r="AU136" s="167" t="s">
        <v>137</v>
      </c>
      <c r="AY136" s="13" t="s">
        <v>158</v>
      </c>
      <c r="BE136" s="93">
        <f t="shared" si="9"/>
        <v>0</v>
      </c>
      <c r="BF136" s="93">
        <f t="shared" si="10"/>
        <v>0</v>
      </c>
      <c r="BG136" s="93">
        <f t="shared" si="11"/>
        <v>0</v>
      </c>
      <c r="BH136" s="93">
        <f t="shared" si="12"/>
        <v>0</v>
      </c>
      <c r="BI136" s="93">
        <f t="shared" si="13"/>
        <v>0</v>
      </c>
      <c r="BJ136" s="13" t="s">
        <v>137</v>
      </c>
      <c r="BK136" s="93">
        <f t="shared" si="14"/>
        <v>0</v>
      </c>
      <c r="BL136" s="13" t="s">
        <v>281</v>
      </c>
      <c r="BM136" s="167" t="s">
        <v>180</v>
      </c>
    </row>
    <row r="137" spans="2:65" s="1" customFormat="1" ht="21.75" customHeight="1" x14ac:dyDescent="0.2">
      <c r="B137" s="130"/>
      <c r="C137" s="169" t="s">
        <v>171</v>
      </c>
      <c r="D137" s="169" t="s">
        <v>391</v>
      </c>
      <c r="E137" s="170" t="s">
        <v>739</v>
      </c>
      <c r="F137" s="171" t="s">
        <v>740</v>
      </c>
      <c r="G137" s="172" t="s">
        <v>427</v>
      </c>
      <c r="H137" s="173">
        <v>20</v>
      </c>
      <c r="I137" s="174"/>
      <c r="J137" s="175">
        <f t="shared" si="5"/>
        <v>0</v>
      </c>
      <c r="K137" s="176"/>
      <c r="L137" s="177"/>
      <c r="M137" s="178" t="s">
        <v>1</v>
      </c>
      <c r="N137" s="179" t="s">
        <v>41</v>
      </c>
      <c r="P137" s="165">
        <f t="shared" si="6"/>
        <v>0</v>
      </c>
      <c r="Q137" s="165">
        <v>0</v>
      </c>
      <c r="R137" s="165">
        <f t="shared" si="7"/>
        <v>0</v>
      </c>
      <c r="S137" s="165">
        <v>0</v>
      </c>
      <c r="T137" s="166">
        <f t="shared" si="8"/>
        <v>0</v>
      </c>
      <c r="AR137" s="167" t="s">
        <v>666</v>
      </c>
      <c r="AT137" s="167" t="s">
        <v>391</v>
      </c>
      <c r="AU137" s="167" t="s">
        <v>137</v>
      </c>
      <c r="AY137" s="13" t="s">
        <v>158</v>
      </c>
      <c r="BE137" s="93">
        <f t="shared" si="9"/>
        <v>0</v>
      </c>
      <c r="BF137" s="93">
        <f t="shared" si="10"/>
        <v>0</v>
      </c>
      <c r="BG137" s="93">
        <f t="shared" si="11"/>
        <v>0</v>
      </c>
      <c r="BH137" s="93">
        <f t="shared" si="12"/>
        <v>0</v>
      </c>
      <c r="BI137" s="93">
        <f t="shared" si="13"/>
        <v>0</v>
      </c>
      <c r="BJ137" s="13" t="s">
        <v>137</v>
      </c>
      <c r="BK137" s="93">
        <f t="shared" si="14"/>
        <v>0</v>
      </c>
      <c r="BL137" s="13" t="s">
        <v>281</v>
      </c>
      <c r="BM137" s="167" t="s">
        <v>183</v>
      </c>
    </row>
    <row r="138" spans="2:65" s="1" customFormat="1" ht="16.5" customHeight="1" x14ac:dyDescent="0.2">
      <c r="B138" s="130"/>
      <c r="C138" s="156" t="s">
        <v>184</v>
      </c>
      <c r="D138" s="156" t="s">
        <v>161</v>
      </c>
      <c r="E138" s="157" t="s">
        <v>741</v>
      </c>
      <c r="F138" s="158" t="s">
        <v>742</v>
      </c>
      <c r="G138" s="159" t="s">
        <v>427</v>
      </c>
      <c r="H138" s="160">
        <v>139</v>
      </c>
      <c r="I138" s="161"/>
      <c r="J138" s="162">
        <f t="shared" si="5"/>
        <v>0</v>
      </c>
      <c r="K138" s="163"/>
      <c r="L138" s="30"/>
      <c r="M138" s="164" t="s">
        <v>1</v>
      </c>
      <c r="N138" s="129" t="s">
        <v>41</v>
      </c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AR138" s="167" t="s">
        <v>281</v>
      </c>
      <c r="AT138" s="167" t="s">
        <v>161</v>
      </c>
      <c r="AU138" s="167" t="s">
        <v>137</v>
      </c>
      <c r="AY138" s="13" t="s">
        <v>158</v>
      </c>
      <c r="BE138" s="93">
        <f t="shared" si="9"/>
        <v>0</v>
      </c>
      <c r="BF138" s="93">
        <f t="shared" si="10"/>
        <v>0</v>
      </c>
      <c r="BG138" s="93">
        <f t="shared" si="11"/>
        <v>0</v>
      </c>
      <c r="BH138" s="93">
        <f t="shared" si="12"/>
        <v>0</v>
      </c>
      <c r="BI138" s="93">
        <f t="shared" si="13"/>
        <v>0</v>
      </c>
      <c r="BJ138" s="13" t="s">
        <v>137</v>
      </c>
      <c r="BK138" s="93">
        <f t="shared" si="14"/>
        <v>0</v>
      </c>
      <c r="BL138" s="13" t="s">
        <v>281</v>
      </c>
      <c r="BM138" s="167" t="s">
        <v>187</v>
      </c>
    </row>
    <row r="139" spans="2:65" s="1" customFormat="1" ht="16.5" customHeight="1" x14ac:dyDescent="0.2">
      <c r="B139" s="130"/>
      <c r="C139" s="169" t="s">
        <v>176</v>
      </c>
      <c r="D139" s="169" t="s">
        <v>391</v>
      </c>
      <c r="E139" s="170" t="s">
        <v>743</v>
      </c>
      <c r="F139" s="171" t="s">
        <v>744</v>
      </c>
      <c r="G139" s="172" t="s">
        <v>427</v>
      </c>
      <c r="H139" s="173">
        <v>23</v>
      </c>
      <c r="I139" s="174"/>
      <c r="J139" s="175">
        <f t="shared" si="5"/>
        <v>0</v>
      </c>
      <c r="K139" s="176"/>
      <c r="L139" s="177"/>
      <c r="M139" s="178" t="s">
        <v>1</v>
      </c>
      <c r="N139" s="179" t="s">
        <v>41</v>
      </c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AR139" s="167" t="s">
        <v>666</v>
      </c>
      <c r="AT139" s="167" t="s">
        <v>391</v>
      </c>
      <c r="AU139" s="167" t="s">
        <v>137</v>
      </c>
      <c r="AY139" s="13" t="s">
        <v>158</v>
      </c>
      <c r="BE139" s="93">
        <f t="shared" si="9"/>
        <v>0</v>
      </c>
      <c r="BF139" s="93">
        <f t="shared" si="10"/>
        <v>0</v>
      </c>
      <c r="BG139" s="93">
        <f t="shared" si="11"/>
        <v>0</v>
      </c>
      <c r="BH139" s="93">
        <f t="shared" si="12"/>
        <v>0</v>
      </c>
      <c r="BI139" s="93">
        <f t="shared" si="13"/>
        <v>0</v>
      </c>
      <c r="BJ139" s="13" t="s">
        <v>137</v>
      </c>
      <c r="BK139" s="93">
        <f t="shared" si="14"/>
        <v>0</v>
      </c>
      <c r="BL139" s="13" t="s">
        <v>281</v>
      </c>
      <c r="BM139" s="167" t="s">
        <v>190</v>
      </c>
    </row>
    <row r="140" spans="2:65" s="1" customFormat="1" ht="16.5" customHeight="1" x14ac:dyDescent="0.2">
      <c r="B140" s="130"/>
      <c r="C140" s="169" t="s">
        <v>191</v>
      </c>
      <c r="D140" s="169" t="s">
        <v>391</v>
      </c>
      <c r="E140" s="170" t="s">
        <v>745</v>
      </c>
      <c r="F140" s="171" t="s">
        <v>746</v>
      </c>
      <c r="G140" s="172" t="s">
        <v>427</v>
      </c>
      <c r="H140" s="173">
        <v>116</v>
      </c>
      <c r="I140" s="174"/>
      <c r="J140" s="175">
        <f t="shared" si="5"/>
        <v>0</v>
      </c>
      <c r="K140" s="176"/>
      <c r="L140" s="177"/>
      <c r="M140" s="178" t="s">
        <v>1</v>
      </c>
      <c r="N140" s="179" t="s">
        <v>41</v>
      </c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AR140" s="167" t="s">
        <v>666</v>
      </c>
      <c r="AT140" s="167" t="s">
        <v>391</v>
      </c>
      <c r="AU140" s="167" t="s">
        <v>137</v>
      </c>
      <c r="AY140" s="13" t="s">
        <v>158</v>
      </c>
      <c r="BE140" s="93">
        <f t="shared" si="9"/>
        <v>0</v>
      </c>
      <c r="BF140" s="93">
        <f t="shared" si="10"/>
        <v>0</v>
      </c>
      <c r="BG140" s="93">
        <f t="shared" si="11"/>
        <v>0</v>
      </c>
      <c r="BH140" s="93">
        <f t="shared" si="12"/>
        <v>0</v>
      </c>
      <c r="BI140" s="93">
        <f t="shared" si="13"/>
        <v>0</v>
      </c>
      <c r="BJ140" s="13" t="s">
        <v>137</v>
      </c>
      <c r="BK140" s="93">
        <f t="shared" si="14"/>
        <v>0</v>
      </c>
      <c r="BL140" s="13" t="s">
        <v>281</v>
      </c>
      <c r="BM140" s="167" t="s">
        <v>194</v>
      </c>
    </row>
    <row r="141" spans="2:65" s="1" customFormat="1" ht="16.5" customHeight="1" x14ac:dyDescent="0.2">
      <c r="B141" s="130"/>
      <c r="C141" s="156" t="s">
        <v>180</v>
      </c>
      <c r="D141" s="156" t="s">
        <v>161</v>
      </c>
      <c r="E141" s="157" t="s">
        <v>747</v>
      </c>
      <c r="F141" s="158" t="s">
        <v>748</v>
      </c>
      <c r="G141" s="159" t="s">
        <v>427</v>
      </c>
      <c r="H141" s="160">
        <v>14</v>
      </c>
      <c r="I141" s="161"/>
      <c r="J141" s="162">
        <f t="shared" si="5"/>
        <v>0</v>
      </c>
      <c r="K141" s="163"/>
      <c r="L141" s="30"/>
      <c r="M141" s="164" t="s">
        <v>1</v>
      </c>
      <c r="N141" s="129" t="s">
        <v>41</v>
      </c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AR141" s="167" t="s">
        <v>281</v>
      </c>
      <c r="AT141" s="167" t="s">
        <v>161</v>
      </c>
      <c r="AU141" s="167" t="s">
        <v>137</v>
      </c>
      <c r="AY141" s="13" t="s">
        <v>158</v>
      </c>
      <c r="BE141" s="93">
        <f t="shared" si="9"/>
        <v>0</v>
      </c>
      <c r="BF141" s="93">
        <f t="shared" si="10"/>
        <v>0</v>
      </c>
      <c r="BG141" s="93">
        <f t="shared" si="11"/>
        <v>0</v>
      </c>
      <c r="BH141" s="93">
        <f t="shared" si="12"/>
        <v>0</v>
      </c>
      <c r="BI141" s="93">
        <f t="shared" si="13"/>
        <v>0</v>
      </c>
      <c r="BJ141" s="13" t="s">
        <v>137</v>
      </c>
      <c r="BK141" s="93">
        <f t="shared" si="14"/>
        <v>0</v>
      </c>
      <c r="BL141" s="13" t="s">
        <v>281</v>
      </c>
      <c r="BM141" s="167" t="s">
        <v>7</v>
      </c>
    </row>
    <row r="142" spans="2:65" s="1" customFormat="1" ht="37.9" customHeight="1" x14ac:dyDescent="0.2">
      <c r="B142" s="130"/>
      <c r="C142" s="169" t="s">
        <v>197</v>
      </c>
      <c r="D142" s="169" t="s">
        <v>391</v>
      </c>
      <c r="E142" s="170" t="s">
        <v>749</v>
      </c>
      <c r="F142" s="171" t="s">
        <v>750</v>
      </c>
      <c r="G142" s="172" t="s">
        <v>427</v>
      </c>
      <c r="H142" s="173">
        <v>11</v>
      </c>
      <c r="I142" s="174"/>
      <c r="J142" s="175">
        <f t="shared" si="5"/>
        <v>0</v>
      </c>
      <c r="K142" s="176"/>
      <c r="L142" s="177"/>
      <c r="M142" s="178" t="s">
        <v>1</v>
      </c>
      <c r="N142" s="179" t="s">
        <v>41</v>
      </c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AR142" s="167" t="s">
        <v>666</v>
      </c>
      <c r="AT142" s="167" t="s">
        <v>391</v>
      </c>
      <c r="AU142" s="167" t="s">
        <v>137</v>
      </c>
      <c r="AY142" s="13" t="s">
        <v>158</v>
      </c>
      <c r="BE142" s="93">
        <f t="shared" si="9"/>
        <v>0</v>
      </c>
      <c r="BF142" s="93">
        <f t="shared" si="10"/>
        <v>0</v>
      </c>
      <c r="BG142" s="93">
        <f t="shared" si="11"/>
        <v>0</v>
      </c>
      <c r="BH142" s="93">
        <f t="shared" si="12"/>
        <v>0</v>
      </c>
      <c r="BI142" s="93">
        <f t="shared" si="13"/>
        <v>0</v>
      </c>
      <c r="BJ142" s="13" t="s">
        <v>137</v>
      </c>
      <c r="BK142" s="93">
        <f t="shared" si="14"/>
        <v>0</v>
      </c>
      <c r="BL142" s="13" t="s">
        <v>281</v>
      </c>
      <c r="BM142" s="167" t="s">
        <v>200</v>
      </c>
    </row>
    <row r="143" spans="2:65" s="1" customFormat="1" ht="37.9" customHeight="1" x14ac:dyDescent="0.2">
      <c r="B143" s="130"/>
      <c r="C143" s="169" t="s">
        <v>183</v>
      </c>
      <c r="D143" s="169" t="s">
        <v>391</v>
      </c>
      <c r="E143" s="170" t="s">
        <v>751</v>
      </c>
      <c r="F143" s="171" t="s">
        <v>752</v>
      </c>
      <c r="G143" s="172" t="s">
        <v>427</v>
      </c>
      <c r="H143" s="173">
        <v>3</v>
      </c>
      <c r="I143" s="174"/>
      <c r="J143" s="175">
        <f t="shared" si="5"/>
        <v>0</v>
      </c>
      <c r="K143" s="176"/>
      <c r="L143" s="177"/>
      <c r="M143" s="178" t="s">
        <v>1</v>
      </c>
      <c r="N143" s="17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666</v>
      </c>
      <c r="AT143" s="167" t="s">
        <v>391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281</v>
      </c>
      <c r="BM143" s="167" t="s">
        <v>203</v>
      </c>
    </row>
    <row r="144" spans="2:65" s="1" customFormat="1" ht="16.5" customHeight="1" x14ac:dyDescent="0.2">
      <c r="B144" s="130"/>
      <c r="C144" s="156" t="s">
        <v>204</v>
      </c>
      <c r="D144" s="156" t="s">
        <v>161</v>
      </c>
      <c r="E144" s="157" t="s">
        <v>753</v>
      </c>
      <c r="F144" s="158" t="s">
        <v>754</v>
      </c>
      <c r="G144" s="159" t="s">
        <v>427</v>
      </c>
      <c r="H144" s="160">
        <v>90</v>
      </c>
      <c r="I144" s="161"/>
      <c r="J144" s="162">
        <f t="shared" si="5"/>
        <v>0</v>
      </c>
      <c r="K144" s="163"/>
      <c r="L144" s="30"/>
      <c r="M144" s="164" t="s">
        <v>1</v>
      </c>
      <c r="N144" s="12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281</v>
      </c>
      <c r="AT144" s="167" t="s">
        <v>161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281</v>
      </c>
      <c r="BM144" s="167" t="s">
        <v>207</v>
      </c>
    </row>
    <row r="145" spans="2:65" s="1" customFormat="1" ht="37.9" customHeight="1" x14ac:dyDescent="0.2">
      <c r="B145" s="130"/>
      <c r="C145" s="169" t="s">
        <v>187</v>
      </c>
      <c r="D145" s="169" t="s">
        <v>391</v>
      </c>
      <c r="E145" s="170" t="s">
        <v>755</v>
      </c>
      <c r="F145" s="171" t="s">
        <v>756</v>
      </c>
      <c r="G145" s="172" t="s">
        <v>427</v>
      </c>
      <c r="H145" s="173">
        <v>90</v>
      </c>
      <c r="I145" s="174"/>
      <c r="J145" s="175">
        <f t="shared" si="5"/>
        <v>0</v>
      </c>
      <c r="K145" s="176"/>
      <c r="L145" s="177"/>
      <c r="M145" s="178" t="s">
        <v>1</v>
      </c>
      <c r="N145" s="179" t="s">
        <v>41</v>
      </c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AR145" s="167" t="s">
        <v>666</v>
      </c>
      <c r="AT145" s="167" t="s">
        <v>391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281</v>
      </c>
      <c r="BM145" s="167" t="s">
        <v>210</v>
      </c>
    </row>
    <row r="146" spans="2:65" s="1" customFormat="1" ht="26.45" customHeight="1" x14ac:dyDescent="0.2">
      <c r="B146" s="130"/>
      <c r="C146" s="204" t="s">
        <v>853</v>
      </c>
      <c r="D146" s="205"/>
      <c r="E146" s="206"/>
      <c r="F146" s="207"/>
      <c r="G146" s="208"/>
      <c r="H146" s="209"/>
      <c r="I146" s="210"/>
      <c r="J146" s="210"/>
      <c r="K146" s="211"/>
      <c r="L146" s="177"/>
      <c r="M146" s="178"/>
      <c r="N146" s="179"/>
      <c r="P146" s="165"/>
      <c r="Q146" s="165"/>
      <c r="R146" s="165"/>
      <c r="S146" s="165"/>
      <c r="T146" s="166"/>
      <c r="AR146" s="167"/>
      <c r="AT146" s="167"/>
      <c r="AU146" s="167"/>
      <c r="AY146" s="13"/>
      <c r="BE146" s="93"/>
      <c r="BF146" s="93"/>
      <c r="BG146" s="93"/>
      <c r="BH146" s="93"/>
      <c r="BI146" s="93"/>
      <c r="BJ146" s="13"/>
      <c r="BK146" s="93"/>
      <c r="BL146" s="13"/>
      <c r="BM146" s="167"/>
    </row>
    <row r="147" spans="2:65" s="1" customFormat="1" ht="117" customHeight="1" x14ac:dyDescent="0.2">
      <c r="B147" s="130"/>
      <c r="C147" s="266" t="s">
        <v>851</v>
      </c>
      <c r="D147" s="266"/>
      <c r="E147" s="266"/>
      <c r="F147" s="266"/>
      <c r="G147" s="266"/>
      <c r="H147" s="266"/>
      <c r="I147" s="266"/>
      <c r="J147" s="266"/>
      <c r="K147" s="211"/>
      <c r="L147" s="177"/>
      <c r="M147" s="178"/>
      <c r="N147" s="179"/>
      <c r="P147" s="165"/>
      <c r="Q147" s="165"/>
      <c r="R147" s="165"/>
      <c r="S147" s="165"/>
      <c r="T147" s="166"/>
      <c r="AR147" s="167"/>
      <c r="AT147" s="167"/>
      <c r="AU147" s="167"/>
      <c r="AY147" s="13"/>
      <c r="BE147" s="93"/>
      <c r="BF147" s="93"/>
      <c r="BG147" s="93"/>
      <c r="BH147" s="93"/>
      <c r="BI147" s="93"/>
      <c r="BJ147" s="13"/>
      <c r="BK147" s="93"/>
      <c r="BL147" s="13"/>
      <c r="BM147" s="167"/>
    </row>
    <row r="148" spans="2:65" s="1" customFormat="1" ht="49.9" hidden="1" customHeight="1" x14ac:dyDescent="0.2">
      <c r="B148" s="30"/>
      <c r="E148" s="147" t="s">
        <v>406</v>
      </c>
      <c r="F148" s="147" t="s">
        <v>407</v>
      </c>
      <c r="J148" s="127">
        <f>BK148</f>
        <v>0</v>
      </c>
      <c r="L148" s="30"/>
      <c r="M148" s="180"/>
      <c r="T148" s="56"/>
      <c r="AT148" s="13" t="s">
        <v>74</v>
      </c>
      <c r="AU148" s="13" t="s">
        <v>75</v>
      </c>
      <c r="AY148" s="13" t="s">
        <v>408</v>
      </c>
      <c r="BK148" s="93">
        <f>BK149</f>
        <v>0</v>
      </c>
    </row>
    <row r="149" spans="2:65" s="1" customFormat="1" ht="16.350000000000001" hidden="1" customHeight="1" x14ac:dyDescent="0.2">
      <c r="B149" s="30"/>
      <c r="C149" s="181" t="s">
        <v>1</v>
      </c>
      <c r="D149" s="181" t="s">
        <v>161</v>
      </c>
      <c r="E149" s="182" t="s">
        <v>1</v>
      </c>
      <c r="F149" s="183" t="s">
        <v>1</v>
      </c>
      <c r="G149" s="184" t="s">
        <v>1</v>
      </c>
      <c r="H149" s="185"/>
      <c r="I149" s="186"/>
      <c r="J149" s="187">
        <f>BK149</f>
        <v>0</v>
      </c>
      <c r="K149" s="188"/>
      <c r="L149" s="30"/>
      <c r="M149" s="189" t="s">
        <v>1</v>
      </c>
      <c r="N149" s="190" t="s">
        <v>41</v>
      </c>
      <c r="O149" s="191"/>
      <c r="P149" s="191"/>
      <c r="Q149" s="191"/>
      <c r="R149" s="191"/>
      <c r="S149" s="191"/>
      <c r="T149" s="192"/>
      <c r="AT149" s="13" t="s">
        <v>408</v>
      </c>
      <c r="AU149" s="13" t="s">
        <v>83</v>
      </c>
      <c r="AY149" s="13" t="s">
        <v>408</v>
      </c>
      <c r="BE149" s="93">
        <f>IF(N149="základná",J149,0)</f>
        <v>0</v>
      </c>
      <c r="BF149" s="93">
        <f>IF(N149="znížená",J149,0)</f>
        <v>0</v>
      </c>
      <c r="BG149" s="93">
        <f>IF(N149="zákl. prenesená",J149,0)</f>
        <v>0</v>
      </c>
      <c r="BH149" s="93">
        <f>IF(N149="zníž. prenesená",J149,0)</f>
        <v>0</v>
      </c>
      <c r="BI149" s="93">
        <f>IF(N149="nulová",J149,0)</f>
        <v>0</v>
      </c>
      <c r="BJ149" s="13" t="s">
        <v>137</v>
      </c>
      <c r="BK149" s="93">
        <f>I149*H149</f>
        <v>0</v>
      </c>
    </row>
    <row r="150" spans="2:65" s="1" customFormat="1" ht="6.95" customHeight="1" x14ac:dyDescent="0.2">
      <c r="B150" s="45"/>
      <c r="C150" s="46"/>
      <c r="D150" s="46"/>
      <c r="E150" s="46"/>
      <c r="F150" s="46"/>
      <c r="G150" s="46"/>
      <c r="H150" s="46"/>
      <c r="I150" s="46"/>
      <c r="J150" s="46"/>
      <c r="K150" s="46"/>
      <c r="L150" s="30"/>
    </row>
  </sheetData>
  <autoFilter ref="C128:K149" xr:uid="{00000000-0009-0000-0000-000006000000}"/>
  <mergeCells count="15">
    <mergeCell ref="D107:F107"/>
    <mergeCell ref="E119:H119"/>
    <mergeCell ref="E121:H121"/>
    <mergeCell ref="L2:V2"/>
    <mergeCell ref="C147:J147"/>
    <mergeCell ref="E87:H87"/>
    <mergeCell ref="D103:F103"/>
    <mergeCell ref="D104:F104"/>
    <mergeCell ref="D105:F105"/>
    <mergeCell ref="D106:F106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149:D150" xr:uid="{00000000-0002-0000-0600-000000000000}">
      <formula1>"K, M"</formula1>
    </dataValidation>
    <dataValidation type="list" allowBlank="1" showInputMessage="1" showErrorMessage="1" error="Povolené sú hodnoty základná, znížená, nulová." sqref="N149:N150" xr:uid="{00000000-0002-0000-06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BM158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102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757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J102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ROUND((ROUND((SUM(BE102:BE109) + SUM(BE129:BE153)),  2) + SUM(BE157)), 2)</f>
        <v>0</v>
      </c>
      <c r="G35" s="105"/>
      <c r="H35" s="105"/>
      <c r="I35" s="106">
        <v>0.2</v>
      </c>
      <c r="J35" s="104">
        <f>ROUND((ROUND(((SUM(BE102:BE109) + SUM(BE129:BE153))*I35),  2) + (SUM(BE157)*I35)),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ROUND((ROUND((SUM(BF102:BF109) + SUM(BF129:BF153)),  2) + SUM(BF157)), 2)</f>
        <v>0</v>
      </c>
      <c r="G36" s="105"/>
      <c r="H36" s="105"/>
      <c r="I36" s="106">
        <v>0.2</v>
      </c>
      <c r="J36" s="104">
        <f>ROUND((ROUND(((SUM(BF102:BF109) + SUM(BF129:BF153))*I36),  2) + (SUM(BF157)*I36)),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ROUND((ROUND((SUM(BG102:BG109) + SUM(BG129:BG153)),  2) + SUM(BG157)),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ROUND((ROUND((SUM(BH102:BH109) + SUM(BH129:BH153)),  2) + SUM(BH157)),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ROUND((ROUND((SUM(BI102:BI109) + SUM(BI129:BI153)),  2) + SUM(BI157)),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4.4 - Fotovoltaická elektráreň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J129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611</v>
      </c>
      <c r="E97" s="121"/>
      <c r="F97" s="121"/>
      <c r="G97" s="121"/>
      <c r="H97" s="121"/>
      <c r="I97" s="121"/>
      <c r="J97" s="122">
        <f>J130</f>
        <v>0</v>
      </c>
      <c r="L97" s="119"/>
    </row>
    <row r="98" spans="2:65" s="9" customFormat="1" ht="19.899999999999999" customHeight="1" x14ac:dyDescent="0.2">
      <c r="B98" s="123"/>
      <c r="D98" s="124" t="s">
        <v>651</v>
      </c>
      <c r="E98" s="125"/>
      <c r="F98" s="125"/>
      <c r="G98" s="125"/>
      <c r="H98" s="125"/>
      <c r="I98" s="125"/>
      <c r="J98" s="126">
        <f>J131</f>
        <v>0</v>
      </c>
      <c r="L98" s="123"/>
    </row>
    <row r="99" spans="2:65" s="200" customFormat="1" ht="21.75" customHeight="1" x14ac:dyDescent="0.2">
      <c r="B99" s="201"/>
      <c r="D99" s="202" t="s">
        <v>133</v>
      </c>
      <c r="J99" s="203">
        <f>J156</f>
        <v>0</v>
      </c>
      <c r="L99" s="201"/>
    </row>
    <row r="100" spans="2:65" s="1" customFormat="1" ht="21.75" customHeight="1" x14ac:dyDescent="0.2">
      <c r="B100" s="30"/>
      <c r="L100" s="30"/>
    </row>
    <row r="101" spans="2:65" s="1" customFormat="1" ht="6.95" customHeight="1" x14ac:dyDescent="0.2">
      <c r="B101" s="30"/>
      <c r="L101" s="30"/>
    </row>
    <row r="102" spans="2:65" s="1" customFormat="1" ht="29.25" customHeight="1" x14ac:dyDescent="0.2">
      <c r="B102" s="30"/>
      <c r="C102" s="118" t="s">
        <v>134</v>
      </c>
      <c r="J102" s="128">
        <f>ROUND(J103 + J104 + J105 + J106 + J107 + J108,2)</f>
        <v>0</v>
      </c>
      <c r="L102" s="30"/>
      <c r="N102" s="129" t="s">
        <v>39</v>
      </c>
    </row>
    <row r="103" spans="2:65" s="1" customFormat="1" ht="18" customHeight="1" x14ac:dyDescent="0.2">
      <c r="B103" s="130"/>
      <c r="C103" s="131"/>
      <c r="D103" s="244" t="s">
        <v>135</v>
      </c>
      <c r="E103" s="260"/>
      <c r="F103" s="260"/>
      <c r="G103" s="131"/>
      <c r="H103" s="131"/>
      <c r="I103" s="131"/>
      <c r="J103" s="89">
        <v>0</v>
      </c>
      <c r="K103" s="131"/>
      <c r="L103" s="130"/>
      <c r="M103" s="131"/>
      <c r="N103" s="133" t="s">
        <v>41</v>
      </c>
      <c r="O103" s="131"/>
      <c r="P103" s="131"/>
      <c r="Q103" s="131"/>
      <c r="R103" s="131"/>
      <c r="S103" s="131"/>
      <c r="T103" s="131"/>
      <c r="U103" s="131"/>
      <c r="V103" s="131"/>
      <c r="W103" s="131"/>
      <c r="X103" s="131"/>
      <c r="Y103" s="131"/>
      <c r="Z103" s="131"/>
      <c r="AA103" s="131"/>
      <c r="AB103" s="131"/>
      <c r="AC103" s="131"/>
      <c r="AD103" s="131"/>
      <c r="AE103" s="131"/>
      <c r="AF103" s="131"/>
      <c r="AG103" s="131"/>
      <c r="AH103" s="131"/>
      <c r="AI103" s="131"/>
      <c r="AJ103" s="131"/>
      <c r="AK103" s="131"/>
      <c r="AL103" s="131"/>
      <c r="AM103" s="131"/>
      <c r="AN103" s="131"/>
      <c r="AO103" s="131"/>
      <c r="AP103" s="131"/>
      <c r="AQ103" s="131"/>
      <c r="AR103" s="131"/>
      <c r="AS103" s="131"/>
      <c r="AT103" s="131"/>
      <c r="AU103" s="131"/>
      <c r="AV103" s="131"/>
      <c r="AW103" s="131"/>
      <c r="AX103" s="131"/>
      <c r="AY103" s="134" t="s">
        <v>136</v>
      </c>
      <c r="AZ103" s="131"/>
      <c r="BA103" s="131"/>
      <c r="BB103" s="131"/>
      <c r="BC103" s="131"/>
      <c r="BD103" s="131"/>
      <c r="BE103" s="135">
        <f t="shared" ref="BE103:BE108" si="0">IF(N103="základná",J103,0)</f>
        <v>0</v>
      </c>
      <c r="BF103" s="135">
        <f t="shared" ref="BF103:BF108" si="1">IF(N103="znížená",J103,0)</f>
        <v>0</v>
      </c>
      <c r="BG103" s="135">
        <f t="shared" ref="BG103:BG108" si="2">IF(N103="zákl. prenesená",J103,0)</f>
        <v>0</v>
      </c>
      <c r="BH103" s="135">
        <f t="shared" ref="BH103:BH108" si="3">IF(N103="zníž. prenesená",J103,0)</f>
        <v>0</v>
      </c>
      <c r="BI103" s="135">
        <f t="shared" ref="BI103:BI108" si="4">IF(N103="nulová",J103,0)</f>
        <v>0</v>
      </c>
      <c r="BJ103" s="134" t="s">
        <v>137</v>
      </c>
      <c r="BK103" s="131"/>
      <c r="BL103" s="131"/>
      <c r="BM103" s="131"/>
    </row>
    <row r="104" spans="2:65" s="1" customFormat="1" ht="18" customHeight="1" x14ac:dyDescent="0.2">
      <c r="B104" s="130"/>
      <c r="C104" s="131"/>
      <c r="D104" s="244" t="s">
        <v>138</v>
      </c>
      <c r="E104" s="260"/>
      <c r="F104" s="260"/>
      <c r="G104" s="131"/>
      <c r="H104" s="131"/>
      <c r="I104" s="131"/>
      <c r="J104" s="89">
        <v>0</v>
      </c>
      <c r="K104" s="131"/>
      <c r="L104" s="130"/>
      <c r="M104" s="131"/>
      <c r="N104" s="133" t="s">
        <v>41</v>
      </c>
      <c r="O104" s="131"/>
      <c r="P104" s="131"/>
      <c r="Q104" s="131"/>
      <c r="R104" s="131"/>
      <c r="S104" s="131"/>
      <c r="T104" s="131"/>
      <c r="U104" s="131"/>
      <c r="V104" s="131"/>
      <c r="W104" s="131"/>
      <c r="X104" s="131"/>
      <c r="Y104" s="131"/>
      <c r="Z104" s="131"/>
      <c r="AA104" s="131"/>
      <c r="AB104" s="131"/>
      <c r="AC104" s="131"/>
      <c r="AD104" s="131"/>
      <c r="AE104" s="131"/>
      <c r="AF104" s="131"/>
      <c r="AG104" s="131"/>
      <c r="AH104" s="131"/>
      <c r="AI104" s="131"/>
      <c r="AJ104" s="131"/>
      <c r="AK104" s="131"/>
      <c r="AL104" s="131"/>
      <c r="AM104" s="131"/>
      <c r="AN104" s="131"/>
      <c r="AO104" s="131"/>
      <c r="AP104" s="131"/>
      <c r="AQ104" s="131"/>
      <c r="AR104" s="131"/>
      <c r="AS104" s="131"/>
      <c r="AT104" s="131"/>
      <c r="AU104" s="131"/>
      <c r="AV104" s="131"/>
      <c r="AW104" s="131"/>
      <c r="AX104" s="131"/>
      <c r="AY104" s="134" t="s">
        <v>136</v>
      </c>
      <c r="AZ104" s="131"/>
      <c r="BA104" s="131"/>
      <c r="BB104" s="131"/>
      <c r="BC104" s="131"/>
      <c r="BD104" s="131"/>
      <c r="BE104" s="135">
        <f t="shared" si="0"/>
        <v>0</v>
      </c>
      <c r="BF104" s="135">
        <f t="shared" si="1"/>
        <v>0</v>
      </c>
      <c r="BG104" s="135">
        <f t="shared" si="2"/>
        <v>0</v>
      </c>
      <c r="BH104" s="135">
        <f t="shared" si="3"/>
        <v>0</v>
      </c>
      <c r="BI104" s="135">
        <f t="shared" si="4"/>
        <v>0</v>
      </c>
      <c r="BJ104" s="134" t="s">
        <v>137</v>
      </c>
      <c r="BK104" s="131"/>
      <c r="BL104" s="131"/>
      <c r="BM104" s="131"/>
    </row>
    <row r="105" spans="2:65" s="1" customFormat="1" ht="18" customHeight="1" x14ac:dyDescent="0.2">
      <c r="B105" s="130"/>
      <c r="C105" s="131"/>
      <c r="D105" s="244" t="s">
        <v>139</v>
      </c>
      <c r="E105" s="260"/>
      <c r="F105" s="260"/>
      <c r="G105" s="131"/>
      <c r="H105" s="131"/>
      <c r="I105" s="131"/>
      <c r="J105" s="89">
        <v>0</v>
      </c>
      <c r="K105" s="131"/>
      <c r="L105" s="130"/>
      <c r="M105" s="131"/>
      <c r="N105" s="133" t="s">
        <v>41</v>
      </c>
      <c r="O105" s="131"/>
      <c r="P105" s="131"/>
      <c r="Q105" s="131"/>
      <c r="R105" s="131"/>
      <c r="S105" s="131"/>
      <c r="T105" s="131"/>
      <c r="U105" s="131"/>
      <c r="V105" s="131"/>
      <c r="W105" s="131"/>
      <c r="X105" s="131"/>
      <c r="Y105" s="131"/>
      <c r="Z105" s="131"/>
      <c r="AA105" s="131"/>
      <c r="AB105" s="131"/>
      <c r="AC105" s="131"/>
      <c r="AD105" s="131"/>
      <c r="AE105" s="131"/>
      <c r="AF105" s="131"/>
      <c r="AG105" s="131"/>
      <c r="AH105" s="131"/>
      <c r="AI105" s="131"/>
      <c r="AJ105" s="131"/>
      <c r="AK105" s="131"/>
      <c r="AL105" s="131"/>
      <c r="AM105" s="131"/>
      <c r="AN105" s="131"/>
      <c r="AO105" s="131"/>
      <c r="AP105" s="131"/>
      <c r="AQ105" s="131"/>
      <c r="AR105" s="131"/>
      <c r="AS105" s="131"/>
      <c r="AT105" s="131"/>
      <c r="AU105" s="131"/>
      <c r="AV105" s="131"/>
      <c r="AW105" s="131"/>
      <c r="AX105" s="131"/>
      <c r="AY105" s="134" t="s">
        <v>136</v>
      </c>
      <c r="AZ105" s="131"/>
      <c r="BA105" s="131"/>
      <c r="BB105" s="131"/>
      <c r="BC105" s="131"/>
      <c r="BD105" s="131"/>
      <c r="BE105" s="135">
        <f t="shared" si="0"/>
        <v>0</v>
      </c>
      <c r="BF105" s="135">
        <f t="shared" si="1"/>
        <v>0</v>
      </c>
      <c r="BG105" s="135">
        <f t="shared" si="2"/>
        <v>0</v>
      </c>
      <c r="BH105" s="135">
        <f t="shared" si="3"/>
        <v>0</v>
      </c>
      <c r="BI105" s="135">
        <f t="shared" si="4"/>
        <v>0</v>
      </c>
      <c r="BJ105" s="134" t="s">
        <v>137</v>
      </c>
      <c r="BK105" s="131"/>
      <c r="BL105" s="131"/>
      <c r="BM105" s="131"/>
    </row>
    <row r="106" spans="2:65" s="1" customFormat="1" ht="18" customHeight="1" x14ac:dyDescent="0.2">
      <c r="B106" s="130"/>
      <c r="C106" s="131"/>
      <c r="D106" s="244" t="s">
        <v>140</v>
      </c>
      <c r="E106" s="260"/>
      <c r="F106" s="260"/>
      <c r="G106" s="131"/>
      <c r="H106" s="131"/>
      <c r="I106" s="131"/>
      <c r="J106" s="89">
        <v>0</v>
      </c>
      <c r="K106" s="131"/>
      <c r="L106" s="130"/>
      <c r="M106" s="131"/>
      <c r="N106" s="133" t="s">
        <v>41</v>
      </c>
      <c r="O106" s="131"/>
      <c r="P106" s="131"/>
      <c r="Q106" s="131"/>
      <c r="R106" s="131"/>
      <c r="S106" s="131"/>
      <c r="T106" s="131"/>
      <c r="U106" s="131"/>
      <c r="V106" s="131"/>
      <c r="W106" s="131"/>
      <c r="X106" s="131"/>
      <c r="Y106" s="131"/>
      <c r="Z106" s="131"/>
      <c r="AA106" s="131"/>
      <c r="AB106" s="131"/>
      <c r="AC106" s="131"/>
      <c r="AD106" s="131"/>
      <c r="AE106" s="131"/>
      <c r="AF106" s="131"/>
      <c r="AG106" s="131"/>
      <c r="AH106" s="131"/>
      <c r="AI106" s="131"/>
      <c r="AJ106" s="131"/>
      <c r="AK106" s="131"/>
      <c r="AL106" s="131"/>
      <c r="AM106" s="131"/>
      <c r="AN106" s="131"/>
      <c r="AO106" s="131"/>
      <c r="AP106" s="131"/>
      <c r="AQ106" s="131"/>
      <c r="AR106" s="131"/>
      <c r="AS106" s="131"/>
      <c r="AT106" s="131"/>
      <c r="AU106" s="131"/>
      <c r="AV106" s="131"/>
      <c r="AW106" s="131"/>
      <c r="AX106" s="131"/>
      <c r="AY106" s="134" t="s">
        <v>136</v>
      </c>
      <c r="AZ106" s="131"/>
      <c r="BA106" s="131"/>
      <c r="BB106" s="131"/>
      <c r="BC106" s="131"/>
      <c r="BD106" s="131"/>
      <c r="BE106" s="135">
        <f t="shared" si="0"/>
        <v>0</v>
      </c>
      <c r="BF106" s="135">
        <f t="shared" si="1"/>
        <v>0</v>
      </c>
      <c r="BG106" s="135">
        <f t="shared" si="2"/>
        <v>0</v>
      </c>
      <c r="BH106" s="135">
        <f t="shared" si="3"/>
        <v>0</v>
      </c>
      <c r="BI106" s="135">
        <f t="shared" si="4"/>
        <v>0</v>
      </c>
      <c r="BJ106" s="134" t="s">
        <v>137</v>
      </c>
      <c r="BK106" s="131"/>
      <c r="BL106" s="131"/>
      <c r="BM106" s="131"/>
    </row>
    <row r="107" spans="2:65" s="1" customFormat="1" ht="18" customHeight="1" x14ac:dyDescent="0.2">
      <c r="B107" s="130"/>
      <c r="C107" s="131"/>
      <c r="D107" s="244" t="s">
        <v>141</v>
      </c>
      <c r="E107" s="260"/>
      <c r="F107" s="260"/>
      <c r="G107" s="131"/>
      <c r="H107" s="131"/>
      <c r="I107" s="131"/>
      <c r="J107" s="89">
        <v>0</v>
      </c>
      <c r="K107" s="131"/>
      <c r="L107" s="130"/>
      <c r="M107" s="131"/>
      <c r="N107" s="133" t="s">
        <v>41</v>
      </c>
      <c r="O107" s="131"/>
      <c r="P107" s="131"/>
      <c r="Q107" s="131"/>
      <c r="R107" s="131"/>
      <c r="S107" s="131"/>
      <c r="T107" s="131"/>
      <c r="U107" s="131"/>
      <c r="V107" s="131"/>
      <c r="W107" s="131"/>
      <c r="X107" s="131"/>
      <c r="Y107" s="131"/>
      <c r="Z107" s="131"/>
      <c r="AA107" s="131"/>
      <c r="AB107" s="131"/>
      <c r="AC107" s="131"/>
      <c r="AD107" s="131"/>
      <c r="AE107" s="131"/>
      <c r="AF107" s="131"/>
      <c r="AG107" s="131"/>
      <c r="AH107" s="131"/>
      <c r="AI107" s="131"/>
      <c r="AJ107" s="131"/>
      <c r="AK107" s="131"/>
      <c r="AL107" s="131"/>
      <c r="AM107" s="131"/>
      <c r="AN107" s="131"/>
      <c r="AO107" s="131"/>
      <c r="AP107" s="131"/>
      <c r="AQ107" s="131"/>
      <c r="AR107" s="131"/>
      <c r="AS107" s="131"/>
      <c r="AT107" s="131"/>
      <c r="AU107" s="131"/>
      <c r="AV107" s="131"/>
      <c r="AW107" s="131"/>
      <c r="AX107" s="131"/>
      <c r="AY107" s="134" t="s">
        <v>136</v>
      </c>
      <c r="AZ107" s="131"/>
      <c r="BA107" s="131"/>
      <c r="BB107" s="131"/>
      <c r="BC107" s="131"/>
      <c r="BD107" s="131"/>
      <c r="BE107" s="135">
        <f t="shared" si="0"/>
        <v>0</v>
      </c>
      <c r="BF107" s="135">
        <f t="shared" si="1"/>
        <v>0</v>
      </c>
      <c r="BG107" s="135">
        <f t="shared" si="2"/>
        <v>0</v>
      </c>
      <c r="BH107" s="135">
        <f t="shared" si="3"/>
        <v>0</v>
      </c>
      <c r="BI107" s="135">
        <f t="shared" si="4"/>
        <v>0</v>
      </c>
      <c r="BJ107" s="134" t="s">
        <v>137</v>
      </c>
      <c r="BK107" s="131"/>
      <c r="BL107" s="131"/>
      <c r="BM107" s="131"/>
    </row>
    <row r="108" spans="2:65" s="1" customFormat="1" ht="18" customHeight="1" x14ac:dyDescent="0.2">
      <c r="B108" s="130"/>
      <c r="C108" s="131"/>
      <c r="D108" s="132" t="s">
        <v>142</v>
      </c>
      <c r="E108" s="131"/>
      <c r="F108" s="131"/>
      <c r="G108" s="131"/>
      <c r="H108" s="131"/>
      <c r="I108" s="131"/>
      <c r="J108" s="89">
        <f>ROUND(J30*T108,2)</f>
        <v>0</v>
      </c>
      <c r="K108" s="131"/>
      <c r="L108" s="130"/>
      <c r="M108" s="131"/>
      <c r="N108" s="133" t="s">
        <v>41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4" t="s">
        <v>143</v>
      </c>
      <c r="AZ108" s="131"/>
      <c r="BA108" s="131"/>
      <c r="BB108" s="131"/>
      <c r="BC108" s="131"/>
      <c r="BD108" s="131"/>
      <c r="BE108" s="135">
        <f t="shared" si="0"/>
        <v>0</v>
      </c>
      <c r="BF108" s="135">
        <f t="shared" si="1"/>
        <v>0</v>
      </c>
      <c r="BG108" s="135">
        <f t="shared" si="2"/>
        <v>0</v>
      </c>
      <c r="BH108" s="135">
        <f t="shared" si="3"/>
        <v>0</v>
      </c>
      <c r="BI108" s="135">
        <f t="shared" si="4"/>
        <v>0</v>
      </c>
      <c r="BJ108" s="134" t="s">
        <v>137</v>
      </c>
      <c r="BK108" s="131"/>
      <c r="BL108" s="131"/>
      <c r="BM108" s="131"/>
    </row>
    <row r="109" spans="2:65" s="1" customFormat="1" x14ac:dyDescent="0.2">
      <c r="B109" s="30"/>
      <c r="L109" s="30"/>
    </row>
    <row r="110" spans="2:65" s="1" customFormat="1" ht="29.25" customHeight="1" x14ac:dyDescent="0.2">
      <c r="B110" s="30"/>
      <c r="C110" s="97" t="s">
        <v>114</v>
      </c>
      <c r="D110" s="98"/>
      <c r="E110" s="98"/>
      <c r="F110" s="98"/>
      <c r="G110" s="98"/>
      <c r="H110" s="98"/>
      <c r="I110" s="98"/>
      <c r="J110" s="99">
        <f>ROUND(J96+J102,2)</f>
        <v>0</v>
      </c>
      <c r="K110" s="98"/>
      <c r="L110" s="30"/>
    </row>
    <row r="111" spans="2:65" s="1" customFormat="1" ht="6.95" customHeight="1" x14ac:dyDescent="0.2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30"/>
    </row>
    <row r="115" spans="2:20" s="1" customFormat="1" ht="6.95" customHeight="1" x14ac:dyDescent="0.2"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30"/>
    </row>
    <row r="116" spans="2:20" s="1" customFormat="1" ht="24.95" customHeight="1" x14ac:dyDescent="0.2">
      <c r="B116" s="30"/>
      <c r="C116" s="17" t="s">
        <v>144</v>
      </c>
      <c r="L116" s="30"/>
    </row>
    <row r="117" spans="2:20" s="1" customFormat="1" ht="6.95" customHeight="1" x14ac:dyDescent="0.2">
      <c r="B117" s="30"/>
      <c r="L117" s="30"/>
    </row>
    <row r="118" spans="2:20" s="1" customFormat="1" ht="12" customHeight="1" x14ac:dyDescent="0.2">
      <c r="B118" s="30"/>
      <c r="C118" s="23" t="s">
        <v>14</v>
      </c>
      <c r="L118" s="30"/>
    </row>
    <row r="119" spans="2:20" s="1" customFormat="1" ht="26.25" customHeight="1" x14ac:dyDescent="0.2">
      <c r="B119" s="30"/>
      <c r="E119" s="261" t="str">
        <f>E7</f>
        <v>Zateplenie plniarne nealkoholických nápojov, Dunajská Streda - aktualizácia jún 2023</v>
      </c>
      <c r="F119" s="262"/>
      <c r="G119" s="262"/>
      <c r="H119" s="262"/>
      <c r="L119" s="30"/>
    </row>
    <row r="120" spans="2:20" s="1" customFormat="1" ht="12" customHeight="1" x14ac:dyDescent="0.2">
      <c r="B120" s="30"/>
      <c r="C120" s="23" t="s">
        <v>116</v>
      </c>
      <c r="L120" s="30"/>
    </row>
    <row r="121" spans="2:20" s="1" customFormat="1" ht="16.5" customHeight="1" x14ac:dyDescent="0.2">
      <c r="B121" s="30"/>
      <c r="E121" s="242" t="str">
        <f>E9</f>
        <v>4.4 - Fotovoltaická elektráreň</v>
      </c>
      <c r="F121" s="263"/>
      <c r="G121" s="263"/>
      <c r="H121" s="263"/>
      <c r="L121" s="30"/>
    </row>
    <row r="122" spans="2:20" s="1" customFormat="1" ht="6.95" customHeight="1" x14ac:dyDescent="0.2">
      <c r="B122" s="30"/>
      <c r="L122" s="30"/>
    </row>
    <row r="123" spans="2:20" s="1" customFormat="1" ht="12" customHeight="1" x14ac:dyDescent="0.2">
      <c r="B123" s="30"/>
      <c r="C123" s="23" t="s">
        <v>17</v>
      </c>
      <c r="F123" s="21" t="str">
        <f>F12</f>
        <v>Dunajská Streda</v>
      </c>
      <c r="I123" s="23" t="s">
        <v>19</v>
      </c>
      <c r="J123" s="53" t="str">
        <f>IF(J12="","",J12)</f>
        <v>8. 6. 2023</v>
      </c>
      <c r="L123" s="30"/>
    </row>
    <row r="124" spans="2:20" s="1" customFormat="1" ht="6.95" customHeight="1" x14ac:dyDescent="0.2">
      <c r="B124" s="30"/>
      <c r="L124" s="30"/>
    </row>
    <row r="125" spans="2:20" s="1" customFormat="1" ht="25.7" customHeight="1" x14ac:dyDescent="0.2">
      <c r="B125" s="30"/>
      <c r="C125" s="23" t="s">
        <v>21</v>
      </c>
      <c r="F125" s="21" t="str">
        <f>E15</f>
        <v>McCarter, a.s.</v>
      </c>
      <c r="I125" s="23" t="s">
        <v>27</v>
      </c>
      <c r="J125" s="26" t="str">
        <f>E21</f>
        <v>Ing.arch. Miroslav Marko M.Arch.</v>
      </c>
      <c r="L125" s="30"/>
    </row>
    <row r="126" spans="2:20" s="1" customFormat="1" ht="15.2" customHeight="1" x14ac:dyDescent="0.2">
      <c r="B126" s="30"/>
      <c r="C126" s="23" t="s">
        <v>25</v>
      </c>
      <c r="F126" s="21" t="str">
        <f>IF(E18="","",E18)</f>
        <v>Vyplň údaj</v>
      </c>
      <c r="I126" s="23" t="s">
        <v>30</v>
      </c>
      <c r="J126" s="26" t="str">
        <f>E24</f>
        <v>Rosoft, s.r.o.</v>
      </c>
      <c r="L126" s="30"/>
    </row>
    <row r="127" spans="2:20" s="1" customFormat="1" ht="10.35" customHeight="1" x14ac:dyDescent="0.2">
      <c r="B127" s="30"/>
      <c r="L127" s="30"/>
    </row>
    <row r="128" spans="2:20" s="10" customFormat="1" ht="29.25" customHeight="1" x14ac:dyDescent="0.2">
      <c r="B128" s="136"/>
      <c r="C128" s="137" t="s">
        <v>145</v>
      </c>
      <c r="D128" s="138" t="s">
        <v>60</v>
      </c>
      <c r="E128" s="138" t="s">
        <v>56</v>
      </c>
      <c r="F128" s="138" t="s">
        <v>57</v>
      </c>
      <c r="G128" s="138" t="s">
        <v>146</v>
      </c>
      <c r="H128" s="138" t="s">
        <v>147</v>
      </c>
      <c r="I128" s="138" t="s">
        <v>148</v>
      </c>
      <c r="J128" s="139" t="s">
        <v>122</v>
      </c>
      <c r="K128" s="140" t="s">
        <v>149</v>
      </c>
      <c r="L128" s="136"/>
      <c r="M128" s="59" t="s">
        <v>1</v>
      </c>
      <c r="N128" s="60" t="s">
        <v>39</v>
      </c>
      <c r="O128" s="60" t="s">
        <v>150</v>
      </c>
      <c r="P128" s="60" t="s">
        <v>151</v>
      </c>
      <c r="Q128" s="60" t="s">
        <v>152</v>
      </c>
      <c r="R128" s="60" t="s">
        <v>153</v>
      </c>
      <c r="S128" s="60" t="s">
        <v>154</v>
      </c>
      <c r="T128" s="61" t="s">
        <v>155</v>
      </c>
    </row>
    <row r="129" spans="2:65" s="1" customFormat="1" ht="22.9" customHeight="1" x14ac:dyDescent="0.25">
      <c r="B129" s="30"/>
      <c r="C129" s="64" t="s">
        <v>119</v>
      </c>
      <c r="J129" s="141">
        <f>BK129</f>
        <v>0</v>
      </c>
      <c r="L129" s="30"/>
      <c r="M129" s="62"/>
      <c r="N129" s="54"/>
      <c r="O129" s="54"/>
      <c r="P129" s="142">
        <f>P130+P156</f>
        <v>0</v>
      </c>
      <c r="Q129" s="54"/>
      <c r="R129" s="142">
        <f>R130+R156</f>
        <v>0</v>
      </c>
      <c r="S129" s="54"/>
      <c r="T129" s="143">
        <f>T130+T156</f>
        <v>0</v>
      </c>
      <c r="AT129" s="13" t="s">
        <v>74</v>
      </c>
      <c r="AU129" s="13" t="s">
        <v>124</v>
      </c>
      <c r="BK129" s="144">
        <f>BK130+BK156</f>
        <v>0</v>
      </c>
    </row>
    <row r="130" spans="2:65" s="11" customFormat="1" ht="25.9" customHeight="1" x14ac:dyDescent="0.2">
      <c r="B130" s="145"/>
      <c r="D130" s="146" t="s">
        <v>74</v>
      </c>
      <c r="E130" s="147" t="s">
        <v>391</v>
      </c>
      <c r="F130" s="147" t="s">
        <v>613</v>
      </c>
      <c r="I130" s="148"/>
      <c r="J130" s="127">
        <f>BK130</f>
        <v>0</v>
      </c>
      <c r="L130" s="145"/>
      <c r="M130" s="149"/>
      <c r="P130" s="150">
        <f>P131</f>
        <v>0</v>
      </c>
      <c r="R130" s="150">
        <f>R131</f>
        <v>0</v>
      </c>
      <c r="T130" s="151">
        <f>T131</f>
        <v>0</v>
      </c>
      <c r="AR130" s="146" t="s">
        <v>159</v>
      </c>
      <c r="AT130" s="152" t="s">
        <v>74</v>
      </c>
      <c r="AU130" s="152" t="s">
        <v>75</v>
      </c>
      <c r="AY130" s="146" t="s">
        <v>158</v>
      </c>
      <c r="BK130" s="153">
        <f>BK131</f>
        <v>0</v>
      </c>
    </row>
    <row r="131" spans="2:65" s="11" customFormat="1" ht="22.9" customHeight="1" x14ac:dyDescent="0.2">
      <c r="B131" s="145"/>
      <c r="D131" s="146" t="s">
        <v>74</v>
      </c>
      <c r="E131" s="154" t="s">
        <v>614</v>
      </c>
      <c r="F131" s="154" t="s">
        <v>663</v>
      </c>
      <c r="I131" s="148"/>
      <c r="J131" s="155">
        <f>BK131</f>
        <v>0</v>
      </c>
      <c r="L131" s="145"/>
      <c r="M131" s="149"/>
      <c r="P131" s="150">
        <f>SUM(P132:P153)</f>
        <v>0</v>
      </c>
      <c r="R131" s="150">
        <f>SUM(R132:R153)</f>
        <v>0</v>
      </c>
      <c r="T131" s="151">
        <f>SUM(T132:T153)</f>
        <v>0</v>
      </c>
      <c r="AR131" s="146" t="s">
        <v>159</v>
      </c>
      <c r="AT131" s="152" t="s">
        <v>74</v>
      </c>
      <c r="AU131" s="152" t="s">
        <v>83</v>
      </c>
      <c r="AY131" s="146" t="s">
        <v>158</v>
      </c>
      <c r="BK131" s="153">
        <f>SUM(BK132:BK153)</f>
        <v>0</v>
      </c>
    </row>
    <row r="132" spans="2:65" s="1" customFormat="1" ht="16.5" customHeight="1" x14ac:dyDescent="0.2">
      <c r="B132" s="130"/>
      <c r="C132" s="156" t="s">
        <v>83</v>
      </c>
      <c r="D132" s="156" t="s">
        <v>161</v>
      </c>
      <c r="E132" s="157" t="s">
        <v>758</v>
      </c>
      <c r="F132" s="158" t="s">
        <v>759</v>
      </c>
      <c r="G132" s="159" t="s">
        <v>662</v>
      </c>
      <c r="H132" s="160">
        <v>48</v>
      </c>
      <c r="I132" s="161"/>
      <c r="J132" s="162">
        <f t="shared" ref="J132:J153" si="5">ROUND(I132*H132,2)</f>
        <v>0</v>
      </c>
      <c r="K132" s="163"/>
      <c r="L132" s="30"/>
      <c r="M132" s="164" t="s">
        <v>1</v>
      </c>
      <c r="N132" s="129" t="s">
        <v>41</v>
      </c>
      <c r="P132" s="165">
        <f t="shared" ref="P132:P153" si="6">O132*H132</f>
        <v>0</v>
      </c>
      <c r="Q132" s="165">
        <v>0</v>
      </c>
      <c r="R132" s="165">
        <f t="shared" ref="R132:R153" si="7">Q132*H132</f>
        <v>0</v>
      </c>
      <c r="S132" s="165">
        <v>0</v>
      </c>
      <c r="T132" s="166">
        <f t="shared" ref="T132:T153" si="8">S132*H132</f>
        <v>0</v>
      </c>
      <c r="AR132" s="167" t="s">
        <v>281</v>
      </c>
      <c r="AT132" s="167" t="s">
        <v>161</v>
      </c>
      <c r="AU132" s="167" t="s">
        <v>137</v>
      </c>
      <c r="AY132" s="13" t="s">
        <v>158</v>
      </c>
      <c r="BE132" s="93">
        <f t="shared" ref="BE132:BE153" si="9">IF(N132="základná",J132,0)</f>
        <v>0</v>
      </c>
      <c r="BF132" s="93">
        <f t="shared" ref="BF132:BF153" si="10">IF(N132="znížená",J132,0)</f>
        <v>0</v>
      </c>
      <c r="BG132" s="93">
        <f t="shared" ref="BG132:BG153" si="11">IF(N132="zákl. prenesená",J132,0)</f>
        <v>0</v>
      </c>
      <c r="BH132" s="93">
        <f t="shared" ref="BH132:BH153" si="12">IF(N132="zníž. prenesená",J132,0)</f>
        <v>0</v>
      </c>
      <c r="BI132" s="93">
        <f t="shared" ref="BI132:BI153" si="13">IF(N132="nulová",J132,0)</f>
        <v>0</v>
      </c>
      <c r="BJ132" s="13" t="s">
        <v>137</v>
      </c>
      <c r="BK132" s="93">
        <f t="shared" ref="BK132:BK153" si="14">ROUND(I132*H132,2)</f>
        <v>0</v>
      </c>
      <c r="BL132" s="13" t="s">
        <v>281</v>
      </c>
      <c r="BM132" s="167" t="s">
        <v>137</v>
      </c>
    </row>
    <row r="133" spans="2:65" s="1" customFormat="1" ht="16.5" customHeight="1" x14ac:dyDescent="0.2">
      <c r="B133" s="130"/>
      <c r="C133" s="169" t="s">
        <v>137</v>
      </c>
      <c r="D133" s="169" t="s">
        <v>391</v>
      </c>
      <c r="E133" s="170" t="s">
        <v>760</v>
      </c>
      <c r="F133" s="171" t="s">
        <v>761</v>
      </c>
      <c r="G133" s="172" t="s">
        <v>427</v>
      </c>
      <c r="H133" s="173">
        <v>1</v>
      </c>
      <c r="I133" s="174"/>
      <c r="J133" s="175">
        <f t="shared" si="5"/>
        <v>0</v>
      </c>
      <c r="K133" s="176"/>
      <c r="L133" s="177"/>
      <c r="M133" s="178" t="s">
        <v>1</v>
      </c>
      <c r="N133" s="179" t="s">
        <v>41</v>
      </c>
      <c r="P133" s="165">
        <f t="shared" si="6"/>
        <v>0</v>
      </c>
      <c r="Q133" s="165">
        <v>0</v>
      </c>
      <c r="R133" s="165">
        <f t="shared" si="7"/>
        <v>0</v>
      </c>
      <c r="S133" s="165">
        <v>0</v>
      </c>
      <c r="T133" s="166">
        <f t="shared" si="8"/>
        <v>0</v>
      </c>
      <c r="AR133" s="167" t="s">
        <v>666</v>
      </c>
      <c r="AT133" s="167" t="s">
        <v>391</v>
      </c>
      <c r="AU133" s="167" t="s">
        <v>137</v>
      </c>
      <c r="AY133" s="13" t="s">
        <v>158</v>
      </c>
      <c r="BE133" s="93">
        <f t="shared" si="9"/>
        <v>0</v>
      </c>
      <c r="BF133" s="93">
        <f t="shared" si="10"/>
        <v>0</v>
      </c>
      <c r="BG133" s="93">
        <f t="shared" si="11"/>
        <v>0</v>
      </c>
      <c r="BH133" s="93">
        <f t="shared" si="12"/>
        <v>0</v>
      </c>
      <c r="BI133" s="93">
        <f t="shared" si="13"/>
        <v>0</v>
      </c>
      <c r="BJ133" s="13" t="s">
        <v>137</v>
      </c>
      <c r="BK133" s="93">
        <f t="shared" si="14"/>
        <v>0</v>
      </c>
      <c r="BL133" s="13" t="s">
        <v>281</v>
      </c>
      <c r="BM133" s="167" t="s">
        <v>165</v>
      </c>
    </row>
    <row r="134" spans="2:65" s="1" customFormat="1" ht="16.5" customHeight="1" x14ac:dyDescent="0.2">
      <c r="B134" s="130"/>
      <c r="C134" s="169" t="s">
        <v>159</v>
      </c>
      <c r="D134" s="169" t="s">
        <v>391</v>
      </c>
      <c r="E134" s="170" t="s">
        <v>762</v>
      </c>
      <c r="F134" s="171" t="s">
        <v>763</v>
      </c>
      <c r="G134" s="172" t="s">
        <v>427</v>
      </c>
      <c r="H134" s="173">
        <v>1</v>
      </c>
      <c r="I134" s="174"/>
      <c r="J134" s="175">
        <f t="shared" si="5"/>
        <v>0</v>
      </c>
      <c r="K134" s="176"/>
      <c r="L134" s="177"/>
      <c r="M134" s="178" t="s">
        <v>1</v>
      </c>
      <c r="N134" s="179" t="s">
        <v>41</v>
      </c>
      <c r="P134" s="165">
        <f t="shared" si="6"/>
        <v>0</v>
      </c>
      <c r="Q134" s="165">
        <v>0</v>
      </c>
      <c r="R134" s="165">
        <f t="shared" si="7"/>
        <v>0</v>
      </c>
      <c r="S134" s="165">
        <v>0</v>
      </c>
      <c r="T134" s="166">
        <f t="shared" si="8"/>
        <v>0</v>
      </c>
      <c r="AR134" s="167" t="s">
        <v>666</v>
      </c>
      <c r="AT134" s="167" t="s">
        <v>391</v>
      </c>
      <c r="AU134" s="167" t="s">
        <v>137</v>
      </c>
      <c r="AY134" s="13" t="s">
        <v>158</v>
      </c>
      <c r="BE134" s="93">
        <f t="shared" si="9"/>
        <v>0</v>
      </c>
      <c r="BF134" s="93">
        <f t="shared" si="10"/>
        <v>0</v>
      </c>
      <c r="BG134" s="93">
        <f t="shared" si="11"/>
        <v>0</v>
      </c>
      <c r="BH134" s="93">
        <f t="shared" si="12"/>
        <v>0</v>
      </c>
      <c r="BI134" s="93">
        <f t="shared" si="13"/>
        <v>0</v>
      </c>
      <c r="BJ134" s="13" t="s">
        <v>137</v>
      </c>
      <c r="BK134" s="93">
        <f t="shared" si="14"/>
        <v>0</v>
      </c>
      <c r="BL134" s="13" t="s">
        <v>281</v>
      </c>
      <c r="BM134" s="167" t="s">
        <v>171</v>
      </c>
    </row>
    <row r="135" spans="2:65" s="1" customFormat="1" ht="21.75" customHeight="1" x14ac:dyDescent="0.2">
      <c r="B135" s="130"/>
      <c r="C135" s="169" t="s">
        <v>165</v>
      </c>
      <c r="D135" s="169" t="s">
        <v>391</v>
      </c>
      <c r="E135" s="170" t="s">
        <v>764</v>
      </c>
      <c r="F135" s="171" t="s">
        <v>765</v>
      </c>
      <c r="G135" s="172" t="s">
        <v>427</v>
      </c>
      <c r="H135" s="173">
        <v>1</v>
      </c>
      <c r="I135" s="174"/>
      <c r="J135" s="175">
        <f t="shared" si="5"/>
        <v>0</v>
      </c>
      <c r="K135" s="176"/>
      <c r="L135" s="177"/>
      <c r="M135" s="178" t="s">
        <v>1</v>
      </c>
      <c r="N135" s="179" t="s">
        <v>41</v>
      </c>
      <c r="P135" s="165">
        <f t="shared" si="6"/>
        <v>0</v>
      </c>
      <c r="Q135" s="165">
        <v>0</v>
      </c>
      <c r="R135" s="165">
        <f t="shared" si="7"/>
        <v>0</v>
      </c>
      <c r="S135" s="165">
        <v>0</v>
      </c>
      <c r="T135" s="166">
        <f t="shared" si="8"/>
        <v>0</v>
      </c>
      <c r="AR135" s="167" t="s">
        <v>666</v>
      </c>
      <c r="AT135" s="167" t="s">
        <v>391</v>
      </c>
      <c r="AU135" s="167" t="s">
        <v>137</v>
      </c>
      <c r="AY135" s="13" t="s">
        <v>158</v>
      </c>
      <c r="BE135" s="93">
        <f t="shared" si="9"/>
        <v>0</v>
      </c>
      <c r="BF135" s="93">
        <f t="shared" si="10"/>
        <v>0</v>
      </c>
      <c r="BG135" s="93">
        <f t="shared" si="11"/>
        <v>0</v>
      </c>
      <c r="BH135" s="93">
        <f t="shared" si="12"/>
        <v>0</v>
      </c>
      <c r="BI135" s="93">
        <f t="shared" si="13"/>
        <v>0</v>
      </c>
      <c r="BJ135" s="13" t="s">
        <v>137</v>
      </c>
      <c r="BK135" s="93">
        <f t="shared" si="14"/>
        <v>0</v>
      </c>
      <c r="BL135" s="13" t="s">
        <v>281</v>
      </c>
      <c r="BM135" s="167" t="s">
        <v>176</v>
      </c>
    </row>
    <row r="136" spans="2:65" s="1" customFormat="1" ht="16.5" customHeight="1" x14ac:dyDescent="0.2">
      <c r="B136" s="130"/>
      <c r="C136" s="169" t="s">
        <v>177</v>
      </c>
      <c r="D136" s="169" t="s">
        <v>391</v>
      </c>
      <c r="E136" s="170" t="s">
        <v>766</v>
      </c>
      <c r="F136" s="171" t="s">
        <v>767</v>
      </c>
      <c r="G136" s="172" t="s">
        <v>427</v>
      </c>
      <c r="H136" s="173">
        <v>8</v>
      </c>
      <c r="I136" s="174"/>
      <c r="J136" s="175">
        <f t="shared" si="5"/>
        <v>0</v>
      </c>
      <c r="K136" s="176"/>
      <c r="L136" s="177"/>
      <c r="M136" s="178" t="s">
        <v>1</v>
      </c>
      <c r="N136" s="179" t="s">
        <v>41</v>
      </c>
      <c r="P136" s="165">
        <f t="shared" si="6"/>
        <v>0</v>
      </c>
      <c r="Q136" s="165">
        <v>0</v>
      </c>
      <c r="R136" s="165">
        <f t="shared" si="7"/>
        <v>0</v>
      </c>
      <c r="S136" s="165">
        <v>0</v>
      </c>
      <c r="T136" s="166">
        <f t="shared" si="8"/>
        <v>0</v>
      </c>
      <c r="AR136" s="167" t="s">
        <v>666</v>
      </c>
      <c r="AT136" s="167" t="s">
        <v>391</v>
      </c>
      <c r="AU136" s="167" t="s">
        <v>137</v>
      </c>
      <c r="AY136" s="13" t="s">
        <v>158</v>
      </c>
      <c r="BE136" s="93">
        <f t="shared" si="9"/>
        <v>0</v>
      </c>
      <c r="BF136" s="93">
        <f t="shared" si="10"/>
        <v>0</v>
      </c>
      <c r="BG136" s="93">
        <f t="shared" si="11"/>
        <v>0</v>
      </c>
      <c r="BH136" s="93">
        <f t="shared" si="12"/>
        <v>0</v>
      </c>
      <c r="BI136" s="93">
        <f t="shared" si="13"/>
        <v>0</v>
      </c>
      <c r="BJ136" s="13" t="s">
        <v>137</v>
      </c>
      <c r="BK136" s="93">
        <f t="shared" si="14"/>
        <v>0</v>
      </c>
      <c r="BL136" s="13" t="s">
        <v>281</v>
      </c>
      <c r="BM136" s="167" t="s">
        <v>180</v>
      </c>
    </row>
    <row r="137" spans="2:65" s="1" customFormat="1" ht="16.5" customHeight="1" x14ac:dyDescent="0.2">
      <c r="B137" s="130"/>
      <c r="C137" s="169" t="s">
        <v>171</v>
      </c>
      <c r="D137" s="169" t="s">
        <v>391</v>
      </c>
      <c r="E137" s="170" t="s">
        <v>768</v>
      </c>
      <c r="F137" s="171" t="s">
        <v>769</v>
      </c>
      <c r="G137" s="172" t="s">
        <v>427</v>
      </c>
      <c r="H137" s="173">
        <v>3</v>
      </c>
      <c r="I137" s="174"/>
      <c r="J137" s="175">
        <f t="shared" si="5"/>
        <v>0</v>
      </c>
      <c r="K137" s="176"/>
      <c r="L137" s="177"/>
      <c r="M137" s="178" t="s">
        <v>1</v>
      </c>
      <c r="N137" s="179" t="s">
        <v>41</v>
      </c>
      <c r="P137" s="165">
        <f t="shared" si="6"/>
        <v>0</v>
      </c>
      <c r="Q137" s="165">
        <v>0</v>
      </c>
      <c r="R137" s="165">
        <f t="shared" si="7"/>
        <v>0</v>
      </c>
      <c r="S137" s="165">
        <v>0</v>
      </c>
      <c r="T137" s="166">
        <f t="shared" si="8"/>
        <v>0</v>
      </c>
      <c r="AR137" s="167" t="s">
        <v>666</v>
      </c>
      <c r="AT137" s="167" t="s">
        <v>391</v>
      </c>
      <c r="AU137" s="167" t="s">
        <v>137</v>
      </c>
      <c r="AY137" s="13" t="s">
        <v>158</v>
      </c>
      <c r="BE137" s="93">
        <f t="shared" si="9"/>
        <v>0</v>
      </c>
      <c r="BF137" s="93">
        <f t="shared" si="10"/>
        <v>0</v>
      </c>
      <c r="BG137" s="93">
        <f t="shared" si="11"/>
        <v>0</v>
      </c>
      <c r="BH137" s="93">
        <f t="shared" si="12"/>
        <v>0</v>
      </c>
      <c r="BI137" s="93">
        <f t="shared" si="13"/>
        <v>0</v>
      </c>
      <c r="BJ137" s="13" t="s">
        <v>137</v>
      </c>
      <c r="BK137" s="93">
        <f t="shared" si="14"/>
        <v>0</v>
      </c>
      <c r="BL137" s="13" t="s">
        <v>281</v>
      </c>
      <c r="BM137" s="167" t="s">
        <v>183</v>
      </c>
    </row>
    <row r="138" spans="2:65" s="1" customFormat="1" ht="21.75" customHeight="1" x14ac:dyDescent="0.2">
      <c r="B138" s="130"/>
      <c r="C138" s="169" t="s">
        <v>184</v>
      </c>
      <c r="D138" s="169" t="s">
        <v>391</v>
      </c>
      <c r="E138" s="170" t="s">
        <v>770</v>
      </c>
      <c r="F138" s="171" t="s">
        <v>771</v>
      </c>
      <c r="G138" s="172" t="s">
        <v>427</v>
      </c>
      <c r="H138" s="173">
        <v>7</v>
      </c>
      <c r="I138" s="174"/>
      <c r="J138" s="175">
        <f t="shared" si="5"/>
        <v>0</v>
      </c>
      <c r="K138" s="176"/>
      <c r="L138" s="177"/>
      <c r="M138" s="178" t="s">
        <v>1</v>
      </c>
      <c r="N138" s="179" t="s">
        <v>41</v>
      </c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AR138" s="167" t="s">
        <v>666</v>
      </c>
      <c r="AT138" s="167" t="s">
        <v>391</v>
      </c>
      <c r="AU138" s="167" t="s">
        <v>137</v>
      </c>
      <c r="AY138" s="13" t="s">
        <v>158</v>
      </c>
      <c r="BE138" s="93">
        <f t="shared" si="9"/>
        <v>0</v>
      </c>
      <c r="BF138" s="93">
        <f t="shared" si="10"/>
        <v>0</v>
      </c>
      <c r="BG138" s="93">
        <f t="shared" si="11"/>
        <v>0</v>
      </c>
      <c r="BH138" s="93">
        <f t="shared" si="12"/>
        <v>0</v>
      </c>
      <c r="BI138" s="93">
        <f t="shared" si="13"/>
        <v>0</v>
      </c>
      <c r="BJ138" s="13" t="s">
        <v>137</v>
      </c>
      <c r="BK138" s="93">
        <f t="shared" si="14"/>
        <v>0</v>
      </c>
      <c r="BL138" s="13" t="s">
        <v>281</v>
      </c>
      <c r="BM138" s="167" t="s">
        <v>187</v>
      </c>
    </row>
    <row r="139" spans="2:65" s="1" customFormat="1" ht="16.5" customHeight="1" x14ac:dyDescent="0.2">
      <c r="B139" s="130"/>
      <c r="C139" s="169" t="s">
        <v>176</v>
      </c>
      <c r="D139" s="169" t="s">
        <v>391</v>
      </c>
      <c r="E139" s="170" t="s">
        <v>772</v>
      </c>
      <c r="F139" s="171" t="s">
        <v>773</v>
      </c>
      <c r="G139" s="172" t="s">
        <v>427</v>
      </c>
      <c r="H139" s="173">
        <v>1</v>
      </c>
      <c r="I139" s="174"/>
      <c r="J139" s="175">
        <f t="shared" si="5"/>
        <v>0</v>
      </c>
      <c r="K139" s="176"/>
      <c r="L139" s="177"/>
      <c r="M139" s="178" t="s">
        <v>1</v>
      </c>
      <c r="N139" s="179" t="s">
        <v>41</v>
      </c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AR139" s="167" t="s">
        <v>666</v>
      </c>
      <c r="AT139" s="167" t="s">
        <v>391</v>
      </c>
      <c r="AU139" s="167" t="s">
        <v>137</v>
      </c>
      <c r="AY139" s="13" t="s">
        <v>158</v>
      </c>
      <c r="BE139" s="93">
        <f t="shared" si="9"/>
        <v>0</v>
      </c>
      <c r="BF139" s="93">
        <f t="shared" si="10"/>
        <v>0</v>
      </c>
      <c r="BG139" s="93">
        <f t="shared" si="11"/>
        <v>0</v>
      </c>
      <c r="BH139" s="93">
        <f t="shared" si="12"/>
        <v>0</v>
      </c>
      <c r="BI139" s="93">
        <f t="shared" si="13"/>
        <v>0</v>
      </c>
      <c r="BJ139" s="13" t="s">
        <v>137</v>
      </c>
      <c r="BK139" s="93">
        <f t="shared" si="14"/>
        <v>0</v>
      </c>
      <c r="BL139" s="13" t="s">
        <v>281</v>
      </c>
      <c r="BM139" s="167" t="s">
        <v>190</v>
      </c>
    </row>
    <row r="140" spans="2:65" s="1" customFormat="1" ht="16.5" customHeight="1" x14ac:dyDescent="0.2">
      <c r="B140" s="130"/>
      <c r="C140" s="169" t="s">
        <v>191</v>
      </c>
      <c r="D140" s="169" t="s">
        <v>391</v>
      </c>
      <c r="E140" s="170" t="s">
        <v>774</v>
      </c>
      <c r="F140" s="171" t="s">
        <v>775</v>
      </c>
      <c r="G140" s="172" t="s">
        <v>427</v>
      </c>
      <c r="H140" s="173">
        <v>1</v>
      </c>
      <c r="I140" s="174"/>
      <c r="J140" s="175">
        <f t="shared" si="5"/>
        <v>0</v>
      </c>
      <c r="K140" s="176"/>
      <c r="L140" s="177"/>
      <c r="M140" s="178" t="s">
        <v>1</v>
      </c>
      <c r="N140" s="179" t="s">
        <v>41</v>
      </c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AR140" s="167" t="s">
        <v>666</v>
      </c>
      <c r="AT140" s="167" t="s">
        <v>391</v>
      </c>
      <c r="AU140" s="167" t="s">
        <v>137</v>
      </c>
      <c r="AY140" s="13" t="s">
        <v>158</v>
      </c>
      <c r="BE140" s="93">
        <f t="shared" si="9"/>
        <v>0</v>
      </c>
      <c r="BF140" s="93">
        <f t="shared" si="10"/>
        <v>0</v>
      </c>
      <c r="BG140" s="93">
        <f t="shared" si="11"/>
        <v>0</v>
      </c>
      <c r="BH140" s="93">
        <f t="shared" si="12"/>
        <v>0</v>
      </c>
      <c r="BI140" s="93">
        <f t="shared" si="13"/>
        <v>0</v>
      </c>
      <c r="BJ140" s="13" t="s">
        <v>137</v>
      </c>
      <c r="BK140" s="93">
        <f t="shared" si="14"/>
        <v>0</v>
      </c>
      <c r="BL140" s="13" t="s">
        <v>281</v>
      </c>
      <c r="BM140" s="167" t="s">
        <v>194</v>
      </c>
    </row>
    <row r="141" spans="2:65" s="1" customFormat="1" ht="16.5" customHeight="1" x14ac:dyDescent="0.2">
      <c r="B141" s="130"/>
      <c r="C141" s="169" t="s">
        <v>180</v>
      </c>
      <c r="D141" s="169" t="s">
        <v>391</v>
      </c>
      <c r="E141" s="170" t="s">
        <v>776</v>
      </c>
      <c r="F141" s="171" t="s">
        <v>777</v>
      </c>
      <c r="G141" s="172" t="s">
        <v>427</v>
      </c>
      <c r="H141" s="173">
        <v>4</v>
      </c>
      <c r="I141" s="174"/>
      <c r="J141" s="175">
        <f t="shared" si="5"/>
        <v>0</v>
      </c>
      <c r="K141" s="176"/>
      <c r="L141" s="177"/>
      <c r="M141" s="178" t="s">
        <v>1</v>
      </c>
      <c r="N141" s="179" t="s">
        <v>41</v>
      </c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AR141" s="167" t="s">
        <v>666</v>
      </c>
      <c r="AT141" s="167" t="s">
        <v>391</v>
      </c>
      <c r="AU141" s="167" t="s">
        <v>137</v>
      </c>
      <c r="AY141" s="13" t="s">
        <v>158</v>
      </c>
      <c r="BE141" s="93">
        <f t="shared" si="9"/>
        <v>0</v>
      </c>
      <c r="BF141" s="93">
        <f t="shared" si="10"/>
        <v>0</v>
      </c>
      <c r="BG141" s="93">
        <f t="shared" si="11"/>
        <v>0</v>
      </c>
      <c r="BH141" s="93">
        <f t="shared" si="12"/>
        <v>0</v>
      </c>
      <c r="BI141" s="93">
        <f t="shared" si="13"/>
        <v>0</v>
      </c>
      <c r="BJ141" s="13" t="s">
        <v>137</v>
      </c>
      <c r="BK141" s="93">
        <f t="shared" si="14"/>
        <v>0</v>
      </c>
      <c r="BL141" s="13" t="s">
        <v>281</v>
      </c>
      <c r="BM141" s="167" t="s">
        <v>7</v>
      </c>
    </row>
    <row r="142" spans="2:65" s="1" customFormat="1" ht="16.5" customHeight="1" x14ac:dyDescent="0.2">
      <c r="B142" s="130"/>
      <c r="C142" s="169" t="s">
        <v>197</v>
      </c>
      <c r="D142" s="169" t="s">
        <v>391</v>
      </c>
      <c r="E142" s="170" t="s">
        <v>778</v>
      </c>
      <c r="F142" s="171" t="s">
        <v>779</v>
      </c>
      <c r="G142" s="172" t="s">
        <v>427</v>
      </c>
      <c r="H142" s="173">
        <v>1</v>
      </c>
      <c r="I142" s="174"/>
      <c r="J142" s="175">
        <f t="shared" si="5"/>
        <v>0</v>
      </c>
      <c r="K142" s="176"/>
      <c r="L142" s="177"/>
      <c r="M142" s="178" t="s">
        <v>1</v>
      </c>
      <c r="N142" s="179" t="s">
        <v>41</v>
      </c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AR142" s="167" t="s">
        <v>666</v>
      </c>
      <c r="AT142" s="167" t="s">
        <v>391</v>
      </c>
      <c r="AU142" s="167" t="s">
        <v>137</v>
      </c>
      <c r="AY142" s="13" t="s">
        <v>158</v>
      </c>
      <c r="BE142" s="93">
        <f t="shared" si="9"/>
        <v>0</v>
      </c>
      <c r="BF142" s="93">
        <f t="shared" si="10"/>
        <v>0</v>
      </c>
      <c r="BG142" s="93">
        <f t="shared" si="11"/>
        <v>0</v>
      </c>
      <c r="BH142" s="93">
        <f t="shared" si="12"/>
        <v>0</v>
      </c>
      <c r="BI142" s="93">
        <f t="shared" si="13"/>
        <v>0</v>
      </c>
      <c r="BJ142" s="13" t="s">
        <v>137</v>
      </c>
      <c r="BK142" s="93">
        <f t="shared" si="14"/>
        <v>0</v>
      </c>
      <c r="BL142" s="13" t="s">
        <v>281</v>
      </c>
      <c r="BM142" s="167" t="s">
        <v>200</v>
      </c>
    </row>
    <row r="143" spans="2:65" s="1" customFormat="1" ht="24.2" customHeight="1" x14ac:dyDescent="0.2">
      <c r="B143" s="130"/>
      <c r="C143" s="169" t="s">
        <v>183</v>
      </c>
      <c r="D143" s="169" t="s">
        <v>391</v>
      </c>
      <c r="E143" s="170" t="s">
        <v>780</v>
      </c>
      <c r="F143" s="171" t="s">
        <v>781</v>
      </c>
      <c r="G143" s="172" t="s">
        <v>427</v>
      </c>
      <c r="H143" s="173">
        <v>1</v>
      </c>
      <c r="I143" s="174"/>
      <c r="J143" s="175">
        <f t="shared" si="5"/>
        <v>0</v>
      </c>
      <c r="K143" s="176"/>
      <c r="L143" s="177"/>
      <c r="M143" s="178" t="s">
        <v>1</v>
      </c>
      <c r="N143" s="17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666</v>
      </c>
      <c r="AT143" s="167" t="s">
        <v>391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281</v>
      </c>
      <c r="BM143" s="167" t="s">
        <v>203</v>
      </c>
    </row>
    <row r="144" spans="2:65" s="1" customFormat="1" ht="16.5" customHeight="1" x14ac:dyDescent="0.2">
      <c r="B144" s="130"/>
      <c r="C144" s="169" t="s">
        <v>204</v>
      </c>
      <c r="D144" s="169" t="s">
        <v>391</v>
      </c>
      <c r="E144" s="170" t="s">
        <v>782</v>
      </c>
      <c r="F144" s="171" t="s">
        <v>783</v>
      </c>
      <c r="G144" s="172" t="s">
        <v>427</v>
      </c>
      <c r="H144" s="173">
        <v>3</v>
      </c>
      <c r="I144" s="174"/>
      <c r="J144" s="175">
        <f t="shared" si="5"/>
        <v>0</v>
      </c>
      <c r="K144" s="176"/>
      <c r="L144" s="177"/>
      <c r="M144" s="178" t="s">
        <v>1</v>
      </c>
      <c r="N144" s="179" t="s">
        <v>41</v>
      </c>
      <c r="P144" s="165">
        <f t="shared" si="6"/>
        <v>0</v>
      </c>
      <c r="Q144" s="165">
        <v>0</v>
      </c>
      <c r="R144" s="165">
        <f t="shared" si="7"/>
        <v>0</v>
      </c>
      <c r="S144" s="165">
        <v>0</v>
      </c>
      <c r="T144" s="166">
        <f t="shared" si="8"/>
        <v>0</v>
      </c>
      <c r="AR144" s="167" t="s">
        <v>666</v>
      </c>
      <c r="AT144" s="167" t="s">
        <v>391</v>
      </c>
      <c r="AU144" s="167" t="s">
        <v>137</v>
      </c>
      <c r="AY144" s="13" t="s">
        <v>158</v>
      </c>
      <c r="BE144" s="93">
        <f t="shared" si="9"/>
        <v>0</v>
      </c>
      <c r="BF144" s="93">
        <f t="shared" si="10"/>
        <v>0</v>
      </c>
      <c r="BG144" s="93">
        <f t="shared" si="11"/>
        <v>0</v>
      </c>
      <c r="BH144" s="93">
        <f t="shared" si="12"/>
        <v>0</v>
      </c>
      <c r="BI144" s="93">
        <f t="shared" si="13"/>
        <v>0</v>
      </c>
      <c r="BJ144" s="13" t="s">
        <v>137</v>
      </c>
      <c r="BK144" s="93">
        <f t="shared" si="14"/>
        <v>0</v>
      </c>
      <c r="BL144" s="13" t="s">
        <v>281</v>
      </c>
      <c r="BM144" s="167" t="s">
        <v>207</v>
      </c>
    </row>
    <row r="145" spans="2:65" s="1" customFormat="1" ht="24.2" customHeight="1" x14ac:dyDescent="0.2">
      <c r="B145" s="130"/>
      <c r="C145" s="169" t="s">
        <v>187</v>
      </c>
      <c r="D145" s="169" t="s">
        <v>391</v>
      </c>
      <c r="E145" s="170" t="s">
        <v>784</v>
      </c>
      <c r="F145" s="171" t="s">
        <v>785</v>
      </c>
      <c r="G145" s="172" t="s">
        <v>170</v>
      </c>
      <c r="H145" s="173">
        <v>15</v>
      </c>
      <c r="I145" s="174"/>
      <c r="J145" s="175">
        <f t="shared" si="5"/>
        <v>0</v>
      </c>
      <c r="K145" s="176"/>
      <c r="L145" s="177"/>
      <c r="M145" s="178" t="s">
        <v>1</v>
      </c>
      <c r="N145" s="179" t="s">
        <v>41</v>
      </c>
      <c r="P145" s="165">
        <f t="shared" si="6"/>
        <v>0</v>
      </c>
      <c r="Q145" s="165">
        <v>0</v>
      </c>
      <c r="R145" s="165">
        <f t="shared" si="7"/>
        <v>0</v>
      </c>
      <c r="S145" s="165">
        <v>0</v>
      </c>
      <c r="T145" s="166">
        <f t="shared" si="8"/>
        <v>0</v>
      </c>
      <c r="AR145" s="167" t="s">
        <v>666</v>
      </c>
      <c r="AT145" s="167" t="s">
        <v>391</v>
      </c>
      <c r="AU145" s="167" t="s">
        <v>137</v>
      </c>
      <c r="AY145" s="13" t="s">
        <v>158</v>
      </c>
      <c r="BE145" s="93">
        <f t="shared" si="9"/>
        <v>0</v>
      </c>
      <c r="BF145" s="93">
        <f t="shared" si="10"/>
        <v>0</v>
      </c>
      <c r="BG145" s="93">
        <f t="shared" si="11"/>
        <v>0</v>
      </c>
      <c r="BH145" s="93">
        <f t="shared" si="12"/>
        <v>0</v>
      </c>
      <c r="BI145" s="93">
        <f t="shared" si="13"/>
        <v>0</v>
      </c>
      <c r="BJ145" s="13" t="s">
        <v>137</v>
      </c>
      <c r="BK145" s="93">
        <f t="shared" si="14"/>
        <v>0</v>
      </c>
      <c r="BL145" s="13" t="s">
        <v>281</v>
      </c>
      <c r="BM145" s="167" t="s">
        <v>210</v>
      </c>
    </row>
    <row r="146" spans="2:65" s="1" customFormat="1" ht="24.2" customHeight="1" x14ac:dyDescent="0.2">
      <c r="B146" s="130"/>
      <c r="C146" s="169" t="s">
        <v>212</v>
      </c>
      <c r="D146" s="169" t="s">
        <v>391</v>
      </c>
      <c r="E146" s="170" t="s">
        <v>786</v>
      </c>
      <c r="F146" s="171" t="s">
        <v>787</v>
      </c>
      <c r="G146" s="172" t="s">
        <v>170</v>
      </c>
      <c r="H146" s="173">
        <v>45</v>
      </c>
      <c r="I146" s="174"/>
      <c r="J146" s="175">
        <f t="shared" si="5"/>
        <v>0</v>
      </c>
      <c r="K146" s="176"/>
      <c r="L146" s="177"/>
      <c r="M146" s="178" t="s">
        <v>1</v>
      </c>
      <c r="N146" s="179" t="s">
        <v>41</v>
      </c>
      <c r="P146" s="165">
        <f t="shared" si="6"/>
        <v>0</v>
      </c>
      <c r="Q146" s="165">
        <v>0</v>
      </c>
      <c r="R146" s="165">
        <f t="shared" si="7"/>
        <v>0</v>
      </c>
      <c r="S146" s="165">
        <v>0</v>
      </c>
      <c r="T146" s="166">
        <f t="shared" si="8"/>
        <v>0</v>
      </c>
      <c r="AR146" s="167" t="s">
        <v>666</v>
      </c>
      <c r="AT146" s="167" t="s">
        <v>391</v>
      </c>
      <c r="AU146" s="167" t="s">
        <v>137</v>
      </c>
      <c r="AY146" s="13" t="s">
        <v>158</v>
      </c>
      <c r="BE146" s="93">
        <f t="shared" si="9"/>
        <v>0</v>
      </c>
      <c r="BF146" s="93">
        <f t="shared" si="10"/>
        <v>0</v>
      </c>
      <c r="BG146" s="93">
        <f t="shared" si="11"/>
        <v>0</v>
      </c>
      <c r="BH146" s="93">
        <f t="shared" si="12"/>
        <v>0</v>
      </c>
      <c r="BI146" s="93">
        <f t="shared" si="13"/>
        <v>0</v>
      </c>
      <c r="BJ146" s="13" t="s">
        <v>137</v>
      </c>
      <c r="BK146" s="93">
        <f t="shared" si="14"/>
        <v>0</v>
      </c>
      <c r="BL146" s="13" t="s">
        <v>281</v>
      </c>
      <c r="BM146" s="167" t="s">
        <v>215</v>
      </c>
    </row>
    <row r="147" spans="2:65" s="1" customFormat="1" ht="24.2" customHeight="1" x14ac:dyDescent="0.2">
      <c r="B147" s="130"/>
      <c r="C147" s="169" t="s">
        <v>190</v>
      </c>
      <c r="D147" s="169" t="s">
        <v>391</v>
      </c>
      <c r="E147" s="170" t="s">
        <v>788</v>
      </c>
      <c r="F147" s="171" t="s">
        <v>789</v>
      </c>
      <c r="G147" s="172" t="s">
        <v>170</v>
      </c>
      <c r="H147" s="173">
        <v>160</v>
      </c>
      <c r="I147" s="174"/>
      <c r="J147" s="175">
        <f t="shared" si="5"/>
        <v>0</v>
      </c>
      <c r="K147" s="176"/>
      <c r="L147" s="177"/>
      <c r="M147" s="178" t="s">
        <v>1</v>
      </c>
      <c r="N147" s="179" t="s">
        <v>41</v>
      </c>
      <c r="P147" s="165">
        <f t="shared" si="6"/>
        <v>0</v>
      </c>
      <c r="Q147" s="165">
        <v>0</v>
      </c>
      <c r="R147" s="165">
        <f t="shared" si="7"/>
        <v>0</v>
      </c>
      <c r="S147" s="165">
        <v>0</v>
      </c>
      <c r="T147" s="166">
        <f t="shared" si="8"/>
        <v>0</v>
      </c>
      <c r="AR147" s="167" t="s">
        <v>666</v>
      </c>
      <c r="AT147" s="167" t="s">
        <v>391</v>
      </c>
      <c r="AU147" s="167" t="s">
        <v>137</v>
      </c>
      <c r="AY147" s="13" t="s">
        <v>158</v>
      </c>
      <c r="BE147" s="93">
        <f t="shared" si="9"/>
        <v>0</v>
      </c>
      <c r="BF147" s="93">
        <f t="shared" si="10"/>
        <v>0</v>
      </c>
      <c r="BG147" s="93">
        <f t="shared" si="11"/>
        <v>0</v>
      </c>
      <c r="BH147" s="93">
        <f t="shared" si="12"/>
        <v>0</v>
      </c>
      <c r="BI147" s="93">
        <f t="shared" si="13"/>
        <v>0</v>
      </c>
      <c r="BJ147" s="13" t="s">
        <v>137</v>
      </c>
      <c r="BK147" s="93">
        <f t="shared" si="14"/>
        <v>0</v>
      </c>
      <c r="BL147" s="13" t="s">
        <v>281</v>
      </c>
      <c r="BM147" s="167" t="s">
        <v>218</v>
      </c>
    </row>
    <row r="148" spans="2:65" s="1" customFormat="1" ht="24.2" customHeight="1" x14ac:dyDescent="0.2">
      <c r="B148" s="130"/>
      <c r="C148" s="169" t="s">
        <v>219</v>
      </c>
      <c r="D148" s="169" t="s">
        <v>391</v>
      </c>
      <c r="E148" s="170" t="s">
        <v>790</v>
      </c>
      <c r="F148" s="171" t="s">
        <v>791</v>
      </c>
      <c r="G148" s="172" t="s">
        <v>792</v>
      </c>
      <c r="H148" s="173">
        <v>8</v>
      </c>
      <c r="I148" s="174"/>
      <c r="J148" s="175">
        <f t="shared" si="5"/>
        <v>0</v>
      </c>
      <c r="K148" s="176"/>
      <c r="L148" s="177"/>
      <c r="M148" s="178" t="s">
        <v>1</v>
      </c>
      <c r="N148" s="179" t="s">
        <v>41</v>
      </c>
      <c r="P148" s="165">
        <f t="shared" si="6"/>
        <v>0</v>
      </c>
      <c r="Q148" s="165">
        <v>0</v>
      </c>
      <c r="R148" s="165">
        <f t="shared" si="7"/>
        <v>0</v>
      </c>
      <c r="S148" s="165">
        <v>0</v>
      </c>
      <c r="T148" s="166">
        <f t="shared" si="8"/>
        <v>0</v>
      </c>
      <c r="AR148" s="167" t="s">
        <v>666</v>
      </c>
      <c r="AT148" s="167" t="s">
        <v>391</v>
      </c>
      <c r="AU148" s="167" t="s">
        <v>137</v>
      </c>
      <c r="AY148" s="13" t="s">
        <v>158</v>
      </c>
      <c r="BE148" s="93">
        <f t="shared" si="9"/>
        <v>0</v>
      </c>
      <c r="BF148" s="93">
        <f t="shared" si="10"/>
        <v>0</v>
      </c>
      <c r="BG148" s="93">
        <f t="shared" si="11"/>
        <v>0</v>
      </c>
      <c r="BH148" s="93">
        <f t="shared" si="12"/>
        <v>0</v>
      </c>
      <c r="BI148" s="93">
        <f t="shared" si="13"/>
        <v>0</v>
      </c>
      <c r="BJ148" s="13" t="s">
        <v>137</v>
      </c>
      <c r="BK148" s="93">
        <f t="shared" si="14"/>
        <v>0</v>
      </c>
      <c r="BL148" s="13" t="s">
        <v>281</v>
      </c>
      <c r="BM148" s="167" t="s">
        <v>222</v>
      </c>
    </row>
    <row r="149" spans="2:65" s="1" customFormat="1" ht="16.5" customHeight="1" x14ac:dyDescent="0.2">
      <c r="B149" s="130"/>
      <c r="C149" s="156" t="s">
        <v>194</v>
      </c>
      <c r="D149" s="156" t="s">
        <v>161</v>
      </c>
      <c r="E149" s="157" t="s">
        <v>793</v>
      </c>
      <c r="F149" s="158" t="s">
        <v>794</v>
      </c>
      <c r="G149" s="159" t="s">
        <v>427</v>
      </c>
      <c r="H149" s="160">
        <v>36</v>
      </c>
      <c r="I149" s="161"/>
      <c r="J149" s="162">
        <f t="shared" si="5"/>
        <v>0</v>
      </c>
      <c r="K149" s="163"/>
      <c r="L149" s="30"/>
      <c r="M149" s="164" t="s">
        <v>1</v>
      </c>
      <c r="N149" s="129" t="s">
        <v>41</v>
      </c>
      <c r="P149" s="165">
        <f t="shared" si="6"/>
        <v>0</v>
      </c>
      <c r="Q149" s="165">
        <v>0</v>
      </c>
      <c r="R149" s="165">
        <f t="shared" si="7"/>
        <v>0</v>
      </c>
      <c r="S149" s="165">
        <v>0</v>
      </c>
      <c r="T149" s="166">
        <f t="shared" si="8"/>
        <v>0</v>
      </c>
      <c r="AR149" s="167" t="s">
        <v>281</v>
      </c>
      <c r="AT149" s="167" t="s">
        <v>161</v>
      </c>
      <c r="AU149" s="167" t="s">
        <v>137</v>
      </c>
      <c r="AY149" s="13" t="s">
        <v>158</v>
      </c>
      <c r="BE149" s="93">
        <f t="shared" si="9"/>
        <v>0</v>
      </c>
      <c r="BF149" s="93">
        <f t="shared" si="10"/>
        <v>0</v>
      </c>
      <c r="BG149" s="93">
        <f t="shared" si="11"/>
        <v>0</v>
      </c>
      <c r="BH149" s="93">
        <f t="shared" si="12"/>
        <v>0</v>
      </c>
      <c r="BI149" s="93">
        <f t="shared" si="13"/>
        <v>0</v>
      </c>
      <c r="BJ149" s="13" t="s">
        <v>137</v>
      </c>
      <c r="BK149" s="93">
        <f t="shared" si="14"/>
        <v>0</v>
      </c>
      <c r="BL149" s="13" t="s">
        <v>281</v>
      </c>
      <c r="BM149" s="167" t="s">
        <v>225</v>
      </c>
    </row>
    <row r="150" spans="2:65" s="1" customFormat="1" ht="16.5" customHeight="1" x14ac:dyDescent="0.2">
      <c r="B150" s="130"/>
      <c r="C150" s="169" t="s">
        <v>226</v>
      </c>
      <c r="D150" s="169" t="s">
        <v>391</v>
      </c>
      <c r="E150" s="170" t="s">
        <v>795</v>
      </c>
      <c r="F150" s="171" t="s">
        <v>796</v>
      </c>
      <c r="G150" s="172" t="s">
        <v>427</v>
      </c>
      <c r="H150" s="173">
        <v>36</v>
      </c>
      <c r="I150" s="174"/>
      <c r="J150" s="175">
        <f t="shared" si="5"/>
        <v>0</v>
      </c>
      <c r="K150" s="176"/>
      <c r="L150" s="177"/>
      <c r="M150" s="178" t="s">
        <v>1</v>
      </c>
      <c r="N150" s="179" t="s">
        <v>41</v>
      </c>
      <c r="P150" s="165">
        <f t="shared" si="6"/>
        <v>0</v>
      </c>
      <c r="Q150" s="165">
        <v>0</v>
      </c>
      <c r="R150" s="165">
        <f t="shared" si="7"/>
        <v>0</v>
      </c>
      <c r="S150" s="165">
        <v>0</v>
      </c>
      <c r="T150" s="166">
        <f t="shared" si="8"/>
        <v>0</v>
      </c>
      <c r="AR150" s="167" t="s">
        <v>666</v>
      </c>
      <c r="AT150" s="167" t="s">
        <v>391</v>
      </c>
      <c r="AU150" s="167" t="s">
        <v>137</v>
      </c>
      <c r="AY150" s="13" t="s">
        <v>158</v>
      </c>
      <c r="BE150" s="93">
        <f t="shared" si="9"/>
        <v>0</v>
      </c>
      <c r="BF150" s="93">
        <f t="shared" si="10"/>
        <v>0</v>
      </c>
      <c r="BG150" s="93">
        <f t="shared" si="11"/>
        <v>0</v>
      </c>
      <c r="BH150" s="93">
        <f t="shared" si="12"/>
        <v>0</v>
      </c>
      <c r="BI150" s="93">
        <f t="shared" si="13"/>
        <v>0</v>
      </c>
      <c r="BJ150" s="13" t="s">
        <v>137</v>
      </c>
      <c r="BK150" s="93">
        <f t="shared" si="14"/>
        <v>0</v>
      </c>
      <c r="BL150" s="13" t="s">
        <v>281</v>
      </c>
      <c r="BM150" s="167" t="s">
        <v>229</v>
      </c>
    </row>
    <row r="151" spans="2:65" s="1" customFormat="1" ht="24.2" customHeight="1" x14ac:dyDescent="0.2">
      <c r="B151" s="130"/>
      <c r="C151" s="169" t="s">
        <v>7</v>
      </c>
      <c r="D151" s="169" t="s">
        <v>391</v>
      </c>
      <c r="E151" s="170" t="s">
        <v>797</v>
      </c>
      <c r="F151" s="171" t="s">
        <v>798</v>
      </c>
      <c r="G151" s="172" t="s">
        <v>799</v>
      </c>
      <c r="H151" s="173">
        <v>3</v>
      </c>
      <c r="I151" s="174"/>
      <c r="J151" s="175">
        <f t="shared" si="5"/>
        <v>0</v>
      </c>
      <c r="K151" s="176"/>
      <c r="L151" s="177"/>
      <c r="M151" s="178" t="s">
        <v>1</v>
      </c>
      <c r="N151" s="179" t="s">
        <v>41</v>
      </c>
      <c r="P151" s="165">
        <f t="shared" si="6"/>
        <v>0</v>
      </c>
      <c r="Q151" s="165">
        <v>0</v>
      </c>
      <c r="R151" s="165">
        <f t="shared" si="7"/>
        <v>0</v>
      </c>
      <c r="S151" s="165">
        <v>0</v>
      </c>
      <c r="T151" s="166">
        <f t="shared" si="8"/>
        <v>0</v>
      </c>
      <c r="AR151" s="167" t="s">
        <v>666</v>
      </c>
      <c r="AT151" s="167" t="s">
        <v>391</v>
      </c>
      <c r="AU151" s="167" t="s">
        <v>137</v>
      </c>
      <c r="AY151" s="13" t="s">
        <v>158</v>
      </c>
      <c r="BE151" s="93">
        <f t="shared" si="9"/>
        <v>0</v>
      </c>
      <c r="BF151" s="93">
        <f t="shared" si="10"/>
        <v>0</v>
      </c>
      <c r="BG151" s="93">
        <f t="shared" si="11"/>
        <v>0</v>
      </c>
      <c r="BH151" s="93">
        <f t="shared" si="12"/>
        <v>0</v>
      </c>
      <c r="BI151" s="93">
        <f t="shared" si="13"/>
        <v>0</v>
      </c>
      <c r="BJ151" s="13" t="s">
        <v>137</v>
      </c>
      <c r="BK151" s="93">
        <f t="shared" si="14"/>
        <v>0</v>
      </c>
      <c r="BL151" s="13" t="s">
        <v>281</v>
      </c>
      <c r="BM151" s="167" t="s">
        <v>232</v>
      </c>
    </row>
    <row r="152" spans="2:65" s="1" customFormat="1" ht="16.5" customHeight="1" x14ac:dyDescent="0.2">
      <c r="B152" s="130"/>
      <c r="C152" s="156" t="s">
        <v>233</v>
      </c>
      <c r="D152" s="156" t="s">
        <v>161</v>
      </c>
      <c r="E152" s="157" t="s">
        <v>800</v>
      </c>
      <c r="F152" s="158" t="s">
        <v>801</v>
      </c>
      <c r="G152" s="159" t="s">
        <v>662</v>
      </c>
      <c r="H152" s="160">
        <v>10</v>
      </c>
      <c r="I152" s="161"/>
      <c r="J152" s="162">
        <f t="shared" si="5"/>
        <v>0</v>
      </c>
      <c r="K152" s="163"/>
      <c r="L152" s="30"/>
      <c r="M152" s="164" t="s">
        <v>1</v>
      </c>
      <c r="N152" s="129" t="s">
        <v>41</v>
      </c>
      <c r="P152" s="165">
        <f t="shared" si="6"/>
        <v>0</v>
      </c>
      <c r="Q152" s="165">
        <v>0</v>
      </c>
      <c r="R152" s="165">
        <f t="shared" si="7"/>
        <v>0</v>
      </c>
      <c r="S152" s="165">
        <v>0</v>
      </c>
      <c r="T152" s="166">
        <f t="shared" si="8"/>
        <v>0</v>
      </c>
      <c r="AR152" s="167" t="s">
        <v>281</v>
      </c>
      <c r="AT152" s="167" t="s">
        <v>161</v>
      </c>
      <c r="AU152" s="167" t="s">
        <v>137</v>
      </c>
      <c r="AY152" s="13" t="s">
        <v>158</v>
      </c>
      <c r="BE152" s="93">
        <f t="shared" si="9"/>
        <v>0</v>
      </c>
      <c r="BF152" s="93">
        <f t="shared" si="10"/>
        <v>0</v>
      </c>
      <c r="BG152" s="93">
        <f t="shared" si="11"/>
        <v>0</v>
      </c>
      <c r="BH152" s="93">
        <f t="shared" si="12"/>
        <v>0</v>
      </c>
      <c r="BI152" s="93">
        <f t="shared" si="13"/>
        <v>0</v>
      </c>
      <c r="BJ152" s="13" t="s">
        <v>137</v>
      </c>
      <c r="BK152" s="93">
        <f t="shared" si="14"/>
        <v>0</v>
      </c>
      <c r="BL152" s="13" t="s">
        <v>281</v>
      </c>
      <c r="BM152" s="167" t="s">
        <v>236</v>
      </c>
    </row>
    <row r="153" spans="2:65" s="1" customFormat="1" ht="16.5" customHeight="1" x14ac:dyDescent="0.2">
      <c r="B153" s="130"/>
      <c r="C153" s="156" t="s">
        <v>200</v>
      </c>
      <c r="D153" s="156" t="s">
        <v>161</v>
      </c>
      <c r="E153" s="157" t="s">
        <v>802</v>
      </c>
      <c r="F153" s="158" t="s">
        <v>803</v>
      </c>
      <c r="G153" s="159" t="s">
        <v>427</v>
      </c>
      <c r="H153" s="160">
        <v>1</v>
      </c>
      <c r="I153" s="161"/>
      <c r="J153" s="162">
        <f t="shared" si="5"/>
        <v>0</v>
      </c>
      <c r="K153" s="163"/>
      <c r="L153" s="30"/>
      <c r="M153" s="164" t="s">
        <v>1</v>
      </c>
      <c r="N153" s="129" t="s">
        <v>41</v>
      </c>
      <c r="P153" s="165">
        <f t="shared" si="6"/>
        <v>0</v>
      </c>
      <c r="Q153" s="165">
        <v>0</v>
      </c>
      <c r="R153" s="165">
        <f t="shared" si="7"/>
        <v>0</v>
      </c>
      <c r="S153" s="165">
        <v>0</v>
      </c>
      <c r="T153" s="166">
        <f t="shared" si="8"/>
        <v>0</v>
      </c>
      <c r="AR153" s="167" t="s">
        <v>281</v>
      </c>
      <c r="AT153" s="167" t="s">
        <v>161</v>
      </c>
      <c r="AU153" s="167" t="s">
        <v>137</v>
      </c>
      <c r="AY153" s="13" t="s">
        <v>158</v>
      </c>
      <c r="BE153" s="93">
        <f t="shared" si="9"/>
        <v>0</v>
      </c>
      <c r="BF153" s="93">
        <f t="shared" si="10"/>
        <v>0</v>
      </c>
      <c r="BG153" s="93">
        <f t="shared" si="11"/>
        <v>0</v>
      </c>
      <c r="BH153" s="93">
        <f t="shared" si="12"/>
        <v>0</v>
      </c>
      <c r="BI153" s="93">
        <f t="shared" si="13"/>
        <v>0</v>
      </c>
      <c r="BJ153" s="13" t="s">
        <v>137</v>
      </c>
      <c r="BK153" s="93">
        <f t="shared" si="14"/>
        <v>0</v>
      </c>
      <c r="BL153" s="13" t="s">
        <v>281</v>
      </c>
      <c r="BM153" s="167" t="s">
        <v>240</v>
      </c>
    </row>
    <row r="154" spans="2:65" s="1" customFormat="1" ht="16.5" customHeight="1" x14ac:dyDescent="0.2">
      <c r="B154" s="130"/>
      <c r="C154" s="204" t="s">
        <v>853</v>
      </c>
      <c r="D154" s="193"/>
      <c r="E154" s="194"/>
      <c r="F154" s="195"/>
      <c r="G154" s="196"/>
      <c r="H154" s="198"/>
      <c r="I154" s="197"/>
      <c r="J154" s="197"/>
      <c r="K154" s="131"/>
      <c r="L154" s="30"/>
      <c r="M154" s="164"/>
      <c r="N154" s="129"/>
      <c r="P154" s="165"/>
      <c r="Q154" s="165"/>
      <c r="R154" s="165"/>
      <c r="S154" s="165"/>
      <c r="T154" s="166"/>
      <c r="AR154" s="167"/>
      <c r="AT154" s="167"/>
      <c r="AU154" s="167"/>
      <c r="AY154" s="13"/>
      <c r="BE154" s="93"/>
      <c r="BF154" s="93"/>
      <c r="BG154" s="93"/>
      <c r="BH154" s="93"/>
      <c r="BI154" s="93"/>
      <c r="BJ154" s="13"/>
      <c r="BK154" s="93"/>
      <c r="BL154" s="13"/>
      <c r="BM154" s="167"/>
    </row>
    <row r="155" spans="2:65" s="1" customFormat="1" ht="124.15" customHeight="1" x14ac:dyDescent="0.2">
      <c r="B155" s="130"/>
      <c r="C155" s="266" t="s">
        <v>851</v>
      </c>
      <c r="D155" s="264"/>
      <c r="E155" s="264"/>
      <c r="F155" s="264"/>
      <c r="G155" s="264"/>
      <c r="H155" s="264"/>
      <c r="I155" s="264"/>
      <c r="J155" s="264"/>
      <c r="K155" s="131"/>
      <c r="L155" s="30"/>
      <c r="M155" s="164"/>
      <c r="N155" s="129"/>
      <c r="P155" s="165"/>
      <c r="Q155" s="165"/>
      <c r="R155" s="165"/>
      <c r="S155" s="165"/>
      <c r="T155" s="166"/>
      <c r="AR155" s="167"/>
      <c r="AT155" s="167"/>
      <c r="AU155" s="167"/>
      <c r="AY155" s="13"/>
      <c r="BE155" s="93"/>
      <c r="BF155" s="93"/>
      <c r="BG155" s="93"/>
      <c r="BH155" s="93"/>
      <c r="BI155" s="93"/>
      <c r="BJ155" s="13"/>
      <c r="BK155" s="93"/>
      <c r="BL155" s="13"/>
      <c r="BM155" s="167"/>
    </row>
    <row r="156" spans="2:65" s="1" customFormat="1" ht="49.9" hidden="1" customHeight="1" x14ac:dyDescent="0.2">
      <c r="B156" s="30"/>
      <c r="E156" s="147" t="s">
        <v>406</v>
      </c>
      <c r="F156" s="147" t="s">
        <v>407</v>
      </c>
      <c r="J156" s="127">
        <f>BK156</f>
        <v>0</v>
      </c>
      <c r="L156" s="30"/>
      <c r="M156" s="180"/>
      <c r="T156" s="56"/>
      <c r="AT156" s="13" t="s">
        <v>74</v>
      </c>
      <c r="AU156" s="13" t="s">
        <v>75</v>
      </c>
      <c r="AY156" s="13" t="s">
        <v>408</v>
      </c>
      <c r="BK156" s="93">
        <f>BK157</f>
        <v>0</v>
      </c>
    </row>
    <row r="157" spans="2:65" s="1" customFormat="1" ht="16.350000000000001" hidden="1" customHeight="1" x14ac:dyDescent="0.2">
      <c r="B157" s="30"/>
      <c r="C157" s="181" t="s">
        <v>1</v>
      </c>
      <c r="D157" s="181" t="s">
        <v>161</v>
      </c>
      <c r="E157" s="182" t="s">
        <v>1</v>
      </c>
      <c r="F157" s="183" t="s">
        <v>1</v>
      </c>
      <c r="G157" s="184" t="s">
        <v>1</v>
      </c>
      <c r="H157" s="185"/>
      <c r="I157" s="186"/>
      <c r="J157" s="187">
        <f>BK157</f>
        <v>0</v>
      </c>
      <c r="K157" s="188"/>
      <c r="L157" s="30"/>
      <c r="M157" s="189" t="s">
        <v>1</v>
      </c>
      <c r="N157" s="190" t="s">
        <v>41</v>
      </c>
      <c r="O157" s="191"/>
      <c r="P157" s="191"/>
      <c r="Q157" s="191"/>
      <c r="R157" s="191"/>
      <c r="S157" s="191"/>
      <c r="T157" s="192"/>
      <c r="AT157" s="13" t="s">
        <v>408</v>
      </c>
      <c r="AU157" s="13" t="s">
        <v>83</v>
      </c>
      <c r="AY157" s="13" t="s">
        <v>408</v>
      </c>
      <c r="BE157" s="93">
        <f>IF(N157="základná",J157,0)</f>
        <v>0</v>
      </c>
      <c r="BF157" s="93">
        <f>IF(N157="znížená",J157,0)</f>
        <v>0</v>
      </c>
      <c r="BG157" s="93">
        <f>IF(N157="zákl. prenesená",J157,0)</f>
        <v>0</v>
      </c>
      <c r="BH157" s="93">
        <f>IF(N157="zníž. prenesená",J157,0)</f>
        <v>0</v>
      </c>
      <c r="BI157" s="93">
        <f>IF(N157="nulová",J157,0)</f>
        <v>0</v>
      </c>
      <c r="BJ157" s="13" t="s">
        <v>137</v>
      </c>
      <c r="BK157" s="93">
        <f>I157*H157</f>
        <v>0</v>
      </c>
    </row>
    <row r="158" spans="2:65" s="1" customFormat="1" ht="6.95" customHeight="1" x14ac:dyDescent="0.2">
      <c r="B158" s="45"/>
      <c r="C158" s="46"/>
      <c r="D158" s="46"/>
      <c r="E158" s="46"/>
      <c r="F158" s="46"/>
      <c r="G158" s="46"/>
      <c r="H158" s="46"/>
      <c r="I158" s="46"/>
      <c r="J158" s="46"/>
      <c r="K158" s="46"/>
      <c r="L158" s="30"/>
    </row>
  </sheetData>
  <autoFilter ref="C128:K157" xr:uid="{00000000-0009-0000-0000-000007000000}"/>
  <mergeCells count="15">
    <mergeCell ref="D107:F107"/>
    <mergeCell ref="E119:H119"/>
    <mergeCell ref="E121:H121"/>
    <mergeCell ref="L2:V2"/>
    <mergeCell ref="C155:J155"/>
    <mergeCell ref="E87:H87"/>
    <mergeCell ref="D103:F103"/>
    <mergeCell ref="D104:F104"/>
    <mergeCell ref="D105:F105"/>
    <mergeCell ref="D106:F106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157:D158" xr:uid="{00000000-0002-0000-0700-000000000000}">
      <formula1>"K, M"</formula1>
    </dataValidation>
    <dataValidation type="list" allowBlank="1" showInputMessage="1" showErrorMessage="1" error="Povolené sú hodnoty základná, znížená, nulová." sqref="N157:N158" xr:uid="{00000000-0002-0000-07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M177"/>
  <sheetViews>
    <sheetView showGridLines="0" workbookViewId="0">
      <selection activeCell="C2" sqref="C2"/>
    </sheetView>
  </sheetViews>
  <sheetFormatPr defaultRowHeight="11.25" x14ac:dyDescent="0.2"/>
  <cols>
    <col min="1" max="1" width="8.33203125" customWidth="1"/>
    <col min="2" max="2" width="1.1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.5" customWidth="1"/>
    <col min="8" max="8" width="14" customWidth="1"/>
    <col min="9" max="9" width="15.83203125" customWidth="1"/>
    <col min="10" max="10" width="22.33203125" customWidth="1"/>
    <col min="11" max="11" width="22.332031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2" spans="2:46" ht="36.950000000000003" customHeight="1" x14ac:dyDescent="0.2">
      <c r="L2" s="229" t="s">
        <v>5</v>
      </c>
      <c r="M2" s="230"/>
      <c r="N2" s="230"/>
      <c r="O2" s="230"/>
      <c r="P2" s="230"/>
      <c r="Q2" s="230"/>
      <c r="R2" s="230"/>
      <c r="S2" s="230"/>
      <c r="T2" s="230"/>
      <c r="U2" s="230"/>
      <c r="V2" s="230"/>
      <c r="AT2" s="13" t="s">
        <v>105</v>
      </c>
    </row>
    <row r="3" spans="2:46" ht="6.95" customHeight="1" x14ac:dyDescent="0.2">
      <c r="B3" s="14"/>
      <c r="C3" s="15"/>
      <c r="D3" s="15"/>
      <c r="E3" s="15"/>
      <c r="F3" s="15"/>
      <c r="G3" s="15"/>
      <c r="H3" s="15"/>
      <c r="I3" s="15"/>
      <c r="J3" s="15"/>
      <c r="K3" s="15"/>
      <c r="L3" s="16"/>
      <c r="AT3" s="13" t="s">
        <v>75</v>
      </c>
    </row>
    <row r="4" spans="2:46" ht="24.95" customHeight="1" x14ac:dyDescent="0.2">
      <c r="B4" s="16"/>
      <c r="D4" s="17" t="s">
        <v>115</v>
      </c>
      <c r="L4" s="16"/>
      <c r="M4" s="100" t="s">
        <v>9</v>
      </c>
      <c r="AT4" s="13" t="s">
        <v>3</v>
      </c>
    </row>
    <row r="5" spans="2:46" ht="6.95" customHeight="1" x14ac:dyDescent="0.2">
      <c r="B5" s="16"/>
      <c r="L5" s="16"/>
    </row>
    <row r="6" spans="2:46" ht="12" customHeight="1" x14ac:dyDescent="0.2">
      <c r="B6" s="16"/>
      <c r="D6" s="23" t="s">
        <v>14</v>
      </c>
      <c r="L6" s="16"/>
    </row>
    <row r="7" spans="2:46" ht="26.25" customHeight="1" x14ac:dyDescent="0.2">
      <c r="B7" s="16"/>
      <c r="E7" s="261" t="str">
        <f>'Rekapitulácia stavby'!K6</f>
        <v>Zateplenie plniarne nealkoholických nápojov, Dunajská Streda - aktualizácia jún 2023</v>
      </c>
      <c r="F7" s="262"/>
      <c r="G7" s="262"/>
      <c r="H7" s="262"/>
      <c r="L7" s="16"/>
    </row>
    <row r="8" spans="2:46" s="1" customFormat="1" ht="12" customHeight="1" x14ac:dyDescent="0.2">
      <c r="B8" s="30"/>
      <c r="D8" s="23" t="s">
        <v>116</v>
      </c>
      <c r="L8" s="30"/>
    </row>
    <row r="9" spans="2:46" s="1" customFormat="1" ht="16.5" customHeight="1" x14ac:dyDescent="0.2">
      <c r="B9" s="30"/>
      <c r="E9" s="242" t="s">
        <v>804</v>
      </c>
      <c r="F9" s="263"/>
      <c r="G9" s="263"/>
      <c r="H9" s="263"/>
      <c r="L9" s="30"/>
    </row>
    <row r="10" spans="2:46" s="1" customFormat="1" x14ac:dyDescent="0.2">
      <c r="B10" s="30"/>
      <c r="L10" s="30"/>
    </row>
    <row r="11" spans="2:46" s="1" customFormat="1" ht="12" customHeight="1" x14ac:dyDescent="0.2">
      <c r="B11" s="30"/>
      <c r="D11" s="23" t="s">
        <v>15</v>
      </c>
      <c r="F11" s="21" t="s">
        <v>1</v>
      </c>
      <c r="I11" s="23" t="s">
        <v>16</v>
      </c>
      <c r="J11" s="21" t="s">
        <v>1</v>
      </c>
      <c r="L11" s="30"/>
    </row>
    <row r="12" spans="2:46" s="1" customFormat="1" ht="12" customHeight="1" x14ac:dyDescent="0.2">
      <c r="B12" s="30"/>
      <c r="D12" s="23" t="s">
        <v>17</v>
      </c>
      <c r="F12" s="21" t="s">
        <v>18</v>
      </c>
      <c r="I12" s="23" t="s">
        <v>19</v>
      </c>
      <c r="J12" s="53" t="str">
        <f>'Rekapitulácia stavby'!AN8</f>
        <v>8. 6. 2023</v>
      </c>
      <c r="L12" s="30"/>
    </row>
    <row r="13" spans="2:46" s="1" customFormat="1" ht="10.9" customHeight="1" x14ac:dyDescent="0.2">
      <c r="B13" s="30"/>
      <c r="L13" s="30"/>
    </row>
    <row r="14" spans="2:46" s="1" customFormat="1" ht="12" customHeight="1" x14ac:dyDescent="0.2">
      <c r="B14" s="30"/>
      <c r="D14" s="23" t="s">
        <v>21</v>
      </c>
      <c r="I14" s="23" t="s">
        <v>22</v>
      </c>
      <c r="J14" s="21" t="s">
        <v>1</v>
      </c>
      <c r="L14" s="30"/>
    </row>
    <row r="15" spans="2:46" s="1" customFormat="1" ht="18" customHeight="1" x14ac:dyDescent="0.2">
      <c r="B15" s="30"/>
      <c r="E15" s="21" t="s">
        <v>23</v>
      </c>
      <c r="I15" s="23" t="s">
        <v>24</v>
      </c>
      <c r="J15" s="21" t="s">
        <v>1</v>
      </c>
      <c r="L15" s="30"/>
    </row>
    <row r="16" spans="2:46" s="1" customFormat="1" ht="6.95" customHeight="1" x14ac:dyDescent="0.2">
      <c r="B16" s="30"/>
      <c r="L16" s="30"/>
    </row>
    <row r="17" spans="2:12" s="1" customFormat="1" ht="12" customHeight="1" x14ac:dyDescent="0.2">
      <c r="B17" s="30"/>
      <c r="D17" s="23" t="s">
        <v>25</v>
      </c>
      <c r="I17" s="23" t="s">
        <v>22</v>
      </c>
      <c r="J17" s="24" t="str">
        <f>'Rekapitulácia stavby'!AN13</f>
        <v>Vyplň údaj</v>
      </c>
      <c r="L17" s="30"/>
    </row>
    <row r="18" spans="2:12" s="1" customFormat="1" ht="18" customHeight="1" x14ac:dyDescent="0.2">
      <c r="B18" s="30"/>
      <c r="E18" s="265" t="str">
        <f>'Rekapitulácia stavby'!E14</f>
        <v>Vyplň údaj</v>
      </c>
      <c r="F18" s="249"/>
      <c r="G18" s="249"/>
      <c r="H18" s="249"/>
      <c r="I18" s="23" t="s">
        <v>24</v>
      </c>
      <c r="J18" s="24" t="str">
        <f>'Rekapitulácia stavby'!AN14</f>
        <v>Vyplň údaj</v>
      </c>
      <c r="L18" s="30"/>
    </row>
    <row r="19" spans="2:12" s="1" customFormat="1" ht="6.95" customHeight="1" x14ac:dyDescent="0.2">
      <c r="B19" s="30"/>
      <c r="L19" s="30"/>
    </row>
    <row r="20" spans="2:12" s="1" customFormat="1" ht="12" customHeight="1" x14ac:dyDescent="0.2">
      <c r="B20" s="30"/>
      <c r="D20" s="23" t="s">
        <v>27</v>
      </c>
      <c r="I20" s="23" t="s">
        <v>22</v>
      </c>
      <c r="J20" s="21" t="s">
        <v>1</v>
      </c>
      <c r="L20" s="30"/>
    </row>
    <row r="21" spans="2:12" s="1" customFormat="1" ht="18" customHeight="1" x14ac:dyDescent="0.2">
      <c r="B21" s="30"/>
      <c r="E21" s="21" t="s">
        <v>28</v>
      </c>
      <c r="I21" s="23" t="s">
        <v>24</v>
      </c>
      <c r="J21" s="21" t="s">
        <v>1</v>
      </c>
      <c r="L21" s="30"/>
    </row>
    <row r="22" spans="2:12" s="1" customFormat="1" ht="6.95" customHeight="1" x14ac:dyDescent="0.2">
      <c r="B22" s="30"/>
      <c r="L22" s="30"/>
    </row>
    <row r="23" spans="2:12" s="1" customFormat="1" ht="12" customHeight="1" x14ac:dyDescent="0.2">
      <c r="B23" s="30"/>
      <c r="D23" s="23" t="s">
        <v>30</v>
      </c>
      <c r="I23" s="23" t="s">
        <v>22</v>
      </c>
      <c r="J23" s="21" t="s">
        <v>1</v>
      </c>
      <c r="L23" s="30"/>
    </row>
    <row r="24" spans="2:12" s="1" customFormat="1" ht="18" customHeight="1" x14ac:dyDescent="0.2">
      <c r="B24" s="30"/>
      <c r="E24" s="21" t="s">
        <v>118</v>
      </c>
      <c r="I24" s="23" t="s">
        <v>24</v>
      </c>
      <c r="J24" s="21" t="s">
        <v>1</v>
      </c>
      <c r="L24" s="30"/>
    </row>
    <row r="25" spans="2:12" s="1" customFormat="1" ht="6.95" customHeight="1" x14ac:dyDescent="0.2">
      <c r="B25" s="30"/>
      <c r="L25" s="30"/>
    </row>
    <row r="26" spans="2:12" s="1" customFormat="1" ht="12" customHeight="1" x14ac:dyDescent="0.2">
      <c r="B26" s="30"/>
      <c r="D26" s="23" t="s">
        <v>32</v>
      </c>
      <c r="L26" s="30"/>
    </row>
    <row r="27" spans="2:12" s="7" customFormat="1" ht="16.5" customHeight="1" x14ac:dyDescent="0.2">
      <c r="B27" s="101"/>
      <c r="E27" s="253" t="s">
        <v>1</v>
      </c>
      <c r="F27" s="253"/>
      <c r="G27" s="253"/>
      <c r="H27" s="253"/>
      <c r="L27" s="101"/>
    </row>
    <row r="28" spans="2:12" s="1" customFormat="1" ht="6.95" customHeight="1" x14ac:dyDescent="0.2">
      <c r="B28" s="30"/>
      <c r="L28" s="30"/>
    </row>
    <row r="29" spans="2:12" s="1" customFormat="1" ht="6.95" customHeight="1" x14ac:dyDescent="0.2">
      <c r="B29" s="30"/>
      <c r="D29" s="54"/>
      <c r="E29" s="54"/>
      <c r="F29" s="54"/>
      <c r="G29" s="54"/>
      <c r="H29" s="54"/>
      <c r="I29" s="54"/>
      <c r="J29" s="54"/>
      <c r="K29" s="54"/>
      <c r="L29" s="30"/>
    </row>
    <row r="30" spans="2:12" s="1" customFormat="1" ht="14.45" customHeight="1" x14ac:dyDescent="0.2">
      <c r="B30" s="30"/>
      <c r="D30" s="21" t="s">
        <v>119</v>
      </c>
      <c r="J30" s="29">
        <f>J96</f>
        <v>0</v>
      </c>
      <c r="L30" s="30"/>
    </row>
    <row r="31" spans="2:12" s="1" customFormat="1" ht="14.45" customHeight="1" x14ac:dyDescent="0.2">
      <c r="B31" s="30"/>
      <c r="D31" s="28" t="s">
        <v>109</v>
      </c>
      <c r="J31" s="29">
        <f>J107</f>
        <v>0</v>
      </c>
      <c r="L31" s="30"/>
    </row>
    <row r="32" spans="2:12" s="1" customFormat="1" ht="25.35" customHeight="1" x14ac:dyDescent="0.2">
      <c r="B32" s="30"/>
      <c r="D32" s="102" t="s">
        <v>35</v>
      </c>
      <c r="J32" s="66">
        <f>ROUND(J30 + J31, 2)</f>
        <v>0</v>
      </c>
      <c r="L32" s="30"/>
    </row>
    <row r="33" spans="2:12" s="1" customFormat="1" ht="6.95" customHeight="1" x14ac:dyDescent="0.2">
      <c r="B33" s="30"/>
      <c r="D33" s="54"/>
      <c r="E33" s="54"/>
      <c r="F33" s="54"/>
      <c r="G33" s="54"/>
      <c r="H33" s="54"/>
      <c r="I33" s="54"/>
      <c r="J33" s="54"/>
      <c r="K33" s="54"/>
      <c r="L33" s="30"/>
    </row>
    <row r="34" spans="2:12" s="1" customFormat="1" ht="14.45" customHeight="1" x14ac:dyDescent="0.2">
      <c r="B34" s="30"/>
      <c r="F34" s="33" t="s">
        <v>37</v>
      </c>
      <c r="I34" s="33" t="s">
        <v>36</v>
      </c>
      <c r="J34" s="33" t="s">
        <v>38</v>
      </c>
      <c r="L34" s="30"/>
    </row>
    <row r="35" spans="2:12" s="1" customFormat="1" ht="14.45" customHeight="1" x14ac:dyDescent="0.2">
      <c r="B35" s="30"/>
      <c r="D35" s="103" t="s">
        <v>39</v>
      </c>
      <c r="E35" s="35" t="s">
        <v>40</v>
      </c>
      <c r="F35" s="104">
        <f>ROUND((ROUND((SUM(BE107:BE114) + SUM(BE134:BE172)),  2) + SUM(BE176)), 2)</f>
        <v>0</v>
      </c>
      <c r="G35" s="105"/>
      <c r="H35" s="105"/>
      <c r="I35" s="106">
        <v>0.2</v>
      </c>
      <c r="J35" s="104">
        <f>ROUND((ROUND(((SUM(BE107:BE114) + SUM(BE134:BE172))*I35),  2) + (SUM(BE176)*I35)), 2)</f>
        <v>0</v>
      </c>
      <c r="L35" s="30"/>
    </row>
    <row r="36" spans="2:12" s="1" customFormat="1" ht="14.45" customHeight="1" x14ac:dyDescent="0.2">
      <c r="B36" s="30"/>
      <c r="E36" s="35" t="s">
        <v>41</v>
      </c>
      <c r="F36" s="104">
        <f>ROUND((ROUND((SUM(BF107:BF114) + SUM(BF134:BF172)),  2) + SUM(BF176)), 2)</f>
        <v>0</v>
      </c>
      <c r="G36" s="105"/>
      <c r="H36" s="105"/>
      <c r="I36" s="106">
        <v>0.2</v>
      </c>
      <c r="J36" s="104">
        <f>ROUND((ROUND(((SUM(BF107:BF114) + SUM(BF134:BF172))*I36),  2) + (SUM(BF176)*I36)), 2)</f>
        <v>0</v>
      </c>
      <c r="L36" s="30"/>
    </row>
    <row r="37" spans="2:12" s="1" customFormat="1" ht="14.45" hidden="1" customHeight="1" x14ac:dyDescent="0.2">
      <c r="B37" s="30"/>
      <c r="E37" s="23" t="s">
        <v>42</v>
      </c>
      <c r="F37" s="107">
        <f>ROUND((ROUND((SUM(BG107:BG114) + SUM(BG134:BG172)),  2) + SUM(BG176)), 2)</f>
        <v>0</v>
      </c>
      <c r="I37" s="108">
        <v>0.2</v>
      </c>
      <c r="J37" s="107">
        <f>0</f>
        <v>0</v>
      </c>
      <c r="L37" s="30"/>
    </row>
    <row r="38" spans="2:12" s="1" customFormat="1" ht="14.45" hidden="1" customHeight="1" x14ac:dyDescent="0.2">
      <c r="B38" s="30"/>
      <c r="E38" s="23" t="s">
        <v>43</v>
      </c>
      <c r="F38" s="107">
        <f>ROUND((ROUND((SUM(BH107:BH114) + SUM(BH134:BH172)),  2) + SUM(BH176)), 2)</f>
        <v>0</v>
      </c>
      <c r="I38" s="108">
        <v>0.2</v>
      </c>
      <c r="J38" s="107">
        <f>0</f>
        <v>0</v>
      </c>
      <c r="L38" s="30"/>
    </row>
    <row r="39" spans="2:12" s="1" customFormat="1" ht="14.45" hidden="1" customHeight="1" x14ac:dyDescent="0.2">
      <c r="B39" s="30"/>
      <c r="E39" s="35" t="s">
        <v>44</v>
      </c>
      <c r="F39" s="104">
        <f>ROUND((ROUND((SUM(BI107:BI114) + SUM(BI134:BI172)),  2) + SUM(BI176)), 2)</f>
        <v>0</v>
      </c>
      <c r="G39" s="105"/>
      <c r="H39" s="105"/>
      <c r="I39" s="106">
        <v>0</v>
      </c>
      <c r="J39" s="104">
        <f>0</f>
        <v>0</v>
      </c>
      <c r="L39" s="30"/>
    </row>
    <row r="40" spans="2:12" s="1" customFormat="1" ht="6.95" customHeight="1" x14ac:dyDescent="0.2">
      <c r="B40" s="30"/>
      <c r="L40" s="30"/>
    </row>
    <row r="41" spans="2:12" s="1" customFormat="1" ht="25.35" customHeight="1" x14ac:dyDescent="0.2">
      <c r="B41" s="30"/>
      <c r="C41" s="98"/>
      <c r="D41" s="109" t="s">
        <v>45</v>
      </c>
      <c r="E41" s="57"/>
      <c r="F41" s="57"/>
      <c r="G41" s="110" t="s">
        <v>46</v>
      </c>
      <c r="H41" s="111" t="s">
        <v>47</v>
      </c>
      <c r="I41" s="57"/>
      <c r="J41" s="112">
        <f>SUM(J32:J39)</f>
        <v>0</v>
      </c>
      <c r="K41" s="113"/>
      <c r="L41" s="30"/>
    </row>
    <row r="42" spans="2:12" s="1" customFormat="1" ht="14.45" customHeight="1" x14ac:dyDescent="0.2">
      <c r="B42" s="30"/>
      <c r="L42" s="30"/>
    </row>
    <row r="43" spans="2:12" ht="14.45" customHeight="1" x14ac:dyDescent="0.2">
      <c r="B43" s="16"/>
      <c r="L43" s="16"/>
    </row>
    <row r="44" spans="2:12" ht="14.45" customHeight="1" x14ac:dyDescent="0.2">
      <c r="B44" s="16"/>
      <c r="L44" s="16"/>
    </row>
    <row r="45" spans="2:12" ht="14.45" customHeight="1" x14ac:dyDescent="0.2">
      <c r="B45" s="16"/>
      <c r="L45" s="16"/>
    </row>
    <row r="46" spans="2:12" ht="14.45" customHeight="1" x14ac:dyDescent="0.2">
      <c r="B46" s="16"/>
      <c r="L46" s="16"/>
    </row>
    <row r="47" spans="2:12" ht="14.45" customHeight="1" x14ac:dyDescent="0.2">
      <c r="B47" s="16"/>
      <c r="L47" s="16"/>
    </row>
    <row r="48" spans="2:12" ht="14.45" customHeight="1" x14ac:dyDescent="0.2">
      <c r="B48" s="16"/>
      <c r="L48" s="16"/>
    </row>
    <row r="49" spans="2:12" ht="14.45" customHeight="1" x14ac:dyDescent="0.2">
      <c r="B49" s="16"/>
      <c r="L49" s="16"/>
    </row>
    <row r="50" spans="2:12" s="1" customFormat="1" ht="14.45" customHeight="1" x14ac:dyDescent="0.2">
      <c r="B50" s="30"/>
      <c r="D50" s="42" t="s">
        <v>48</v>
      </c>
      <c r="E50" s="43"/>
      <c r="F50" s="43"/>
      <c r="G50" s="42" t="s">
        <v>49</v>
      </c>
      <c r="H50" s="43"/>
      <c r="I50" s="43"/>
      <c r="J50" s="43"/>
      <c r="K50" s="43"/>
      <c r="L50" s="30"/>
    </row>
    <row r="51" spans="2:12" x14ac:dyDescent="0.2">
      <c r="B51" s="16"/>
      <c r="L51" s="16"/>
    </row>
    <row r="52" spans="2:12" x14ac:dyDescent="0.2">
      <c r="B52" s="16"/>
      <c r="L52" s="16"/>
    </row>
    <row r="53" spans="2:12" x14ac:dyDescent="0.2">
      <c r="B53" s="16"/>
      <c r="L53" s="16"/>
    </row>
    <row r="54" spans="2:12" x14ac:dyDescent="0.2">
      <c r="B54" s="16"/>
      <c r="L54" s="16"/>
    </row>
    <row r="55" spans="2:12" x14ac:dyDescent="0.2">
      <c r="B55" s="16"/>
      <c r="L55" s="16"/>
    </row>
    <row r="56" spans="2:12" x14ac:dyDescent="0.2">
      <c r="B56" s="16"/>
      <c r="L56" s="16"/>
    </row>
    <row r="57" spans="2:12" x14ac:dyDescent="0.2">
      <c r="B57" s="16"/>
      <c r="L57" s="16"/>
    </row>
    <row r="58" spans="2:12" x14ac:dyDescent="0.2">
      <c r="B58" s="16"/>
      <c r="L58" s="16"/>
    </row>
    <row r="59" spans="2:12" x14ac:dyDescent="0.2">
      <c r="B59" s="16"/>
      <c r="L59" s="16"/>
    </row>
    <row r="60" spans="2:12" x14ac:dyDescent="0.2">
      <c r="B60" s="16"/>
      <c r="L60" s="16"/>
    </row>
    <row r="61" spans="2:12" s="1" customFormat="1" ht="12.75" x14ac:dyDescent="0.2">
      <c r="B61" s="30"/>
      <c r="D61" s="44" t="s">
        <v>50</v>
      </c>
      <c r="E61" s="32"/>
      <c r="F61" s="114" t="s">
        <v>51</v>
      </c>
      <c r="G61" s="44" t="s">
        <v>50</v>
      </c>
      <c r="H61" s="32"/>
      <c r="I61" s="32"/>
      <c r="J61" s="115" t="s">
        <v>51</v>
      </c>
      <c r="K61" s="32"/>
      <c r="L61" s="30"/>
    </row>
    <row r="62" spans="2:12" x14ac:dyDescent="0.2">
      <c r="B62" s="16"/>
      <c r="L62" s="16"/>
    </row>
    <row r="63" spans="2:12" x14ac:dyDescent="0.2">
      <c r="B63" s="16"/>
      <c r="L63" s="16"/>
    </row>
    <row r="64" spans="2:12" x14ac:dyDescent="0.2">
      <c r="B64" s="16"/>
      <c r="L64" s="16"/>
    </row>
    <row r="65" spans="2:12" s="1" customFormat="1" ht="12.75" x14ac:dyDescent="0.2">
      <c r="B65" s="30"/>
      <c r="D65" s="42" t="s">
        <v>52</v>
      </c>
      <c r="E65" s="43"/>
      <c r="F65" s="43"/>
      <c r="G65" s="42" t="s">
        <v>53</v>
      </c>
      <c r="H65" s="43"/>
      <c r="I65" s="43"/>
      <c r="J65" s="43"/>
      <c r="K65" s="43"/>
      <c r="L65" s="30"/>
    </row>
    <row r="66" spans="2:12" x14ac:dyDescent="0.2">
      <c r="B66" s="16"/>
      <c r="L66" s="16"/>
    </row>
    <row r="67" spans="2:12" x14ac:dyDescent="0.2">
      <c r="B67" s="16"/>
      <c r="L67" s="16"/>
    </row>
    <row r="68" spans="2:12" x14ac:dyDescent="0.2">
      <c r="B68" s="16"/>
      <c r="L68" s="16"/>
    </row>
    <row r="69" spans="2:12" x14ac:dyDescent="0.2">
      <c r="B69" s="16"/>
      <c r="L69" s="16"/>
    </row>
    <row r="70" spans="2:12" x14ac:dyDescent="0.2">
      <c r="B70" s="16"/>
      <c r="L70" s="16"/>
    </row>
    <row r="71" spans="2:12" x14ac:dyDescent="0.2">
      <c r="B71" s="16"/>
      <c r="L71" s="16"/>
    </row>
    <row r="72" spans="2:12" x14ac:dyDescent="0.2">
      <c r="B72" s="16"/>
      <c r="L72" s="16"/>
    </row>
    <row r="73" spans="2:12" x14ac:dyDescent="0.2">
      <c r="B73" s="16"/>
      <c r="L73" s="16"/>
    </row>
    <row r="74" spans="2:12" x14ac:dyDescent="0.2">
      <c r="B74" s="16"/>
      <c r="L74" s="16"/>
    </row>
    <row r="75" spans="2:12" x14ac:dyDescent="0.2">
      <c r="B75" s="16"/>
      <c r="L75" s="16"/>
    </row>
    <row r="76" spans="2:12" s="1" customFormat="1" ht="12.75" x14ac:dyDescent="0.2">
      <c r="B76" s="30"/>
      <c r="D76" s="44" t="s">
        <v>50</v>
      </c>
      <c r="E76" s="32"/>
      <c r="F76" s="114" t="s">
        <v>51</v>
      </c>
      <c r="G76" s="44" t="s">
        <v>50</v>
      </c>
      <c r="H76" s="32"/>
      <c r="I76" s="32"/>
      <c r="J76" s="115" t="s">
        <v>51</v>
      </c>
      <c r="K76" s="32"/>
      <c r="L76" s="30"/>
    </row>
    <row r="77" spans="2:12" s="1" customFormat="1" ht="14.45" customHeight="1" x14ac:dyDescent="0.2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30"/>
    </row>
    <row r="81" spans="2:47" s="1" customFormat="1" ht="6.95" customHeight="1" x14ac:dyDescent="0.2">
      <c r="B81" s="47"/>
      <c r="C81" s="48"/>
      <c r="D81" s="48"/>
      <c r="E81" s="48"/>
      <c r="F81" s="48"/>
      <c r="G81" s="48"/>
      <c r="H81" s="48"/>
      <c r="I81" s="48"/>
      <c r="J81" s="48"/>
      <c r="K81" s="48"/>
      <c r="L81" s="30"/>
    </row>
    <row r="82" spans="2:47" s="1" customFormat="1" ht="24.95" customHeight="1" x14ac:dyDescent="0.2">
      <c r="B82" s="30"/>
      <c r="C82" s="17" t="s">
        <v>120</v>
      </c>
      <c r="L82" s="30"/>
    </row>
    <row r="83" spans="2:47" s="1" customFormat="1" ht="6.95" customHeight="1" x14ac:dyDescent="0.2">
      <c r="B83" s="30"/>
      <c r="L83" s="30"/>
    </row>
    <row r="84" spans="2:47" s="1" customFormat="1" ht="12" customHeight="1" x14ac:dyDescent="0.2">
      <c r="B84" s="30"/>
      <c r="C84" s="23" t="s">
        <v>14</v>
      </c>
      <c r="L84" s="30"/>
    </row>
    <row r="85" spans="2:47" s="1" customFormat="1" ht="26.25" customHeight="1" x14ac:dyDescent="0.2">
      <c r="B85" s="30"/>
      <c r="E85" s="261" t="str">
        <f>E7</f>
        <v>Zateplenie plniarne nealkoholických nápojov, Dunajská Streda - aktualizácia jún 2023</v>
      </c>
      <c r="F85" s="262"/>
      <c r="G85" s="262"/>
      <c r="H85" s="262"/>
      <c r="L85" s="30"/>
    </row>
    <row r="86" spans="2:47" s="1" customFormat="1" ht="12" customHeight="1" x14ac:dyDescent="0.2">
      <c r="B86" s="30"/>
      <c r="C86" s="23" t="s">
        <v>116</v>
      </c>
      <c r="L86" s="30"/>
    </row>
    <row r="87" spans="2:47" s="1" customFormat="1" ht="16.5" customHeight="1" x14ac:dyDescent="0.2">
      <c r="B87" s="30"/>
      <c r="E87" s="242" t="str">
        <f>E9</f>
        <v>5.1 - 5.1, 5.2, 5.3 - Ostatné stavebné úpravy</v>
      </c>
      <c r="F87" s="263"/>
      <c r="G87" s="263"/>
      <c r="H87" s="263"/>
      <c r="L87" s="30"/>
    </row>
    <row r="88" spans="2:47" s="1" customFormat="1" ht="6.95" customHeight="1" x14ac:dyDescent="0.2">
      <c r="B88" s="30"/>
      <c r="L88" s="30"/>
    </row>
    <row r="89" spans="2:47" s="1" customFormat="1" ht="12" customHeight="1" x14ac:dyDescent="0.2">
      <c r="B89" s="30"/>
      <c r="C89" s="23" t="s">
        <v>17</v>
      </c>
      <c r="F89" s="21" t="str">
        <f>F12</f>
        <v>Dunajská Streda</v>
      </c>
      <c r="I89" s="23" t="s">
        <v>19</v>
      </c>
      <c r="J89" s="53" t="str">
        <f>IF(J12="","",J12)</f>
        <v>8. 6. 2023</v>
      </c>
      <c r="L89" s="30"/>
    </row>
    <row r="90" spans="2:47" s="1" customFormat="1" ht="6.95" customHeight="1" x14ac:dyDescent="0.2">
      <c r="B90" s="30"/>
      <c r="L90" s="30"/>
    </row>
    <row r="91" spans="2:47" s="1" customFormat="1" ht="25.7" customHeight="1" x14ac:dyDescent="0.2">
      <c r="B91" s="30"/>
      <c r="C91" s="23" t="s">
        <v>21</v>
      </c>
      <c r="F91" s="21" t="str">
        <f>E15</f>
        <v>McCarter, a.s.</v>
      </c>
      <c r="I91" s="23" t="s">
        <v>27</v>
      </c>
      <c r="J91" s="26" t="str">
        <f>E21</f>
        <v>Ing.arch. Miroslav Marko M.Arch.</v>
      </c>
      <c r="L91" s="30"/>
    </row>
    <row r="92" spans="2:47" s="1" customFormat="1" ht="15.2" customHeight="1" x14ac:dyDescent="0.2">
      <c r="B92" s="30"/>
      <c r="C92" s="23" t="s">
        <v>25</v>
      </c>
      <c r="F92" s="21" t="str">
        <f>IF(E18="","",E18)</f>
        <v>Vyplň údaj</v>
      </c>
      <c r="I92" s="23" t="s">
        <v>30</v>
      </c>
      <c r="J92" s="26" t="str">
        <f>E24</f>
        <v>Rosoft, s.r.o.</v>
      </c>
      <c r="L92" s="30"/>
    </row>
    <row r="93" spans="2:47" s="1" customFormat="1" ht="10.35" customHeight="1" x14ac:dyDescent="0.2">
      <c r="B93" s="30"/>
      <c r="L93" s="30"/>
    </row>
    <row r="94" spans="2:47" s="1" customFormat="1" ht="29.25" customHeight="1" x14ac:dyDescent="0.2">
      <c r="B94" s="30"/>
      <c r="C94" s="116" t="s">
        <v>121</v>
      </c>
      <c r="D94" s="98"/>
      <c r="E94" s="98"/>
      <c r="F94" s="98"/>
      <c r="G94" s="98"/>
      <c r="H94" s="98"/>
      <c r="I94" s="98"/>
      <c r="J94" s="117" t="s">
        <v>122</v>
      </c>
      <c r="K94" s="98"/>
      <c r="L94" s="30"/>
    </row>
    <row r="95" spans="2:47" s="1" customFormat="1" ht="10.35" customHeight="1" x14ac:dyDescent="0.2">
      <c r="B95" s="30"/>
      <c r="L95" s="30"/>
    </row>
    <row r="96" spans="2:47" s="1" customFormat="1" ht="22.9" customHeight="1" x14ac:dyDescent="0.2">
      <c r="B96" s="30"/>
      <c r="C96" s="118" t="s">
        <v>123</v>
      </c>
      <c r="J96" s="66">
        <f>J134</f>
        <v>0</v>
      </c>
      <c r="L96" s="30"/>
      <c r="AU96" s="13" t="s">
        <v>124</v>
      </c>
    </row>
    <row r="97" spans="2:65" s="8" customFormat="1" ht="24.95" customHeight="1" x14ac:dyDescent="0.2">
      <c r="B97" s="119"/>
      <c r="D97" s="120" t="s">
        <v>125</v>
      </c>
      <c r="E97" s="121"/>
      <c r="F97" s="121"/>
      <c r="G97" s="121"/>
      <c r="H97" s="121"/>
      <c r="I97" s="121"/>
      <c r="J97" s="122">
        <f>J135</f>
        <v>0</v>
      </c>
      <c r="L97" s="119"/>
    </row>
    <row r="98" spans="2:65" s="9" customFormat="1" ht="19.899999999999999" customHeight="1" x14ac:dyDescent="0.2">
      <c r="B98" s="123"/>
      <c r="D98" s="124" t="s">
        <v>128</v>
      </c>
      <c r="E98" s="125"/>
      <c r="F98" s="125"/>
      <c r="G98" s="125"/>
      <c r="H98" s="125"/>
      <c r="I98" s="125"/>
      <c r="J98" s="126">
        <f>J136</f>
        <v>0</v>
      </c>
      <c r="L98" s="123"/>
    </row>
    <row r="99" spans="2:65" s="8" customFormat="1" ht="24.95" customHeight="1" x14ac:dyDescent="0.2">
      <c r="B99" s="119"/>
      <c r="D99" s="120" t="s">
        <v>130</v>
      </c>
      <c r="E99" s="121"/>
      <c r="F99" s="121"/>
      <c r="G99" s="121"/>
      <c r="H99" s="121"/>
      <c r="I99" s="121"/>
      <c r="J99" s="122">
        <f>J144</f>
        <v>0</v>
      </c>
      <c r="L99" s="119"/>
    </row>
    <row r="100" spans="2:65" s="9" customFormat="1" ht="19.899999999999999" customHeight="1" x14ac:dyDescent="0.2">
      <c r="B100" s="123"/>
      <c r="D100" s="124" t="s">
        <v>805</v>
      </c>
      <c r="E100" s="125"/>
      <c r="F100" s="125"/>
      <c r="G100" s="125"/>
      <c r="H100" s="125"/>
      <c r="I100" s="125"/>
      <c r="J100" s="126">
        <f>J145</f>
        <v>0</v>
      </c>
      <c r="L100" s="123"/>
    </row>
    <row r="101" spans="2:65" s="9" customFormat="1" ht="19.899999999999999" customHeight="1" x14ac:dyDescent="0.2">
      <c r="B101" s="123"/>
      <c r="D101" s="124" t="s">
        <v>806</v>
      </c>
      <c r="E101" s="125"/>
      <c r="F101" s="125"/>
      <c r="G101" s="125"/>
      <c r="H101" s="125"/>
      <c r="I101" s="125"/>
      <c r="J101" s="126">
        <f>J150</f>
        <v>0</v>
      </c>
      <c r="L101" s="123"/>
    </row>
    <row r="102" spans="2:65" s="9" customFormat="1" ht="19.899999999999999" customHeight="1" x14ac:dyDescent="0.2">
      <c r="B102" s="123"/>
      <c r="D102" s="124" t="s">
        <v>131</v>
      </c>
      <c r="E102" s="125"/>
      <c r="F102" s="125"/>
      <c r="G102" s="125"/>
      <c r="H102" s="125"/>
      <c r="I102" s="125"/>
      <c r="J102" s="126">
        <f>J157</f>
        <v>0</v>
      </c>
      <c r="L102" s="123"/>
    </row>
    <row r="103" spans="2:65" s="9" customFormat="1" ht="19.899999999999999" customHeight="1" x14ac:dyDescent="0.2">
      <c r="B103" s="123"/>
      <c r="D103" s="124" t="s">
        <v>132</v>
      </c>
      <c r="E103" s="125"/>
      <c r="F103" s="125"/>
      <c r="G103" s="125"/>
      <c r="H103" s="125"/>
      <c r="I103" s="125"/>
      <c r="J103" s="126">
        <f>J170</f>
        <v>0</v>
      </c>
      <c r="L103" s="123"/>
    </row>
    <row r="104" spans="2:65" s="200" customFormat="1" ht="21.75" customHeight="1" x14ac:dyDescent="0.2">
      <c r="B104" s="201"/>
      <c r="D104" s="202" t="s">
        <v>133</v>
      </c>
      <c r="J104" s="203">
        <f>J175</f>
        <v>0</v>
      </c>
      <c r="L104" s="201"/>
    </row>
    <row r="105" spans="2:65" s="1" customFormat="1" ht="21.75" customHeight="1" x14ac:dyDescent="0.2">
      <c r="B105" s="30"/>
      <c r="L105" s="30"/>
    </row>
    <row r="106" spans="2:65" s="1" customFormat="1" ht="6.95" customHeight="1" x14ac:dyDescent="0.2">
      <c r="B106" s="30"/>
      <c r="L106" s="30"/>
    </row>
    <row r="107" spans="2:65" s="1" customFormat="1" ht="29.25" customHeight="1" x14ac:dyDescent="0.2">
      <c r="B107" s="30"/>
      <c r="C107" s="118" t="s">
        <v>134</v>
      </c>
      <c r="J107" s="128">
        <f>ROUND(J108 + J109 + J110 + J111 + J112 + J113,2)</f>
        <v>0</v>
      </c>
      <c r="L107" s="30"/>
      <c r="N107" s="129" t="s">
        <v>39</v>
      </c>
    </row>
    <row r="108" spans="2:65" s="1" customFormat="1" ht="18" customHeight="1" x14ac:dyDescent="0.2">
      <c r="B108" s="130"/>
      <c r="C108" s="131"/>
      <c r="D108" s="244" t="s">
        <v>135</v>
      </c>
      <c r="E108" s="260"/>
      <c r="F108" s="260"/>
      <c r="G108" s="131"/>
      <c r="H108" s="131"/>
      <c r="I108" s="131"/>
      <c r="J108" s="89">
        <v>0</v>
      </c>
      <c r="K108" s="131"/>
      <c r="L108" s="130"/>
      <c r="M108" s="131"/>
      <c r="N108" s="133" t="s">
        <v>41</v>
      </c>
      <c r="O108" s="131"/>
      <c r="P108" s="131"/>
      <c r="Q108" s="131"/>
      <c r="R108" s="131"/>
      <c r="S108" s="131"/>
      <c r="T108" s="131"/>
      <c r="U108" s="131"/>
      <c r="V108" s="131"/>
      <c r="W108" s="131"/>
      <c r="X108" s="131"/>
      <c r="Y108" s="131"/>
      <c r="Z108" s="131"/>
      <c r="AA108" s="131"/>
      <c r="AB108" s="131"/>
      <c r="AC108" s="131"/>
      <c r="AD108" s="131"/>
      <c r="AE108" s="131"/>
      <c r="AF108" s="131"/>
      <c r="AG108" s="131"/>
      <c r="AH108" s="131"/>
      <c r="AI108" s="131"/>
      <c r="AJ108" s="131"/>
      <c r="AK108" s="131"/>
      <c r="AL108" s="131"/>
      <c r="AM108" s="131"/>
      <c r="AN108" s="131"/>
      <c r="AO108" s="131"/>
      <c r="AP108" s="131"/>
      <c r="AQ108" s="131"/>
      <c r="AR108" s="131"/>
      <c r="AS108" s="131"/>
      <c r="AT108" s="131"/>
      <c r="AU108" s="131"/>
      <c r="AV108" s="131"/>
      <c r="AW108" s="131"/>
      <c r="AX108" s="131"/>
      <c r="AY108" s="134" t="s">
        <v>136</v>
      </c>
      <c r="AZ108" s="131"/>
      <c r="BA108" s="131"/>
      <c r="BB108" s="131"/>
      <c r="BC108" s="131"/>
      <c r="BD108" s="131"/>
      <c r="BE108" s="135">
        <f t="shared" ref="BE108:BE113" si="0">IF(N108="základná",J108,0)</f>
        <v>0</v>
      </c>
      <c r="BF108" s="135">
        <f t="shared" ref="BF108:BF113" si="1">IF(N108="znížená",J108,0)</f>
        <v>0</v>
      </c>
      <c r="BG108" s="135">
        <f t="shared" ref="BG108:BG113" si="2">IF(N108="zákl. prenesená",J108,0)</f>
        <v>0</v>
      </c>
      <c r="BH108" s="135">
        <f t="shared" ref="BH108:BH113" si="3">IF(N108="zníž. prenesená",J108,0)</f>
        <v>0</v>
      </c>
      <c r="BI108" s="135">
        <f t="shared" ref="BI108:BI113" si="4">IF(N108="nulová",J108,0)</f>
        <v>0</v>
      </c>
      <c r="BJ108" s="134" t="s">
        <v>137</v>
      </c>
      <c r="BK108" s="131"/>
      <c r="BL108" s="131"/>
      <c r="BM108" s="131"/>
    </row>
    <row r="109" spans="2:65" s="1" customFormat="1" ht="18" customHeight="1" x14ac:dyDescent="0.2">
      <c r="B109" s="130"/>
      <c r="C109" s="131"/>
      <c r="D109" s="244" t="s">
        <v>138</v>
      </c>
      <c r="E109" s="260"/>
      <c r="F109" s="260"/>
      <c r="G109" s="131"/>
      <c r="H109" s="131"/>
      <c r="I109" s="131"/>
      <c r="J109" s="89">
        <v>0</v>
      </c>
      <c r="K109" s="131"/>
      <c r="L109" s="130"/>
      <c r="M109" s="131"/>
      <c r="N109" s="133" t="s">
        <v>41</v>
      </c>
      <c r="O109" s="131"/>
      <c r="P109" s="131"/>
      <c r="Q109" s="131"/>
      <c r="R109" s="131"/>
      <c r="S109" s="131"/>
      <c r="T109" s="131"/>
      <c r="U109" s="131"/>
      <c r="V109" s="131"/>
      <c r="W109" s="131"/>
      <c r="X109" s="131"/>
      <c r="Y109" s="131"/>
      <c r="Z109" s="131"/>
      <c r="AA109" s="131"/>
      <c r="AB109" s="131"/>
      <c r="AC109" s="131"/>
      <c r="AD109" s="131"/>
      <c r="AE109" s="131"/>
      <c r="AF109" s="131"/>
      <c r="AG109" s="131"/>
      <c r="AH109" s="131"/>
      <c r="AI109" s="131"/>
      <c r="AJ109" s="131"/>
      <c r="AK109" s="131"/>
      <c r="AL109" s="131"/>
      <c r="AM109" s="131"/>
      <c r="AN109" s="131"/>
      <c r="AO109" s="131"/>
      <c r="AP109" s="131"/>
      <c r="AQ109" s="131"/>
      <c r="AR109" s="131"/>
      <c r="AS109" s="131"/>
      <c r="AT109" s="131"/>
      <c r="AU109" s="131"/>
      <c r="AV109" s="131"/>
      <c r="AW109" s="131"/>
      <c r="AX109" s="131"/>
      <c r="AY109" s="134" t="s">
        <v>136</v>
      </c>
      <c r="AZ109" s="131"/>
      <c r="BA109" s="131"/>
      <c r="BB109" s="131"/>
      <c r="BC109" s="131"/>
      <c r="BD109" s="131"/>
      <c r="BE109" s="135">
        <f t="shared" si="0"/>
        <v>0</v>
      </c>
      <c r="BF109" s="135">
        <f t="shared" si="1"/>
        <v>0</v>
      </c>
      <c r="BG109" s="135">
        <f t="shared" si="2"/>
        <v>0</v>
      </c>
      <c r="BH109" s="135">
        <f t="shared" si="3"/>
        <v>0</v>
      </c>
      <c r="BI109" s="135">
        <f t="shared" si="4"/>
        <v>0</v>
      </c>
      <c r="BJ109" s="134" t="s">
        <v>137</v>
      </c>
      <c r="BK109" s="131"/>
      <c r="BL109" s="131"/>
      <c r="BM109" s="131"/>
    </row>
    <row r="110" spans="2:65" s="1" customFormat="1" ht="18" customHeight="1" x14ac:dyDescent="0.2">
      <c r="B110" s="130"/>
      <c r="C110" s="131"/>
      <c r="D110" s="244" t="s">
        <v>139</v>
      </c>
      <c r="E110" s="260"/>
      <c r="F110" s="260"/>
      <c r="G110" s="131"/>
      <c r="H110" s="131"/>
      <c r="I110" s="131"/>
      <c r="J110" s="89">
        <v>0</v>
      </c>
      <c r="K110" s="131"/>
      <c r="L110" s="130"/>
      <c r="M110" s="131"/>
      <c r="N110" s="133" t="s">
        <v>41</v>
      </c>
      <c r="O110" s="131"/>
      <c r="P110" s="131"/>
      <c r="Q110" s="131"/>
      <c r="R110" s="131"/>
      <c r="S110" s="131"/>
      <c r="T110" s="131"/>
      <c r="U110" s="131"/>
      <c r="V110" s="131"/>
      <c r="W110" s="131"/>
      <c r="X110" s="131"/>
      <c r="Y110" s="131"/>
      <c r="Z110" s="131"/>
      <c r="AA110" s="131"/>
      <c r="AB110" s="131"/>
      <c r="AC110" s="131"/>
      <c r="AD110" s="131"/>
      <c r="AE110" s="131"/>
      <c r="AF110" s="131"/>
      <c r="AG110" s="131"/>
      <c r="AH110" s="131"/>
      <c r="AI110" s="131"/>
      <c r="AJ110" s="131"/>
      <c r="AK110" s="131"/>
      <c r="AL110" s="131"/>
      <c r="AM110" s="131"/>
      <c r="AN110" s="131"/>
      <c r="AO110" s="131"/>
      <c r="AP110" s="131"/>
      <c r="AQ110" s="131"/>
      <c r="AR110" s="131"/>
      <c r="AS110" s="131"/>
      <c r="AT110" s="131"/>
      <c r="AU110" s="131"/>
      <c r="AV110" s="131"/>
      <c r="AW110" s="131"/>
      <c r="AX110" s="131"/>
      <c r="AY110" s="134" t="s">
        <v>136</v>
      </c>
      <c r="AZ110" s="131"/>
      <c r="BA110" s="131"/>
      <c r="BB110" s="131"/>
      <c r="BC110" s="131"/>
      <c r="BD110" s="131"/>
      <c r="BE110" s="135">
        <f t="shared" si="0"/>
        <v>0</v>
      </c>
      <c r="BF110" s="135">
        <f t="shared" si="1"/>
        <v>0</v>
      </c>
      <c r="BG110" s="135">
        <f t="shared" si="2"/>
        <v>0</v>
      </c>
      <c r="BH110" s="135">
        <f t="shared" si="3"/>
        <v>0</v>
      </c>
      <c r="BI110" s="135">
        <f t="shared" si="4"/>
        <v>0</v>
      </c>
      <c r="BJ110" s="134" t="s">
        <v>137</v>
      </c>
      <c r="BK110" s="131"/>
      <c r="BL110" s="131"/>
      <c r="BM110" s="131"/>
    </row>
    <row r="111" spans="2:65" s="1" customFormat="1" ht="18" customHeight="1" x14ac:dyDescent="0.2">
      <c r="B111" s="130"/>
      <c r="C111" s="131"/>
      <c r="D111" s="244" t="s">
        <v>140</v>
      </c>
      <c r="E111" s="260"/>
      <c r="F111" s="260"/>
      <c r="G111" s="131"/>
      <c r="H111" s="131"/>
      <c r="I111" s="131"/>
      <c r="J111" s="89">
        <v>0</v>
      </c>
      <c r="K111" s="131"/>
      <c r="L111" s="130"/>
      <c r="M111" s="131"/>
      <c r="N111" s="133" t="s">
        <v>41</v>
      </c>
      <c r="O111" s="131"/>
      <c r="P111" s="131"/>
      <c r="Q111" s="131"/>
      <c r="R111" s="131"/>
      <c r="S111" s="131"/>
      <c r="T111" s="131"/>
      <c r="U111" s="131"/>
      <c r="V111" s="131"/>
      <c r="W111" s="131"/>
      <c r="X111" s="131"/>
      <c r="Y111" s="131"/>
      <c r="Z111" s="131"/>
      <c r="AA111" s="131"/>
      <c r="AB111" s="131"/>
      <c r="AC111" s="131"/>
      <c r="AD111" s="131"/>
      <c r="AE111" s="131"/>
      <c r="AF111" s="131"/>
      <c r="AG111" s="131"/>
      <c r="AH111" s="131"/>
      <c r="AI111" s="131"/>
      <c r="AJ111" s="131"/>
      <c r="AK111" s="131"/>
      <c r="AL111" s="131"/>
      <c r="AM111" s="131"/>
      <c r="AN111" s="131"/>
      <c r="AO111" s="131"/>
      <c r="AP111" s="131"/>
      <c r="AQ111" s="131"/>
      <c r="AR111" s="131"/>
      <c r="AS111" s="131"/>
      <c r="AT111" s="131"/>
      <c r="AU111" s="131"/>
      <c r="AV111" s="131"/>
      <c r="AW111" s="131"/>
      <c r="AX111" s="131"/>
      <c r="AY111" s="134" t="s">
        <v>136</v>
      </c>
      <c r="AZ111" s="131"/>
      <c r="BA111" s="131"/>
      <c r="BB111" s="131"/>
      <c r="BC111" s="131"/>
      <c r="BD111" s="131"/>
      <c r="BE111" s="135">
        <f t="shared" si="0"/>
        <v>0</v>
      </c>
      <c r="BF111" s="135">
        <f t="shared" si="1"/>
        <v>0</v>
      </c>
      <c r="BG111" s="135">
        <f t="shared" si="2"/>
        <v>0</v>
      </c>
      <c r="BH111" s="135">
        <f t="shared" si="3"/>
        <v>0</v>
      </c>
      <c r="BI111" s="135">
        <f t="shared" si="4"/>
        <v>0</v>
      </c>
      <c r="BJ111" s="134" t="s">
        <v>137</v>
      </c>
      <c r="BK111" s="131"/>
      <c r="BL111" s="131"/>
      <c r="BM111" s="131"/>
    </row>
    <row r="112" spans="2:65" s="1" customFormat="1" ht="18" customHeight="1" x14ac:dyDescent="0.2">
      <c r="B112" s="130"/>
      <c r="C112" s="131"/>
      <c r="D112" s="244" t="s">
        <v>141</v>
      </c>
      <c r="E112" s="260"/>
      <c r="F112" s="260"/>
      <c r="G112" s="131"/>
      <c r="H112" s="131"/>
      <c r="I112" s="131"/>
      <c r="J112" s="89">
        <v>0</v>
      </c>
      <c r="K112" s="131"/>
      <c r="L112" s="130"/>
      <c r="M112" s="131"/>
      <c r="N112" s="133" t="s">
        <v>41</v>
      </c>
      <c r="O112" s="131"/>
      <c r="P112" s="131"/>
      <c r="Q112" s="131"/>
      <c r="R112" s="131"/>
      <c r="S112" s="131"/>
      <c r="T112" s="131"/>
      <c r="U112" s="131"/>
      <c r="V112" s="131"/>
      <c r="W112" s="131"/>
      <c r="X112" s="131"/>
      <c r="Y112" s="131"/>
      <c r="Z112" s="131"/>
      <c r="AA112" s="131"/>
      <c r="AB112" s="131"/>
      <c r="AC112" s="131"/>
      <c r="AD112" s="131"/>
      <c r="AE112" s="131"/>
      <c r="AF112" s="131"/>
      <c r="AG112" s="131"/>
      <c r="AH112" s="131"/>
      <c r="AI112" s="131"/>
      <c r="AJ112" s="131"/>
      <c r="AK112" s="131"/>
      <c r="AL112" s="131"/>
      <c r="AM112" s="131"/>
      <c r="AN112" s="131"/>
      <c r="AO112" s="131"/>
      <c r="AP112" s="131"/>
      <c r="AQ112" s="131"/>
      <c r="AR112" s="131"/>
      <c r="AS112" s="131"/>
      <c r="AT112" s="131"/>
      <c r="AU112" s="131"/>
      <c r="AV112" s="131"/>
      <c r="AW112" s="131"/>
      <c r="AX112" s="131"/>
      <c r="AY112" s="134" t="s">
        <v>136</v>
      </c>
      <c r="AZ112" s="131"/>
      <c r="BA112" s="131"/>
      <c r="BB112" s="131"/>
      <c r="BC112" s="131"/>
      <c r="BD112" s="131"/>
      <c r="BE112" s="135">
        <f t="shared" si="0"/>
        <v>0</v>
      </c>
      <c r="BF112" s="135">
        <f t="shared" si="1"/>
        <v>0</v>
      </c>
      <c r="BG112" s="135">
        <f t="shared" si="2"/>
        <v>0</v>
      </c>
      <c r="BH112" s="135">
        <f t="shared" si="3"/>
        <v>0</v>
      </c>
      <c r="BI112" s="135">
        <f t="shared" si="4"/>
        <v>0</v>
      </c>
      <c r="BJ112" s="134" t="s">
        <v>137</v>
      </c>
      <c r="BK112" s="131"/>
      <c r="BL112" s="131"/>
      <c r="BM112" s="131"/>
    </row>
    <row r="113" spans="2:65" s="1" customFormat="1" ht="18" customHeight="1" x14ac:dyDescent="0.2">
      <c r="B113" s="130"/>
      <c r="C113" s="131"/>
      <c r="D113" s="132" t="s">
        <v>142</v>
      </c>
      <c r="E113" s="131"/>
      <c r="F113" s="131"/>
      <c r="G113" s="131"/>
      <c r="H113" s="131"/>
      <c r="I113" s="131"/>
      <c r="J113" s="89">
        <f>ROUND(J30*T113,2)</f>
        <v>0</v>
      </c>
      <c r="K113" s="131"/>
      <c r="L113" s="130"/>
      <c r="M113" s="131"/>
      <c r="N113" s="133" t="s">
        <v>41</v>
      </c>
      <c r="O113" s="131"/>
      <c r="P113" s="131"/>
      <c r="Q113" s="131"/>
      <c r="R113" s="131"/>
      <c r="S113" s="131"/>
      <c r="T113" s="131"/>
      <c r="U113" s="131"/>
      <c r="V113" s="131"/>
      <c r="W113" s="131"/>
      <c r="X113" s="131"/>
      <c r="Y113" s="131"/>
      <c r="Z113" s="131"/>
      <c r="AA113" s="131"/>
      <c r="AB113" s="131"/>
      <c r="AC113" s="131"/>
      <c r="AD113" s="131"/>
      <c r="AE113" s="131"/>
      <c r="AF113" s="131"/>
      <c r="AG113" s="131"/>
      <c r="AH113" s="131"/>
      <c r="AI113" s="131"/>
      <c r="AJ113" s="131"/>
      <c r="AK113" s="131"/>
      <c r="AL113" s="131"/>
      <c r="AM113" s="131"/>
      <c r="AN113" s="131"/>
      <c r="AO113" s="131"/>
      <c r="AP113" s="131"/>
      <c r="AQ113" s="131"/>
      <c r="AR113" s="131"/>
      <c r="AS113" s="131"/>
      <c r="AT113" s="131"/>
      <c r="AU113" s="131"/>
      <c r="AV113" s="131"/>
      <c r="AW113" s="131"/>
      <c r="AX113" s="131"/>
      <c r="AY113" s="134" t="s">
        <v>143</v>
      </c>
      <c r="AZ113" s="131"/>
      <c r="BA113" s="131"/>
      <c r="BB113" s="131"/>
      <c r="BC113" s="131"/>
      <c r="BD113" s="131"/>
      <c r="BE113" s="135">
        <f t="shared" si="0"/>
        <v>0</v>
      </c>
      <c r="BF113" s="135">
        <f t="shared" si="1"/>
        <v>0</v>
      </c>
      <c r="BG113" s="135">
        <f t="shared" si="2"/>
        <v>0</v>
      </c>
      <c r="BH113" s="135">
        <f t="shared" si="3"/>
        <v>0</v>
      </c>
      <c r="BI113" s="135">
        <f t="shared" si="4"/>
        <v>0</v>
      </c>
      <c r="BJ113" s="134" t="s">
        <v>137</v>
      </c>
      <c r="BK113" s="131"/>
      <c r="BL113" s="131"/>
      <c r="BM113" s="131"/>
    </row>
    <row r="114" spans="2:65" s="1" customFormat="1" x14ac:dyDescent="0.2">
      <c r="B114" s="30"/>
      <c r="L114" s="30"/>
    </row>
    <row r="115" spans="2:65" s="1" customFormat="1" ht="29.25" customHeight="1" x14ac:dyDescent="0.2">
      <c r="B115" s="30"/>
      <c r="C115" s="97" t="s">
        <v>114</v>
      </c>
      <c r="D115" s="98"/>
      <c r="E115" s="98"/>
      <c r="F115" s="98"/>
      <c r="G115" s="98"/>
      <c r="H115" s="98"/>
      <c r="I115" s="98"/>
      <c r="J115" s="99">
        <f>ROUND(J96+J107,2)</f>
        <v>0</v>
      </c>
      <c r="K115" s="98"/>
      <c r="L115" s="30"/>
    </row>
    <row r="116" spans="2:65" s="1" customFormat="1" ht="6.95" customHeight="1" x14ac:dyDescent="0.2">
      <c r="B116" s="45"/>
      <c r="C116" s="46"/>
      <c r="D116" s="46"/>
      <c r="E116" s="46"/>
      <c r="F116" s="46"/>
      <c r="G116" s="46"/>
      <c r="H116" s="46"/>
      <c r="I116" s="46"/>
      <c r="J116" s="46"/>
      <c r="K116" s="46"/>
      <c r="L116" s="30"/>
    </row>
    <row r="120" spans="2:65" s="1" customFormat="1" ht="6.95" customHeight="1" x14ac:dyDescent="0.2">
      <c r="B120" s="47"/>
      <c r="C120" s="48"/>
      <c r="D120" s="48"/>
      <c r="E120" s="48"/>
      <c r="F120" s="48"/>
      <c r="G120" s="48"/>
      <c r="H120" s="48"/>
      <c r="I120" s="48"/>
      <c r="J120" s="48"/>
      <c r="K120" s="48"/>
      <c r="L120" s="30"/>
    </row>
    <row r="121" spans="2:65" s="1" customFormat="1" ht="24.95" customHeight="1" x14ac:dyDescent="0.2">
      <c r="B121" s="30"/>
      <c r="C121" s="17" t="s">
        <v>144</v>
      </c>
      <c r="L121" s="30"/>
    </row>
    <row r="122" spans="2:65" s="1" customFormat="1" ht="6.95" customHeight="1" x14ac:dyDescent="0.2">
      <c r="B122" s="30"/>
      <c r="L122" s="30"/>
    </row>
    <row r="123" spans="2:65" s="1" customFormat="1" ht="12" customHeight="1" x14ac:dyDescent="0.2">
      <c r="B123" s="30"/>
      <c r="C123" s="23" t="s">
        <v>14</v>
      </c>
      <c r="L123" s="30"/>
    </row>
    <row r="124" spans="2:65" s="1" customFormat="1" ht="26.25" customHeight="1" x14ac:dyDescent="0.2">
      <c r="B124" s="30"/>
      <c r="E124" s="261" t="str">
        <f>E7</f>
        <v>Zateplenie plniarne nealkoholických nápojov, Dunajská Streda - aktualizácia jún 2023</v>
      </c>
      <c r="F124" s="262"/>
      <c r="G124" s="262"/>
      <c r="H124" s="262"/>
      <c r="L124" s="30"/>
    </row>
    <row r="125" spans="2:65" s="1" customFormat="1" ht="12" customHeight="1" x14ac:dyDescent="0.2">
      <c r="B125" s="30"/>
      <c r="C125" s="23" t="s">
        <v>116</v>
      </c>
      <c r="L125" s="30"/>
    </row>
    <row r="126" spans="2:65" s="1" customFormat="1" ht="16.5" customHeight="1" x14ac:dyDescent="0.2">
      <c r="B126" s="30"/>
      <c r="E126" s="242" t="str">
        <f>E9</f>
        <v>5.1 - 5.1, 5.2, 5.3 - Ostatné stavebné úpravy</v>
      </c>
      <c r="F126" s="263"/>
      <c r="G126" s="263"/>
      <c r="H126" s="263"/>
      <c r="L126" s="30"/>
    </row>
    <row r="127" spans="2:65" s="1" customFormat="1" ht="6.95" customHeight="1" x14ac:dyDescent="0.2">
      <c r="B127" s="30"/>
      <c r="L127" s="30"/>
    </row>
    <row r="128" spans="2:65" s="1" customFormat="1" ht="12" customHeight="1" x14ac:dyDescent="0.2">
      <c r="B128" s="30"/>
      <c r="C128" s="23" t="s">
        <v>17</v>
      </c>
      <c r="F128" s="21" t="str">
        <f>F12</f>
        <v>Dunajská Streda</v>
      </c>
      <c r="I128" s="23" t="s">
        <v>19</v>
      </c>
      <c r="J128" s="53" t="str">
        <f>IF(J12="","",J12)</f>
        <v>8. 6. 2023</v>
      </c>
      <c r="L128" s="30"/>
    </row>
    <row r="129" spans="2:65" s="1" customFormat="1" ht="6.95" customHeight="1" x14ac:dyDescent="0.2">
      <c r="B129" s="30"/>
      <c r="L129" s="30"/>
    </row>
    <row r="130" spans="2:65" s="1" customFormat="1" ht="25.7" customHeight="1" x14ac:dyDescent="0.2">
      <c r="B130" s="30"/>
      <c r="C130" s="23" t="s">
        <v>21</v>
      </c>
      <c r="F130" s="21" t="str">
        <f>E15</f>
        <v>McCarter, a.s.</v>
      </c>
      <c r="I130" s="23" t="s">
        <v>27</v>
      </c>
      <c r="J130" s="26" t="str">
        <f>E21</f>
        <v>Ing.arch. Miroslav Marko M.Arch.</v>
      </c>
      <c r="L130" s="30"/>
    </row>
    <row r="131" spans="2:65" s="1" customFormat="1" ht="15.2" customHeight="1" x14ac:dyDescent="0.2">
      <c r="B131" s="30"/>
      <c r="C131" s="23" t="s">
        <v>25</v>
      </c>
      <c r="F131" s="21" t="str">
        <f>IF(E18="","",E18)</f>
        <v>Vyplň údaj</v>
      </c>
      <c r="I131" s="23" t="s">
        <v>30</v>
      </c>
      <c r="J131" s="26" t="str">
        <f>E24</f>
        <v>Rosoft, s.r.o.</v>
      </c>
      <c r="L131" s="30"/>
    </row>
    <row r="132" spans="2:65" s="1" customFormat="1" ht="10.35" customHeight="1" x14ac:dyDescent="0.2">
      <c r="B132" s="30"/>
      <c r="L132" s="30"/>
    </row>
    <row r="133" spans="2:65" s="10" customFormat="1" ht="29.25" customHeight="1" x14ac:dyDescent="0.2">
      <c r="B133" s="136"/>
      <c r="C133" s="137" t="s">
        <v>145</v>
      </c>
      <c r="D133" s="138" t="s">
        <v>60</v>
      </c>
      <c r="E133" s="138" t="s">
        <v>56</v>
      </c>
      <c r="F133" s="138" t="s">
        <v>57</v>
      </c>
      <c r="G133" s="138" t="s">
        <v>146</v>
      </c>
      <c r="H133" s="138" t="s">
        <v>147</v>
      </c>
      <c r="I133" s="138" t="s">
        <v>148</v>
      </c>
      <c r="J133" s="139" t="s">
        <v>122</v>
      </c>
      <c r="K133" s="140" t="s">
        <v>149</v>
      </c>
      <c r="L133" s="136"/>
      <c r="M133" s="59" t="s">
        <v>1</v>
      </c>
      <c r="N133" s="60" t="s">
        <v>39</v>
      </c>
      <c r="O133" s="60" t="s">
        <v>150</v>
      </c>
      <c r="P133" s="60" t="s">
        <v>151</v>
      </c>
      <c r="Q133" s="60" t="s">
        <v>152</v>
      </c>
      <c r="R133" s="60" t="s">
        <v>153</v>
      </c>
      <c r="S133" s="60" t="s">
        <v>154</v>
      </c>
      <c r="T133" s="61" t="s">
        <v>155</v>
      </c>
    </row>
    <row r="134" spans="2:65" s="1" customFormat="1" ht="22.9" customHeight="1" x14ac:dyDescent="0.25">
      <c r="B134" s="30"/>
      <c r="C134" s="64" t="s">
        <v>119</v>
      </c>
      <c r="J134" s="141">
        <f>BK134</f>
        <v>0</v>
      </c>
      <c r="L134" s="30"/>
      <c r="M134" s="62"/>
      <c r="N134" s="54"/>
      <c r="O134" s="54"/>
      <c r="P134" s="142">
        <f>P135+P144+P175</f>
        <v>0</v>
      </c>
      <c r="Q134" s="54"/>
      <c r="R134" s="142">
        <f>R135+R144+R175</f>
        <v>0</v>
      </c>
      <c r="S134" s="54"/>
      <c r="T134" s="143">
        <f>T135+T144+T175</f>
        <v>0</v>
      </c>
      <c r="AT134" s="13" t="s">
        <v>74</v>
      </c>
      <c r="AU134" s="13" t="s">
        <v>124</v>
      </c>
      <c r="BK134" s="144">
        <f>BK135+BK144+BK175</f>
        <v>0</v>
      </c>
    </row>
    <row r="135" spans="2:65" s="11" customFormat="1" ht="25.9" customHeight="1" x14ac:dyDescent="0.2">
      <c r="B135" s="145"/>
      <c r="D135" s="146" t="s">
        <v>74</v>
      </c>
      <c r="E135" s="147" t="s">
        <v>156</v>
      </c>
      <c r="F135" s="147" t="s">
        <v>157</v>
      </c>
      <c r="I135" s="148"/>
      <c r="J135" s="127">
        <f>BK135</f>
        <v>0</v>
      </c>
      <c r="L135" s="145"/>
      <c r="M135" s="149"/>
      <c r="P135" s="150">
        <f>P136</f>
        <v>0</v>
      </c>
      <c r="R135" s="150">
        <f>R136</f>
        <v>0</v>
      </c>
      <c r="T135" s="151">
        <f>T136</f>
        <v>0</v>
      </c>
      <c r="AR135" s="146" t="s">
        <v>83</v>
      </c>
      <c r="AT135" s="152" t="s">
        <v>74</v>
      </c>
      <c r="AU135" s="152" t="s">
        <v>75</v>
      </c>
      <c r="AY135" s="146" t="s">
        <v>158</v>
      </c>
      <c r="BK135" s="153">
        <f>BK136</f>
        <v>0</v>
      </c>
    </row>
    <row r="136" spans="2:65" s="11" customFormat="1" ht="22.9" customHeight="1" x14ac:dyDescent="0.2">
      <c r="B136" s="145"/>
      <c r="D136" s="146" t="s">
        <v>74</v>
      </c>
      <c r="E136" s="154" t="s">
        <v>191</v>
      </c>
      <c r="F136" s="154" t="s">
        <v>211</v>
      </c>
      <c r="I136" s="148"/>
      <c r="J136" s="155">
        <f>BK136</f>
        <v>0</v>
      </c>
      <c r="L136" s="145"/>
      <c r="M136" s="149"/>
      <c r="P136" s="150">
        <f>SUM(P137:P143)</f>
        <v>0</v>
      </c>
      <c r="R136" s="150">
        <f>SUM(R137:R143)</f>
        <v>0</v>
      </c>
      <c r="T136" s="151">
        <f>SUM(T137:T143)</f>
        <v>0</v>
      </c>
      <c r="AR136" s="146" t="s">
        <v>83</v>
      </c>
      <c r="AT136" s="152" t="s">
        <v>74</v>
      </c>
      <c r="AU136" s="152" t="s">
        <v>83</v>
      </c>
      <c r="AY136" s="146" t="s">
        <v>158</v>
      </c>
      <c r="BK136" s="153">
        <f>SUM(BK137:BK143)</f>
        <v>0</v>
      </c>
    </row>
    <row r="137" spans="2:65" s="1" customFormat="1" ht="24.2" customHeight="1" x14ac:dyDescent="0.2">
      <c r="B137" s="130"/>
      <c r="C137" s="156" t="s">
        <v>83</v>
      </c>
      <c r="D137" s="156" t="s">
        <v>161</v>
      </c>
      <c r="E137" s="157" t="s">
        <v>807</v>
      </c>
      <c r="F137" s="158" t="s">
        <v>808</v>
      </c>
      <c r="G137" s="159" t="s">
        <v>164</v>
      </c>
      <c r="H137" s="160">
        <v>1.1399999999999999</v>
      </c>
      <c r="I137" s="161"/>
      <c r="J137" s="162">
        <f t="shared" ref="J137:J143" si="5">ROUND(I137*H137,2)</f>
        <v>0</v>
      </c>
      <c r="K137" s="163"/>
      <c r="L137" s="30"/>
      <c r="M137" s="164" t="s">
        <v>1</v>
      </c>
      <c r="N137" s="129" t="s">
        <v>41</v>
      </c>
      <c r="P137" s="165">
        <f t="shared" ref="P137:P143" si="6">O137*H137</f>
        <v>0</v>
      </c>
      <c r="Q137" s="165">
        <v>0</v>
      </c>
      <c r="R137" s="165">
        <f t="shared" ref="R137:R143" si="7">Q137*H137</f>
        <v>0</v>
      </c>
      <c r="S137" s="165">
        <v>0</v>
      </c>
      <c r="T137" s="166">
        <f t="shared" ref="T137:T143" si="8">S137*H137</f>
        <v>0</v>
      </c>
      <c r="AR137" s="167" t="s">
        <v>165</v>
      </c>
      <c r="AT137" s="167" t="s">
        <v>161</v>
      </c>
      <c r="AU137" s="167" t="s">
        <v>137</v>
      </c>
      <c r="AY137" s="13" t="s">
        <v>158</v>
      </c>
      <c r="BE137" s="93">
        <f t="shared" ref="BE137:BE143" si="9">IF(N137="základná",J137,0)</f>
        <v>0</v>
      </c>
      <c r="BF137" s="93">
        <f t="shared" ref="BF137:BF143" si="10">IF(N137="znížená",J137,0)</f>
        <v>0</v>
      </c>
      <c r="BG137" s="93">
        <f t="shared" ref="BG137:BG143" si="11">IF(N137="zákl. prenesená",J137,0)</f>
        <v>0</v>
      </c>
      <c r="BH137" s="93">
        <f t="shared" ref="BH137:BH143" si="12">IF(N137="zníž. prenesená",J137,0)</f>
        <v>0</v>
      </c>
      <c r="BI137" s="93">
        <f t="shared" ref="BI137:BI143" si="13">IF(N137="nulová",J137,0)</f>
        <v>0</v>
      </c>
      <c r="BJ137" s="13" t="s">
        <v>137</v>
      </c>
      <c r="BK137" s="93">
        <f t="shared" ref="BK137:BK143" si="14">ROUND(I137*H137,2)</f>
        <v>0</v>
      </c>
      <c r="BL137" s="13" t="s">
        <v>165</v>
      </c>
      <c r="BM137" s="167" t="s">
        <v>137</v>
      </c>
    </row>
    <row r="138" spans="2:65" s="1" customFormat="1" ht="24.2" customHeight="1" x14ac:dyDescent="0.2">
      <c r="B138" s="130"/>
      <c r="C138" s="156" t="s">
        <v>137</v>
      </c>
      <c r="D138" s="156" t="s">
        <v>161</v>
      </c>
      <c r="E138" s="157" t="s">
        <v>237</v>
      </c>
      <c r="F138" s="158" t="s">
        <v>238</v>
      </c>
      <c r="G138" s="159" t="s">
        <v>239</v>
      </c>
      <c r="H138" s="160">
        <v>15.78</v>
      </c>
      <c r="I138" s="161"/>
      <c r="J138" s="162">
        <f t="shared" si="5"/>
        <v>0</v>
      </c>
      <c r="K138" s="163"/>
      <c r="L138" s="30"/>
      <c r="M138" s="164" t="s">
        <v>1</v>
      </c>
      <c r="N138" s="129" t="s">
        <v>41</v>
      </c>
      <c r="P138" s="165">
        <f t="shared" si="6"/>
        <v>0</v>
      </c>
      <c r="Q138" s="165">
        <v>0</v>
      </c>
      <c r="R138" s="165">
        <f t="shared" si="7"/>
        <v>0</v>
      </c>
      <c r="S138" s="165">
        <v>0</v>
      </c>
      <c r="T138" s="166">
        <f t="shared" si="8"/>
        <v>0</v>
      </c>
      <c r="AR138" s="167" t="s">
        <v>165</v>
      </c>
      <c r="AT138" s="167" t="s">
        <v>161</v>
      </c>
      <c r="AU138" s="167" t="s">
        <v>137</v>
      </c>
      <c r="AY138" s="13" t="s">
        <v>158</v>
      </c>
      <c r="BE138" s="93">
        <f t="shared" si="9"/>
        <v>0</v>
      </c>
      <c r="BF138" s="93">
        <f t="shared" si="10"/>
        <v>0</v>
      </c>
      <c r="BG138" s="93">
        <f t="shared" si="11"/>
        <v>0</v>
      </c>
      <c r="BH138" s="93">
        <f t="shared" si="12"/>
        <v>0</v>
      </c>
      <c r="BI138" s="93">
        <f t="shared" si="13"/>
        <v>0</v>
      </c>
      <c r="BJ138" s="13" t="s">
        <v>137</v>
      </c>
      <c r="BK138" s="93">
        <f t="shared" si="14"/>
        <v>0</v>
      </c>
      <c r="BL138" s="13" t="s">
        <v>165</v>
      </c>
      <c r="BM138" s="167" t="s">
        <v>165</v>
      </c>
    </row>
    <row r="139" spans="2:65" s="1" customFormat="1" ht="21.75" customHeight="1" x14ac:dyDescent="0.2">
      <c r="B139" s="130"/>
      <c r="C139" s="156" t="s">
        <v>159</v>
      </c>
      <c r="D139" s="156" t="s">
        <v>161</v>
      </c>
      <c r="E139" s="157" t="s">
        <v>242</v>
      </c>
      <c r="F139" s="158" t="s">
        <v>243</v>
      </c>
      <c r="G139" s="159" t="s">
        <v>239</v>
      </c>
      <c r="H139" s="160">
        <v>15.78</v>
      </c>
      <c r="I139" s="161"/>
      <c r="J139" s="162">
        <f t="shared" si="5"/>
        <v>0</v>
      </c>
      <c r="K139" s="163"/>
      <c r="L139" s="30"/>
      <c r="M139" s="164" t="s">
        <v>1</v>
      </c>
      <c r="N139" s="129" t="s">
        <v>41</v>
      </c>
      <c r="P139" s="165">
        <f t="shared" si="6"/>
        <v>0</v>
      </c>
      <c r="Q139" s="165">
        <v>0</v>
      </c>
      <c r="R139" s="165">
        <f t="shared" si="7"/>
        <v>0</v>
      </c>
      <c r="S139" s="165">
        <v>0</v>
      </c>
      <c r="T139" s="166">
        <f t="shared" si="8"/>
        <v>0</v>
      </c>
      <c r="AR139" s="167" t="s">
        <v>165</v>
      </c>
      <c r="AT139" s="167" t="s">
        <v>161</v>
      </c>
      <c r="AU139" s="167" t="s">
        <v>137</v>
      </c>
      <c r="AY139" s="13" t="s">
        <v>158</v>
      </c>
      <c r="BE139" s="93">
        <f t="shared" si="9"/>
        <v>0</v>
      </c>
      <c r="BF139" s="93">
        <f t="shared" si="10"/>
        <v>0</v>
      </c>
      <c r="BG139" s="93">
        <f t="shared" si="11"/>
        <v>0</v>
      </c>
      <c r="BH139" s="93">
        <f t="shared" si="12"/>
        <v>0</v>
      </c>
      <c r="BI139" s="93">
        <f t="shared" si="13"/>
        <v>0</v>
      </c>
      <c r="BJ139" s="13" t="s">
        <v>137</v>
      </c>
      <c r="BK139" s="93">
        <f t="shared" si="14"/>
        <v>0</v>
      </c>
      <c r="BL139" s="13" t="s">
        <v>165</v>
      </c>
      <c r="BM139" s="167" t="s">
        <v>171</v>
      </c>
    </row>
    <row r="140" spans="2:65" s="1" customFormat="1" ht="24.2" customHeight="1" x14ac:dyDescent="0.2">
      <c r="B140" s="130"/>
      <c r="C140" s="156" t="s">
        <v>165</v>
      </c>
      <c r="D140" s="156" t="s">
        <v>161</v>
      </c>
      <c r="E140" s="157" t="s">
        <v>245</v>
      </c>
      <c r="F140" s="158" t="s">
        <v>246</v>
      </c>
      <c r="G140" s="159" t="s">
        <v>239</v>
      </c>
      <c r="H140" s="160">
        <v>220.92</v>
      </c>
      <c r="I140" s="161"/>
      <c r="J140" s="162">
        <f t="shared" si="5"/>
        <v>0</v>
      </c>
      <c r="K140" s="163"/>
      <c r="L140" s="30"/>
      <c r="M140" s="164" t="s">
        <v>1</v>
      </c>
      <c r="N140" s="129" t="s">
        <v>41</v>
      </c>
      <c r="P140" s="165">
        <f t="shared" si="6"/>
        <v>0</v>
      </c>
      <c r="Q140" s="165">
        <v>0</v>
      </c>
      <c r="R140" s="165">
        <f t="shared" si="7"/>
        <v>0</v>
      </c>
      <c r="S140" s="165">
        <v>0</v>
      </c>
      <c r="T140" s="166">
        <f t="shared" si="8"/>
        <v>0</v>
      </c>
      <c r="AR140" s="167" t="s">
        <v>165</v>
      </c>
      <c r="AT140" s="167" t="s">
        <v>161</v>
      </c>
      <c r="AU140" s="167" t="s">
        <v>137</v>
      </c>
      <c r="AY140" s="13" t="s">
        <v>158</v>
      </c>
      <c r="BE140" s="93">
        <f t="shared" si="9"/>
        <v>0</v>
      </c>
      <c r="BF140" s="93">
        <f t="shared" si="10"/>
        <v>0</v>
      </c>
      <c r="BG140" s="93">
        <f t="shared" si="11"/>
        <v>0</v>
      </c>
      <c r="BH140" s="93">
        <f t="shared" si="12"/>
        <v>0</v>
      </c>
      <c r="BI140" s="93">
        <f t="shared" si="13"/>
        <v>0</v>
      </c>
      <c r="BJ140" s="13" t="s">
        <v>137</v>
      </c>
      <c r="BK140" s="93">
        <f t="shared" si="14"/>
        <v>0</v>
      </c>
      <c r="BL140" s="13" t="s">
        <v>165</v>
      </c>
      <c r="BM140" s="167" t="s">
        <v>176</v>
      </c>
    </row>
    <row r="141" spans="2:65" s="1" customFormat="1" ht="24.2" customHeight="1" x14ac:dyDescent="0.2">
      <c r="B141" s="130"/>
      <c r="C141" s="156" t="s">
        <v>177</v>
      </c>
      <c r="D141" s="156" t="s">
        <v>161</v>
      </c>
      <c r="E141" s="157" t="s">
        <v>249</v>
      </c>
      <c r="F141" s="158" t="s">
        <v>250</v>
      </c>
      <c r="G141" s="159" t="s">
        <v>239</v>
      </c>
      <c r="H141" s="160">
        <v>15.78</v>
      </c>
      <c r="I141" s="161"/>
      <c r="J141" s="162">
        <f t="shared" si="5"/>
        <v>0</v>
      </c>
      <c r="K141" s="163"/>
      <c r="L141" s="30"/>
      <c r="M141" s="164" t="s">
        <v>1</v>
      </c>
      <c r="N141" s="129" t="s">
        <v>41</v>
      </c>
      <c r="P141" s="165">
        <f t="shared" si="6"/>
        <v>0</v>
      </c>
      <c r="Q141" s="165">
        <v>0</v>
      </c>
      <c r="R141" s="165">
        <f t="shared" si="7"/>
        <v>0</v>
      </c>
      <c r="S141" s="165">
        <v>0</v>
      </c>
      <c r="T141" s="166">
        <f t="shared" si="8"/>
        <v>0</v>
      </c>
      <c r="AR141" s="167" t="s">
        <v>165</v>
      </c>
      <c r="AT141" s="167" t="s">
        <v>161</v>
      </c>
      <c r="AU141" s="167" t="s">
        <v>137</v>
      </c>
      <c r="AY141" s="13" t="s">
        <v>158</v>
      </c>
      <c r="BE141" s="93">
        <f t="shared" si="9"/>
        <v>0</v>
      </c>
      <c r="BF141" s="93">
        <f t="shared" si="10"/>
        <v>0</v>
      </c>
      <c r="BG141" s="93">
        <f t="shared" si="11"/>
        <v>0</v>
      </c>
      <c r="BH141" s="93">
        <f t="shared" si="12"/>
        <v>0</v>
      </c>
      <c r="BI141" s="93">
        <f t="shared" si="13"/>
        <v>0</v>
      </c>
      <c r="BJ141" s="13" t="s">
        <v>137</v>
      </c>
      <c r="BK141" s="93">
        <f t="shared" si="14"/>
        <v>0</v>
      </c>
      <c r="BL141" s="13" t="s">
        <v>165</v>
      </c>
      <c r="BM141" s="167" t="s">
        <v>180</v>
      </c>
    </row>
    <row r="142" spans="2:65" s="1" customFormat="1" ht="24.2" customHeight="1" x14ac:dyDescent="0.2">
      <c r="B142" s="130"/>
      <c r="C142" s="156" t="s">
        <v>171</v>
      </c>
      <c r="D142" s="156" t="s">
        <v>161</v>
      </c>
      <c r="E142" s="157" t="s">
        <v>252</v>
      </c>
      <c r="F142" s="158" t="s">
        <v>253</v>
      </c>
      <c r="G142" s="159" t="s">
        <v>239</v>
      </c>
      <c r="H142" s="160">
        <v>378.72</v>
      </c>
      <c r="I142" s="161"/>
      <c r="J142" s="162">
        <f t="shared" si="5"/>
        <v>0</v>
      </c>
      <c r="K142" s="163"/>
      <c r="L142" s="30"/>
      <c r="M142" s="164" t="s">
        <v>1</v>
      </c>
      <c r="N142" s="129" t="s">
        <v>41</v>
      </c>
      <c r="P142" s="165">
        <f t="shared" si="6"/>
        <v>0</v>
      </c>
      <c r="Q142" s="165">
        <v>0</v>
      </c>
      <c r="R142" s="165">
        <f t="shared" si="7"/>
        <v>0</v>
      </c>
      <c r="S142" s="165">
        <v>0</v>
      </c>
      <c r="T142" s="166">
        <f t="shared" si="8"/>
        <v>0</v>
      </c>
      <c r="AR142" s="167" t="s">
        <v>165</v>
      </c>
      <c r="AT142" s="167" t="s">
        <v>161</v>
      </c>
      <c r="AU142" s="167" t="s">
        <v>137</v>
      </c>
      <c r="AY142" s="13" t="s">
        <v>158</v>
      </c>
      <c r="BE142" s="93">
        <f t="shared" si="9"/>
        <v>0</v>
      </c>
      <c r="BF142" s="93">
        <f t="shared" si="10"/>
        <v>0</v>
      </c>
      <c r="BG142" s="93">
        <f t="shared" si="11"/>
        <v>0</v>
      </c>
      <c r="BH142" s="93">
        <f t="shared" si="12"/>
        <v>0</v>
      </c>
      <c r="BI142" s="93">
        <f t="shared" si="13"/>
        <v>0</v>
      </c>
      <c r="BJ142" s="13" t="s">
        <v>137</v>
      </c>
      <c r="BK142" s="93">
        <f t="shared" si="14"/>
        <v>0</v>
      </c>
      <c r="BL142" s="13" t="s">
        <v>165</v>
      </c>
      <c r="BM142" s="167" t="s">
        <v>183</v>
      </c>
    </row>
    <row r="143" spans="2:65" s="1" customFormat="1" ht="24.2" customHeight="1" x14ac:dyDescent="0.2">
      <c r="B143" s="130"/>
      <c r="C143" s="156" t="s">
        <v>184</v>
      </c>
      <c r="D143" s="156" t="s">
        <v>161</v>
      </c>
      <c r="E143" s="157" t="s">
        <v>256</v>
      </c>
      <c r="F143" s="158" t="s">
        <v>257</v>
      </c>
      <c r="G143" s="159" t="s">
        <v>239</v>
      </c>
      <c r="H143" s="160">
        <v>15.78</v>
      </c>
      <c r="I143" s="161"/>
      <c r="J143" s="162">
        <f t="shared" si="5"/>
        <v>0</v>
      </c>
      <c r="K143" s="163"/>
      <c r="L143" s="30"/>
      <c r="M143" s="164" t="s">
        <v>1</v>
      </c>
      <c r="N143" s="129" t="s">
        <v>41</v>
      </c>
      <c r="P143" s="165">
        <f t="shared" si="6"/>
        <v>0</v>
      </c>
      <c r="Q143" s="165">
        <v>0</v>
      </c>
      <c r="R143" s="165">
        <f t="shared" si="7"/>
        <v>0</v>
      </c>
      <c r="S143" s="165">
        <v>0</v>
      </c>
      <c r="T143" s="166">
        <f t="shared" si="8"/>
        <v>0</v>
      </c>
      <c r="AR143" s="167" t="s">
        <v>165</v>
      </c>
      <c r="AT143" s="167" t="s">
        <v>161</v>
      </c>
      <c r="AU143" s="167" t="s">
        <v>137</v>
      </c>
      <c r="AY143" s="13" t="s">
        <v>158</v>
      </c>
      <c r="BE143" s="93">
        <f t="shared" si="9"/>
        <v>0</v>
      </c>
      <c r="BF143" s="93">
        <f t="shared" si="10"/>
        <v>0</v>
      </c>
      <c r="BG143" s="93">
        <f t="shared" si="11"/>
        <v>0</v>
      </c>
      <c r="BH143" s="93">
        <f t="shared" si="12"/>
        <v>0</v>
      </c>
      <c r="BI143" s="93">
        <f t="shared" si="13"/>
        <v>0</v>
      </c>
      <c r="BJ143" s="13" t="s">
        <v>137</v>
      </c>
      <c r="BK143" s="93">
        <f t="shared" si="14"/>
        <v>0</v>
      </c>
      <c r="BL143" s="13" t="s">
        <v>165</v>
      </c>
      <c r="BM143" s="167" t="s">
        <v>187</v>
      </c>
    </row>
    <row r="144" spans="2:65" s="11" customFormat="1" ht="25.9" customHeight="1" x14ac:dyDescent="0.2">
      <c r="B144" s="145"/>
      <c r="D144" s="146" t="s">
        <v>74</v>
      </c>
      <c r="E144" s="147" t="s">
        <v>264</v>
      </c>
      <c r="F144" s="147" t="s">
        <v>265</v>
      </c>
      <c r="I144" s="148"/>
      <c r="J144" s="127">
        <f>BK144</f>
        <v>0</v>
      </c>
      <c r="L144" s="145"/>
      <c r="M144" s="149"/>
      <c r="P144" s="150">
        <f>P145+P150+P157+P170</f>
        <v>0</v>
      </c>
      <c r="R144" s="150">
        <f>R145+R150+R157+R170</f>
        <v>0</v>
      </c>
      <c r="T144" s="151">
        <f>T145+T150+T157+T170</f>
        <v>0</v>
      </c>
      <c r="AR144" s="146" t="s">
        <v>137</v>
      </c>
      <c r="AT144" s="152" t="s">
        <v>74</v>
      </c>
      <c r="AU144" s="152" t="s">
        <v>75</v>
      </c>
      <c r="AY144" s="146" t="s">
        <v>158</v>
      </c>
      <c r="BK144" s="153">
        <f>BK145+BK150+BK157+BK170</f>
        <v>0</v>
      </c>
    </row>
    <row r="145" spans="2:65" s="11" customFormat="1" ht="22.9" customHeight="1" x14ac:dyDescent="0.2">
      <c r="B145" s="145"/>
      <c r="D145" s="146" t="s">
        <v>74</v>
      </c>
      <c r="E145" s="154" t="s">
        <v>436</v>
      </c>
      <c r="F145" s="154" t="s">
        <v>809</v>
      </c>
      <c r="I145" s="148"/>
      <c r="J145" s="155">
        <f>BK145</f>
        <v>0</v>
      </c>
      <c r="L145" s="145"/>
      <c r="M145" s="149"/>
      <c r="P145" s="150">
        <f>SUM(P146:P149)</f>
        <v>0</v>
      </c>
      <c r="R145" s="150">
        <f>SUM(R146:R149)</f>
        <v>0</v>
      </c>
      <c r="T145" s="151">
        <f>SUM(T146:T149)</f>
        <v>0</v>
      </c>
      <c r="AR145" s="146" t="s">
        <v>137</v>
      </c>
      <c r="AT145" s="152" t="s">
        <v>74</v>
      </c>
      <c r="AU145" s="152" t="s">
        <v>83</v>
      </c>
      <c r="AY145" s="146" t="s">
        <v>158</v>
      </c>
      <c r="BK145" s="153">
        <f>SUM(BK146:BK149)</f>
        <v>0</v>
      </c>
    </row>
    <row r="146" spans="2:65" s="1" customFormat="1" ht="33" customHeight="1" x14ac:dyDescent="0.2">
      <c r="B146" s="130"/>
      <c r="C146" s="156" t="s">
        <v>176</v>
      </c>
      <c r="D146" s="156" t="s">
        <v>161</v>
      </c>
      <c r="E146" s="157" t="s">
        <v>810</v>
      </c>
      <c r="F146" s="158" t="s">
        <v>811</v>
      </c>
      <c r="G146" s="159" t="s">
        <v>170</v>
      </c>
      <c r="H146" s="160">
        <v>72.959999999999994</v>
      </c>
      <c r="I146" s="161"/>
      <c r="J146" s="162">
        <f>ROUND(I146*H146,2)</f>
        <v>0</v>
      </c>
      <c r="K146" s="163"/>
      <c r="L146" s="30"/>
      <c r="M146" s="164" t="s">
        <v>1</v>
      </c>
      <c r="N146" s="129" t="s">
        <v>41</v>
      </c>
      <c r="P146" s="165">
        <f>O146*H146</f>
        <v>0</v>
      </c>
      <c r="Q146" s="165">
        <v>0</v>
      </c>
      <c r="R146" s="165">
        <f>Q146*H146</f>
        <v>0</v>
      </c>
      <c r="S146" s="165">
        <v>0</v>
      </c>
      <c r="T146" s="166">
        <f>S146*H146</f>
        <v>0</v>
      </c>
      <c r="AR146" s="167" t="s">
        <v>190</v>
      </c>
      <c r="AT146" s="167" t="s">
        <v>161</v>
      </c>
      <c r="AU146" s="167" t="s">
        <v>137</v>
      </c>
      <c r="AY146" s="13" t="s">
        <v>158</v>
      </c>
      <c r="BE146" s="93">
        <f>IF(N146="základná",J146,0)</f>
        <v>0</v>
      </c>
      <c r="BF146" s="93">
        <f>IF(N146="znížená",J146,0)</f>
        <v>0</v>
      </c>
      <c r="BG146" s="93">
        <f>IF(N146="zákl. prenesená",J146,0)</f>
        <v>0</v>
      </c>
      <c r="BH146" s="93">
        <f>IF(N146="zníž. prenesená",J146,0)</f>
        <v>0</v>
      </c>
      <c r="BI146" s="93">
        <f>IF(N146="nulová",J146,0)</f>
        <v>0</v>
      </c>
      <c r="BJ146" s="13" t="s">
        <v>137</v>
      </c>
      <c r="BK146" s="93">
        <f>ROUND(I146*H146,2)</f>
        <v>0</v>
      </c>
      <c r="BL146" s="13" t="s">
        <v>190</v>
      </c>
      <c r="BM146" s="167" t="s">
        <v>190</v>
      </c>
    </row>
    <row r="147" spans="2:65" s="1" customFormat="1" ht="33" customHeight="1" x14ac:dyDescent="0.2">
      <c r="B147" s="130"/>
      <c r="C147" s="156" t="s">
        <v>191</v>
      </c>
      <c r="D147" s="156" t="s">
        <v>161</v>
      </c>
      <c r="E147" s="157" t="s">
        <v>812</v>
      </c>
      <c r="F147" s="158" t="s">
        <v>813</v>
      </c>
      <c r="G147" s="159" t="s">
        <v>170</v>
      </c>
      <c r="H147" s="160">
        <v>108</v>
      </c>
      <c r="I147" s="161"/>
      <c r="J147" s="162">
        <f>ROUND(I147*H147,2)</f>
        <v>0</v>
      </c>
      <c r="K147" s="163"/>
      <c r="L147" s="30"/>
      <c r="M147" s="164" t="s">
        <v>1</v>
      </c>
      <c r="N147" s="129" t="s">
        <v>41</v>
      </c>
      <c r="P147" s="165">
        <f>O147*H147</f>
        <v>0</v>
      </c>
      <c r="Q147" s="165">
        <v>0</v>
      </c>
      <c r="R147" s="165">
        <f>Q147*H147</f>
        <v>0</v>
      </c>
      <c r="S147" s="165">
        <v>0</v>
      </c>
      <c r="T147" s="166">
        <f>S147*H147</f>
        <v>0</v>
      </c>
      <c r="AR147" s="167" t="s">
        <v>190</v>
      </c>
      <c r="AT147" s="167" t="s">
        <v>161</v>
      </c>
      <c r="AU147" s="167" t="s">
        <v>137</v>
      </c>
      <c r="AY147" s="13" t="s">
        <v>158</v>
      </c>
      <c r="BE147" s="93">
        <f>IF(N147="základná",J147,0)</f>
        <v>0</v>
      </c>
      <c r="BF147" s="93">
        <f>IF(N147="znížená",J147,0)</f>
        <v>0</v>
      </c>
      <c r="BG147" s="93">
        <f>IF(N147="zákl. prenesená",J147,0)</f>
        <v>0</v>
      </c>
      <c r="BH147" s="93">
        <f>IF(N147="zníž. prenesená",J147,0)</f>
        <v>0</v>
      </c>
      <c r="BI147" s="93">
        <f>IF(N147="nulová",J147,0)</f>
        <v>0</v>
      </c>
      <c r="BJ147" s="13" t="s">
        <v>137</v>
      </c>
      <c r="BK147" s="93">
        <f>ROUND(I147*H147,2)</f>
        <v>0</v>
      </c>
      <c r="BL147" s="13" t="s">
        <v>190</v>
      </c>
      <c r="BM147" s="167" t="s">
        <v>194</v>
      </c>
    </row>
    <row r="148" spans="2:65" s="1" customFormat="1" ht="24.2" customHeight="1" x14ac:dyDescent="0.2">
      <c r="B148" s="130"/>
      <c r="C148" s="169" t="s">
        <v>180</v>
      </c>
      <c r="D148" s="169" t="s">
        <v>391</v>
      </c>
      <c r="E148" s="170" t="s">
        <v>814</v>
      </c>
      <c r="F148" s="171" t="s">
        <v>815</v>
      </c>
      <c r="G148" s="172" t="s">
        <v>175</v>
      </c>
      <c r="H148" s="173">
        <v>100.114</v>
      </c>
      <c r="I148" s="174"/>
      <c r="J148" s="175">
        <f>ROUND(I148*H148,2)</f>
        <v>0</v>
      </c>
      <c r="K148" s="176"/>
      <c r="L148" s="177"/>
      <c r="M148" s="178" t="s">
        <v>1</v>
      </c>
      <c r="N148" s="179" t="s">
        <v>41</v>
      </c>
      <c r="P148" s="165">
        <f>O148*H148</f>
        <v>0</v>
      </c>
      <c r="Q148" s="165">
        <v>0</v>
      </c>
      <c r="R148" s="165">
        <f>Q148*H148</f>
        <v>0</v>
      </c>
      <c r="S148" s="165">
        <v>0</v>
      </c>
      <c r="T148" s="166">
        <f>S148*H148</f>
        <v>0</v>
      </c>
      <c r="AR148" s="167" t="s">
        <v>218</v>
      </c>
      <c r="AT148" s="167" t="s">
        <v>391</v>
      </c>
      <c r="AU148" s="167" t="s">
        <v>137</v>
      </c>
      <c r="AY148" s="13" t="s">
        <v>158</v>
      </c>
      <c r="BE148" s="93">
        <f>IF(N148="základná",J148,0)</f>
        <v>0</v>
      </c>
      <c r="BF148" s="93">
        <f>IF(N148="znížená",J148,0)</f>
        <v>0</v>
      </c>
      <c r="BG148" s="93">
        <f>IF(N148="zákl. prenesená",J148,0)</f>
        <v>0</v>
      </c>
      <c r="BH148" s="93">
        <f>IF(N148="zníž. prenesená",J148,0)</f>
        <v>0</v>
      </c>
      <c r="BI148" s="93">
        <f>IF(N148="nulová",J148,0)</f>
        <v>0</v>
      </c>
      <c r="BJ148" s="13" t="s">
        <v>137</v>
      </c>
      <c r="BK148" s="93">
        <f>ROUND(I148*H148,2)</f>
        <v>0</v>
      </c>
      <c r="BL148" s="13" t="s">
        <v>190</v>
      </c>
      <c r="BM148" s="167" t="s">
        <v>7</v>
      </c>
    </row>
    <row r="149" spans="2:65" s="1" customFormat="1" ht="24.2" customHeight="1" x14ac:dyDescent="0.2">
      <c r="B149" s="130"/>
      <c r="C149" s="156" t="s">
        <v>197</v>
      </c>
      <c r="D149" s="156" t="s">
        <v>161</v>
      </c>
      <c r="E149" s="157" t="s">
        <v>456</v>
      </c>
      <c r="F149" s="158" t="s">
        <v>457</v>
      </c>
      <c r="G149" s="159" t="s">
        <v>383</v>
      </c>
      <c r="H149" s="168"/>
      <c r="I149" s="161"/>
      <c r="J149" s="162">
        <f>ROUND(I149*H149,2)</f>
        <v>0</v>
      </c>
      <c r="K149" s="163"/>
      <c r="L149" s="30"/>
      <c r="M149" s="164" t="s">
        <v>1</v>
      </c>
      <c r="N149" s="129" t="s">
        <v>41</v>
      </c>
      <c r="P149" s="165">
        <f>O149*H149</f>
        <v>0</v>
      </c>
      <c r="Q149" s="165">
        <v>0</v>
      </c>
      <c r="R149" s="165">
        <f>Q149*H149</f>
        <v>0</v>
      </c>
      <c r="S149" s="165">
        <v>0</v>
      </c>
      <c r="T149" s="166">
        <f>S149*H149</f>
        <v>0</v>
      </c>
      <c r="AR149" s="167" t="s">
        <v>190</v>
      </c>
      <c r="AT149" s="167" t="s">
        <v>161</v>
      </c>
      <c r="AU149" s="167" t="s">
        <v>137</v>
      </c>
      <c r="AY149" s="13" t="s">
        <v>158</v>
      </c>
      <c r="BE149" s="93">
        <f>IF(N149="základná",J149,0)</f>
        <v>0</v>
      </c>
      <c r="BF149" s="93">
        <f>IF(N149="znížená",J149,0)</f>
        <v>0</v>
      </c>
      <c r="BG149" s="93">
        <f>IF(N149="zákl. prenesená",J149,0)</f>
        <v>0</v>
      </c>
      <c r="BH149" s="93">
        <f>IF(N149="zníž. prenesená",J149,0)</f>
        <v>0</v>
      </c>
      <c r="BI149" s="93">
        <f>IF(N149="nulová",J149,0)</f>
        <v>0</v>
      </c>
      <c r="BJ149" s="13" t="s">
        <v>137</v>
      </c>
      <c r="BK149" s="93">
        <f>ROUND(I149*H149,2)</f>
        <v>0</v>
      </c>
      <c r="BL149" s="13" t="s">
        <v>190</v>
      </c>
      <c r="BM149" s="167" t="s">
        <v>200</v>
      </c>
    </row>
    <row r="150" spans="2:65" s="11" customFormat="1" ht="22.9" customHeight="1" x14ac:dyDescent="0.2">
      <c r="B150" s="145"/>
      <c r="D150" s="146" t="s">
        <v>74</v>
      </c>
      <c r="E150" s="154" t="s">
        <v>478</v>
      </c>
      <c r="F150" s="154" t="s">
        <v>816</v>
      </c>
      <c r="I150" s="148"/>
      <c r="J150" s="155">
        <f>BK150</f>
        <v>0</v>
      </c>
      <c r="L150" s="145"/>
      <c r="M150" s="149"/>
      <c r="P150" s="150">
        <f>SUM(P151:P156)</f>
        <v>0</v>
      </c>
      <c r="R150" s="150">
        <f>SUM(R151:R156)</f>
        <v>0</v>
      </c>
      <c r="T150" s="151">
        <f>SUM(T151:T156)</f>
        <v>0</v>
      </c>
      <c r="AR150" s="146" t="s">
        <v>137</v>
      </c>
      <c r="AT150" s="152" t="s">
        <v>74</v>
      </c>
      <c r="AU150" s="152" t="s">
        <v>83</v>
      </c>
      <c r="AY150" s="146" t="s">
        <v>158</v>
      </c>
      <c r="BK150" s="153">
        <f>SUM(BK151:BK156)</f>
        <v>0</v>
      </c>
    </row>
    <row r="151" spans="2:65" s="1" customFormat="1" ht="33" customHeight="1" x14ac:dyDescent="0.2">
      <c r="B151" s="130"/>
      <c r="C151" s="156" t="s">
        <v>183</v>
      </c>
      <c r="D151" s="156" t="s">
        <v>161</v>
      </c>
      <c r="E151" s="157" t="s">
        <v>817</v>
      </c>
      <c r="F151" s="158" t="s">
        <v>818</v>
      </c>
      <c r="G151" s="159" t="s">
        <v>170</v>
      </c>
      <c r="H151" s="160">
        <v>86.4</v>
      </c>
      <c r="I151" s="161"/>
      <c r="J151" s="162">
        <f t="shared" ref="J151:J156" si="15">ROUND(I151*H151,2)</f>
        <v>0</v>
      </c>
      <c r="K151" s="163"/>
      <c r="L151" s="30"/>
      <c r="M151" s="164" t="s">
        <v>1</v>
      </c>
      <c r="N151" s="129" t="s">
        <v>41</v>
      </c>
      <c r="P151" s="165">
        <f t="shared" ref="P151:P156" si="16">O151*H151</f>
        <v>0</v>
      </c>
      <c r="Q151" s="165">
        <v>0</v>
      </c>
      <c r="R151" s="165">
        <f t="shared" ref="R151:R156" si="17">Q151*H151</f>
        <v>0</v>
      </c>
      <c r="S151" s="165">
        <v>0</v>
      </c>
      <c r="T151" s="166">
        <f t="shared" ref="T151:T156" si="18">S151*H151</f>
        <v>0</v>
      </c>
      <c r="AR151" s="167" t="s">
        <v>190</v>
      </c>
      <c r="AT151" s="167" t="s">
        <v>161</v>
      </c>
      <c r="AU151" s="167" t="s">
        <v>137</v>
      </c>
      <c r="AY151" s="13" t="s">
        <v>158</v>
      </c>
      <c r="BE151" s="93">
        <f t="shared" ref="BE151:BE156" si="19">IF(N151="základná",J151,0)</f>
        <v>0</v>
      </c>
      <c r="BF151" s="93">
        <f t="shared" ref="BF151:BF156" si="20">IF(N151="znížená",J151,0)</f>
        <v>0</v>
      </c>
      <c r="BG151" s="93">
        <f t="shared" ref="BG151:BG156" si="21">IF(N151="zákl. prenesená",J151,0)</f>
        <v>0</v>
      </c>
      <c r="BH151" s="93">
        <f t="shared" ref="BH151:BH156" si="22">IF(N151="zníž. prenesená",J151,0)</f>
        <v>0</v>
      </c>
      <c r="BI151" s="93">
        <f t="shared" ref="BI151:BI156" si="23">IF(N151="nulová",J151,0)</f>
        <v>0</v>
      </c>
      <c r="BJ151" s="13" t="s">
        <v>137</v>
      </c>
      <c r="BK151" s="93">
        <f t="shared" ref="BK151:BK156" si="24">ROUND(I151*H151,2)</f>
        <v>0</v>
      </c>
      <c r="BL151" s="13" t="s">
        <v>190</v>
      </c>
      <c r="BM151" s="167" t="s">
        <v>203</v>
      </c>
    </row>
    <row r="152" spans="2:65" s="1" customFormat="1" ht="37.9" customHeight="1" x14ac:dyDescent="0.2">
      <c r="B152" s="130"/>
      <c r="C152" s="156" t="s">
        <v>204</v>
      </c>
      <c r="D152" s="156" t="s">
        <v>161</v>
      </c>
      <c r="E152" s="157" t="s">
        <v>819</v>
      </c>
      <c r="F152" s="158" t="s">
        <v>820</v>
      </c>
      <c r="G152" s="159" t="s">
        <v>170</v>
      </c>
      <c r="H152" s="160">
        <v>84</v>
      </c>
      <c r="I152" s="161"/>
      <c r="J152" s="162">
        <f t="shared" si="15"/>
        <v>0</v>
      </c>
      <c r="K152" s="163"/>
      <c r="L152" s="30"/>
      <c r="M152" s="164" t="s">
        <v>1</v>
      </c>
      <c r="N152" s="129" t="s">
        <v>41</v>
      </c>
      <c r="P152" s="165">
        <f t="shared" si="16"/>
        <v>0</v>
      </c>
      <c r="Q152" s="165">
        <v>0</v>
      </c>
      <c r="R152" s="165">
        <f t="shared" si="17"/>
        <v>0</v>
      </c>
      <c r="S152" s="165">
        <v>0</v>
      </c>
      <c r="T152" s="166">
        <f t="shared" si="18"/>
        <v>0</v>
      </c>
      <c r="AR152" s="167" t="s">
        <v>190</v>
      </c>
      <c r="AT152" s="167" t="s">
        <v>161</v>
      </c>
      <c r="AU152" s="167" t="s">
        <v>137</v>
      </c>
      <c r="AY152" s="13" t="s">
        <v>158</v>
      </c>
      <c r="BE152" s="93">
        <f t="shared" si="19"/>
        <v>0</v>
      </c>
      <c r="BF152" s="93">
        <f t="shared" si="20"/>
        <v>0</v>
      </c>
      <c r="BG152" s="93">
        <f t="shared" si="21"/>
        <v>0</v>
      </c>
      <c r="BH152" s="93">
        <f t="shared" si="22"/>
        <v>0</v>
      </c>
      <c r="BI152" s="93">
        <f t="shared" si="23"/>
        <v>0</v>
      </c>
      <c r="BJ152" s="13" t="s">
        <v>137</v>
      </c>
      <c r="BK152" s="93">
        <f t="shared" si="24"/>
        <v>0</v>
      </c>
      <c r="BL152" s="13" t="s">
        <v>190</v>
      </c>
      <c r="BM152" s="167" t="s">
        <v>207</v>
      </c>
    </row>
    <row r="153" spans="2:65" s="1" customFormat="1" ht="24.2" customHeight="1" x14ac:dyDescent="0.2">
      <c r="B153" s="130"/>
      <c r="C153" s="156" t="s">
        <v>187</v>
      </c>
      <c r="D153" s="156" t="s">
        <v>161</v>
      </c>
      <c r="E153" s="157" t="s">
        <v>821</v>
      </c>
      <c r="F153" s="158" t="s">
        <v>822</v>
      </c>
      <c r="G153" s="159" t="s">
        <v>427</v>
      </c>
      <c r="H153" s="160">
        <v>12</v>
      </c>
      <c r="I153" s="161"/>
      <c r="J153" s="162">
        <f t="shared" si="15"/>
        <v>0</v>
      </c>
      <c r="K153" s="163"/>
      <c r="L153" s="30"/>
      <c r="M153" s="164" t="s">
        <v>1</v>
      </c>
      <c r="N153" s="129" t="s">
        <v>41</v>
      </c>
      <c r="P153" s="165">
        <f t="shared" si="16"/>
        <v>0</v>
      </c>
      <c r="Q153" s="165">
        <v>0</v>
      </c>
      <c r="R153" s="165">
        <f t="shared" si="17"/>
        <v>0</v>
      </c>
      <c r="S153" s="165">
        <v>0</v>
      </c>
      <c r="T153" s="166">
        <f t="shared" si="18"/>
        <v>0</v>
      </c>
      <c r="AR153" s="167" t="s">
        <v>190</v>
      </c>
      <c r="AT153" s="167" t="s">
        <v>161</v>
      </c>
      <c r="AU153" s="167" t="s">
        <v>137</v>
      </c>
      <c r="AY153" s="13" t="s">
        <v>158</v>
      </c>
      <c r="BE153" s="93">
        <f t="shared" si="19"/>
        <v>0</v>
      </c>
      <c r="BF153" s="93">
        <f t="shared" si="20"/>
        <v>0</v>
      </c>
      <c r="BG153" s="93">
        <f t="shared" si="21"/>
        <v>0</v>
      </c>
      <c r="BH153" s="93">
        <f t="shared" si="22"/>
        <v>0</v>
      </c>
      <c r="BI153" s="93">
        <f t="shared" si="23"/>
        <v>0</v>
      </c>
      <c r="BJ153" s="13" t="s">
        <v>137</v>
      </c>
      <c r="BK153" s="93">
        <f t="shared" si="24"/>
        <v>0</v>
      </c>
      <c r="BL153" s="13" t="s">
        <v>190</v>
      </c>
      <c r="BM153" s="167" t="s">
        <v>210</v>
      </c>
    </row>
    <row r="154" spans="2:65" s="1" customFormat="1" ht="24.2" customHeight="1" x14ac:dyDescent="0.2">
      <c r="B154" s="130"/>
      <c r="C154" s="156" t="s">
        <v>212</v>
      </c>
      <c r="D154" s="156" t="s">
        <v>161</v>
      </c>
      <c r="E154" s="157" t="s">
        <v>823</v>
      </c>
      <c r="F154" s="158" t="s">
        <v>824</v>
      </c>
      <c r="G154" s="159" t="s">
        <v>427</v>
      </c>
      <c r="H154" s="160">
        <v>16</v>
      </c>
      <c r="I154" s="161"/>
      <c r="J154" s="162">
        <f t="shared" si="15"/>
        <v>0</v>
      </c>
      <c r="K154" s="163"/>
      <c r="L154" s="30"/>
      <c r="M154" s="164" t="s">
        <v>1</v>
      </c>
      <c r="N154" s="129" t="s">
        <v>41</v>
      </c>
      <c r="P154" s="165">
        <f t="shared" si="16"/>
        <v>0</v>
      </c>
      <c r="Q154" s="165">
        <v>0</v>
      </c>
      <c r="R154" s="165">
        <f t="shared" si="17"/>
        <v>0</v>
      </c>
      <c r="S154" s="165">
        <v>0</v>
      </c>
      <c r="T154" s="166">
        <f t="shared" si="18"/>
        <v>0</v>
      </c>
      <c r="AR154" s="167" t="s">
        <v>190</v>
      </c>
      <c r="AT154" s="167" t="s">
        <v>161</v>
      </c>
      <c r="AU154" s="167" t="s">
        <v>137</v>
      </c>
      <c r="AY154" s="13" t="s">
        <v>158</v>
      </c>
      <c r="BE154" s="93">
        <f t="shared" si="19"/>
        <v>0</v>
      </c>
      <c r="BF154" s="93">
        <f t="shared" si="20"/>
        <v>0</v>
      </c>
      <c r="BG154" s="93">
        <f t="shared" si="21"/>
        <v>0</v>
      </c>
      <c r="BH154" s="93">
        <f t="shared" si="22"/>
        <v>0</v>
      </c>
      <c r="BI154" s="93">
        <f t="shared" si="23"/>
        <v>0</v>
      </c>
      <c r="BJ154" s="13" t="s">
        <v>137</v>
      </c>
      <c r="BK154" s="93">
        <f t="shared" si="24"/>
        <v>0</v>
      </c>
      <c r="BL154" s="13" t="s">
        <v>190</v>
      </c>
      <c r="BM154" s="167" t="s">
        <v>215</v>
      </c>
    </row>
    <row r="155" spans="2:65" s="1" customFormat="1" ht="24.2" customHeight="1" x14ac:dyDescent="0.2">
      <c r="B155" s="130"/>
      <c r="C155" s="156" t="s">
        <v>190</v>
      </c>
      <c r="D155" s="156" t="s">
        <v>161</v>
      </c>
      <c r="E155" s="157" t="s">
        <v>825</v>
      </c>
      <c r="F155" s="158" t="s">
        <v>826</v>
      </c>
      <c r="G155" s="159" t="s">
        <v>170</v>
      </c>
      <c r="H155" s="160">
        <v>84</v>
      </c>
      <c r="I155" s="161"/>
      <c r="J155" s="162">
        <f t="shared" si="15"/>
        <v>0</v>
      </c>
      <c r="K155" s="163"/>
      <c r="L155" s="30"/>
      <c r="M155" s="164" t="s">
        <v>1</v>
      </c>
      <c r="N155" s="129" t="s">
        <v>41</v>
      </c>
      <c r="P155" s="165">
        <f t="shared" si="16"/>
        <v>0</v>
      </c>
      <c r="Q155" s="165">
        <v>0</v>
      </c>
      <c r="R155" s="165">
        <f t="shared" si="17"/>
        <v>0</v>
      </c>
      <c r="S155" s="165">
        <v>0</v>
      </c>
      <c r="T155" s="166">
        <f t="shared" si="18"/>
        <v>0</v>
      </c>
      <c r="AR155" s="167" t="s">
        <v>190</v>
      </c>
      <c r="AT155" s="167" t="s">
        <v>161</v>
      </c>
      <c r="AU155" s="167" t="s">
        <v>137</v>
      </c>
      <c r="AY155" s="13" t="s">
        <v>158</v>
      </c>
      <c r="BE155" s="93">
        <f t="shared" si="19"/>
        <v>0</v>
      </c>
      <c r="BF155" s="93">
        <f t="shared" si="20"/>
        <v>0</v>
      </c>
      <c r="BG155" s="93">
        <f t="shared" si="21"/>
        <v>0</v>
      </c>
      <c r="BH155" s="93">
        <f t="shared" si="22"/>
        <v>0</v>
      </c>
      <c r="BI155" s="93">
        <f t="shared" si="23"/>
        <v>0</v>
      </c>
      <c r="BJ155" s="13" t="s">
        <v>137</v>
      </c>
      <c r="BK155" s="93">
        <f t="shared" si="24"/>
        <v>0</v>
      </c>
      <c r="BL155" s="13" t="s">
        <v>190</v>
      </c>
      <c r="BM155" s="167" t="s">
        <v>218</v>
      </c>
    </row>
    <row r="156" spans="2:65" s="1" customFormat="1" ht="24.2" customHeight="1" x14ac:dyDescent="0.2">
      <c r="B156" s="130"/>
      <c r="C156" s="156" t="s">
        <v>219</v>
      </c>
      <c r="D156" s="156" t="s">
        <v>161</v>
      </c>
      <c r="E156" s="157" t="s">
        <v>482</v>
      </c>
      <c r="F156" s="158" t="s">
        <v>483</v>
      </c>
      <c r="G156" s="159" t="s">
        <v>383</v>
      </c>
      <c r="H156" s="168"/>
      <c r="I156" s="161"/>
      <c r="J156" s="162">
        <f t="shared" si="15"/>
        <v>0</v>
      </c>
      <c r="K156" s="163"/>
      <c r="L156" s="30"/>
      <c r="M156" s="164" t="s">
        <v>1</v>
      </c>
      <c r="N156" s="129" t="s">
        <v>41</v>
      </c>
      <c r="P156" s="165">
        <f t="shared" si="16"/>
        <v>0</v>
      </c>
      <c r="Q156" s="165">
        <v>0</v>
      </c>
      <c r="R156" s="165">
        <f t="shared" si="17"/>
        <v>0</v>
      </c>
      <c r="S156" s="165">
        <v>0</v>
      </c>
      <c r="T156" s="166">
        <f t="shared" si="18"/>
        <v>0</v>
      </c>
      <c r="AR156" s="167" t="s">
        <v>190</v>
      </c>
      <c r="AT156" s="167" t="s">
        <v>161</v>
      </c>
      <c r="AU156" s="167" t="s">
        <v>137</v>
      </c>
      <c r="AY156" s="13" t="s">
        <v>158</v>
      </c>
      <c r="BE156" s="93">
        <f t="shared" si="19"/>
        <v>0</v>
      </c>
      <c r="BF156" s="93">
        <f t="shared" si="20"/>
        <v>0</v>
      </c>
      <c r="BG156" s="93">
        <f t="shared" si="21"/>
        <v>0</v>
      </c>
      <c r="BH156" s="93">
        <f t="shared" si="22"/>
        <v>0</v>
      </c>
      <c r="BI156" s="93">
        <f t="shared" si="23"/>
        <v>0</v>
      </c>
      <c r="BJ156" s="13" t="s">
        <v>137</v>
      </c>
      <c r="BK156" s="93">
        <f t="shared" si="24"/>
        <v>0</v>
      </c>
      <c r="BL156" s="13" t="s">
        <v>190</v>
      </c>
      <c r="BM156" s="167" t="s">
        <v>222</v>
      </c>
    </row>
    <row r="157" spans="2:65" s="11" customFormat="1" ht="22.9" customHeight="1" x14ac:dyDescent="0.2">
      <c r="B157" s="145"/>
      <c r="D157" s="146" t="s">
        <v>74</v>
      </c>
      <c r="E157" s="154" t="s">
        <v>266</v>
      </c>
      <c r="F157" s="154" t="s">
        <v>267</v>
      </c>
      <c r="I157" s="148"/>
      <c r="J157" s="155">
        <f>BK157</f>
        <v>0</v>
      </c>
      <c r="L157" s="145"/>
      <c r="M157" s="149"/>
      <c r="P157" s="150">
        <f>SUM(P158:P169)</f>
        <v>0</v>
      </c>
      <c r="R157" s="150">
        <f>SUM(R158:R169)</f>
        <v>0</v>
      </c>
      <c r="T157" s="151">
        <f>SUM(T158:T169)</f>
        <v>0</v>
      </c>
      <c r="AR157" s="146" t="s">
        <v>137</v>
      </c>
      <c r="AT157" s="152" t="s">
        <v>74</v>
      </c>
      <c r="AU157" s="152" t="s">
        <v>83</v>
      </c>
      <c r="AY157" s="146" t="s">
        <v>158</v>
      </c>
      <c r="BK157" s="153">
        <f>SUM(BK158:BK169)</f>
        <v>0</v>
      </c>
    </row>
    <row r="158" spans="2:65" s="1" customFormat="1" ht="33" customHeight="1" x14ac:dyDescent="0.2">
      <c r="B158" s="130"/>
      <c r="C158" s="156" t="s">
        <v>194</v>
      </c>
      <c r="D158" s="156" t="s">
        <v>161</v>
      </c>
      <c r="E158" s="157" t="s">
        <v>827</v>
      </c>
      <c r="F158" s="158" t="s">
        <v>828</v>
      </c>
      <c r="G158" s="159" t="s">
        <v>170</v>
      </c>
      <c r="H158" s="160">
        <v>375.5</v>
      </c>
      <c r="I158" s="161"/>
      <c r="J158" s="162">
        <f t="shared" ref="J158:J169" si="25">ROUND(I158*H158,2)</f>
        <v>0</v>
      </c>
      <c r="K158" s="163"/>
      <c r="L158" s="30"/>
      <c r="M158" s="164" t="s">
        <v>1</v>
      </c>
      <c r="N158" s="129" t="s">
        <v>41</v>
      </c>
      <c r="P158" s="165">
        <f t="shared" ref="P158:P169" si="26">O158*H158</f>
        <v>0</v>
      </c>
      <c r="Q158" s="165">
        <v>0</v>
      </c>
      <c r="R158" s="165">
        <f t="shared" ref="R158:R169" si="27">Q158*H158</f>
        <v>0</v>
      </c>
      <c r="S158" s="165">
        <v>0</v>
      </c>
      <c r="T158" s="166">
        <f t="shared" ref="T158:T169" si="28">S158*H158</f>
        <v>0</v>
      </c>
      <c r="AR158" s="167" t="s">
        <v>190</v>
      </c>
      <c r="AT158" s="167" t="s">
        <v>161</v>
      </c>
      <c r="AU158" s="167" t="s">
        <v>137</v>
      </c>
      <c r="AY158" s="13" t="s">
        <v>158</v>
      </c>
      <c r="BE158" s="93">
        <f t="shared" ref="BE158:BE169" si="29">IF(N158="základná",J158,0)</f>
        <v>0</v>
      </c>
      <c r="BF158" s="93">
        <f t="shared" ref="BF158:BF169" si="30">IF(N158="znížená",J158,0)</f>
        <v>0</v>
      </c>
      <c r="BG158" s="93">
        <f t="shared" ref="BG158:BG169" si="31">IF(N158="zákl. prenesená",J158,0)</f>
        <v>0</v>
      </c>
      <c r="BH158" s="93">
        <f t="shared" ref="BH158:BH169" si="32">IF(N158="zníž. prenesená",J158,0)</f>
        <v>0</v>
      </c>
      <c r="BI158" s="93">
        <f t="shared" ref="BI158:BI169" si="33">IF(N158="nulová",J158,0)</f>
        <v>0</v>
      </c>
      <c r="BJ158" s="13" t="s">
        <v>137</v>
      </c>
      <c r="BK158" s="93">
        <f t="shared" ref="BK158:BK169" si="34">ROUND(I158*H158,2)</f>
        <v>0</v>
      </c>
      <c r="BL158" s="13" t="s">
        <v>190</v>
      </c>
      <c r="BM158" s="167" t="s">
        <v>225</v>
      </c>
    </row>
    <row r="159" spans="2:65" s="1" customFormat="1" ht="37.9" customHeight="1" x14ac:dyDescent="0.2">
      <c r="B159" s="130"/>
      <c r="C159" s="156" t="s">
        <v>226</v>
      </c>
      <c r="D159" s="156" t="s">
        <v>161</v>
      </c>
      <c r="E159" s="157" t="s">
        <v>829</v>
      </c>
      <c r="F159" s="158" t="s">
        <v>830</v>
      </c>
      <c r="G159" s="159" t="s">
        <v>170</v>
      </c>
      <c r="H159" s="160">
        <v>375.62</v>
      </c>
      <c r="I159" s="161"/>
      <c r="J159" s="162">
        <f t="shared" si="25"/>
        <v>0</v>
      </c>
      <c r="K159" s="163"/>
      <c r="L159" s="30"/>
      <c r="M159" s="164" t="s">
        <v>1</v>
      </c>
      <c r="N159" s="129" t="s">
        <v>41</v>
      </c>
      <c r="P159" s="165">
        <f t="shared" si="26"/>
        <v>0</v>
      </c>
      <c r="Q159" s="165">
        <v>0</v>
      </c>
      <c r="R159" s="165">
        <f t="shared" si="27"/>
        <v>0</v>
      </c>
      <c r="S159" s="165">
        <v>0</v>
      </c>
      <c r="T159" s="166">
        <f t="shared" si="28"/>
        <v>0</v>
      </c>
      <c r="AR159" s="167" t="s">
        <v>190</v>
      </c>
      <c r="AT159" s="167" t="s">
        <v>161</v>
      </c>
      <c r="AU159" s="167" t="s">
        <v>137</v>
      </c>
      <c r="AY159" s="13" t="s">
        <v>158</v>
      </c>
      <c r="BE159" s="93">
        <f t="shared" si="29"/>
        <v>0</v>
      </c>
      <c r="BF159" s="93">
        <f t="shared" si="30"/>
        <v>0</v>
      </c>
      <c r="BG159" s="93">
        <f t="shared" si="31"/>
        <v>0</v>
      </c>
      <c r="BH159" s="93">
        <f t="shared" si="32"/>
        <v>0</v>
      </c>
      <c r="BI159" s="93">
        <f t="shared" si="33"/>
        <v>0</v>
      </c>
      <c r="BJ159" s="13" t="s">
        <v>137</v>
      </c>
      <c r="BK159" s="93">
        <f t="shared" si="34"/>
        <v>0</v>
      </c>
      <c r="BL159" s="13" t="s">
        <v>190</v>
      </c>
      <c r="BM159" s="167" t="s">
        <v>229</v>
      </c>
    </row>
    <row r="160" spans="2:65" s="1" customFormat="1" ht="24.2" customHeight="1" x14ac:dyDescent="0.2">
      <c r="B160" s="130"/>
      <c r="C160" s="156" t="s">
        <v>7</v>
      </c>
      <c r="D160" s="156" t="s">
        <v>161</v>
      </c>
      <c r="E160" s="157" t="s">
        <v>831</v>
      </c>
      <c r="F160" s="158" t="s">
        <v>832</v>
      </c>
      <c r="G160" s="159" t="s">
        <v>170</v>
      </c>
      <c r="H160" s="160">
        <v>374</v>
      </c>
      <c r="I160" s="161"/>
      <c r="J160" s="162">
        <f t="shared" si="25"/>
        <v>0</v>
      </c>
      <c r="K160" s="163"/>
      <c r="L160" s="30"/>
      <c r="M160" s="164" t="s">
        <v>1</v>
      </c>
      <c r="N160" s="129" t="s">
        <v>41</v>
      </c>
      <c r="P160" s="165">
        <f t="shared" si="26"/>
        <v>0</v>
      </c>
      <c r="Q160" s="165">
        <v>0</v>
      </c>
      <c r="R160" s="165">
        <f t="shared" si="27"/>
        <v>0</v>
      </c>
      <c r="S160" s="165">
        <v>0</v>
      </c>
      <c r="T160" s="166">
        <f t="shared" si="28"/>
        <v>0</v>
      </c>
      <c r="AR160" s="167" t="s">
        <v>190</v>
      </c>
      <c r="AT160" s="167" t="s">
        <v>161</v>
      </c>
      <c r="AU160" s="167" t="s">
        <v>137</v>
      </c>
      <c r="AY160" s="13" t="s">
        <v>158</v>
      </c>
      <c r="BE160" s="93">
        <f t="shared" si="29"/>
        <v>0</v>
      </c>
      <c r="BF160" s="93">
        <f t="shared" si="30"/>
        <v>0</v>
      </c>
      <c r="BG160" s="93">
        <f t="shared" si="31"/>
        <v>0</v>
      </c>
      <c r="BH160" s="93">
        <f t="shared" si="32"/>
        <v>0</v>
      </c>
      <c r="BI160" s="93">
        <f t="shared" si="33"/>
        <v>0</v>
      </c>
      <c r="BJ160" s="13" t="s">
        <v>137</v>
      </c>
      <c r="BK160" s="93">
        <f t="shared" si="34"/>
        <v>0</v>
      </c>
      <c r="BL160" s="13" t="s">
        <v>190</v>
      </c>
      <c r="BM160" s="167" t="s">
        <v>232</v>
      </c>
    </row>
    <row r="161" spans="2:65" s="1" customFormat="1" ht="24.2" customHeight="1" x14ac:dyDescent="0.2">
      <c r="B161" s="130"/>
      <c r="C161" s="156" t="s">
        <v>233</v>
      </c>
      <c r="D161" s="156" t="s">
        <v>161</v>
      </c>
      <c r="E161" s="157" t="s">
        <v>833</v>
      </c>
      <c r="F161" s="158" t="s">
        <v>834</v>
      </c>
      <c r="G161" s="159" t="s">
        <v>427</v>
      </c>
      <c r="H161" s="160">
        <v>16</v>
      </c>
      <c r="I161" s="161"/>
      <c r="J161" s="162">
        <f t="shared" si="25"/>
        <v>0</v>
      </c>
      <c r="K161" s="163"/>
      <c r="L161" s="30"/>
      <c r="M161" s="164" t="s">
        <v>1</v>
      </c>
      <c r="N161" s="129" t="s">
        <v>41</v>
      </c>
      <c r="P161" s="165">
        <f t="shared" si="26"/>
        <v>0</v>
      </c>
      <c r="Q161" s="165">
        <v>0</v>
      </c>
      <c r="R161" s="165">
        <f t="shared" si="27"/>
        <v>0</v>
      </c>
      <c r="S161" s="165">
        <v>0</v>
      </c>
      <c r="T161" s="166">
        <f t="shared" si="28"/>
        <v>0</v>
      </c>
      <c r="AR161" s="167" t="s">
        <v>190</v>
      </c>
      <c r="AT161" s="167" t="s">
        <v>161</v>
      </c>
      <c r="AU161" s="167" t="s">
        <v>137</v>
      </c>
      <c r="AY161" s="13" t="s">
        <v>158</v>
      </c>
      <c r="BE161" s="93">
        <f t="shared" si="29"/>
        <v>0</v>
      </c>
      <c r="BF161" s="93">
        <f t="shared" si="30"/>
        <v>0</v>
      </c>
      <c r="BG161" s="93">
        <f t="shared" si="31"/>
        <v>0</v>
      </c>
      <c r="BH161" s="93">
        <f t="shared" si="32"/>
        <v>0</v>
      </c>
      <c r="BI161" s="93">
        <f t="shared" si="33"/>
        <v>0</v>
      </c>
      <c r="BJ161" s="13" t="s">
        <v>137</v>
      </c>
      <c r="BK161" s="93">
        <f t="shared" si="34"/>
        <v>0</v>
      </c>
      <c r="BL161" s="13" t="s">
        <v>190</v>
      </c>
      <c r="BM161" s="167" t="s">
        <v>236</v>
      </c>
    </row>
    <row r="162" spans="2:65" s="1" customFormat="1" ht="24.2" customHeight="1" x14ac:dyDescent="0.2">
      <c r="B162" s="130"/>
      <c r="C162" s="156" t="s">
        <v>200</v>
      </c>
      <c r="D162" s="156" t="s">
        <v>161</v>
      </c>
      <c r="E162" s="157" t="s">
        <v>835</v>
      </c>
      <c r="F162" s="158" t="s">
        <v>836</v>
      </c>
      <c r="G162" s="159" t="s">
        <v>427</v>
      </c>
      <c r="H162" s="160">
        <v>16</v>
      </c>
      <c r="I162" s="161"/>
      <c r="J162" s="162">
        <f t="shared" si="25"/>
        <v>0</v>
      </c>
      <c r="K162" s="163"/>
      <c r="L162" s="30"/>
      <c r="M162" s="164" t="s">
        <v>1</v>
      </c>
      <c r="N162" s="129" t="s">
        <v>41</v>
      </c>
      <c r="P162" s="165">
        <f t="shared" si="26"/>
        <v>0</v>
      </c>
      <c r="Q162" s="165">
        <v>0</v>
      </c>
      <c r="R162" s="165">
        <f t="shared" si="27"/>
        <v>0</v>
      </c>
      <c r="S162" s="165">
        <v>0</v>
      </c>
      <c r="T162" s="166">
        <f t="shared" si="28"/>
        <v>0</v>
      </c>
      <c r="AR162" s="167" t="s">
        <v>190</v>
      </c>
      <c r="AT162" s="167" t="s">
        <v>161</v>
      </c>
      <c r="AU162" s="167" t="s">
        <v>137</v>
      </c>
      <c r="AY162" s="13" t="s">
        <v>158</v>
      </c>
      <c r="BE162" s="93">
        <f t="shared" si="29"/>
        <v>0</v>
      </c>
      <c r="BF162" s="93">
        <f t="shared" si="30"/>
        <v>0</v>
      </c>
      <c r="BG162" s="93">
        <f t="shared" si="31"/>
        <v>0</v>
      </c>
      <c r="BH162" s="93">
        <f t="shared" si="32"/>
        <v>0</v>
      </c>
      <c r="BI162" s="93">
        <f t="shared" si="33"/>
        <v>0</v>
      </c>
      <c r="BJ162" s="13" t="s">
        <v>137</v>
      </c>
      <c r="BK162" s="93">
        <f t="shared" si="34"/>
        <v>0</v>
      </c>
      <c r="BL162" s="13" t="s">
        <v>190</v>
      </c>
      <c r="BM162" s="167" t="s">
        <v>240</v>
      </c>
    </row>
    <row r="163" spans="2:65" s="1" customFormat="1" ht="24.2" customHeight="1" x14ac:dyDescent="0.2">
      <c r="B163" s="130"/>
      <c r="C163" s="156" t="s">
        <v>241</v>
      </c>
      <c r="D163" s="156" t="s">
        <v>161</v>
      </c>
      <c r="E163" s="157" t="s">
        <v>837</v>
      </c>
      <c r="F163" s="158" t="s">
        <v>838</v>
      </c>
      <c r="G163" s="159" t="s">
        <v>170</v>
      </c>
      <c r="H163" s="160">
        <v>72</v>
      </c>
      <c r="I163" s="161"/>
      <c r="J163" s="162">
        <f t="shared" si="25"/>
        <v>0</v>
      </c>
      <c r="K163" s="163"/>
      <c r="L163" s="30"/>
      <c r="M163" s="164" t="s">
        <v>1</v>
      </c>
      <c r="N163" s="129" t="s">
        <v>41</v>
      </c>
      <c r="P163" s="165">
        <f t="shared" si="26"/>
        <v>0</v>
      </c>
      <c r="Q163" s="165">
        <v>0</v>
      </c>
      <c r="R163" s="165">
        <f t="shared" si="27"/>
        <v>0</v>
      </c>
      <c r="S163" s="165">
        <v>0</v>
      </c>
      <c r="T163" s="166">
        <f t="shared" si="28"/>
        <v>0</v>
      </c>
      <c r="AR163" s="167" t="s">
        <v>190</v>
      </c>
      <c r="AT163" s="167" t="s">
        <v>161</v>
      </c>
      <c r="AU163" s="167" t="s">
        <v>137</v>
      </c>
      <c r="AY163" s="13" t="s">
        <v>158</v>
      </c>
      <c r="BE163" s="93">
        <f t="shared" si="29"/>
        <v>0</v>
      </c>
      <c r="BF163" s="93">
        <f t="shared" si="30"/>
        <v>0</v>
      </c>
      <c r="BG163" s="93">
        <f t="shared" si="31"/>
        <v>0</v>
      </c>
      <c r="BH163" s="93">
        <f t="shared" si="32"/>
        <v>0</v>
      </c>
      <c r="BI163" s="93">
        <f t="shared" si="33"/>
        <v>0</v>
      </c>
      <c r="BJ163" s="13" t="s">
        <v>137</v>
      </c>
      <c r="BK163" s="93">
        <f t="shared" si="34"/>
        <v>0</v>
      </c>
      <c r="BL163" s="13" t="s">
        <v>190</v>
      </c>
      <c r="BM163" s="167" t="s">
        <v>244</v>
      </c>
    </row>
    <row r="164" spans="2:65" s="1" customFormat="1" ht="24.2" customHeight="1" x14ac:dyDescent="0.2">
      <c r="B164" s="130"/>
      <c r="C164" s="156" t="s">
        <v>203</v>
      </c>
      <c r="D164" s="156" t="s">
        <v>161</v>
      </c>
      <c r="E164" s="157" t="s">
        <v>839</v>
      </c>
      <c r="F164" s="158" t="s">
        <v>840</v>
      </c>
      <c r="G164" s="159" t="s">
        <v>170</v>
      </c>
      <c r="H164" s="160">
        <v>108</v>
      </c>
      <c r="I164" s="161"/>
      <c r="J164" s="162">
        <f t="shared" si="25"/>
        <v>0</v>
      </c>
      <c r="K164" s="163"/>
      <c r="L164" s="30"/>
      <c r="M164" s="164" t="s">
        <v>1</v>
      </c>
      <c r="N164" s="129" t="s">
        <v>41</v>
      </c>
      <c r="P164" s="165">
        <f t="shared" si="26"/>
        <v>0</v>
      </c>
      <c r="Q164" s="165">
        <v>0</v>
      </c>
      <c r="R164" s="165">
        <f t="shared" si="27"/>
        <v>0</v>
      </c>
      <c r="S164" s="165">
        <v>0</v>
      </c>
      <c r="T164" s="166">
        <f t="shared" si="28"/>
        <v>0</v>
      </c>
      <c r="AR164" s="167" t="s">
        <v>190</v>
      </c>
      <c r="AT164" s="167" t="s">
        <v>161</v>
      </c>
      <c r="AU164" s="167" t="s">
        <v>137</v>
      </c>
      <c r="AY164" s="13" t="s">
        <v>158</v>
      </c>
      <c r="BE164" s="93">
        <f t="shared" si="29"/>
        <v>0</v>
      </c>
      <c r="BF164" s="93">
        <f t="shared" si="30"/>
        <v>0</v>
      </c>
      <c r="BG164" s="93">
        <f t="shared" si="31"/>
        <v>0</v>
      </c>
      <c r="BH164" s="93">
        <f t="shared" si="32"/>
        <v>0</v>
      </c>
      <c r="BI164" s="93">
        <f t="shared" si="33"/>
        <v>0</v>
      </c>
      <c r="BJ164" s="13" t="s">
        <v>137</v>
      </c>
      <c r="BK164" s="93">
        <f t="shared" si="34"/>
        <v>0</v>
      </c>
      <c r="BL164" s="13" t="s">
        <v>190</v>
      </c>
      <c r="BM164" s="167" t="s">
        <v>247</v>
      </c>
    </row>
    <row r="165" spans="2:65" s="1" customFormat="1" ht="24.2" customHeight="1" x14ac:dyDescent="0.2">
      <c r="B165" s="130"/>
      <c r="C165" s="156" t="s">
        <v>248</v>
      </c>
      <c r="D165" s="156" t="s">
        <v>161</v>
      </c>
      <c r="E165" s="157" t="s">
        <v>841</v>
      </c>
      <c r="F165" s="158" t="s">
        <v>842</v>
      </c>
      <c r="G165" s="159" t="s">
        <v>170</v>
      </c>
      <c r="H165" s="160">
        <v>118.4</v>
      </c>
      <c r="I165" s="161"/>
      <c r="J165" s="162">
        <f t="shared" si="25"/>
        <v>0</v>
      </c>
      <c r="K165" s="163"/>
      <c r="L165" s="30"/>
      <c r="M165" s="164" t="s">
        <v>1</v>
      </c>
      <c r="N165" s="129" t="s">
        <v>41</v>
      </c>
      <c r="P165" s="165">
        <f t="shared" si="26"/>
        <v>0</v>
      </c>
      <c r="Q165" s="165">
        <v>0</v>
      </c>
      <c r="R165" s="165">
        <f t="shared" si="27"/>
        <v>0</v>
      </c>
      <c r="S165" s="165">
        <v>0</v>
      </c>
      <c r="T165" s="166">
        <f t="shared" si="28"/>
        <v>0</v>
      </c>
      <c r="AR165" s="167" t="s">
        <v>190</v>
      </c>
      <c r="AT165" s="167" t="s">
        <v>161</v>
      </c>
      <c r="AU165" s="167" t="s">
        <v>137</v>
      </c>
      <c r="AY165" s="13" t="s">
        <v>158</v>
      </c>
      <c r="BE165" s="93">
        <f t="shared" si="29"/>
        <v>0</v>
      </c>
      <c r="BF165" s="93">
        <f t="shared" si="30"/>
        <v>0</v>
      </c>
      <c r="BG165" s="93">
        <f t="shared" si="31"/>
        <v>0</v>
      </c>
      <c r="BH165" s="93">
        <f t="shared" si="32"/>
        <v>0</v>
      </c>
      <c r="BI165" s="93">
        <f t="shared" si="33"/>
        <v>0</v>
      </c>
      <c r="BJ165" s="13" t="s">
        <v>137</v>
      </c>
      <c r="BK165" s="93">
        <f t="shared" si="34"/>
        <v>0</v>
      </c>
      <c r="BL165" s="13" t="s">
        <v>190</v>
      </c>
      <c r="BM165" s="167" t="s">
        <v>251</v>
      </c>
    </row>
    <row r="166" spans="2:65" s="1" customFormat="1" ht="24.2" customHeight="1" x14ac:dyDescent="0.2">
      <c r="B166" s="130"/>
      <c r="C166" s="156" t="s">
        <v>207</v>
      </c>
      <c r="D166" s="156" t="s">
        <v>161</v>
      </c>
      <c r="E166" s="157" t="s">
        <v>843</v>
      </c>
      <c r="F166" s="158" t="s">
        <v>844</v>
      </c>
      <c r="G166" s="159" t="s">
        <v>170</v>
      </c>
      <c r="H166" s="160">
        <v>115.2</v>
      </c>
      <c r="I166" s="161"/>
      <c r="J166" s="162">
        <f t="shared" si="25"/>
        <v>0</v>
      </c>
      <c r="K166" s="163"/>
      <c r="L166" s="30"/>
      <c r="M166" s="164" t="s">
        <v>1</v>
      </c>
      <c r="N166" s="129" t="s">
        <v>41</v>
      </c>
      <c r="P166" s="165">
        <f t="shared" si="26"/>
        <v>0</v>
      </c>
      <c r="Q166" s="165">
        <v>0</v>
      </c>
      <c r="R166" s="165">
        <f t="shared" si="27"/>
        <v>0</v>
      </c>
      <c r="S166" s="165">
        <v>0</v>
      </c>
      <c r="T166" s="166">
        <f t="shared" si="28"/>
        <v>0</v>
      </c>
      <c r="AR166" s="167" t="s">
        <v>190</v>
      </c>
      <c r="AT166" s="167" t="s">
        <v>161</v>
      </c>
      <c r="AU166" s="167" t="s">
        <v>137</v>
      </c>
      <c r="AY166" s="13" t="s">
        <v>158</v>
      </c>
      <c r="BE166" s="93">
        <f t="shared" si="29"/>
        <v>0</v>
      </c>
      <c r="BF166" s="93">
        <f t="shared" si="30"/>
        <v>0</v>
      </c>
      <c r="BG166" s="93">
        <f t="shared" si="31"/>
        <v>0</v>
      </c>
      <c r="BH166" s="93">
        <f t="shared" si="32"/>
        <v>0</v>
      </c>
      <c r="BI166" s="93">
        <f t="shared" si="33"/>
        <v>0</v>
      </c>
      <c r="BJ166" s="13" t="s">
        <v>137</v>
      </c>
      <c r="BK166" s="93">
        <f t="shared" si="34"/>
        <v>0</v>
      </c>
      <c r="BL166" s="13" t="s">
        <v>190</v>
      </c>
      <c r="BM166" s="167" t="s">
        <v>254</v>
      </c>
    </row>
    <row r="167" spans="2:65" s="1" customFormat="1" ht="24.2" customHeight="1" x14ac:dyDescent="0.2">
      <c r="B167" s="130"/>
      <c r="C167" s="156" t="s">
        <v>255</v>
      </c>
      <c r="D167" s="156" t="s">
        <v>161</v>
      </c>
      <c r="E167" s="157" t="s">
        <v>845</v>
      </c>
      <c r="F167" s="158" t="s">
        <v>846</v>
      </c>
      <c r="G167" s="159" t="s">
        <v>170</v>
      </c>
      <c r="H167" s="160">
        <v>72.92</v>
      </c>
      <c r="I167" s="161"/>
      <c r="J167" s="162">
        <f t="shared" si="25"/>
        <v>0</v>
      </c>
      <c r="K167" s="163"/>
      <c r="L167" s="30"/>
      <c r="M167" s="164" t="s">
        <v>1</v>
      </c>
      <c r="N167" s="129" t="s">
        <v>41</v>
      </c>
      <c r="P167" s="165">
        <f t="shared" si="26"/>
        <v>0</v>
      </c>
      <c r="Q167" s="165">
        <v>0</v>
      </c>
      <c r="R167" s="165">
        <f t="shared" si="27"/>
        <v>0</v>
      </c>
      <c r="S167" s="165">
        <v>0</v>
      </c>
      <c r="T167" s="166">
        <f t="shared" si="28"/>
        <v>0</v>
      </c>
      <c r="AR167" s="167" t="s">
        <v>190</v>
      </c>
      <c r="AT167" s="167" t="s">
        <v>161</v>
      </c>
      <c r="AU167" s="167" t="s">
        <v>137</v>
      </c>
      <c r="AY167" s="13" t="s">
        <v>158</v>
      </c>
      <c r="BE167" s="93">
        <f t="shared" si="29"/>
        <v>0</v>
      </c>
      <c r="BF167" s="93">
        <f t="shared" si="30"/>
        <v>0</v>
      </c>
      <c r="BG167" s="93">
        <f t="shared" si="31"/>
        <v>0</v>
      </c>
      <c r="BH167" s="93">
        <f t="shared" si="32"/>
        <v>0</v>
      </c>
      <c r="BI167" s="93">
        <f t="shared" si="33"/>
        <v>0</v>
      </c>
      <c r="BJ167" s="13" t="s">
        <v>137</v>
      </c>
      <c r="BK167" s="93">
        <f t="shared" si="34"/>
        <v>0</v>
      </c>
      <c r="BL167" s="13" t="s">
        <v>190</v>
      </c>
      <c r="BM167" s="167" t="s">
        <v>258</v>
      </c>
    </row>
    <row r="168" spans="2:65" s="1" customFormat="1" ht="24.2" customHeight="1" x14ac:dyDescent="0.2">
      <c r="B168" s="130"/>
      <c r="C168" s="156" t="s">
        <v>210</v>
      </c>
      <c r="D168" s="156" t="s">
        <v>161</v>
      </c>
      <c r="E168" s="157" t="s">
        <v>847</v>
      </c>
      <c r="F168" s="158" t="s">
        <v>848</v>
      </c>
      <c r="G168" s="159" t="s">
        <v>170</v>
      </c>
      <c r="H168" s="160">
        <v>108</v>
      </c>
      <c r="I168" s="161"/>
      <c r="J168" s="162">
        <f t="shared" si="25"/>
        <v>0</v>
      </c>
      <c r="K168" s="163"/>
      <c r="L168" s="30"/>
      <c r="M168" s="164" t="s">
        <v>1</v>
      </c>
      <c r="N168" s="129" t="s">
        <v>41</v>
      </c>
      <c r="P168" s="165">
        <f t="shared" si="26"/>
        <v>0</v>
      </c>
      <c r="Q168" s="165">
        <v>0</v>
      </c>
      <c r="R168" s="165">
        <f t="shared" si="27"/>
        <v>0</v>
      </c>
      <c r="S168" s="165">
        <v>0</v>
      </c>
      <c r="T168" s="166">
        <f t="shared" si="28"/>
        <v>0</v>
      </c>
      <c r="AR168" s="167" t="s">
        <v>190</v>
      </c>
      <c r="AT168" s="167" t="s">
        <v>161</v>
      </c>
      <c r="AU168" s="167" t="s">
        <v>137</v>
      </c>
      <c r="AY168" s="13" t="s">
        <v>158</v>
      </c>
      <c r="BE168" s="93">
        <f t="shared" si="29"/>
        <v>0</v>
      </c>
      <c r="BF168" s="93">
        <f t="shared" si="30"/>
        <v>0</v>
      </c>
      <c r="BG168" s="93">
        <f t="shared" si="31"/>
        <v>0</v>
      </c>
      <c r="BH168" s="93">
        <f t="shared" si="32"/>
        <v>0</v>
      </c>
      <c r="BI168" s="93">
        <f t="shared" si="33"/>
        <v>0</v>
      </c>
      <c r="BJ168" s="13" t="s">
        <v>137</v>
      </c>
      <c r="BK168" s="93">
        <f t="shared" si="34"/>
        <v>0</v>
      </c>
      <c r="BL168" s="13" t="s">
        <v>190</v>
      </c>
      <c r="BM168" s="167" t="s">
        <v>263</v>
      </c>
    </row>
    <row r="169" spans="2:65" s="1" customFormat="1" ht="24.2" customHeight="1" x14ac:dyDescent="0.2">
      <c r="B169" s="130"/>
      <c r="C169" s="156" t="s">
        <v>268</v>
      </c>
      <c r="D169" s="156" t="s">
        <v>161</v>
      </c>
      <c r="E169" s="157" t="s">
        <v>381</v>
      </c>
      <c r="F169" s="158" t="s">
        <v>382</v>
      </c>
      <c r="G169" s="159" t="s">
        <v>383</v>
      </c>
      <c r="H169" s="168"/>
      <c r="I169" s="161"/>
      <c r="J169" s="162">
        <f t="shared" si="25"/>
        <v>0</v>
      </c>
      <c r="K169" s="163"/>
      <c r="L169" s="30"/>
      <c r="M169" s="164" t="s">
        <v>1</v>
      </c>
      <c r="N169" s="129" t="s">
        <v>41</v>
      </c>
      <c r="P169" s="165">
        <f t="shared" si="26"/>
        <v>0</v>
      </c>
      <c r="Q169" s="165">
        <v>0</v>
      </c>
      <c r="R169" s="165">
        <f t="shared" si="27"/>
        <v>0</v>
      </c>
      <c r="S169" s="165">
        <v>0</v>
      </c>
      <c r="T169" s="166">
        <f t="shared" si="28"/>
        <v>0</v>
      </c>
      <c r="AR169" s="167" t="s">
        <v>190</v>
      </c>
      <c r="AT169" s="167" t="s">
        <v>161</v>
      </c>
      <c r="AU169" s="167" t="s">
        <v>137</v>
      </c>
      <c r="AY169" s="13" t="s">
        <v>158</v>
      </c>
      <c r="BE169" s="93">
        <f t="shared" si="29"/>
        <v>0</v>
      </c>
      <c r="BF169" s="93">
        <f t="shared" si="30"/>
        <v>0</v>
      </c>
      <c r="BG169" s="93">
        <f t="shared" si="31"/>
        <v>0</v>
      </c>
      <c r="BH169" s="93">
        <f t="shared" si="32"/>
        <v>0</v>
      </c>
      <c r="BI169" s="93">
        <f t="shared" si="33"/>
        <v>0</v>
      </c>
      <c r="BJ169" s="13" t="s">
        <v>137</v>
      </c>
      <c r="BK169" s="93">
        <f t="shared" si="34"/>
        <v>0</v>
      </c>
      <c r="BL169" s="13" t="s">
        <v>190</v>
      </c>
      <c r="BM169" s="167" t="s">
        <v>271</v>
      </c>
    </row>
    <row r="170" spans="2:65" s="11" customFormat="1" ht="22.9" customHeight="1" x14ac:dyDescent="0.2">
      <c r="B170" s="145"/>
      <c r="D170" s="146" t="s">
        <v>74</v>
      </c>
      <c r="E170" s="154" t="s">
        <v>385</v>
      </c>
      <c r="F170" s="154" t="s">
        <v>386</v>
      </c>
      <c r="I170" s="148"/>
      <c r="J170" s="155">
        <f>BK170</f>
        <v>0</v>
      </c>
      <c r="L170" s="145"/>
      <c r="M170" s="149"/>
      <c r="P170" s="150">
        <f>SUM(P171:P172)</f>
        <v>0</v>
      </c>
      <c r="R170" s="150">
        <f>SUM(R171:R172)</f>
        <v>0</v>
      </c>
      <c r="T170" s="151">
        <f>SUM(T171:T172)</f>
        <v>0</v>
      </c>
      <c r="AR170" s="146" t="s">
        <v>137</v>
      </c>
      <c r="AT170" s="152" t="s">
        <v>74</v>
      </c>
      <c r="AU170" s="152" t="s">
        <v>83</v>
      </c>
      <c r="AY170" s="146" t="s">
        <v>158</v>
      </c>
      <c r="BK170" s="153">
        <f>SUM(BK171:BK172)</f>
        <v>0</v>
      </c>
    </row>
    <row r="171" spans="2:65" s="1" customFormat="1" ht="33" customHeight="1" x14ac:dyDescent="0.2">
      <c r="B171" s="130"/>
      <c r="C171" s="156" t="s">
        <v>215</v>
      </c>
      <c r="D171" s="156" t="s">
        <v>161</v>
      </c>
      <c r="E171" s="157" t="s">
        <v>395</v>
      </c>
      <c r="F171" s="158" t="s">
        <v>849</v>
      </c>
      <c r="G171" s="159" t="s">
        <v>427</v>
      </c>
      <c r="H171" s="160">
        <v>8</v>
      </c>
      <c r="I171" s="161"/>
      <c r="J171" s="162">
        <f>ROUND(I171*H171,2)</f>
        <v>0</v>
      </c>
      <c r="K171" s="163"/>
      <c r="L171" s="30"/>
      <c r="M171" s="164" t="s">
        <v>1</v>
      </c>
      <c r="N171" s="129" t="s">
        <v>41</v>
      </c>
      <c r="P171" s="165">
        <f>O171*H171</f>
        <v>0</v>
      </c>
      <c r="Q171" s="165">
        <v>0</v>
      </c>
      <c r="R171" s="165">
        <f>Q171*H171</f>
        <v>0</v>
      </c>
      <c r="S171" s="165">
        <v>0</v>
      </c>
      <c r="T171" s="166">
        <f>S171*H171</f>
        <v>0</v>
      </c>
      <c r="AR171" s="167" t="s">
        <v>190</v>
      </c>
      <c r="AT171" s="167" t="s">
        <v>161</v>
      </c>
      <c r="AU171" s="167" t="s">
        <v>137</v>
      </c>
      <c r="AY171" s="13" t="s">
        <v>158</v>
      </c>
      <c r="BE171" s="93">
        <f>IF(N171="základná",J171,0)</f>
        <v>0</v>
      </c>
      <c r="BF171" s="93">
        <f>IF(N171="znížená",J171,0)</f>
        <v>0</v>
      </c>
      <c r="BG171" s="93">
        <f>IF(N171="zákl. prenesená",J171,0)</f>
        <v>0</v>
      </c>
      <c r="BH171" s="93">
        <f>IF(N171="zníž. prenesená",J171,0)</f>
        <v>0</v>
      </c>
      <c r="BI171" s="93">
        <f>IF(N171="nulová",J171,0)</f>
        <v>0</v>
      </c>
      <c r="BJ171" s="13" t="s">
        <v>137</v>
      </c>
      <c r="BK171" s="93">
        <f>ROUND(I171*H171,2)</f>
        <v>0</v>
      </c>
      <c r="BL171" s="13" t="s">
        <v>190</v>
      </c>
      <c r="BM171" s="167" t="s">
        <v>274</v>
      </c>
    </row>
    <row r="172" spans="2:65" s="1" customFormat="1" ht="24.2" customHeight="1" x14ac:dyDescent="0.2">
      <c r="B172" s="130"/>
      <c r="C172" s="156" t="s">
        <v>275</v>
      </c>
      <c r="D172" s="156" t="s">
        <v>161</v>
      </c>
      <c r="E172" s="157" t="s">
        <v>403</v>
      </c>
      <c r="F172" s="158" t="s">
        <v>404</v>
      </c>
      <c r="G172" s="159" t="s">
        <v>383</v>
      </c>
      <c r="H172" s="168"/>
      <c r="I172" s="161"/>
      <c r="J172" s="162">
        <f>ROUND(I172*H172,2)</f>
        <v>0</v>
      </c>
      <c r="K172" s="163"/>
      <c r="L172" s="30"/>
      <c r="M172" s="164" t="s">
        <v>1</v>
      </c>
      <c r="N172" s="129" t="s">
        <v>41</v>
      </c>
      <c r="P172" s="165">
        <f>O172*H172</f>
        <v>0</v>
      </c>
      <c r="Q172" s="165">
        <v>0</v>
      </c>
      <c r="R172" s="165">
        <f>Q172*H172</f>
        <v>0</v>
      </c>
      <c r="S172" s="165">
        <v>0</v>
      </c>
      <c r="T172" s="166">
        <f>S172*H172</f>
        <v>0</v>
      </c>
      <c r="AR172" s="167" t="s">
        <v>190</v>
      </c>
      <c r="AT172" s="167" t="s">
        <v>161</v>
      </c>
      <c r="AU172" s="167" t="s">
        <v>137</v>
      </c>
      <c r="AY172" s="13" t="s">
        <v>158</v>
      </c>
      <c r="BE172" s="93">
        <f>IF(N172="základná",J172,0)</f>
        <v>0</v>
      </c>
      <c r="BF172" s="93">
        <f>IF(N172="znížená",J172,0)</f>
        <v>0</v>
      </c>
      <c r="BG172" s="93">
        <f>IF(N172="zákl. prenesená",J172,0)</f>
        <v>0</v>
      </c>
      <c r="BH172" s="93">
        <f>IF(N172="zníž. prenesená",J172,0)</f>
        <v>0</v>
      </c>
      <c r="BI172" s="93">
        <f>IF(N172="nulová",J172,0)</f>
        <v>0</v>
      </c>
      <c r="BJ172" s="13" t="s">
        <v>137</v>
      </c>
      <c r="BK172" s="93">
        <f>ROUND(I172*H172,2)</f>
        <v>0</v>
      </c>
      <c r="BL172" s="13" t="s">
        <v>190</v>
      </c>
      <c r="BM172" s="167" t="s">
        <v>278</v>
      </c>
    </row>
    <row r="173" spans="2:65" s="1" customFormat="1" ht="24.2" customHeight="1" x14ac:dyDescent="0.2">
      <c r="B173" s="130"/>
      <c r="C173" s="204" t="s">
        <v>853</v>
      </c>
      <c r="D173" s="193"/>
      <c r="E173" s="194"/>
      <c r="F173" s="195"/>
      <c r="G173" s="196"/>
      <c r="H173" s="198"/>
      <c r="I173" s="197"/>
      <c r="J173" s="197"/>
      <c r="K173" s="131"/>
      <c r="L173" s="30"/>
      <c r="M173" s="164"/>
      <c r="N173" s="129"/>
      <c r="P173" s="165"/>
      <c r="Q173" s="165"/>
      <c r="R173" s="165"/>
      <c r="S173" s="165"/>
      <c r="T173" s="166"/>
      <c r="AR173" s="167"/>
      <c r="AT173" s="167"/>
      <c r="AU173" s="167"/>
      <c r="AY173" s="13"/>
      <c r="BE173" s="93"/>
      <c r="BF173" s="93"/>
      <c r="BG173" s="93"/>
      <c r="BH173" s="93"/>
      <c r="BI173" s="93"/>
      <c r="BJ173" s="13"/>
      <c r="BK173" s="93"/>
      <c r="BL173" s="13"/>
      <c r="BM173" s="167"/>
    </row>
    <row r="174" spans="2:65" s="1" customFormat="1" ht="119.45" customHeight="1" x14ac:dyDescent="0.2">
      <c r="B174" s="130"/>
      <c r="C174" s="266" t="s">
        <v>851</v>
      </c>
      <c r="D174" s="264"/>
      <c r="E174" s="264"/>
      <c r="F174" s="264"/>
      <c r="G174" s="264"/>
      <c r="H174" s="264"/>
      <c r="I174" s="264"/>
      <c r="J174" s="264"/>
      <c r="K174" s="131"/>
      <c r="L174" s="30"/>
      <c r="M174" s="164"/>
      <c r="N174" s="129"/>
      <c r="P174" s="165"/>
      <c r="Q174" s="165"/>
      <c r="R174" s="165"/>
      <c r="S174" s="165"/>
      <c r="T174" s="166"/>
      <c r="AR174" s="167"/>
      <c r="AT174" s="167"/>
      <c r="AU174" s="167"/>
      <c r="AY174" s="13"/>
      <c r="BE174" s="93"/>
      <c r="BF174" s="93"/>
      <c r="BG174" s="93"/>
      <c r="BH174" s="93"/>
      <c r="BI174" s="93"/>
      <c r="BJ174" s="13"/>
      <c r="BK174" s="93"/>
      <c r="BL174" s="13"/>
      <c r="BM174" s="167"/>
    </row>
    <row r="175" spans="2:65" s="1" customFormat="1" ht="49.9" hidden="1" customHeight="1" x14ac:dyDescent="0.2">
      <c r="B175" s="30"/>
      <c r="E175" s="147" t="s">
        <v>406</v>
      </c>
      <c r="F175" s="147" t="s">
        <v>407</v>
      </c>
      <c r="J175" s="127">
        <f>BK175</f>
        <v>0</v>
      </c>
      <c r="L175" s="30"/>
      <c r="M175" s="180"/>
      <c r="T175" s="56"/>
      <c r="AT175" s="13" t="s">
        <v>74</v>
      </c>
      <c r="AU175" s="13" t="s">
        <v>75</v>
      </c>
      <c r="AY175" s="13" t="s">
        <v>408</v>
      </c>
      <c r="BK175" s="93">
        <f>BK176</f>
        <v>0</v>
      </c>
    </row>
    <row r="176" spans="2:65" s="1" customFormat="1" ht="16.350000000000001" hidden="1" customHeight="1" x14ac:dyDescent="0.2">
      <c r="B176" s="30"/>
      <c r="C176" s="181" t="s">
        <v>1</v>
      </c>
      <c r="D176" s="181" t="s">
        <v>161</v>
      </c>
      <c r="E176" s="182" t="s">
        <v>1</v>
      </c>
      <c r="F176" s="183" t="s">
        <v>1</v>
      </c>
      <c r="G176" s="184" t="s">
        <v>1</v>
      </c>
      <c r="H176" s="185"/>
      <c r="I176" s="186"/>
      <c r="J176" s="187">
        <f>BK176</f>
        <v>0</v>
      </c>
      <c r="K176" s="188"/>
      <c r="L176" s="30"/>
      <c r="M176" s="189" t="s">
        <v>1</v>
      </c>
      <c r="N176" s="190" t="s">
        <v>41</v>
      </c>
      <c r="O176" s="191"/>
      <c r="P176" s="191"/>
      <c r="Q176" s="191"/>
      <c r="R176" s="191"/>
      <c r="S176" s="191"/>
      <c r="T176" s="192"/>
      <c r="AT176" s="13" t="s">
        <v>408</v>
      </c>
      <c r="AU176" s="13" t="s">
        <v>83</v>
      </c>
      <c r="AY176" s="13" t="s">
        <v>408</v>
      </c>
      <c r="BE176" s="93">
        <f>IF(N176="základná",J176,0)</f>
        <v>0</v>
      </c>
      <c r="BF176" s="93">
        <f>IF(N176="znížená",J176,0)</f>
        <v>0</v>
      </c>
      <c r="BG176" s="93">
        <f>IF(N176="zákl. prenesená",J176,0)</f>
        <v>0</v>
      </c>
      <c r="BH176" s="93">
        <f>IF(N176="zníž. prenesená",J176,0)</f>
        <v>0</v>
      </c>
      <c r="BI176" s="93">
        <f>IF(N176="nulová",J176,0)</f>
        <v>0</v>
      </c>
      <c r="BJ176" s="13" t="s">
        <v>137</v>
      </c>
      <c r="BK176" s="93">
        <f>I176*H176</f>
        <v>0</v>
      </c>
    </row>
    <row r="177" spans="2:12" s="1" customFormat="1" ht="6.95" customHeight="1" x14ac:dyDescent="0.2">
      <c r="B177" s="45"/>
      <c r="C177" s="46"/>
      <c r="D177" s="46"/>
      <c r="E177" s="46"/>
      <c r="F177" s="46"/>
      <c r="G177" s="46"/>
      <c r="H177" s="46"/>
      <c r="I177" s="46"/>
      <c r="J177" s="46"/>
      <c r="K177" s="46"/>
      <c r="L177" s="30"/>
    </row>
  </sheetData>
  <autoFilter ref="C133:K176" xr:uid="{00000000-0009-0000-0000-000008000000}"/>
  <mergeCells count="15">
    <mergeCell ref="D112:F112"/>
    <mergeCell ref="E124:H124"/>
    <mergeCell ref="E126:H126"/>
    <mergeCell ref="L2:V2"/>
    <mergeCell ref="C174:J174"/>
    <mergeCell ref="E87:H87"/>
    <mergeCell ref="D108:F108"/>
    <mergeCell ref="D109:F109"/>
    <mergeCell ref="D110:F110"/>
    <mergeCell ref="D111:F111"/>
    <mergeCell ref="E7:H7"/>
    <mergeCell ref="E9:H9"/>
    <mergeCell ref="E18:H18"/>
    <mergeCell ref="E27:H27"/>
    <mergeCell ref="E85:H85"/>
  </mergeCells>
  <dataValidations count="2">
    <dataValidation type="list" allowBlank="1" showInputMessage="1" showErrorMessage="1" error="Povolené sú hodnoty K, M." sqref="D176:D177" xr:uid="{00000000-0002-0000-0800-000000000000}">
      <formula1>"K, M"</formula1>
    </dataValidation>
    <dataValidation type="list" allowBlank="1" showInputMessage="1" showErrorMessage="1" error="Povolené sú hodnoty základná, znížená, nulová." sqref="N176:N177" xr:uid="{00000000-0002-0000-0800-000001000000}">
      <formula1>"základná, znížená, nulová"</formula1>
    </dataValidation>
  </dataValidation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9</vt:i4>
      </vt:variant>
      <vt:variant>
        <vt:lpstr>Pomenované rozsahy</vt:lpstr>
      </vt:variant>
      <vt:variant>
        <vt:i4>18</vt:i4>
      </vt:variant>
    </vt:vector>
  </HeadingPairs>
  <TitlesOfParts>
    <vt:vector size="27" baseType="lpstr">
      <vt:lpstr>Rekapitulácia stavby</vt:lpstr>
      <vt:lpstr>01 - Zateplenie obvodovéh...</vt:lpstr>
      <vt:lpstr>02 - Zateplenie strechy</vt:lpstr>
      <vt:lpstr>03 - Výmena vonkajších vý...</vt:lpstr>
      <vt:lpstr>4.1 - Odstránenie a likvi...</vt:lpstr>
      <vt:lpstr>4.2 - Nový bleskozvod vrá...</vt:lpstr>
      <vt:lpstr>4.3 - Výmena osvetlovacíc...</vt:lpstr>
      <vt:lpstr>4.4 - Fotovoltaická elekt...</vt:lpstr>
      <vt:lpstr>5.1 - 5.1, 5.2, 5.3 - Ost...</vt:lpstr>
      <vt:lpstr>'01 - Zateplenie obvodovéh...'!Názvy_tlače</vt:lpstr>
      <vt:lpstr>'02 - Zateplenie strechy'!Názvy_tlače</vt:lpstr>
      <vt:lpstr>'03 - Výmena vonkajších vý...'!Názvy_tlače</vt:lpstr>
      <vt:lpstr>'4.1 - Odstránenie a likvi...'!Názvy_tlače</vt:lpstr>
      <vt:lpstr>'4.2 - Nový bleskozvod vrá...'!Názvy_tlače</vt:lpstr>
      <vt:lpstr>'4.3 - Výmena osvetlovacíc...'!Názvy_tlače</vt:lpstr>
      <vt:lpstr>'4.4 - Fotovoltaická elekt...'!Názvy_tlače</vt:lpstr>
      <vt:lpstr>'5.1 - 5.1, 5.2, 5.3 - Ost...'!Názvy_tlače</vt:lpstr>
      <vt:lpstr>'Rekapitulácia stavby'!Názvy_tlače</vt:lpstr>
      <vt:lpstr>'01 - Zateplenie obvodovéh...'!Oblasť_tlače</vt:lpstr>
      <vt:lpstr>'02 - Zateplenie strechy'!Oblasť_tlače</vt:lpstr>
      <vt:lpstr>'03 - Výmena vonkajších vý...'!Oblasť_tlače</vt:lpstr>
      <vt:lpstr>'4.1 - Odstránenie a likvi...'!Oblasť_tlače</vt:lpstr>
      <vt:lpstr>'4.2 - Nový bleskozvod vrá...'!Oblasť_tlače</vt:lpstr>
      <vt:lpstr>'4.3 - Výmena osvetlovacíc...'!Oblasť_tlače</vt:lpstr>
      <vt:lpstr>'4.4 - Fotovoltaická elekt...'!Oblasť_tlače</vt:lpstr>
      <vt:lpstr>'5.1 - 5.1, 5.2, 5.3 - Ost...'!Oblasť_tlače</vt:lpstr>
      <vt:lpstr>'Rekapitulácia stavby'!Oblasť_tlače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Ondrášková</dc:creator>
  <cp:lastModifiedBy>marek pihulic</cp:lastModifiedBy>
  <dcterms:created xsi:type="dcterms:W3CDTF">2023-06-08T08:20:02Z</dcterms:created>
  <dcterms:modified xsi:type="dcterms:W3CDTF">2023-12-04T13:35:03Z</dcterms:modified>
</cp:coreProperties>
</file>