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19200" windowHeight="11490"/>
  </bookViews>
  <sheets>
    <sheet name="Rozpočet" sheetId="2" r:id="rId1"/>
  </sheets>
  <definedNames>
    <definedName name="_xlnm._FilterDatabase" localSheetId="0" hidden="1">Rozpočet!$C$122:$K$165</definedName>
    <definedName name="_xlnm.Print_Titles" localSheetId="0">Rozpočet!$122:$122</definedName>
    <definedName name="_xlnm.Print_Area" localSheetId="0">Rozpočet!$C$4:$J$76,Rozpočet!$C$82:$J$104,Rozpočet!$C$110:$K$165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J35" i="2"/>
  <c r="BI165" i="2"/>
  <c r="BH165" i="2"/>
  <c r="BG165" i="2"/>
  <c r="BF165" i="2"/>
  <c r="T165" i="2"/>
  <c r="T164" i="2" s="1"/>
  <c r="R165" i="2"/>
  <c r="R164" i="2" s="1"/>
  <c r="P165" i="2"/>
  <c r="P164" i="2" s="1"/>
  <c r="BK165" i="2"/>
  <c r="BK164" i="2" s="1"/>
  <c r="J164" i="2" s="1"/>
  <c r="J103" i="2" s="1"/>
  <c r="J165" i="2"/>
  <c r="BE165" i="2" s="1"/>
  <c r="BI163" i="2"/>
  <c r="BH163" i="2"/>
  <c r="BG163" i="2"/>
  <c r="BF163" i="2"/>
  <c r="T163" i="2"/>
  <c r="R163" i="2"/>
  <c r="P163" i="2"/>
  <c r="BK163" i="2"/>
  <c r="J163" i="2"/>
  <c r="BE163" i="2" s="1"/>
  <c r="BI162" i="2"/>
  <c r="BH162" i="2"/>
  <c r="BG162" i="2"/>
  <c r="BF162" i="2"/>
  <c r="T162" i="2"/>
  <c r="R162" i="2"/>
  <c r="P162" i="2"/>
  <c r="BK162" i="2"/>
  <c r="J162" i="2"/>
  <c r="BE162" i="2" s="1"/>
  <c r="BI161" i="2"/>
  <c r="BH161" i="2"/>
  <c r="BG161" i="2"/>
  <c r="BF161" i="2"/>
  <c r="T161" i="2"/>
  <c r="R161" i="2"/>
  <c r="P161" i="2"/>
  <c r="BK161" i="2"/>
  <c r="J161" i="2"/>
  <c r="BE161" i="2" s="1"/>
  <c r="BI160" i="2"/>
  <c r="BH160" i="2"/>
  <c r="BG160" i="2"/>
  <c r="BF160" i="2"/>
  <c r="T160" i="2"/>
  <c r="T159" i="2" s="1"/>
  <c r="R160" i="2"/>
  <c r="R159" i="2" s="1"/>
  <c r="P160" i="2"/>
  <c r="P159" i="2" s="1"/>
  <c r="BK160" i="2"/>
  <c r="BK159" i="2" s="1"/>
  <c r="J159" i="2" s="1"/>
  <c r="J102" i="2" s="1"/>
  <c r="J160" i="2"/>
  <c r="BE160" i="2"/>
  <c r="BI158" i="2"/>
  <c r="BH158" i="2"/>
  <c r="BG158" i="2"/>
  <c r="BF158" i="2"/>
  <c r="T158" i="2"/>
  <c r="R158" i="2"/>
  <c r="P158" i="2"/>
  <c r="BK158" i="2"/>
  <c r="J158" i="2"/>
  <c r="BE158" i="2" s="1"/>
  <c r="BI157" i="2"/>
  <c r="BH157" i="2"/>
  <c r="BG157" i="2"/>
  <c r="BF157" i="2"/>
  <c r="T157" i="2"/>
  <c r="R157" i="2"/>
  <c r="P157" i="2"/>
  <c r="BK157" i="2"/>
  <c r="J157" i="2"/>
  <c r="BE157" i="2" s="1"/>
  <c r="BI156" i="2"/>
  <c r="BH156" i="2"/>
  <c r="BG156" i="2"/>
  <c r="BF156" i="2"/>
  <c r="T156" i="2"/>
  <c r="R156" i="2"/>
  <c r="P156" i="2"/>
  <c r="BK156" i="2"/>
  <c r="J156" i="2"/>
  <c r="BE156" i="2" s="1"/>
  <c r="BI155" i="2"/>
  <c r="BH155" i="2"/>
  <c r="BG155" i="2"/>
  <c r="BF155" i="2"/>
  <c r="T155" i="2"/>
  <c r="R155" i="2"/>
  <c r="P155" i="2"/>
  <c r="BK155" i="2"/>
  <c r="J155" i="2"/>
  <c r="BE155" i="2" s="1"/>
  <c r="BI154" i="2"/>
  <c r="BH154" i="2"/>
  <c r="BG154" i="2"/>
  <c r="BF154" i="2"/>
  <c r="T154" i="2"/>
  <c r="R154" i="2"/>
  <c r="P154" i="2"/>
  <c r="BK154" i="2"/>
  <c r="J154" i="2"/>
  <c r="BE154" i="2" s="1"/>
  <c r="BI153" i="2"/>
  <c r="BH153" i="2"/>
  <c r="BG153" i="2"/>
  <c r="BF153" i="2"/>
  <c r="T153" i="2"/>
  <c r="T152" i="2" s="1"/>
  <c r="R153" i="2"/>
  <c r="R152" i="2" s="1"/>
  <c r="P153" i="2"/>
  <c r="P152" i="2" s="1"/>
  <c r="BK153" i="2"/>
  <c r="J153" i="2"/>
  <c r="BE153" i="2" s="1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R150" i="2"/>
  <c r="P150" i="2"/>
  <c r="BK150" i="2"/>
  <c r="J150" i="2"/>
  <c r="BE150" i="2" s="1"/>
  <c r="BI149" i="2"/>
  <c r="BH149" i="2"/>
  <c r="BG149" i="2"/>
  <c r="BF149" i="2"/>
  <c r="T149" i="2"/>
  <c r="R149" i="2"/>
  <c r="P149" i="2"/>
  <c r="BK149" i="2"/>
  <c r="J149" i="2"/>
  <c r="BE149" i="2" s="1"/>
  <c r="BI148" i="2"/>
  <c r="BH148" i="2"/>
  <c r="BG148" i="2"/>
  <c r="BF148" i="2"/>
  <c r="T148" i="2"/>
  <c r="R148" i="2"/>
  <c r="P148" i="2"/>
  <c r="BK148" i="2"/>
  <c r="J148" i="2"/>
  <c r="BE148" i="2" s="1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T145" i="2" s="1"/>
  <c r="R146" i="2"/>
  <c r="R145" i="2" s="1"/>
  <c r="P146" i="2"/>
  <c r="P145" i="2" s="1"/>
  <c r="BK146" i="2"/>
  <c r="J146" i="2"/>
  <c r="BE146" i="2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 s="1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 s="1"/>
  <c r="BI139" i="2"/>
  <c r="BH139" i="2"/>
  <c r="BG139" i="2"/>
  <c r="BF139" i="2"/>
  <c r="T139" i="2"/>
  <c r="R139" i="2"/>
  <c r="P139" i="2"/>
  <c r="BK139" i="2"/>
  <c r="J139" i="2"/>
  <c r="BE139" i="2" s="1"/>
  <c r="BI138" i="2"/>
  <c r="BH138" i="2"/>
  <c r="BG138" i="2"/>
  <c r="BF138" i="2"/>
  <c r="T138" i="2"/>
  <c r="R138" i="2"/>
  <c r="P138" i="2"/>
  <c r="BK138" i="2"/>
  <c r="J138" i="2"/>
  <c r="BE138" i="2" s="1"/>
  <c r="BI137" i="2"/>
  <c r="BH137" i="2"/>
  <c r="BG137" i="2"/>
  <c r="BF137" i="2"/>
  <c r="T137" i="2"/>
  <c r="T136" i="2" s="1"/>
  <c r="R137" i="2"/>
  <c r="R136" i="2" s="1"/>
  <c r="P137" i="2"/>
  <c r="P136" i="2" s="1"/>
  <c r="BK137" i="2"/>
  <c r="J137" i="2"/>
  <c r="BE137" i="2" s="1"/>
  <c r="BI135" i="2"/>
  <c r="BH135" i="2"/>
  <c r="BG135" i="2"/>
  <c r="BF135" i="2"/>
  <c r="T135" i="2"/>
  <c r="R135" i="2"/>
  <c r="P135" i="2"/>
  <c r="BK135" i="2"/>
  <c r="J135" i="2"/>
  <c r="BE135" i="2" s="1"/>
  <c r="BI134" i="2"/>
  <c r="BH134" i="2"/>
  <c r="BG134" i="2"/>
  <c r="BF134" i="2"/>
  <c r="T134" i="2"/>
  <c r="R134" i="2"/>
  <c r="P134" i="2"/>
  <c r="BK134" i="2"/>
  <c r="J134" i="2"/>
  <c r="BE134" i="2" s="1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 s="1"/>
  <c r="BI131" i="2"/>
  <c r="BH131" i="2"/>
  <c r="BG131" i="2"/>
  <c r="BF131" i="2"/>
  <c r="T131" i="2"/>
  <c r="R131" i="2"/>
  <c r="P131" i="2"/>
  <c r="BK131" i="2"/>
  <c r="J131" i="2"/>
  <c r="BE131" i="2" s="1"/>
  <c r="BI130" i="2"/>
  <c r="BH130" i="2"/>
  <c r="BG130" i="2"/>
  <c r="BF130" i="2"/>
  <c r="T130" i="2"/>
  <c r="R130" i="2"/>
  <c r="P130" i="2"/>
  <c r="BK130" i="2"/>
  <c r="J130" i="2"/>
  <c r="BE130" i="2" s="1"/>
  <c r="BI129" i="2"/>
  <c r="BH129" i="2"/>
  <c r="BG129" i="2"/>
  <c r="BF129" i="2"/>
  <c r="T129" i="2"/>
  <c r="R129" i="2"/>
  <c r="P129" i="2"/>
  <c r="BK129" i="2"/>
  <c r="J129" i="2"/>
  <c r="BE129" i="2" s="1"/>
  <c r="BI128" i="2"/>
  <c r="BH128" i="2"/>
  <c r="BG128" i="2"/>
  <c r="BF128" i="2"/>
  <c r="T128" i="2"/>
  <c r="R128" i="2"/>
  <c r="P128" i="2"/>
  <c r="BK128" i="2"/>
  <c r="J128" i="2"/>
  <c r="BE128" i="2" s="1"/>
  <c r="BI127" i="2"/>
  <c r="BH127" i="2"/>
  <c r="BG127" i="2"/>
  <c r="F35" i="2" s="1"/>
  <c r="BF127" i="2"/>
  <c r="T127" i="2"/>
  <c r="R127" i="2"/>
  <c r="P127" i="2"/>
  <c r="BK127" i="2"/>
  <c r="J127" i="2"/>
  <c r="BE127" i="2"/>
  <c r="BI126" i="2"/>
  <c r="F37" i="2" s="1"/>
  <c r="BH126" i="2"/>
  <c r="F36" i="2" s="1"/>
  <c r="BG126" i="2"/>
  <c r="BF126" i="2"/>
  <c r="J34" i="2" s="1"/>
  <c r="T126" i="2"/>
  <c r="T125" i="2" s="1"/>
  <c r="T124" i="2" s="1"/>
  <c r="T123" i="2" s="1"/>
  <c r="R126" i="2"/>
  <c r="R125" i="2" s="1"/>
  <c r="R124" i="2" s="1"/>
  <c r="R123" i="2" s="1"/>
  <c r="P126" i="2"/>
  <c r="P125" i="2" s="1"/>
  <c r="BK126" i="2"/>
  <c r="BK125" i="2" s="1"/>
  <c r="J125" i="2" s="1"/>
  <c r="J98" i="2" s="1"/>
  <c r="J126" i="2"/>
  <c r="BE126" i="2" s="1"/>
  <c r="F117" i="2"/>
  <c r="E115" i="2"/>
  <c r="F89" i="2"/>
  <c r="E87" i="2"/>
  <c r="J92" i="2"/>
  <c r="J120" i="2"/>
  <c r="J119" i="2"/>
  <c r="F120" i="2"/>
  <c r="F92" i="2"/>
  <c r="F119" i="2"/>
  <c r="F91" i="2"/>
  <c r="J117" i="2"/>
  <c r="J89" i="2"/>
  <c r="E113" i="2"/>
  <c r="E85" i="2"/>
  <c r="BK136" i="2" l="1"/>
  <c r="J136" i="2" s="1"/>
  <c r="J99" i="2" s="1"/>
  <c r="BK152" i="2"/>
  <c r="J152" i="2" s="1"/>
  <c r="J101" i="2" s="1"/>
  <c r="F34" i="2"/>
  <c r="BK145" i="2"/>
  <c r="J145" i="2" s="1"/>
  <c r="J100" i="2" s="1"/>
  <c r="F33" i="2"/>
  <c r="P124" i="2"/>
  <c r="P123" i="2" s="1"/>
  <c r="J33" i="2"/>
  <c r="J91" i="2"/>
  <c r="BK124" i="2" l="1"/>
  <c r="BK123" i="2" s="1"/>
  <c r="J123" i="2" s="1"/>
  <c r="J124" i="2" l="1"/>
  <c r="J97" i="2" s="1"/>
  <c r="J96" i="2"/>
  <c r="J30" i="2"/>
  <c r="J39" i="2" l="1"/>
</calcChain>
</file>

<file path=xl/sharedStrings.xml><?xml version="1.0" encoding="utf-8"?>
<sst xmlns="http://schemas.openxmlformats.org/spreadsheetml/2006/main" count="691" uniqueCount="231">
  <si>
    <t/>
  </si>
  <si>
    <t>False</t>
  </si>
  <si>
    <t>&gt;&gt;  skryté sloupce  &lt;&lt;</t>
  </si>
  <si>
    <t>21</t>
  </si>
  <si>
    <t>15</t>
  </si>
  <si>
    <t>v ---  níže se nacházejí doplnkové a pomocné údaje k sestavám  --- v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</si>
  <si>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</si>
  <si>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</si>
  <si>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</si>
  <si>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</si>
  <si>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</si>
  <si>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</si>
  <si>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</si>
  <si>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</si>
  <si>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</si>
  <si>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</si>
  <si>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</si>
  <si>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</si>
  <si>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</si>
  <si>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</si>
  <si>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</si>
  <si>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</si>
  <si>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</si>
  <si>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</si>
  <si>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</si>
  <si>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</si>
  <si>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</si>
  <si>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</si>
  <si>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</si>
  <si>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</si>
  <si>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</si>
  <si>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</si>
  <si>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</si>
  <si>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</si>
  <si>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</si>
  <si>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</si>
  <si>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</si>
  <si>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</si>
  <si>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Kód</t>
  </si>
  <si>
    <t>Popis</t>
  </si>
  <si>
    <t>Typ</t>
  </si>
  <si>
    <t>D</t>
  </si>
  <si>
    <t>0</t>
  </si>
  <si>
    <t>1</t>
  </si>
  <si>
    <t>{fe123288-3ec5-4b0f-837b-16c2a1bf6582}</t>
  </si>
  <si>
    <t>2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</si>
  <si>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</si>
  <si>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</si>
  <si>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</si>
  <si>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</si>
  <si>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</si>
  <si>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</si>
  <si>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</si>
  <si>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</si>
  <si>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</si>
  <si>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</si>
  <si>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</si>
  <si>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</si>
  <si>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</si>
  <si>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</si>
  <si>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</si>
  <si>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</si>
  <si>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</si>
  <si>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</si>
  <si>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</si>
  <si>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</si>
  <si>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</si>
  <si>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</si>
  <si>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</si>
  <si>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</si>
  <si>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</si>
  <si>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</si>
  <si>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</si>
  <si>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</si>
  <si>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</si>
  <si>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</si>
  <si>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</si>
  <si>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</si>
  <si>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113107021</t>
  </si>
  <si>
    <t>Odstranění podkladu z kameniva drceného tl 100 mm při překopech ručně</t>
  </si>
  <si>
    <t>m2</t>
  </si>
  <si>
    <t>CS ÚRS 2019 01</t>
  </si>
  <si>
    <t>4</t>
  </si>
  <si>
    <t>1910329424</t>
  </si>
  <si>
    <t>113107032</t>
  </si>
  <si>
    <t>Odstranění podkladu z betonu prostého tl 300 mm při překopech ručně</t>
  </si>
  <si>
    <t>-1068227178</t>
  </si>
  <si>
    <t>3</t>
  </si>
  <si>
    <t>113107043</t>
  </si>
  <si>
    <t>Odstranění podkladu živičných tl 150 mm při překopech ručně</t>
  </si>
  <si>
    <t>1715555982</t>
  </si>
  <si>
    <t>113154124</t>
  </si>
  <si>
    <t>Frézování živičného krytu tl do 100 mm pruh š 1 m pl do 500 m2 bez překážek v trase</t>
  </si>
  <si>
    <t>-1920605810</t>
  </si>
  <si>
    <t>5</t>
  </si>
  <si>
    <t>113202111</t>
  </si>
  <si>
    <t>Vytrhání obrub krajníků obrubníků stojatých</t>
  </si>
  <si>
    <t>m</t>
  </si>
  <si>
    <t>986460810</t>
  </si>
  <si>
    <t>6</t>
  </si>
  <si>
    <t>113203111</t>
  </si>
  <si>
    <t>Vytrhání obrub z dlažebních kostek</t>
  </si>
  <si>
    <t>872562197</t>
  </si>
  <si>
    <t>7</t>
  </si>
  <si>
    <t>181111131</t>
  </si>
  <si>
    <t>Plošná úprava terénu do 500 m2 zemina tř 1 až 4 nerovnosti do 200 mm v rovinně a svahu do 1:5</t>
  </si>
  <si>
    <t>-1326044451</t>
  </si>
  <si>
    <t>8</t>
  </si>
  <si>
    <t>181301101</t>
  </si>
  <si>
    <t>Rozprostření ornice tl vrstvy do 100 mm pl do 500 m2 v rovině nebo ve svahu do 1:5</t>
  </si>
  <si>
    <t>-1634168761</t>
  </si>
  <si>
    <t>9</t>
  </si>
  <si>
    <t>181411131</t>
  </si>
  <si>
    <t>Založení parkového trávníku výsevem plochy do 1000 m2 v rovině a ve svahu do 1:5</t>
  </si>
  <si>
    <t>-2117397163</t>
  </si>
  <si>
    <t>10</t>
  </si>
  <si>
    <t>M</t>
  </si>
  <si>
    <t>00572420</t>
  </si>
  <si>
    <t>osivo směs travní parková okrasná</t>
  </si>
  <si>
    <t>kg</t>
  </si>
  <si>
    <t>-61927876</t>
  </si>
  <si>
    <t>Komunikace pozemní</t>
  </si>
  <si>
    <t>11</t>
  </si>
  <si>
    <t>565175111</t>
  </si>
  <si>
    <t>Asfaltový beton vrstva podkladní ACP 16 (obalované kamenivo OKS) tl 100 mm š do 3 m</t>
  </si>
  <si>
    <t>-1797553327</t>
  </si>
  <si>
    <t>12</t>
  </si>
  <si>
    <t>566901144</t>
  </si>
  <si>
    <t>Vyspravení podkladu po překopech ing sítí plochy do 15 m2 kamenivem hrubým drceným tl. 250 mm</t>
  </si>
  <si>
    <t>1735143428</t>
  </si>
  <si>
    <t>13</t>
  </si>
  <si>
    <t>566901151</t>
  </si>
  <si>
    <t>Vyspravení podkladu po překopech ing sítí plochy do 15 m2 recyklátem tl. 100 mm</t>
  </si>
  <si>
    <t>221558368</t>
  </si>
  <si>
    <t>14</t>
  </si>
  <si>
    <t>572340111</t>
  </si>
  <si>
    <t>Vyspravení krytu komunikací po překopech plochy do 15 m2 asfaltovým betonem ACO (AB) tl 50 mm</t>
  </si>
  <si>
    <t>1136159943</t>
  </si>
  <si>
    <t>573231111</t>
  </si>
  <si>
    <t>Postřik živičný spojovací ze silniční emulze v množství 0,70 kg/m2</t>
  </si>
  <si>
    <t>849422784</t>
  </si>
  <si>
    <t>16</t>
  </si>
  <si>
    <t>577154111</t>
  </si>
  <si>
    <t>Asfaltový beton vrstva obrusná ACO 11 (ABS) tř. I tl 60 mm š do 3 m z nemodifikovaného asfaltu</t>
  </si>
  <si>
    <t>636101145</t>
  </si>
  <si>
    <t>17</t>
  </si>
  <si>
    <t>577999000.R</t>
  </si>
  <si>
    <t>Postřik se zadrcením v tl. 1 - 3cm</t>
  </si>
  <si>
    <t>t</t>
  </si>
  <si>
    <t>-1655088968</t>
  </si>
  <si>
    <t>18</t>
  </si>
  <si>
    <t>599142111</t>
  </si>
  <si>
    <t>Úprava zálivky dilatačních nebo pracovních spár v živičném krytu hl do 40 mm š do 40 mm</t>
  </si>
  <si>
    <t>168491372</t>
  </si>
  <si>
    <t>Trubní vedení</t>
  </si>
  <si>
    <t>19</t>
  </si>
  <si>
    <t>899103211</t>
  </si>
  <si>
    <t>Demontáž poklopů litinových nebo ocelových včetně rámů hmotnosti přes 100 do 150 kg</t>
  </si>
  <si>
    <t>kus</t>
  </si>
  <si>
    <t>-490951142</t>
  </si>
  <si>
    <t>20</t>
  </si>
  <si>
    <t>899104112</t>
  </si>
  <si>
    <t>Osazení poklopů litinových nebo ocelových včetně rámů pro třídu zatížení D400, E600</t>
  </si>
  <si>
    <t>-357507790</t>
  </si>
  <si>
    <t>899203211</t>
  </si>
  <si>
    <t>Demontáž mříží litinových včetně rámů hmotnosti přes 100 do 150 kg</t>
  </si>
  <si>
    <t>-1807438389</t>
  </si>
  <si>
    <t>22</t>
  </si>
  <si>
    <t>899204112</t>
  </si>
  <si>
    <t>Osazení mříží litinových včetně rámů a košů na bahno pro třídu zatížení D400, E600</t>
  </si>
  <si>
    <t>169030538</t>
  </si>
  <si>
    <t>23</t>
  </si>
  <si>
    <t>899231111</t>
  </si>
  <si>
    <t>Výšková úprava uličního vstupu nebo vpusti do 200 mm zvýšením mříže</t>
  </si>
  <si>
    <t>-90022398</t>
  </si>
  <si>
    <t>24</t>
  </si>
  <si>
    <t>899331111</t>
  </si>
  <si>
    <t>Výšková úprava uličního vstupu nebo vpusti do 200 mm zvýšením poklopu</t>
  </si>
  <si>
    <t>-925051305</t>
  </si>
  <si>
    <t>Ostatní konstrukce a práce, bourání</t>
  </si>
  <si>
    <t>25</t>
  </si>
  <si>
    <t>916111123</t>
  </si>
  <si>
    <t>Osazení obruby z drobných kostek s boční opěrou do lože z betonu prostého</t>
  </si>
  <si>
    <t>-112833010</t>
  </si>
  <si>
    <t>26</t>
  </si>
  <si>
    <t>916131213</t>
  </si>
  <si>
    <t>Osazení silničního obrubníku betonového stojatého s boční opěrou do lože z betonu prostého</t>
  </si>
  <si>
    <t>60117727</t>
  </si>
  <si>
    <t>27</t>
  </si>
  <si>
    <t>916991121</t>
  </si>
  <si>
    <t>Lože pod obrubníky, krajníky nebo obruby z dlažebních kostek z betonu prostého</t>
  </si>
  <si>
    <t>m3</t>
  </si>
  <si>
    <t>1335731988</t>
  </si>
  <si>
    <t>28</t>
  </si>
  <si>
    <t>919735112</t>
  </si>
  <si>
    <t>Řezání stávajícího živičného krytu hl do 100 mm</t>
  </si>
  <si>
    <t>889513403</t>
  </si>
  <si>
    <t>29</t>
  </si>
  <si>
    <t>979021113</t>
  </si>
  <si>
    <t>Očištění vybouraných obrubníků a krajníků silničních při překopech inženýrských sítí</t>
  </si>
  <si>
    <t>442174703</t>
  </si>
  <si>
    <t>30</t>
  </si>
  <si>
    <t>979071022</t>
  </si>
  <si>
    <t>Očištění dlažebních kostek drobných se spárováním živičnou směsí nebo MC při překopech ing sítí</t>
  </si>
  <si>
    <t>-604301793</t>
  </si>
  <si>
    <t>997</t>
  </si>
  <si>
    <t>Přesun sutě</t>
  </si>
  <si>
    <t>31</t>
  </si>
  <si>
    <t>997221561</t>
  </si>
  <si>
    <t>Vodorovná doprava suti z kusových materiálů do 1 km</t>
  </si>
  <si>
    <t>1296798557</t>
  </si>
  <si>
    <t>32</t>
  </si>
  <si>
    <t>997221569</t>
  </si>
  <si>
    <t>Příplatek ZKD 1 km u vodorovné dopravy suti z kusových materiálů</t>
  </si>
  <si>
    <t>-913152721</t>
  </si>
  <si>
    <t>33</t>
  </si>
  <si>
    <t>997221611</t>
  </si>
  <si>
    <t>Nakládání suti na dopravní prostředky pro vodorovnou dopravu</t>
  </si>
  <si>
    <t>1191435147</t>
  </si>
  <si>
    <t>34</t>
  </si>
  <si>
    <t>997221855</t>
  </si>
  <si>
    <t>Poplatek za uložení na skládce (skládkovné)</t>
  </si>
  <si>
    <t>2135111813</t>
  </si>
  <si>
    <t>998</t>
  </si>
  <si>
    <t>Přesun hmot</t>
  </si>
  <si>
    <t>35</t>
  </si>
  <si>
    <t>998229111</t>
  </si>
  <si>
    <t>Přesun hmot ruční pro pozemní komunikace s krytem z kameniva, betonu,živice</t>
  </si>
  <si>
    <t>-673586778</t>
  </si>
  <si>
    <t>Vozovna Slatina - opravy povrchů</t>
  </si>
  <si>
    <t>1 - Základní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</si>
</sst>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0" borderId="0" xfId="0" applyProtection="1"/>
    <xf numFmtId="0" fontId="16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" fontId="15" fillId="0" borderId="0" xfId="0" applyNumberFormat="1" applyFont="1" applyAlignment="1"/>
    <xf numFmtId="166" fontId="18" fillId="0" borderId="12" xfId="0" applyNumberFormat="1" applyFont="1" applyBorder="1" applyAlignment="1"/>
    <xf numFmtId="166" fontId="18" fillId="0" borderId="13" xfId="0" applyNumberFormat="1" applyFont="1" applyBorder="1" applyAlignment="1"/>
    <xf numFmtId="4" fontId="19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67" fontId="13" fillId="0" borderId="22" xfId="0" applyNumberFormat="1" applyFont="1" applyBorder="1" applyAlignment="1" applyProtection="1">
      <alignment vertical="center"/>
      <protection locked="0"/>
    </xf>
    <xf numFmtId="4" fontId="13" fillId="0" borderId="22" xfId="0" applyNumberFormat="1" applyFont="1" applyBorder="1" applyAlignment="1" applyProtection="1">
      <alignment vertical="center"/>
      <protection locked="0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66" fontId="14" fillId="0" borderId="0" xfId="0" applyNumberFormat="1" applyFont="1" applyBorder="1" applyAlignment="1">
      <alignment vertical="center"/>
    </xf>
    <xf numFmtId="166" fontId="14" fillId="0" borderId="1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166" fontId="14" fillId="0" borderId="20" xfId="0" applyNumberFormat="1" applyFont="1" applyBorder="1" applyAlignment="1">
      <alignment vertical="center"/>
    </xf>
    <xf numFmtId="166" fontId="14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6"/>
  <sheetViews>
    <sheetView showGridLines="0" tabSelected="1" workbookViewId="0">
      <selection activeCell="W125" sqref="W12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x14ac:dyDescent="0.2">
      <c r="A1" s="34"/>
    </row>
    <row r="2" spans="1:46" ht="36.950000000000003" customHeight="1" x14ac:dyDescent="0.2">
      <c r="L2" s="111" t="s">
        <v>2</v>
      </c>
      <c r="M2" s="112"/>
      <c r="N2" s="112"/>
      <c r="O2" s="112"/>
      <c r="P2" s="112"/>
      <c r="Q2" s="112"/>
      <c r="R2" s="112"/>
      <c r="S2" s="112"/>
      <c r="T2" s="112"/>
      <c r="U2" s="112"/>
      <c r="V2" s="112"/>
      <c r="AT2" s="7" t="s">
        <v>44</v>
      </c>
    </row>
    <row r="3" spans="1:46" ht="6.95" customHeight="1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45</v>
      </c>
    </row>
    <row r="4" spans="1:46" ht="24.95" customHeight="1" x14ac:dyDescent="0.2">
      <c r="B4" s="10"/>
      <c r="D4" s="11" t="s">
        <v>46</v>
      </c>
      <c r="L4" s="10"/>
      <c r="M4" s="35" t="s">
        <v>5</v>
      </c>
      <c r="AT4" s="7" t="s">
        <v>1</v>
      </c>
    </row>
    <row r="5" spans="1:46" ht="6.95" customHeight="1" x14ac:dyDescent="0.2">
      <c r="B5" s="10"/>
      <c r="L5" s="10"/>
    </row>
    <row r="6" spans="1:46" ht="12" customHeight="1" x14ac:dyDescent="0.2">
      <c r="B6" s="10"/>
      <c r="D6" s="13" t="s">
        <v>6</v>
      </c>
      <c r="L6" s="10"/>
    </row>
    <row r="7" spans="1:46" ht="16.5" customHeight="1" x14ac:dyDescent="0.2">
      <c r="B7" s="10"/>
      <c r="E7" s="109" t="s">
        <v>229</v>
      </c>
      <c r="F7" s="110"/>
      <c r="G7" s="110"/>
      <c r="H7" s="110"/>
      <c r="L7" s="10"/>
    </row>
    <row r="8" spans="1:46" s="1" customFormat="1" ht="12" customHeight="1" x14ac:dyDescent="0.2">
      <c r="B8" s="15"/>
      <c r="D8" s="13" t="s">
        <v>47</v>
      </c>
      <c r="L8" s="15"/>
    </row>
    <row r="9" spans="1:46" s="1" customFormat="1" ht="36.950000000000003" customHeight="1" x14ac:dyDescent="0.2">
      <c r="B9" s="15"/>
      <c r="E9" s="107" t="s">
        <v>230</v>
      </c>
      <c r="F9" s="108"/>
      <c r="G9" s="108"/>
      <c r="H9" s="108"/>
      <c r="L9" s="15"/>
    </row>
    <row r="10" spans="1:46" s="1" customFormat="1" x14ac:dyDescent="0.2">
      <c r="B10" s="15"/>
      <c r="L10" s="15"/>
    </row>
    <row r="11" spans="1:46" s="1" customFormat="1" ht="12" customHeight="1" x14ac:dyDescent="0.2">
      <c r="B11" s="15"/>
      <c r="D11" s="13" t="s">
        <v>7</v>
      </c>
      <c r="F11" s="12" t="s">
        <v>0</v>
      </c>
      <c r="I11" s="13" t="s">
        <v>8</v>
      </c>
      <c r="J11" s="12" t="s">
        <v>0</v>
      </c>
      <c r="L11" s="15"/>
    </row>
    <row r="12" spans="1:46" s="1" customFormat="1" ht="12" customHeight="1" x14ac:dyDescent="0.2">
      <c r="B12" s="15"/>
      <c r="D12" s="13" t="s">
        <v>9</v>
      </c>
      <c r="F12" s="12" t="s">
        <v>10</v>
      </c>
      <c r="I12" s="13" t="s">
        <v>11</v>
      </c>
      <c r="J12" s="25"/>
      <c r="L12" s="15"/>
    </row>
    <row r="13" spans="1:46" s="1" customFormat="1" ht="10.9" customHeight="1" x14ac:dyDescent="0.2">
      <c r="B13" s="15"/>
      <c r="L13" s="15"/>
    </row>
    <row r="14" spans="1:46" s="1" customFormat="1" ht="12" customHeight="1" x14ac:dyDescent="0.2">
      <c r="B14" s="15"/>
      <c r="D14" s="13" t="s">
        <v>12</v>
      </c>
      <c r="I14" s="13" t="s">
        <v>13</v>
      </c>
      <c r="J14" s="12" t="s">
        <v>0</v>
      </c>
      <c r="L14" s="15"/>
    </row>
    <row r="15" spans="1:46" s="1" customFormat="1" ht="18" customHeight="1" x14ac:dyDescent="0.2">
      <c r="B15" s="15"/>
      <c r="E15" s="12" t="s">
        <v>10</v>
      </c>
      <c r="I15" s="13" t="s">
        <v>14</v>
      </c>
      <c r="J15" s="12" t="s">
        <v>0</v>
      </c>
      <c r="L15" s="15"/>
    </row>
    <row r="16" spans="1:46" s="1" customFormat="1" ht="6.95" customHeight="1" x14ac:dyDescent="0.2">
      <c r="B16" s="15"/>
      <c r="L16" s="15"/>
    </row>
    <row r="17" spans="2:12" s="1" customFormat="1" ht="12" customHeight="1" x14ac:dyDescent="0.2">
      <c r="B17" s="15"/>
      <c r="D17" s="13" t="s">
        <v>15</v>
      </c>
      <c r="I17" s="13" t="s">
        <v>13</v>
      </c>
      <c r="J17" s="12" t="s">
        <v>0</v>
      </c>
      <c r="L17" s="15"/>
    </row>
    <row r="18" spans="2:12" s="1" customFormat="1" ht="18" customHeight="1" x14ac:dyDescent="0.2">
      <c r="B18" s="15"/>
      <c r="E18" s="113" t="s">
        <v>10</v>
      </c>
      <c r="F18" s="113"/>
      <c r="G18" s="113"/>
      <c r="H18" s="113"/>
      <c r="I18" s="13" t="s">
        <v>14</v>
      </c>
      <c r="J18" s="12" t="s">
        <v>0</v>
      </c>
      <c r="L18" s="15"/>
    </row>
    <row r="19" spans="2:12" s="1" customFormat="1" ht="6.95" customHeight="1" x14ac:dyDescent="0.2">
      <c r="B19" s="15"/>
      <c r="L19" s="15"/>
    </row>
    <row r="20" spans="2:12" s="1" customFormat="1" ht="12" customHeight="1" x14ac:dyDescent="0.2">
      <c r="B20" s="15"/>
      <c r="D20" s="13" t="s">
        <v>16</v>
      </c>
      <c r="I20" s="13" t="s">
        <v>13</v>
      </c>
      <c r="J20" s="12" t="s">
        <v>0</v>
      </c>
      <c r="L20" s="15"/>
    </row>
    <row r="21" spans="2:12" s="1" customFormat="1" ht="18" customHeight="1" x14ac:dyDescent="0.2">
      <c r="B21" s="15"/>
      <c r="E21" s="12" t="s">
        <v>10</v>
      </c>
      <c r="I21" s="13" t="s">
        <v>14</v>
      </c>
      <c r="J21" s="12" t="s">
        <v>0</v>
      </c>
      <c r="L21" s="15"/>
    </row>
    <row r="22" spans="2:12" s="1" customFormat="1" ht="6.95" customHeight="1" x14ac:dyDescent="0.2">
      <c r="B22" s="15"/>
      <c r="L22" s="15"/>
    </row>
    <row r="23" spans="2:12" s="1" customFormat="1" ht="12" customHeight="1" x14ac:dyDescent="0.2">
      <c r="B23" s="15"/>
      <c r="D23" s="13" t="s">
        <v>17</v>
      </c>
      <c r="I23" s="13" t="s">
        <v>13</v>
      </c>
      <c r="J23" s="12" t="s">
        <v>0</v>
      </c>
      <c r="L23" s="15"/>
    </row>
    <row r="24" spans="2:12" s="1" customFormat="1" ht="18" customHeight="1" x14ac:dyDescent="0.2">
      <c r="B24" s="15"/>
      <c r="E24" s="12" t="s">
        <v>10</v>
      </c>
      <c r="I24" s="13" t="s">
        <v>14</v>
      </c>
      <c r="J24" s="12" t="s">
        <v>0</v>
      </c>
      <c r="L24" s="15"/>
    </row>
    <row r="25" spans="2:12" s="1" customFormat="1" ht="6.95" customHeight="1" x14ac:dyDescent="0.2">
      <c r="B25" s="15"/>
      <c r="L25" s="15"/>
    </row>
    <row r="26" spans="2:12" s="1" customFormat="1" ht="12" customHeight="1" x14ac:dyDescent="0.2">
      <c r="B26" s="15"/>
      <c r="D26" s="13" t="s">
        <v>18</v>
      </c>
      <c r="L26" s="15"/>
    </row>
    <row r="27" spans="2:12" s="2" customFormat="1" ht="16.5" customHeight="1" x14ac:dyDescent="0.2">
      <c r="B27" s="36"/>
      <c r="E27" s="114" t="s">
        <v>0</v>
      </c>
      <c r="F27" s="114"/>
      <c r="G27" s="114"/>
      <c r="H27" s="114"/>
      <c r="L27" s="36"/>
    </row>
    <row r="28" spans="2:12" s="1" customFormat="1" ht="6.95" customHeight="1" x14ac:dyDescent="0.2">
      <c r="B28" s="15"/>
      <c r="L28" s="15"/>
    </row>
    <row r="29" spans="2:12" s="1" customFormat="1" ht="6.95" customHeight="1" x14ac:dyDescent="0.2">
      <c r="B29" s="15"/>
      <c r="D29" s="26"/>
      <c r="E29" s="26"/>
      <c r="F29" s="26"/>
      <c r="G29" s="26"/>
      <c r="H29" s="26"/>
      <c r="I29" s="26"/>
      <c r="J29" s="26"/>
      <c r="K29" s="26"/>
      <c r="L29" s="15"/>
    </row>
    <row r="30" spans="2:12" s="1" customFormat="1" ht="25.35" customHeight="1" x14ac:dyDescent="0.2">
      <c r="B30" s="15"/>
      <c r="D30" s="37" t="s">
        <v>19</v>
      </c>
      <c r="J30" s="33">
        <f>ROUND(J123, 2)</f>
        <v>0</v>
      </c>
      <c r="L30" s="15"/>
    </row>
    <row r="31" spans="2:12" s="1" customFormat="1" ht="6.95" customHeight="1" x14ac:dyDescent="0.2">
      <c r="B31" s="15"/>
      <c r="D31" s="26"/>
      <c r="E31" s="26"/>
      <c r="F31" s="26"/>
      <c r="G31" s="26"/>
      <c r="H31" s="26"/>
      <c r="I31" s="26"/>
      <c r="J31" s="26"/>
      <c r="K31" s="26"/>
      <c r="L31" s="15"/>
    </row>
    <row r="32" spans="2:12" s="1" customFormat="1" ht="14.45" customHeight="1" x14ac:dyDescent="0.2">
      <c r="B32" s="15"/>
      <c r="F32" s="17" t="s">
        <v>21</v>
      </c>
      <c r="I32" s="17" t="s">
        <v>20</v>
      </c>
      <c r="J32" s="17" t="s">
        <v>22</v>
      </c>
      <c r="L32" s="15"/>
    </row>
    <row r="33" spans="2:12" s="1" customFormat="1" ht="14.45" customHeight="1" x14ac:dyDescent="0.2">
      <c r="B33" s="15"/>
      <c r="D33" s="38" t="s">
        <v>23</v>
      </c>
      <c r="E33" s="13" t="s">
        <v>24</v>
      </c>
      <c r="F33" s="39">
        <f>ROUND((SUM(BE123:BE165)),  2)</f>
        <v>0</v>
      </c>
      <c r="I33" s="40">
        <v>0.21</v>
      </c>
      <c r="J33" s="39">
        <f>ROUND(((SUM(BE123:BE165))*I33),  2)</f>
        <v>0</v>
      </c>
      <c r="L33" s="15"/>
    </row>
    <row r="34" spans="2:12" s="1" customFormat="1" ht="14.45" customHeight="1" x14ac:dyDescent="0.2">
      <c r="B34" s="15"/>
      <c r="E34" s="13" t="s">
        <v>25</v>
      </c>
      <c r="F34" s="39">
        <f>ROUND((SUM(BF123:BF165)),  2)</f>
        <v>0</v>
      </c>
      <c r="I34" s="40">
        <v>0.15</v>
      </c>
      <c r="J34" s="39">
        <f>ROUND(((SUM(BF123:BF165))*I34),  2)</f>
        <v>0</v>
      </c>
      <c r="L34" s="15"/>
    </row>
    <row r="35" spans="2:12" s="1" customFormat="1" ht="14.45" hidden="1" customHeight="1" x14ac:dyDescent="0.2">
      <c r="B35" s="15"/>
      <c r="E35" s="13" t="s">
        <v>26</v>
      </c>
      <c r="F35" s="39">
        <f>ROUND((SUM(BG123:BG165)),  2)</f>
        <v>0</v>
      </c>
      <c r="I35" s="40">
        <v>0.21</v>
      </c>
      <c r="J35" s="39">
        <f>0</f>
        <v>0</v>
      </c>
      <c r="L35" s="15"/>
    </row>
    <row r="36" spans="2:12" s="1" customFormat="1" ht="14.45" hidden="1" customHeight="1" x14ac:dyDescent="0.2">
      <c r="B36" s="15"/>
      <c r="E36" s="13" t="s">
        <v>27</v>
      </c>
      <c r="F36" s="39">
        <f>ROUND((SUM(BH123:BH165)),  2)</f>
        <v>0</v>
      </c>
      <c r="I36" s="40">
        <v>0.15</v>
      </c>
      <c r="J36" s="39">
        <f>0</f>
        <v>0</v>
      </c>
      <c r="L36" s="15"/>
    </row>
    <row r="37" spans="2:12" s="1" customFormat="1" ht="14.45" hidden="1" customHeight="1" x14ac:dyDescent="0.2">
      <c r="B37" s="15"/>
      <c r="E37" s="13" t="s">
        <v>28</v>
      </c>
      <c r="F37" s="39">
        <f>ROUND((SUM(BI123:BI165)),  2)</f>
        <v>0</v>
      </c>
      <c r="I37" s="40">
        <v>0</v>
      </c>
      <c r="J37" s="39">
        <f>0</f>
        <v>0</v>
      </c>
      <c r="L37" s="15"/>
    </row>
    <row r="38" spans="2:12" s="1" customFormat="1" ht="6.95" customHeight="1" x14ac:dyDescent="0.2">
      <c r="B38" s="15"/>
      <c r="L38" s="15"/>
    </row>
    <row r="39" spans="2:12" s="1" customFormat="1" ht="25.35" customHeight="1" x14ac:dyDescent="0.2">
      <c r="B39" s="15"/>
      <c r="C39" s="41"/>
      <c r="D39" s="42" t="s">
        <v>29</v>
      </c>
      <c r="E39" s="27"/>
      <c r="F39" s="27"/>
      <c r="G39" s="43" t="s">
        <v>30</v>
      </c>
      <c r="H39" s="44" t="s">
        <v>31</v>
      </c>
      <c r="I39" s="27"/>
      <c r="J39" s="45">
        <f>SUM(J30:J37)</f>
        <v>0</v>
      </c>
      <c r="K39" s="46"/>
      <c r="L39" s="15"/>
    </row>
    <row r="40" spans="2:12" s="1" customFormat="1" ht="14.45" customHeight="1" x14ac:dyDescent="0.2">
      <c r="B40" s="15"/>
      <c r="L40" s="15"/>
    </row>
    <row r="41" spans="2:12" ht="14.45" customHeight="1" x14ac:dyDescent="0.2">
      <c r="B41" s="10"/>
      <c r="L41" s="10"/>
    </row>
    <row r="42" spans="2:12" ht="14.45" customHeight="1" x14ac:dyDescent="0.2">
      <c r="B42" s="10"/>
      <c r="L42" s="10"/>
    </row>
    <row r="43" spans="2:12" ht="14.45" customHeight="1" x14ac:dyDescent="0.2">
      <c r="B43" s="10"/>
      <c r="L43" s="10"/>
    </row>
    <row r="44" spans="2:12" ht="14.45" customHeight="1" x14ac:dyDescent="0.2">
      <c r="B44" s="10"/>
      <c r="L44" s="10"/>
    </row>
    <row r="45" spans="2:12" ht="14.45" customHeight="1" x14ac:dyDescent="0.2">
      <c r="B45" s="10"/>
      <c r="L45" s="10"/>
    </row>
    <row r="46" spans="2:12" ht="14.45" customHeight="1" x14ac:dyDescent="0.2">
      <c r="B46" s="10"/>
      <c r="L46" s="10"/>
    </row>
    <row r="47" spans="2:12" ht="14.45" customHeight="1" x14ac:dyDescent="0.2">
      <c r="B47" s="10"/>
      <c r="L47" s="10"/>
    </row>
    <row r="48" spans="2:12" ht="14.45" customHeight="1" x14ac:dyDescent="0.2">
      <c r="B48" s="10"/>
      <c r="L48" s="10"/>
    </row>
    <row r="49" spans="2:12" ht="14.45" customHeight="1" x14ac:dyDescent="0.2">
      <c r="B49" s="10"/>
      <c r="L49" s="10"/>
    </row>
    <row r="50" spans="2:12" s="1" customFormat="1" ht="14.45" customHeight="1" x14ac:dyDescent="0.2">
      <c r="B50" s="15"/>
      <c r="D50" s="18" t="s">
        <v>32</v>
      </c>
      <c r="E50" s="19"/>
      <c r="F50" s="19"/>
      <c r="G50" s="18" t="s">
        <v>33</v>
      </c>
      <c r="H50" s="19"/>
      <c r="I50" s="19"/>
      <c r="J50" s="19"/>
      <c r="K50" s="19"/>
      <c r="L50" s="15"/>
    </row>
    <row r="51" spans="2:12" x14ac:dyDescent="0.2">
      <c r="B51" s="10"/>
      <c r="L51" s="10"/>
    </row>
    <row r="52" spans="2:12" x14ac:dyDescent="0.2">
      <c r="B52" s="10"/>
      <c r="L52" s="10"/>
    </row>
    <row r="53" spans="2:12" x14ac:dyDescent="0.2">
      <c r="B53" s="10"/>
      <c r="L53" s="10"/>
    </row>
    <row r="54" spans="2:12" x14ac:dyDescent="0.2">
      <c r="B54" s="10"/>
      <c r="L54" s="10"/>
    </row>
    <row r="55" spans="2:12" x14ac:dyDescent="0.2">
      <c r="B55" s="10"/>
      <c r="L55" s="10"/>
    </row>
    <row r="56" spans="2:12" x14ac:dyDescent="0.2">
      <c r="B56" s="10"/>
      <c r="L56" s="10"/>
    </row>
    <row r="57" spans="2:12" x14ac:dyDescent="0.2">
      <c r="B57" s="10"/>
      <c r="L57" s="10"/>
    </row>
    <row r="58" spans="2:12" x14ac:dyDescent="0.2">
      <c r="B58" s="10"/>
      <c r="L58" s="10"/>
    </row>
    <row r="59" spans="2:12" x14ac:dyDescent="0.2">
      <c r="B59" s="10"/>
      <c r="L59" s="10"/>
    </row>
    <row r="60" spans="2:12" x14ac:dyDescent="0.2">
      <c r="B60" s="10"/>
      <c r="L60" s="10"/>
    </row>
    <row r="61" spans="2:12" s="1" customFormat="1" ht="12.75" x14ac:dyDescent="0.2">
      <c r="B61" s="15"/>
      <c r="D61" s="20" t="s">
        <v>34</v>
      </c>
      <c r="E61" s="16"/>
      <c r="F61" s="47" t="s">
        <v>35</v>
      </c>
      <c r="G61" s="20" t="s">
        <v>34</v>
      </c>
      <c r="H61" s="16"/>
      <c r="I61" s="16"/>
      <c r="J61" s="48" t="s">
        <v>35</v>
      </c>
      <c r="K61" s="16"/>
      <c r="L61" s="15"/>
    </row>
    <row r="62" spans="2:12" x14ac:dyDescent="0.2">
      <c r="B62" s="10"/>
      <c r="L62" s="10"/>
    </row>
    <row r="63" spans="2:12" x14ac:dyDescent="0.2">
      <c r="B63" s="10"/>
      <c r="L63" s="10"/>
    </row>
    <row r="64" spans="2:12" x14ac:dyDescent="0.2">
      <c r="B64" s="10"/>
      <c r="L64" s="10"/>
    </row>
    <row r="65" spans="2:12" s="1" customFormat="1" ht="12.75" x14ac:dyDescent="0.2">
      <c r="B65" s="15"/>
      <c r="D65" s="18" t="s">
        <v>36</v>
      </c>
      <c r="E65" s="19"/>
      <c r="F65" s="19"/>
      <c r="G65" s="18" t="s">
        <v>37</v>
      </c>
      <c r="H65" s="19"/>
      <c r="I65" s="19"/>
      <c r="J65" s="19"/>
      <c r="K65" s="19"/>
      <c r="L65" s="15"/>
    </row>
    <row r="66" spans="2:12" x14ac:dyDescent="0.2">
      <c r="B66" s="10"/>
      <c r="L66" s="10"/>
    </row>
    <row r="67" spans="2:12" x14ac:dyDescent="0.2">
      <c r="B67" s="10"/>
      <c r="L67" s="10"/>
    </row>
    <row r="68" spans="2:12" x14ac:dyDescent="0.2">
      <c r="B68" s="10"/>
      <c r="L68" s="10"/>
    </row>
    <row r="69" spans="2:12" x14ac:dyDescent="0.2">
      <c r="B69" s="10"/>
      <c r="L69" s="10"/>
    </row>
    <row r="70" spans="2:12" x14ac:dyDescent="0.2">
      <c r="B70" s="10"/>
      <c r="L70" s="10"/>
    </row>
    <row r="71" spans="2:12" x14ac:dyDescent="0.2">
      <c r="B71" s="10"/>
      <c r="L71" s="10"/>
    </row>
    <row r="72" spans="2:12" x14ac:dyDescent="0.2">
      <c r="B72" s="10"/>
      <c r="L72" s="10"/>
    </row>
    <row r="73" spans="2:12" x14ac:dyDescent="0.2">
      <c r="B73" s="10"/>
      <c r="L73" s="10"/>
    </row>
    <row r="74" spans="2:12" x14ac:dyDescent="0.2">
      <c r="B74" s="10"/>
      <c r="L74" s="10"/>
    </row>
    <row r="75" spans="2:12" x14ac:dyDescent="0.2">
      <c r="B75" s="10"/>
      <c r="L75" s="10"/>
    </row>
    <row r="76" spans="2:12" s="1" customFormat="1" ht="12.75" x14ac:dyDescent="0.2">
      <c r="B76" s="15"/>
      <c r="D76" s="20" t="s">
        <v>34</v>
      </c>
      <c r="E76" s="16"/>
      <c r="F76" s="47" t="s">
        <v>35</v>
      </c>
      <c r="G76" s="20" t="s">
        <v>34</v>
      </c>
      <c r="H76" s="16"/>
      <c r="I76" s="16"/>
      <c r="J76" s="48" t="s">
        <v>35</v>
      </c>
      <c r="K76" s="16"/>
      <c r="L76" s="15"/>
    </row>
    <row r="77" spans="2:12" s="1" customFormat="1" ht="14.45" customHeight="1" x14ac:dyDescent="0.2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15"/>
    </row>
    <row r="81" spans="2:47" s="1" customFormat="1" ht="6.95" customHeight="1" x14ac:dyDescent="0.2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15"/>
    </row>
    <row r="82" spans="2:47" s="1" customFormat="1" ht="24.95" customHeight="1" x14ac:dyDescent="0.2">
      <c r="B82" s="15"/>
      <c r="C82" s="11" t="s">
        <v>48</v>
      </c>
      <c r="L82" s="15"/>
    </row>
    <row r="83" spans="2:47" s="1" customFormat="1" ht="6.95" customHeight="1" x14ac:dyDescent="0.2">
      <c r="B83" s="15"/>
      <c r="L83" s="15"/>
    </row>
    <row r="84" spans="2:47" s="1" customFormat="1" ht="12" customHeight="1" x14ac:dyDescent="0.2">
      <c r="B84" s="15"/>
      <c r="C84" s="13" t="s">
        <v>6</v>
      </c>
      <c r="L84" s="15"/>
    </row>
    <row r="85" spans="2:47" s="1" customFormat="1" ht="16.5" customHeight="1" x14ac:dyDescent="0.2">
      <c r="B85" s="15"/>
      <c r="E85" s="109" t="str">
        <f>E7</f>
        <v>Vozovna Slatina - opravy povrchů</v>
      </c>
      <c r="F85" s="110"/>
      <c r="G85" s="110"/>
      <c r="H85" s="110"/>
      <c r="L85" s="15"/>
    </row>
    <row r="86" spans="2:47" s="1" customFormat="1" ht="12" customHeight="1" x14ac:dyDescent="0.2">
      <c r="B86" s="15"/>
      <c r="C86" s="13" t="s">
        <v>47</v>
      </c>
      <c r="L86" s="15"/>
    </row>
    <row r="87" spans="2:47" s="1" customFormat="1" ht="16.5" customHeight="1" x14ac:dyDescent="0.2">
      <c r="B87" s="15"/>
      <c r="E87" s="107" t="str">
        <f>E9</f>
        <v>1 - Základní</v>
      </c>
      <c r="F87" s="108"/>
      <c r="G87" s="108"/>
      <c r="H87" s="108"/>
      <c r="L87" s="15"/>
    </row>
    <row r="88" spans="2:47" s="1" customFormat="1" ht="6.95" customHeight="1" x14ac:dyDescent="0.2">
      <c r="B88" s="15"/>
      <c r="L88" s="15"/>
    </row>
    <row r="89" spans="2:47" s="1" customFormat="1" ht="12" customHeight="1" x14ac:dyDescent="0.2">
      <c r="B89" s="15"/>
      <c r="C89" s="13" t="s">
        <v>9</v>
      </c>
      <c r="F89" s="12" t="str">
        <f>F12</f>
        <v xml:space="preserve"> </v>
      </c>
      <c r="I89" s="13" t="s">
        <v>11</v>
      </c>
      <c r="J89" s="25" t="str">
        <f>IF(J12="","",J12)</f>
        <v/>
      </c>
      <c r="L89" s="15"/>
    </row>
    <row r="90" spans="2:47" s="1" customFormat="1" ht="6.95" customHeight="1" x14ac:dyDescent="0.2">
      <c r="B90" s="15"/>
      <c r="L90" s="15"/>
    </row>
    <row r="91" spans="2:47" s="1" customFormat="1" ht="15.2" customHeight="1" x14ac:dyDescent="0.2">
      <c r="B91" s="15"/>
      <c r="C91" s="13" t="s">
        <v>12</v>
      </c>
      <c r="F91" s="12" t="str">
        <f>E15</f>
        <v xml:space="preserve"> </v>
      </c>
      <c r="I91" s="13" t="s">
        <v>16</v>
      </c>
      <c r="J91" s="14" t="str">
        <f>E21</f>
        <v xml:space="preserve"> </v>
      </c>
      <c r="L91" s="15"/>
    </row>
    <row r="92" spans="2:47" s="1" customFormat="1" ht="15.2" customHeight="1" x14ac:dyDescent="0.2">
      <c r="B92" s="15"/>
      <c r="C92" s="13" t="s">
        <v>15</v>
      </c>
      <c r="F92" s="12" t="str">
        <f>IF(E18="","",E18)</f>
        <v xml:space="preserve"> </v>
      </c>
      <c r="I92" s="13" t="s">
        <v>17</v>
      </c>
      <c r="J92" s="14" t="str">
        <f>E24</f>
        <v xml:space="preserve"> </v>
      </c>
      <c r="L92" s="15"/>
    </row>
    <row r="93" spans="2:47" s="1" customFormat="1" ht="10.35" customHeight="1" x14ac:dyDescent="0.2">
      <c r="B93" s="15"/>
      <c r="L93" s="15"/>
    </row>
    <row r="94" spans="2:47" s="1" customFormat="1" ht="29.25" customHeight="1" x14ac:dyDescent="0.2">
      <c r="B94" s="15"/>
      <c r="C94" s="49" t="s">
        <v>49</v>
      </c>
      <c r="D94" s="41"/>
      <c r="E94" s="41"/>
      <c r="F94" s="41"/>
      <c r="G94" s="41"/>
      <c r="H94" s="41"/>
      <c r="I94" s="41"/>
      <c r="J94" s="50" t="s">
        <v>50</v>
      </c>
      <c r="K94" s="41"/>
      <c r="L94" s="15"/>
    </row>
    <row r="95" spans="2:47" s="1" customFormat="1" ht="10.35" customHeight="1" x14ac:dyDescent="0.2">
      <c r="B95" s="15"/>
      <c r="L95" s="15"/>
    </row>
    <row r="96" spans="2:47" s="1" customFormat="1" ht="22.9" customHeight="1" x14ac:dyDescent="0.2">
      <c r="B96" s="15"/>
      <c r="C96" s="51" t="s">
        <v>51</v>
      </c>
      <c r="J96" s="33">
        <f>J123</f>
        <v>0</v>
      </c>
      <c r="L96" s="15"/>
      <c r="AU96" s="7" t="s">
        <v>52</v>
      </c>
    </row>
    <row r="97" spans="2:12" s="3" customFormat="1" ht="24.95" customHeight="1" x14ac:dyDescent="0.2">
      <c r="B97" s="52"/>
      <c r="D97" s="53" t="s">
        <v>53</v>
      </c>
      <c r="E97" s="54"/>
      <c r="F97" s="54"/>
      <c r="G97" s="54"/>
      <c r="H97" s="54"/>
      <c r="I97" s="54"/>
      <c r="J97" s="55">
        <f>J124</f>
        <v>0</v>
      </c>
      <c r="L97" s="52"/>
    </row>
    <row r="98" spans="2:12" s="4" customFormat="1" ht="19.899999999999999" customHeight="1" x14ac:dyDescent="0.2">
      <c r="B98" s="56"/>
      <c r="D98" s="57" t="s">
        <v>54</v>
      </c>
      <c r="E98" s="58"/>
      <c r="F98" s="58"/>
      <c r="G98" s="58"/>
      <c r="H98" s="58"/>
      <c r="I98" s="58"/>
      <c r="J98" s="59">
        <f>J125</f>
        <v>0</v>
      </c>
      <c r="L98" s="56"/>
    </row>
    <row r="99" spans="2:12" s="4" customFormat="1" ht="19.899999999999999" customHeight="1" x14ac:dyDescent="0.2">
      <c r="B99" s="56"/>
      <c r="D99" s="57" t="s">
        <v>55</v>
      </c>
      <c r="E99" s="58"/>
      <c r="F99" s="58"/>
      <c r="G99" s="58"/>
      <c r="H99" s="58"/>
      <c r="I99" s="58"/>
      <c r="J99" s="59">
        <f>J136</f>
        <v>0</v>
      </c>
      <c r="L99" s="56"/>
    </row>
    <row r="100" spans="2:12" s="4" customFormat="1" ht="19.899999999999999" customHeight="1" x14ac:dyDescent="0.2">
      <c r="B100" s="56"/>
      <c r="D100" s="57" t="s">
        <v>56</v>
      </c>
      <c r="E100" s="58"/>
      <c r="F100" s="58"/>
      <c r="G100" s="58"/>
      <c r="H100" s="58"/>
      <c r="I100" s="58"/>
      <c r="J100" s="59">
        <f>J145</f>
        <v>0</v>
      </c>
      <c r="L100" s="56"/>
    </row>
    <row r="101" spans="2:12" s="4" customFormat="1" ht="19.899999999999999" customHeight="1" x14ac:dyDescent="0.2">
      <c r="B101" s="56"/>
      <c r="D101" s="57" t="s">
        <v>57</v>
      </c>
      <c r="E101" s="58"/>
      <c r="F101" s="58"/>
      <c r="G101" s="58"/>
      <c r="H101" s="58"/>
      <c r="I101" s="58"/>
      <c r="J101" s="59">
        <f>J152</f>
        <v>0</v>
      </c>
      <c r="L101" s="56"/>
    </row>
    <row r="102" spans="2:12" s="4" customFormat="1" ht="19.899999999999999" customHeight="1" x14ac:dyDescent="0.2">
      <c r="B102" s="56"/>
      <c r="D102" s="57" t="s">
        <v>58</v>
      </c>
      <c r="E102" s="58"/>
      <c r="F102" s="58"/>
      <c r="G102" s="58"/>
      <c r="H102" s="58"/>
      <c r="I102" s="58"/>
      <c r="J102" s="59">
        <f>J159</f>
        <v>0</v>
      </c>
      <c r="L102" s="56"/>
    </row>
    <row r="103" spans="2:12" s="4" customFormat="1" ht="19.899999999999999" customHeight="1" x14ac:dyDescent="0.2">
      <c r="B103" s="56"/>
      <c r="D103" s="57" t="s">
        <v>59</v>
      </c>
      <c r="E103" s="58"/>
      <c r="F103" s="58"/>
      <c r="G103" s="58"/>
      <c r="H103" s="58"/>
      <c r="I103" s="58"/>
      <c r="J103" s="59">
        <f>J164</f>
        <v>0</v>
      </c>
      <c r="L103" s="56"/>
    </row>
    <row r="104" spans="2:12" s="1" customFormat="1" ht="21.75" customHeight="1" x14ac:dyDescent="0.2">
      <c r="B104" s="15"/>
      <c r="L104" s="15"/>
    </row>
    <row r="105" spans="2:12" s="1" customFormat="1" ht="6.95" customHeight="1" x14ac:dyDescent="0.2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15"/>
    </row>
    <row r="109" spans="2:12" s="1" customFormat="1" ht="6.95" customHeight="1" x14ac:dyDescent="0.2"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15"/>
    </row>
    <row r="110" spans="2:12" s="1" customFormat="1" ht="24.95" customHeight="1" x14ac:dyDescent="0.2">
      <c r="B110" s="15"/>
      <c r="C110" s="11" t="s">
        <v>60</v>
      </c>
      <c r="L110" s="15"/>
    </row>
    <row r="111" spans="2:12" s="1" customFormat="1" ht="6.95" customHeight="1" x14ac:dyDescent="0.2">
      <c r="B111" s="15"/>
      <c r="L111" s="15"/>
    </row>
    <row r="112" spans="2:12" s="1" customFormat="1" ht="12" customHeight="1" x14ac:dyDescent="0.2">
      <c r="B112" s="15"/>
      <c r="C112" s="13" t="s">
        <v>6</v>
      </c>
      <c r="L112" s="15"/>
    </row>
    <row r="113" spans="2:65" s="1" customFormat="1" ht="16.5" customHeight="1" x14ac:dyDescent="0.2">
      <c r="B113" s="15"/>
      <c r="E113" s="109" t="str">
        <f>E7</f>
        <v>Vozovna Slatina - opravy povrchů</v>
      </c>
      <c r="F113" s="110"/>
      <c r="G113" s="110"/>
      <c r="H113" s="110"/>
      <c r="L113" s="15"/>
    </row>
    <row r="114" spans="2:65" s="1" customFormat="1" ht="12" customHeight="1" x14ac:dyDescent="0.2">
      <c r="B114" s="15"/>
      <c r="C114" s="13" t="s">
        <v>47</v>
      </c>
      <c r="L114" s="15"/>
    </row>
    <row r="115" spans="2:65" s="1" customFormat="1" ht="16.5" customHeight="1" x14ac:dyDescent="0.2">
      <c r="B115" s="15"/>
      <c r="E115" s="107" t="str">
        <f>E9</f>
        <v>1 - Základní</v>
      </c>
      <c r="F115" s="108"/>
      <c r="G115" s="108"/>
      <c r="H115" s="108"/>
      <c r="L115" s="15"/>
    </row>
    <row r="116" spans="2:65" s="1" customFormat="1" ht="6.95" customHeight="1" x14ac:dyDescent="0.2">
      <c r="B116" s="15"/>
      <c r="L116" s="15"/>
    </row>
    <row r="117" spans="2:65" s="1" customFormat="1" ht="12" customHeight="1" x14ac:dyDescent="0.2">
      <c r="B117" s="15"/>
      <c r="C117" s="13" t="s">
        <v>9</v>
      </c>
      <c r="F117" s="12" t="str">
        <f>F12</f>
        <v xml:space="preserve"> </v>
      </c>
      <c r="I117" s="13" t="s">
        <v>11</v>
      </c>
      <c r="J117" s="25" t="str">
        <f>IF(J12="","",J12)</f>
        <v/>
      </c>
      <c r="L117" s="15"/>
    </row>
    <row r="118" spans="2:65" s="1" customFormat="1" ht="6.95" customHeight="1" x14ac:dyDescent="0.2">
      <c r="B118" s="15"/>
      <c r="L118" s="15"/>
    </row>
    <row r="119" spans="2:65" s="1" customFormat="1" ht="15.2" customHeight="1" x14ac:dyDescent="0.2">
      <c r="B119" s="15"/>
      <c r="C119" s="13" t="s">
        <v>12</v>
      </c>
      <c r="F119" s="12" t="str">
        <f>E15</f>
        <v xml:space="preserve"> </v>
      </c>
      <c r="I119" s="13" t="s">
        <v>16</v>
      </c>
      <c r="J119" s="14" t="str">
        <f>E21</f>
        <v xml:space="preserve"> </v>
      </c>
      <c r="L119" s="15"/>
    </row>
    <row r="120" spans="2:65" s="1" customFormat="1" ht="15.2" customHeight="1" x14ac:dyDescent="0.2">
      <c r="B120" s="15"/>
      <c r="C120" s="13" t="s">
        <v>15</v>
      </c>
      <c r="F120" s="12" t="str">
        <f>IF(E18="","",E18)</f>
        <v xml:space="preserve"> </v>
      </c>
      <c r="I120" s="13" t="s">
        <v>17</v>
      </c>
      <c r="J120" s="14" t="str">
        <f>E24</f>
        <v xml:space="preserve"> </v>
      </c>
      <c r="L120" s="15"/>
    </row>
    <row r="121" spans="2:65" s="1" customFormat="1" ht="10.35" customHeight="1" x14ac:dyDescent="0.2">
      <c r="B121" s="15"/>
      <c r="L121" s="15"/>
    </row>
    <row r="122" spans="2:65" s="5" customFormat="1" ht="29.25" customHeight="1" x14ac:dyDescent="0.2">
      <c r="B122" s="60"/>
      <c r="C122" s="61" t="s">
        <v>61</v>
      </c>
      <c r="D122" s="62" t="s">
        <v>40</v>
      </c>
      <c r="E122" s="62" t="s">
        <v>38</v>
      </c>
      <c r="F122" s="62" t="s">
        <v>39</v>
      </c>
      <c r="G122" s="62" t="s">
        <v>62</v>
      </c>
      <c r="H122" s="62" t="s">
        <v>63</v>
      </c>
      <c r="I122" s="62" t="s">
        <v>64</v>
      </c>
      <c r="J122" s="63" t="s">
        <v>50</v>
      </c>
      <c r="K122" s="64" t="s">
        <v>65</v>
      </c>
      <c r="L122" s="60"/>
      <c r="M122" s="28" t="s">
        <v>0</v>
      </c>
      <c r="N122" s="29" t="s">
        <v>23</v>
      </c>
      <c r="O122" s="29" t="s">
        <v>66</v>
      </c>
      <c r="P122" s="29" t="s">
        <v>67</v>
      </c>
      <c r="Q122" s="29" t="s">
        <v>68</v>
      </c>
      <c r="R122" s="29" t="s">
        <v>69</v>
      </c>
      <c r="S122" s="29" t="s">
        <v>70</v>
      </c>
      <c r="T122" s="30" t="s">
        <v>71</v>
      </c>
    </row>
    <row r="123" spans="2:65" s="1" customFormat="1" ht="22.9" customHeight="1" x14ac:dyDescent="0.25">
      <c r="B123" s="15"/>
      <c r="C123" s="32" t="s">
        <v>72</v>
      </c>
      <c r="J123" s="65">
        <f>BK123</f>
        <v>0</v>
      </c>
      <c r="L123" s="15"/>
      <c r="M123" s="31"/>
      <c r="N123" s="26"/>
      <c r="O123" s="26"/>
      <c r="P123" s="66">
        <f>P124</f>
        <v>731.25682800000004</v>
      </c>
      <c r="Q123" s="26"/>
      <c r="R123" s="66">
        <f>R124</f>
        <v>141.84010400000003</v>
      </c>
      <c r="S123" s="26"/>
      <c r="T123" s="67">
        <f>T124</f>
        <v>162.26050000000001</v>
      </c>
      <c r="AT123" s="7" t="s">
        <v>41</v>
      </c>
      <c r="AU123" s="7" t="s">
        <v>52</v>
      </c>
      <c r="BK123" s="68">
        <f>BK124</f>
        <v>0</v>
      </c>
    </row>
    <row r="124" spans="2:65" s="6" customFormat="1" ht="25.9" customHeight="1" x14ac:dyDescent="0.2">
      <c r="B124" s="69"/>
      <c r="D124" s="70" t="s">
        <v>41</v>
      </c>
      <c r="E124" s="71" t="s">
        <v>73</v>
      </c>
      <c r="F124" s="71" t="s">
        <v>74</v>
      </c>
      <c r="J124" s="72">
        <f>BK124</f>
        <v>0</v>
      </c>
      <c r="L124" s="69"/>
      <c r="M124" s="73"/>
      <c r="N124" s="74"/>
      <c r="O124" s="74"/>
      <c r="P124" s="75">
        <f>P125+P136+P145+P152+P159+P164</f>
        <v>731.25682800000004</v>
      </c>
      <c r="Q124" s="74"/>
      <c r="R124" s="75">
        <f>R125+R136+R145+R152+R159+R164</f>
        <v>141.84010400000003</v>
      </c>
      <c r="S124" s="74"/>
      <c r="T124" s="76">
        <f>T125+T136+T145+T152+T159+T164</f>
        <v>162.26050000000001</v>
      </c>
      <c r="AR124" s="70" t="s">
        <v>43</v>
      </c>
      <c r="AT124" s="77" t="s">
        <v>41</v>
      </c>
      <c r="AU124" s="77" t="s">
        <v>42</v>
      </c>
      <c r="AY124" s="70" t="s">
        <v>75</v>
      </c>
      <c r="BK124" s="78">
        <f>BK125+BK136+BK145+BK152+BK159+BK164</f>
        <v>0</v>
      </c>
    </row>
    <row r="125" spans="2:65" s="6" customFormat="1" ht="22.9" customHeight="1" x14ac:dyDescent="0.2">
      <c r="B125" s="69"/>
      <c r="D125" s="70" t="s">
        <v>41</v>
      </c>
      <c r="E125" s="79" t="s">
        <v>43</v>
      </c>
      <c r="F125" s="79" t="s">
        <v>76</v>
      </c>
      <c r="J125" s="80">
        <f>BK125</f>
        <v>0</v>
      </c>
      <c r="L125" s="69"/>
      <c r="M125" s="73"/>
      <c r="N125" s="74"/>
      <c r="O125" s="74"/>
      <c r="P125" s="75">
        <f>SUM(P126:P135)</f>
        <v>308.64120000000003</v>
      </c>
      <c r="Q125" s="74"/>
      <c r="R125" s="75">
        <f>SUM(R126:R135)</f>
        <v>3.1634000000000002E-2</v>
      </c>
      <c r="S125" s="74"/>
      <c r="T125" s="76">
        <f>SUM(T126:T135)</f>
        <v>161.66050000000001</v>
      </c>
      <c r="AR125" s="70" t="s">
        <v>43</v>
      </c>
      <c r="AT125" s="77" t="s">
        <v>41</v>
      </c>
      <c r="AU125" s="77" t="s">
        <v>43</v>
      </c>
      <c r="AY125" s="70" t="s">
        <v>75</v>
      </c>
      <c r="BK125" s="78">
        <f>SUM(BK126:BK135)</f>
        <v>0</v>
      </c>
    </row>
    <row r="126" spans="2:65" s="1" customFormat="1" ht="24" customHeight="1" x14ac:dyDescent="0.2">
      <c r="B126" s="81"/>
      <c r="C126" s="82" t="s">
        <v>43</v>
      </c>
      <c r="D126" s="82" t="s">
        <v>77</v>
      </c>
      <c r="E126" s="83" t="s">
        <v>78</v>
      </c>
      <c r="F126" s="84" t="s">
        <v>79</v>
      </c>
      <c r="G126" s="85" t="s">
        <v>80</v>
      </c>
      <c r="H126" s="86">
        <v>3</v>
      </c>
      <c r="I126" s="87"/>
      <c r="J126" s="87">
        <f t="shared" ref="J126:J135" si="0">ROUND(I126*H126,2)</f>
        <v>0</v>
      </c>
      <c r="K126" s="84" t="s">
        <v>81</v>
      </c>
      <c r="L126" s="15"/>
      <c r="M126" s="88" t="s">
        <v>0</v>
      </c>
      <c r="N126" s="89" t="s">
        <v>24</v>
      </c>
      <c r="O126" s="90">
        <v>0.85</v>
      </c>
      <c r="P126" s="90">
        <f t="shared" ref="P126:P135" si="1">O126*H126</f>
        <v>2.5499999999999998</v>
      </c>
      <c r="Q126" s="90">
        <v>0</v>
      </c>
      <c r="R126" s="90">
        <f t="shared" ref="R126:R135" si="2">Q126*H126</f>
        <v>0</v>
      </c>
      <c r="S126" s="90">
        <v>0.19</v>
      </c>
      <c r="T126" s="91">
        <f t="shared" ref="T126:T135" si="3">S126*H126</f>
        <v>0.57000000000000006</v>
      </c>
      <c r="AR126" s="92" t="s">
        <v>82</v>
      </c>
      <c r="AT126" s="92" t="s">
        <v>77</v>
      </c>
      <c r="AU126" s="92" t="s">
        <v>45</v>
      </c>
      <c r="AY126" s="7" t="s">
        <v>75</v>
      </c>
      <c r="BE126" s="93">
        <f t="shared" ref="BE126:BE135" si="4">IF(N126="základní",J126,0)</f>
        <v>0</v>
      </c>
      <c r="BF126" s="93">
        <f t="shared" ref="BF126:BF135" si="5">IF(N126="snížená",J126,0)</f>
        <v>0</v>
      </c>
      <c r="BG126" s="93">
        <f t="shared" ref="BG126:BG135" si="6">IF(N126="zákl. přenesená",J126,0)</f>
        <v>0</v>
      </c>
      <c r="BH126" s="93">
        <f t="shared" ref="BH126:BH135" si="7">IF(N126="sníž. přenesená",J126,0)</f>
        <v>0</v>
      </c>
      <c r="BI126" s="93">
        <f t="shared" ref="BI126:BI135" si="8">IF(N126="nulová",J126,0)</f>
        <v>0</v>
      </c>
      <c r="BJ126" s="7" t="s">
        <v>43</v>
      </c>
      <c r="BK126" s="93">
        <f t="shared" ref="BK126:BK135" si="9">ROUND(I126*H126,2)</f>
        <v>0</v>
      </c>
      <c r="BL126" s="7" t="s">
        <v>82</v>
      </c>
      <c r="BM126" s="92" t="s">
        <v>83</v>
      </c>
    </row>
    <row r="127" spans="2:65" s="1" customFormat="1" ht="24" customHeight="1" x14ac:dyDescent="0.2">
      <c r="B127" s="81"/>
      <c r="C127" s="82" t="s">
        <v>45</v>
      </c>
      <c r="D127" s="82" t="s">
        <v>77</v>
      </c>
      <c r="E127" s="83" t="s">
        <v>84</v>
      </c>
      <c r="F127" s="84" t="s">
        <v>85</v>
      </c>
      <c r="G127" s="85" t="s">
        <v>80</v>
      </c>
      <c r="H127" s="86">
        <v>10.76</v>
      </c>
      <c r="I127" s="87"/>
      <c r="J127" s="87">
        <f t="shared" si="0"/>
        <v>0</v>
      </c>
      <c r="K127" s="84" t="s">
        <v>81</v>
      </c>
      <c r="L127" s="15"/>
      <c r="M127" s="88" t="s">
        <v>0</v>
      </c>
      <c r="N127" s="89" t="s">
        <v>24</v>
      </c>
      <c r="O127" s="90">
        <v>4.28</v>
      </c>
      <c r="P127" s="90">
        <f t="shared" si="1"/>
        <v>46.052800000000005</v>
      </c>
      <c r="Q127" s="90">
        <v>0</v>
      </c>
      <c r="R127" s="90">
        <f t="shared" si="2"/>
        <v>0</v>
      </c>
      <c r="S127" s="90">
        <v>0.62</v>
      </c>
      <c r="T127" s="91">
        <f t="shared" si="3"/>
        <v>6.6711999999999998</v>
      </c>
      <c r="AR127" s="92" t="s">
        <v>82</v>
      </c>
      <c r="AT127" s="92" t="s">
        <v>77</v>
      </c>
      <c r="AU127" s="92" t="s">
        <v>45</v>
      </c>
      <c r="AY127" s="7" t="s">
        <v>75</v>
      </c>
      <c r="BE127" s="93">
        <f t="shared" si="4"/>
        <v>0</v>
      </c>
      <c r="BF127" s="93">
        <f t="shared" si="5"/>
        <v>0</v>
      </c>
      <c r="BG127" s="93">
        <f t="shared" si="6"/>
        <v>0</v>
      </c>
      <c r="BH127" s="93">
        <f t="shared" si="7"/>
        <v>0</v>
      </c>
      <c r="BI127" s="93">
        <f t="shared" si="8"/>
        <v>0</v>
      </c>
      <c r="BJ127" s="7" t="s">
        <v>43</v>
      </c>
      <c r="BK127" s="93">
        <f t="shared" si="9"/>
        <v>0</v>
      </c>
      <c r="BL127" s="7" t="s">
        <v>82</v>
      </c>
      <c r="BM127" s="92" t="s">
        <v>86</v>
      </c>
    </row>
    <row r="128" spans="2:65" s="1" customFormat="1" ht="24" customHeight="1" x14ac:dyDescent="0.2">
      <c r="B128" s="81"/>
      <c r="C128" s="82" t="s">
        <v>87</v>
      </c>
      <c r="D128" s="82" t="s">
        <v>77</v>
      </c>
      <c r="E128" s="83" t="s">
        <v>88</v>
      </c>
      <c r="F128" s="84" t="s">
        <v>89</v>
      </c>
      <c r="G128" s="85" t="s">
        <v>80</v>
      </c>
      <c r="H128" s="86">
        <v>180.8</v>
      </c>
      <c r="I128" s="87"/>
      <c r="J128" s="87">
        <f t="shared" si="0"/>
        <v>0</v>
      </c>
      <c r="K128" s="84" t="s">
        <v>81</v>
      </c>
      <c r="L128" s="15"/>
      <c r="M128" s="88" t="s">
        <v>0</v>
      </c>
      <c r="N128" s="89" t="s">
        <v>24</v>
      </c>
      <c r="O128" s="90">
        <v>1.3140000000000001</v>
      </c>
      <c r="P128" s="90">
        <f t="shared" si="1"/>
        <v>237.57120000000003</v>
      </c>
      <c r="Q128" s="90">
        <v>0</v>
      </c>
      <c r="R128" s="90">
        <f t="shared" si="2"/>
        <v>0</v>
      </c>
      <c r="S128" s="90">
        <v>0.316</v>
      </c>
      <c r="T128" s="91">
        <f t="shared" si="3"/>
        <v>57.132800000000003</v>
      </c>
      <c r="AR128" s="92" t="s">
        <v>82</v>
      </c>
      <c r="AT128" s="92" t="s">
        <v>77</v>
      </c>
      <c r="AU128" s="92" t="s">
        <v>45</v>
      </c>
      <c r="AY128" s="7" t="s">
        <v>75</v>
      </c>
      <c r="BE128" s="93">
        <f t="shared" si="4"/>
        <v>0</v>
      </c>
      <c r="BF128" s="93">
        <f t="shared" si="5"/>
        <v>0</v>
      </c>
      <c r="BG128" s="93">
        <f t="shared" si="6"/>
        <v>0</v>
      </c>
      <c r="BH128" s="93">
        <f t="shared" si="7"/>
        <v>0</v>
      </c>
      <c r="BI128" s="93">
        <f t="shared" si="8"/>
        <v>0</v>
      </c>
      <c r="BJ128" s="7" t="s">
        <v>43</v>
      </c>
      <c r="BK128" s="93">
        <f t="shared" si="9"/>
        <v>0</v>
      </c>
      <c r="BL128" s="7" t="s">
        <v>82</v>
      </c>
      <c r="BM128" s="92" t="s">
        <v>90</v>
      </c>
    </row>
    <row r="129" spans="2:65" s="1" customFormat="1" ht="24" customHeight="1" x14ac:dyDescent="0.2">
      <c r="B129" s="81"/>
      <c r="C129" s="82" t="s">
        <v>82</v>
      </c>
      <c r="D129" s="82" t="s">
        <v>77</v>
      </c>
      <c r="E129" s="83" t="s">
        <v>91</v>
      </c>
      <c r="F129" s="84" t="s">
        <v>92</v>
      </c>
      <c r="G129" s="85" t="s">
        <v>80</v>
      </c>
      <c r="H129" s="86">
        <v>350</v>
      </c>
      <c r="I129" s="87"/>
      <c r="J129" s="87">
        <f t="shared" si="0"/>
        <v>0</v>
      </c>
      <c r="K129" s="84" t="s">
        <v>81</v>
      </c>
      <c r="L129" s="15"/>
      <c r="M129" s="88" t="s">
        <v>0</v>
      </c>
      <c r="N129" s="89" t="s">
        <v>24</v>
      </c>
      <c r="O129" s="90">
        <v>3.4000000000000002E-2</v>
      </c>
      <c r="P129" s="90">
        <f t="shared" si="1"/>
        <v>11.9</v>
      </c>
      <c r="Q129" s="90">
        <v>9.0000000000000006E-5</v>
      </c>
      <c r="R129" s="90">
        <f t="shared" si="2"/>
        <v>3.15E-2</v>
      </c>
      <c r="S129" s="90">
        <v>0.25600000000000001</v>
      </c>
      <c r="T129" s="91">
        <f t="shared" si="3"/>
        <v>89.600000000000009</v>
      </c>
      <c r="AR129" s="92" t="s">
        <v>82</v>
      </c>
      <c r="AT129" s="92" t="s">
        <v>77</v>
      </c>
      <c r="AU129" s="92" t="s">
        <v>45</v>
      </c>
      <c r="AY129" s="7" t="s">
        <v>75</v>
      </c>
      <c r="BE129" s="93">
        <f t="shared" si="4"/>
        <v>0</v>
      </c>
      <c r="BF129" s="93">
        <f t="shared" si="5"/>
        <v>0</v>
      </c>
      <c r="BG129" s="93">
        <f t="shared" si="6"/>
        <v>0</v>
      </c>
      <c r="BH129" s="93">
        <f t="shared" si="7"/>
        <v>0</v>
      </c>
      <c r="BI129" s="93">
        <f t="shared" si="8"/>
        <v>0</v>
      </c>
      <c r="BJ129" s="7" t="s">
        <v>43</v>
      </c>
      <c r="BK129" s="93">
        <f t="shared" si="9"/>
        <v>0</v>
      </c>
      <c r="BL129" s="7" t="s">
        <v>82</v>
      </c>
      <c r="BM129" s="92" t="s">
        <v>93</v>
      </c>
    </row>
    <row r="130" spans="2:65" s="1" customFormat="1" ht="16.5" customHeight="1" x14ac:dyDescent="0.2">
      <c r="B130" s="81"/>
      <c r="C130" s="82" t="s">
        <v>94</v>
      </c>
      <c r="D130" s="82" t="s">
        <v>77</v>
      </c>
      <c r="E130" s="83" t="s">
        <v>95</v>
      </c>
      <c r="F130" s="84" t="s">
        <v>96</v>
      </c>
      <c r="G130" s="85" t="s">
        <v>97</v>
      </c>
      <c r="H130" s="86">
        <v>3.5</v>
      </c>
      <c r="I130" s="87"/>
      <c r="J130" s="87">
        <f t="shared" si="0"/>
        <v>0</v>
      </c>
      <c r="K130" s="84" t="s">
        <v>81</v>
      </c>
      <c r="L130" s="15"/>
      <c r="M130" s="88" t="s">
        <v>0</v>
      </c>
      <c r="N130" s="89" t="s">
        <v>24</v>
      </c>
      <c r="O130" s="90">
        <v>0.13300000000000001</v>
      </c>
      <c r="P130" s="90">
        <f t="shared" si="1"/>
        <v>0.46550000000000002</v>
      </c>
      <c r="Q130" s="90">
        <v>0</v>
      </c>
      <c r="R130" s="90">
        <f t="shared" si="2"/>
        <v>0</v>
      </c>
      <c r="S130" s="90">
        <v>0.20499999999999999</v>
      </c>
      <c r="T130" s="91">
        <f t="shared" si="3"/>
        <v>0.71749999999999992</v>
      </c>
      <c r="AR130" s="92" t="s">
        <v>82</v>
      </c>
      <c r="AT130" s="92" t="s">
        <v>77</v>
      </c>
      <c r="AU130" s="92" t="s">
        <v>45</v>
      </c>
      <c r="AY130" s="7" t="s">
        <v>75</v>
      </c>
      <c r="BE130" s="93">
        <f t="shared" si="4"/>
        <v>0</v>
      </c>
      <c r="BF130" s="93">
        <f t="shared" si="5"/>
        <v>0</v>
      </c>
      <c r="BG130" s="93">
        <f t="shared" si="6"/>
        <v>0</v>
      </c>
      <c r="BH130" s="93">
        <f t="shared" si="7"/>
        <v>0</v>
      </c>
      <c r="BI130" s="93">
        <f t="shared" si="8"/>
        <v>0</v>
      </c>
      <c r="BJ130" s="7" t="s">
        <v>43</v>
      </c>
      <c r="BK130" s="93">
        <f t="shared" si="9"/>
        <v>0</v>
      </c>
      <c r="BL130" s="7" t="s">
        <v>82</v>
      </c>
      <c r="BM130" s="92" t="s">
        <v>98</v>
      </c>
    </row>
    <row r="131" spans="2:65" s="1" customFormat="1" ht="16.5" customHeight="1" x14ac:dyDescent="0.2">
      <c r="B131" s="81"/>
      <c r="C131" s="82" t="s">
        <v>99</v>
      </c>
      <c r="D131" s="82" t="s">
        <v>77</v>
      </c>
      <c r="E131" s="83" t="s">
        <v>100</v>
      </c>
      <c r="F131" s="84" t="s">
        <v>101</v>
      </c>
      <c r="G131" s="85" t="s">
        <v>97</v>
      </c>
      <c r="H131" s="86">
        <v>60.6</v>
      </c>
      <c r="I131" s="87"/>
      <c r="J131" s="87">
        <f t="shared" si="0"/>
        <v>0</v>
      </c>
      <c r="K131" s="84" t="s">
        <v>81</v>
      </c>
      <c r="L131" s="15"/>
      <c r="M131" s="88" t="s">
        <v>0</v>
      </c>
      <c r="N131" s="89" t="s">
        <v>24</v>
      </c>
      <c r="O131" s="90">
        <v>0.14699999999999999</v>
      </c>
      <c r="P131" s="90">
        <f t="shared" si="1"/>
        <v>8.908199999999999</v>
      </c>
      <c r="Q131" s="90">
        <v>0</v>
      </c>
      <c r="R131" s="90">
        <f t="shared" si="2"/>
        <v>0</v>
      </c>
      <c r="S131" s="90">
        <v>0.115</v>
      </c>
      <c r="T131" s="91">
        <f t="shared" si="3"/>
        <v>6.9690000000000003</v>
      </c>
      <c r="AR131" s="92" t="s">
        <v>82</v>
      </c>
      <c r="AT131" s="92" t="s">
        <v>77</v>
      </c>
      <c r="AU131" s="92" t="s">
        <v>45</v>
      </c>
      <c r="AY131" s="7" t="s">
        <v>75</v>
      </c>
      <c r="BE131" s="93">
        <f t="shared" si="4"/>
        <v>0</v>
      </c>
      <c r="BF131" s="93">
        <f t="shared" si="5"/>
        <v>0</v>
      </c>
      <c r="BG131" s="93">
        <f t="shared" si="6"/>
        <v>0</v>
      </c>
      <c r="BH131" s="93">
        <f t="shared" si="7"/>
        <v>0</v>
      </c>
      <c r="BI131" s="93">
        <f t="shared" si="8"/>
        <v>0</v>
      </c>
      <c r="BJ131" s="7" t="s">
        <v>43</v>
      </c>
      <c r="BK131" s="93">
        <f t="shared" si="9"/>
        <v>0</v>
      </c>
      <c r="BL131" s="7" t="s">
        <v>82</v>
      </c>
      <c r="BM131" s="92" t="s">
        <v>102</v>
      </c>
    </row>
    <row r="132" spans="2:65" s="1" customFormat="1" ht="24" customHeight="1" x14ac:dyDescent="0.2">
      <c r="B132" s="81"/>
      <c r="C132" s="82" t="s">
        <v>103</v>
      </c>
      <c r="D132" s="82" t="s">
        <v>77</v>
      </c>
      <c r="E132" s="83" t="s">
        <v>104</v>
      </c>
      <c r="F132" s="84" t="s">
        <v>105</v>
      </c>
      <c r="G132" s="85" t="s">
        <v>80</v>
      </c>
      <c r="H132" s="86">
        <v>3.5</v>
      </c>
      <c r="I132" s="87"/>
      <c r="J132" s="87">
        <f t="shared" si="0"/>
        <v>0</v>
      </c>
      <c r="K132" s="84" t="s">
        <v>81</v>
      </c>
      <c r="L132" s="15"/>
      <c r="M132" s="88" t="s">
        <v>0</v>
      </c>
      <c r="N132" s="89" t="s">
        <v>24</v>
      </c>
      <c r="O132" s="90">
        <v>0.153</v>
      </c>
      <c r="P132" s="90">
        <f t="shared" si="1"/>
        <v>0.53549999999999998</v>
      </c>
      <c r="Q132" s="90">
        <v>0</v>
      </c>
      <c r="R132" s="90">
        <f t="shared" si="2"/>
        <v>0</v>
      </c>
      <c r="S132" s="90">
        <v>0</v>
      </c>
      <c r="T132" s="91">
        <f t="shared" si="3"/>
        <v>0</v>
      </c>
      <c r="AR132" s="92" t="s">
        <v>82</v>
      </c>
      <c r="AT132" s="92" t="s">
        <v>77</v>
      </c>
      <c r="AU132" s="92" t="s">
        <v>45</v>
      </c>
      <c r="AY132" s="7" t="s">
        <v>75</v>
      </c>
      <c r="BE132" s="93">
        <f t="shared" si="4"/>
        <v>0</v>
      </c>
      <c r="BF132" s="93">
        <f t="shared" si="5"/>
        <v>0</v>
      </c>
      <c r="BG132" s="93">
        <f t="shared" si="6"/>
        <v>0</v>
      </c>
      <c r="BH132" s="93">
        <f t="shared" si="7"/>
        <v>0</v>
      </c>
      <c r="BI132" s="93">
        <f t="shared" si="8"/>
        <v>0</v>
      </c>
      <c r="BJ132" s="7" t="s">
        <v>43</v>
      </c>
      <c r="BK132" s="93">
        <f t="shared" si="9"/>
        <v>0</v>
      </c>
      <c r="BL132" s="7" t="s">
        <v>82</v>
      </c>
      <c r="BM132" s="92" t="s">
        <v>106</v>
      </c>
    </row>
    <row r="133" spans="2:65" s="1" customFormat="1" ht="24" customHeight="1" x14ac:dyDescent="0.2">
      <c r="B133" s="81"/>
      <c r="C133" s="82" t="s">
        <v>107</v>
      </c>
      <c r="D133" s="82" t="s">
        <v>77</v>
      </c>
      <c r="E133" s="83" t="s">
        <v>108</v>
      </c>
      <c r="F133" s="84" t="s">
        <v>109</v>
      </c>
      <c r="G133" s="85" t="s">
        <v>80</v>
      </c>
      <c r="H133" s="86">
        <v>3.5</v>
      </c>
      <c r="I133" s="87"/>
      <c r="J133" s="87">
        <f t="shared" si="0"/>
        <v>0</v>
      </c>
      <c r="K133" s="84" t="s">
        <v>81</v>
      </c>
      <c r="L133" s="15"/>
      <c r="M133" s="88" t="s">
        <v>0</v>
      </c>
      <c r="N133" s="89" t="s">
        <v>24</v>
      </c>
      <c r="O133" s="90">
        <v>0.13</v>
      </c>
      <c r="P133" s="90">
        <f t="shared" si="1"/>
        <v>0.45500000000000002</v>
      </c>
      <c r="Q133" s="90">
        <v>0</v>
      </c>
      <c r="R133" s="90">
        <f t="shared" si="2"/>
        <v>0</v>
      </c>
      <c r="S133" s="90">
        <v>0</v>
      </c>
      <c r="T133" s="91">
        <f t="shared" si="3"/>
        <v>0</v>
      </c>
      <c r="AR133" s="92" t="s">
        <v>82</v>
      </c>
      <c r="AT133" s="92" t="s">
        <v>77</v>
      </c>
      <c r="AU133" s="92" t="s">
        <v>45</v>
      </c>
      <c r="AY133" s="7" t="s">
        <v>75</v>
      </c>
      <c r="BE133" s="93">
        <f t="shared" si="4"/>
        <v>0</v>
      </c>
      <c r="BF133" s="93">
        <f t="shared" si="5"/>
        <v>0</v>
      </c>
      <c r="BG133" s="93">
        <f t="shared" si="6"/>
        <v>0</v>
      </c>
      <c r="BH133" s="93">
        <f t="shared" si="7"/>
        <v>0</v>
      </c>
      <c r="BI133" s="93">
        <f t="shared" si="8"/>
        <v>0</v>
      </c>
      <c r="BJ133" s="7" t="s">
        <v>43</v>
      </c>
      <c r="BK133" s="93">
        <f t="shared" si="9"/>
        <v>0</v>
      </c>
      <c r="BL133" s="7" t="s">
        <v>82</v>
      </c>
      <c r="BM133" s="92" t="s">
        <v>110</v>
      </c>
    </row>
    <row r="134" spans="2:65" s="1" customFormat="1" ht="24" customHeight="1" x14ac:dyDescent="0.2">
      <c r="B134" s="81"/>
      <c r="C134" s="82" t="s">
        <v>111</v>
      </c>
      <c r="D134" s="82" t="s">
        <v>77</v>
      </c>
      <c r="E134" s="83" t="s">
        <v>112</v>
      </c>
      <c r="F134" s="84" t="s">
        <v>113</v>
      </c>
      <c r="G134" s="85" t="s">
        <v>80</v>
      </c>
      <c r="H134" s="86">
        <v>3.5</v>
      </c>
      <c r="I134" s="87"/>
      <c r="J134" s="87">
        <f t="shared" si="0"/>
        <v>0</v>
      </c>
      <c r="K134" s="84" t="s">
        <v>81</v>
      </c>
      <c r="L134" s="15"/>
      <c r="M134" s="88" t="s">
        <v>0</v>
      </c>
      <c r="N134" s="89" t="s">
        <v>24</v>
      </c>
      <c r="O134" s="90">
        <v>5.8000000000000003E-2</v>
      </c>
      <c r="P134" s="90">
        <f t="shared" si="1"/>
        <v>0.20300000000000001</v>
      </c>
      <c r="Q134" s="90">
        <v>0</v>
      </c>
      <c r="R134" s="90">
        <f t="shared" si="2"/>
        <v>0</v>
      </c>
      <c r="S134" s="90">
        <v>0</v>
      </c>
      <c r="T134" s="91">
        <f t="shared" si="3"/>
        <v>0</v>
      </c>
      <c r="AR134" s="92" t="s">
        <v>82</v>
      </c>
      <c r="AT134" s="92" t="s">
        <v>77</v>
      </c>
      <c r="AU134" s="92" t="s">
        <v>45</v>
      </c>
      <c r="AY134" s="7" t="s">
        <v>75</v>
      </c>
      <c r="BE134" s="93">
        <f t="shared" si="4"/>
        <v>0</v>
      </c>
      <c r="BF134" s="93">
        <f t="shared" si="5"/>
        <v>0</v>
      </c>
      <c r="BG134" s="93">
        <f t="shared" si="6"/>
        <v>0</v>
      </c>
      <c r="BH134" s="93">
        <f t="shared" si="7"/>
        <v>0</v>
      </c>
      <c r="BI134" s="93">
        <f t="shared" si="8"/>
        <v>0</v>
      </c>
      <c r="BJ134" s="7" t="s">
        <v>43</v>
      </c>
      <c r="BK134" s="93">
        <f t="shared" si="9"/>
        <v>0</v>
      </c>
      <c r="BL134" s="7" t="s">
        <v>82</v>
      </c>
      <c r="BM134" s="92" t="s">
        <v>114</v>
      </c>
    </row>
    <row r="135" spans="2:65" s="1" customFormat="1" ht="16.5" customHeight="1" x14ac:dyDescent="0.2">
      <c r="B135" s="81"/>
      <c r="C135" s="94" t="s">
        <v>115</v>
      </c>
      <c r="D135" s="94" t="s">
        <v>116</v>
      </c>
      <c r="E135" s="95" t="s">
        <v>117</v>
      </c>
      <c r="F135" s="96" t="s">
        <v>118</v>
      </c>
      <c r="G135" s="97" t="s">
        <v>119</v>
      </c>
      <c r="H135" s="98">
        <v>0.13400000000000001</v>
      </c>
      <c r="I135" s="99"/>
      <c r="J135" s="99">
        <f t="shared" si="0"/>
        <v>0</v>
      </c>
      <c r="K135" s="96" t="s">
        <v>81</v>
      </c>
      <c r="L135" s="100"/>
      <c r="M135" s="101" t="s">
        <v>0</v>
      </c>
      <c r="N135" s="102" t="s">
        <v>24</v>
      </c>
      <c r="O135" s="90">
        <v>0</v>
      </c>
      <c r="P135" s="90">
        <f t="shared" si="1"/>
        <v>0</v>
      </c>
      <c r="Q135" s="90">
        <v>1E-3</v>
      </c>
      <c r="R135" s="90">
        <f t="shared" si="2"/>
        <v>1.34E-4</v>
      </c>
      <c r="S135" s="90">
        <v>0</v>
      </c>
      <c r="T135" s="91">
        <f t="shared" si="3"/>
        <v>0</v>
      </c>
      <c r="AR135" s="92" t="s">
        <v>107</v>
      </c>
      <c r="AT135" s="92" t="s">
        <v>116</v>
      </c>
      <c r="AU135" s="92" t="s">
        <v>45</v>
      </c>
      <c r="AY135" s="7" t="s">
        <v>75</v>
      </c>
      <c r="BE135" s="93">
        <f t="shared" si="4"/>
        <v>0</v>
      </c>
      <c r="BF135" s="93">
        <f t="shared" si="5"/>
        <v>0</v>
      </c>
      <c r="BG135" s="93">
        <f t="shared" si="6"/>
        <v>0</v>
      </c>
      <c r="BH135" s="93">
        <f t="shared" si="7"/>
        <v>0</v>
      </c>
      <c r="BI135" s="93">
        <f t="shared" si="8"/>
        <v>0</v>
      </c>
      <c r="BJ135" s="7" t="s">
        <v>43</v>
      </c>
      <c r="BK135" s="93">
        <f t="shared" si="9"/>
        <v>0</v>
      </c>
      <c r="BL135" s="7" t="s">
        <v>82</v>
      </c>
      <c r="BM135" s="92" t="s">
        <v>120</v>
      </c>
    </row>
    <row r="136" spans="2:65" s="6" customFormat="1" ht="22.9" customHeight="1" x14ac:dyDescent="0.2">
      <c r="B136" s="69"/>
      <c r="D136" s="70" t="s">
        <v>41</v>
      </c>
      <c r="E136" s="79" t="s">
        <v>94</v>
      </c>
      <c r="F136" s="79" t="s">
        <v>121</v>
      </c>
      <c r="J136" s="80">
        <f>BK136</f>
        <v>0</v>
      </c>
      <c r="L136" s="69"/>
      <c r="M136" s="73"/>
      <c r="N136" s="74"/>
      <c r="O136" s="74"/>
      <c r="P136" s="75">
        <f>SUM(P137:P144)</f>
        <v>173.04949999999999</v>
      </c>
      <c r="Q136" s="74"/>
      <c r="R136" s="75">
        <f>SUM(R137:R144)</f>
        <v>133.17598000000001</v>
      </c>
      <c r="S136" s="74"/>
      <c r="T136" s="76">
        <f>SUM(T137:T144)</f>
        <v>0</v>
      </c>
      <c r="AR136" s="70" t="s">
        <v>43</v>
      </c>
      <c r="AT136" s="77" t="s">
        <v>41</v>
      </c>
      <c r="AU136" s="77" t="s">
        <v>43</v>
      </c>
      <c r="AY136" s="70" t="s">
        <v>75</v>
      </c>
      <c r="BK136" s="78">
        <f>SUM(BK137:BK144)</f>
        <v>0</v>
      </c>
    </row>
    <row r="137" spans="2:65" s="1" customFormat="1" ht="24" customHeight="1" x14ac:dyDescent="0.2">
      <c r="B137" s="81"/>
      <c r="C137" s="82" t="s">
        <v>122</v>
      </c>
      <c r="D137" s="82" t="s">
        <v>77</v>
      </c>
      <c r="E137" s="83" t="s">
        <v>123</v>
      </c>
      <c r="F137" s="84" t="s">
        <v>124</v>
      </c>
      <c r="G137" s="85" t="s">
        <v>80</v>
      </c>
      <c r="H137" s="86">
        <v>180.8</v>
      </c>
      <c r="I137" s="87"/>
      <c r="J137" s="87">
        <f t="shared" ref="J137:J144" si="10">ROUND(I137*H137,2)</f>
        <v>0</v>
      </c>
      <c r="K137" s="84" t="s">
        <v>81</v>
      </c>
      <c r="L137" s="15"/>
      <c r="M137" s="88" t="s">
        <v>0</v>
      </c>
      <c r="N137" s="89" t="s">
        <v>24</v>
      </c>
      <c r="O137" s="90">
        <v>8.5000000000000006E-2</v>
      </c>
      <c r="P137" s="90">
        <f t="shared" ref="P137:P144" si="11">O137*H137</f>
        <v>15.368000000000002</v>
      </c>
      <c r="Q137" s="90">
        <v>0.26375999999999999</v>
      </c>
      <c r="R137" s="90">
        <f t="shared" ref="R137:R144" si="12">Q137*H137</f>
        <v>47.687808000000004</v>
      </c>
      <c r="S137" s="90">
        <v>0</v>
      </c>
      <c r="T137" s="91">
        <f t="shared" ref="T137:T144" si="13">S137*H137</f>
        <v>0</v>
      </c>
      <c r="AR137" s="92" t="s">
        <v>82</v>
      </c>
      <c r="AT137" s="92" t="s">
        <v>77</v>
      </c>
      <c r="AU137" s="92" t="s">
        <v>45</v>
      </c>
      <c r="AY137" s="7" t="s">
        <v>75</v>
      </c>
      <c r="BE137" s="93">
        <f t="shared" ref="BE137:BE144" si="14">IF(N137="základní",J137,0)</f>
        <v>0</v>
      </c>
      <c r="BF137" s="93">
        <f t="shared" ref="BF137:BF144" si="15">IF(N137="snížená",J137,0)</f>
        <v>0</v>
      </c>
      <c r="BG137" s="93">
        <f t="shared" ref="BG137:BG144" si="16">IF(N137="zákl. přenesená",J137,0)</f>
        <v>0</v>
      </c>
      <c r="BH137" s="93">
        <f t="shared" ref="BH137:BH144" si="17">IF(N137="sníž. přenesená",J137,0)</f>
        <v>0</v>
      </c>
      <c r="BI137" s="93">
        <f t="shared" ref="BI137:BI144" si="18">IF(N137="nulová",J137,0)</f>
        <v>0</v>
      </c>
      <c r="BJ137" s="7" t="s">
        <v>43</v>
      </c>
      <c r="BK137" s="93">
        <f t="shared" ref="BK137:BK144" si="19">ROUND(I137*H137,2)</f>
        <v>0</v>
      </c>
      <c r="BL137" s="7" t="s">
        <v>82</v>
      </c>
      <c r="BM137" s="92" t="s">
        <v>125</v>
      </c>
    </row>
    <row r="138" spans="2:65" s="1" customFormat="1" ht="24" customHeight="1" x14ac:dyDescent="0.2">
      <c r="B138" s="81"/>
      <c r="C138" s="82" t="s">
        <v>126</v>
      </c>
      <c r="D138" s="82" t="s">
        <v>77</v>
      </c>
      <c r="E138" s="83" t="s">
        <v>127</v>
      </c>
      <c r="F138" s="84" t="s">
        <v>128</v>
      </c>
      <c r="G138" s="85" t="s">
        <v>80</v>
      </c>
      <c r="H138" s="86">
        <v>3</v>
      </c>
      <c r="I138" s="87"/>
      <c r="J138" s="87">
        <f t="shared" si="10"/>
        <v>0</v>
      </c>
      <c r="K138" s="84" t="s">
        <v>81</v>
      </c>
      <c r="L138" s="15"/>
      <c r="M138" s="88" t="s">
        <v>0</v>
      </c>
      <c r="N138" s="89" t="s">
        <v>24</v>
      </c>
      <c r="O138" s="90">
        <v>0.56899999999999995</v>
      </c>
      <c r="P138" s="90">
        <f t="shared" si="11"/>
        <v>1.7069999999999999</v>
      </c>
      <c r="Q138" s="90">
        <v>0.48089999999999999</v>
      </c>
      <c r="R138" s="90">
        <f t="shared" si="12"/>
        <v>1.4426999999999999</v>
      </c>
      <c r="S138" s="90">
        <v>0</v>
      </c>
      <c r="T138" s="91">
        <f t="shared" si="13"/>
        <v>0</v>
      </c>
      <c r="AR138" s="92" t="s">
        <v>82</v>
      </c>
      <c r="AT138" s="92" t="s">
        <v>77</v>
      </c>
      <c r="AU138" s="92" t="s">
        <v>45</v>
      </c>
      <c r="AY138" s="7" t="s">
        <v>75</v>
      </c>
      <c r="BE138" s="93">
        <f t="shared" si="14"/>
        <v>0</v>
      </c>
      <c r="BF138" s="93">
        <f t="shared" si="15"/>
        <v>0</v>
      </c>
      <c r="BG138" s="93">
        <f t="shared" si="16"/>
        <v>0</v>
      </c>
      <c r="BH138" s="93">
        <f t="shared" si="17"/>
        <v>0</v>
      </c>
      <c r="BI138" s="93">
        <f t="shared" si="18"/>
        <v>0</v>
      </c>
      <c r="BJ138" s="7" t="s">
        <v>43</v>
      </c>
      <c r="BK138" s="93">
        <f t="shared" si="19"/>
        <v>0</v>
      </c>
      <c r="BL138" s="7" t="s">
        <v>82</v>
      </c>
      <c r="BM138" s="92" t="s">
        <v>129</v>
      </c>
    </row>
    <row r="139" spans="2:65" s="1" customFormat="1" ht="24" customHeight="1" x14ac:dyDescent="0.2">
      <c r="B139" s="81"/>
      <c r="C139" s="82" t="s">
        <v>130</v>
      </c>
      <c r="D139" s="82" t="s">
        <v>77</v>
      </c>
      <c r="E139" s="83" t="s">
        <v>131</v>
      </c>
      <c r="F139" s="84" t="s">
        <v>132</v>
      </c>
      <c r="G139" s="85" t="s">
        <v>80</v>
      </c>
      <c r="H139" s="86">
        <v>3</v>
      </c>
      <c r="I139" s="87"/>
      <c r="J139" s="87">
        <f t="shared" si="10"/>
        <v>0</v>
      </c>
      <c r="K139" s="84" t="s">
        <v>81</v>
      </c>
      <c r="L139" s="15"/>
      <c r="M139" s="88" t="s">
        <v>0</v>
      </c>
      <c r="N139" s="89" t="s">
        <v>24</v>
      </c>
      <c r="O139" s="90">
        <v>0.115</v>
      </c>
      <c r="P139" s="90">
        <f t="shared" si="11"/>
        <v>0.34500000000000003</v>
      </c>
      <c r="Q139" s="90">
        <v>0.185</v>
      </c>
      <c r="R139" s="90">
        <f t="shared" si="12"/>
        <v>0.55499999999999994</v>
      </c>
      <c r="S139" s="90">
        <v>0</v>
      </c>
      <c r="T139" s="91">
        <f t="shared" si="13"/>
        <v>0</v>
      </c>
      <c r="AR139" s="92" t="s">
        <v>82</v>
      </c>
      <c r="AT139" s="92" t="s">
        <v>77</v>
      </c>
      <c r="AU139" s="92" t="s">
        <v>45</v>
      </c>
      <c r="AY139" s="7" t="s">
        <v>75</v>
      </c>
      <c r="BE139" s="93">
        <f t="shared" si="14"/>
        <v>0</v>
      </c>
      <c r="BF139" s="93">
        <f t="shared" si="15"/>
        <v>0</v>
      </c>
      <c r="BG139" s="93">
        <f t="shared" si="16"/>
        <v>0</v>
      </c>
      <c r="BH139" s="93">
        <f t="shared" si="17"/>
        <v>0</v>
      </c>
      <c r="BI139" s="93">
        <f t="shared" si="18"/>
        <v>0</v>
      </c>
      <c r="BJ139" s="7" t="s">
        <v>43</v>
      </c>
      <c r="BK139" s="93">
        <f t="shared" si="19"/>
        <v>0</v>
      </c>
      <c r="BL139" s="7" t="s">
        <v>82</v>
      </c>
      <c r="BM139" s="92" t="s">
        <v>133</v>
      </c>
    </row>
    <row r="140" spans="2:65" s="1" customFormat="1" ht="24" customHeight="1" x14ac:dyDescent="0.2">
      <c r="B140" s="81"/>
      <c r="C140" s="82" t="s">
        <v>134</v>
      </c>
      <c r="D140" s="82" t="s">
        <v>77</v>
      </c>
      <c r="E140" s="83" t="s">
        <v>135</v>
      </c>
      <c r="F140" s="84" t="s">
        <v>136</v>
      </c>
      <c r="G140" s="85" t="s">
        <v>80</v>
      </c>
      <c r="H140" s="86">
        <v>180.8</v>
      </c>
      <c r="I140" s="87"/>
      <c r="J140" s="87">
        <f t="shared" si="10"/>
        <v>0</v>
      </c>
      <c r="K140" s="84" t="s">
        <v>81</v>
      </c>
      <c r="L140" s="15"/>
      <c r="M140" s="88" t="s">
        <v>0</v>
      </c>
      <c r="N140" s="89" t="s">
        <v>24</v>
      </c>
      <c r="O140" s="90">
        <v>0.58699999999999997</v>
      </c>
      <c r="P140" s="90">
        <f t="shared" si="11"/>
        <v>106.1296</v>
      </c>
      <c r="Q140" s="90">
        <v>0.12966</v>
      </c>
      <c r="R140" s="90">
        <f t="shared" si="12"/>
        <v>23.442527999999999</v>
      </c>
      <c r="S140" s="90">
        <v>0</v>
      </c>
      <c r="T140" s="91">
        <f t="shared" si="13"/>
        <v>0</v>
      </c>
      <c r="AR140" s="92" t="s">
        <v>82</v>
      </c>
      <c r="AT140" s="92" t="s">
        <v>77</v>
      </c>
      <c r="AU140" s="92" t="s">
        <v>45</v>
      </c>
      <c r="AY140" s="7" t="s">
        <v>75</v>
      </c>
      <c r="BE140" s="93">
        <f t="shared" si="14"/>
        <v>0</v>
      </c>
      <c r="BF140" s="93">
        <f t="shared" si="15"/>
        <v>0</v>
      </c>
      <c r="BG140" s="93">
        <f t="shared" si="16"/>
        <v>0</v>
      </c>
      <c r="BH140" s="93">
        <f t="shared" si="17"/>
        <v>0</v>
      </c>
      <c r="BI140" s="93">
        <f t="shared" si="18"/>
        <v>0</v>
      </c>
      <c r="BJ140" s="7" t="s">
        <v>43</v>
      </c>
      <c r="BK140" s="93">
        <f t="shared" si="19"/>
        <v>0</v>
      </c>
      <c r="BL140" s="7" t="s">
        <v>82</v>
      </c>
      <c r="BM140" s="92" t="s">
        <v>137</v>
      </c>
    </row>
    <row r="141" spans="2:65" s="1" customFormat="1" ht="24" customHeight="1" x14ac:dyDescent="0.2">
      <c r="B141" s="81"/>
      <c r="C141" s="82" t="s">
        <v>4</v>
      </c>
      <c r="D141" s="82" t="s">
        <v>77</v>
      </c>
      <c r="E141" s="83" t="s">
        <v>138</v>
      </c>
      <c r="F141" s="84" t="s">
        <v>139</v>
      </c>
      <c r="G141" s="85" t="s">
        <v>80</v>
      </c>
      <c r="H141" s="86">
        <v>350</v>
      </c>
      <c r="I141" s="87"/>
      <c r="J141" s="87">
        <f t="shared" si="10"/>
        <v>0</v>
      </c>
      <c r="K141" s="84" t="s">
        <v>81</v>
      </c>
      <c r="L141" s="15"/>
      <c r="M141" s="88" t="s">
        <v>0</v>
      </c>
      <c r="N141" s="89" t="s">
        <v>24</v>
      </c>
      <c r="O141" s="90">
        <v>2E-3</v>
      </c>
      <c r="P141" s="90">
        <f t="shared" si="11"/>
        <v>0.70000000000000007</v>
      </c>
      <c r="Q141" s="90">
        <v>7.1000000000000002E-4</v>
      </c>
      <c r="R141" s="90">
        <f t="shared" si="12"/>
        <v>0.2485</v>
      </c>
      <c r="S141" s="90">
        <v>0</v>
      </c>
      <c r="T141" s="91">
        <f t="shared" si="13"/>
        <v>0</v>
      </c>
      <c r="AR141" s="92" t="s">
        <v>82</v>
      </c>
      <c r="AT141" s="92" t="s">
        <v>77</v>
      </c>
      <c r="AU141" s="92" t="s">
        <v>45</v>
      </c>
      <c r="AY141" s="7" t="s">
        <v>75</v>
      </c>
      <c r="BE141" s="93">
        <f t="shared" si="14"/>
        <v>0</v>
      </c>
      <c r="BF141" s="93">
        <f t="shared" si="15"/>
        <v>0</v>
      </c>
      <c r="BG141" s="93">
        <f t="shared" si="16"/>
        <v>0</v>
      </c>
      <c r="BH141" s="93">
        <f t="shared" si="17"/>
        <v>0</v>
      </c>
      <c r="BI141" s="93">
        <f t="shared" si="18"/>
        <v>0</v>
      </c>
      <c r="BJ141" s="7" t="s">
        <v>43</v>
      </c>
      <c r="BK141" s="93">
        <f t="shared" si="19"/>
        <v>0</v>
      </c>
      <c r="BL141" s="7" t="s">
        <v>82</v>
      </c>
      <c r="BM141" s="92" t="s">
        <v>140</v>
      </c>
    </row>
    <row r="142" spans="2:65" s="1" customFormat="1" ht="24" customHeight="1" x14ac:dyDescent="0.2">
      <c r="B142" s="81"/>
      <c r="C142" s="82" t="s">
        <v>141</v>
      </c>
      <c r="D142" s="82" t="s">
        <v>77</v>
      </c>
      <c r="E142" s="83" t="s">
        <v>142</v>
      </c>
      <c r="F142" s="84" t="s">
        <v>143</v>
      </c>
      <c r="G142" s="85" t="s">
        <v>80</v>
      </c>
      <c r="H142" s="86">
        <v>350</v>
      </c>
      <c r="I142" s="87"/>
      <c r="J142" s="87">
        <f t="shared" si="10"/>
        <v>0</v>
      </c>
      <c r="K142" s="84" t="s">
        <v>81</v>
      </c>
      <c r="L142" s="15"/>
      <c r="M142" s="88" t="s">
        <v>0</v>
      </c>
      <c r="N142" s="89" t="s">
        <v>24</v>
      </c>
      <c r="O142" s="90">
        <v>8.3000000000000004E-2</v>
      </c>
      <c r="P142" s="90">
        <f t="shared" si="11"/>
        <v>29.05</v>
      </c>
      <c r="Q142" s="90">
        <v>0.15559000000000001</v>
      </c>
      <c r="R142" s="90">
        <f t="shared" si="12"/>
        <v>54.456500000000005</v>
      </c>
      <c r="S142" s="90">
        <v>0</v>
      </c>
      <c r="T142" s="91">
        <f t="shared" si="13"/>
        <v>0</v>
      </c>
      <c r="AR142" s="92" t="s">
        <v>82</v>
      </c>
      <c r="AT142" s="92" t="s">
        <v>77</v>
      </c>
      <c r="AU142" s="92" t="s">
        <v>45</v>
      </c>
      <c r="AY142" s="7" t="s">
        <v>75</v>
      </c>
      <c r="BE142" s="93">
        <f t="shared" si="14"/>
        <v>0</v>
      </c>
      <c r="BF142" s="93">
        <f t="shared" si="15"/>
        <v>0</v>
      </c>
      <c r="BG142" s="93">
        <f t="shared" si="16"/>
        <v>0</v>
      </c>
      <c r="BH142" s="93">
        <f t="shared" si="17"/>
        <v>0</v>
      </c>
      <c r="BI142" s="93">
        <f t="shared" si="18"/>
        <v>0</v>
      </c>
      <c r="BJ142" s="7" t="s">
        <v>43</v>
      </c>
      <c r="BK142" s="93">
        <f t="shared" si="19"/>
        <v>0</v>
      </c>
      <c r="BL142" s="7" t="s">
        <v>82</v>
      </c>
      <c r="BM142" s="92" t="s">
        <v>144</v>
      </c>
    </row>
    <row r="143" spans="2:65" s="1" customFormat="1" ht="16.5" customHeight="1" x14ac:dyDescent="0.2">
      <c r="B143" s="81"/>
      <c r="C143" s="82" t="s">
        <v>145</v>
      </c>
      <c r="D143" s="82" t="s">
        <v>77</v>
      </c>
      <c r="E143" s="83" t="s">
        <v>146</v>
      </c>
      <c r="F143" s="84" t="s">
        <v>147</v>
      </c>
      <c r="G143" s="85" t="s">
        <v>148</v>
      </c>
      <c r="H143" s="86">
        <v>5</v>
      </c>
      <c r="I143" s="87"/>
      <c r="J143" s="87">
        <f t="shared" si="10"/>
        <v>0</v>
      </c>
      <c r="K143" s="84" t="s">
        <v>0</v>
      </c>
      <c r="L143" s="15"/>
      <c r="M143" s="88" t="s">
        <v>0</v>
      </c>
      <c r="N143" s="89" t="s">
        <v>24</v>
      </c>
      <c r="O143" s="90">
        <v>0</v>
      </c>
      <c r="P143" s="90">
        <f t="shared" si="11"/>
        <v>0</v>
      </c>
      <c r="Q143" s="90">
        <v>1</v>
      </c>
      <c r="R143" s="90">
        <f t="shared" si="12"/>
        <v>5</v>
      </c>
      <c r="S143" s="90">
        <v>0</v>
      </c>
      <c r="T143" s="91">
        <f t="shared" si="13"/>
        <v>0</v>
      </c>
      <c r="AR143" s="92" t="s">
        <v>82</v>
      </c>
      <c r="AT143" s="92" t="s">
        <v>77</v>
      </c>
      <c r="AU143" s="92" t="s">
        <v>45</v>
      </c>
      <c r="AY143" s="7" t="s">
        <v>75</v>
      </c>
      <c r="BE143" s="93">
        <f t="shared" si="14"/>
        <v>0</v>
      </c>
      <c r="BF143" s="93">
        <f t="shared" si="15"/>
        <v>0</v>
      </c>
      <c r="BG143" s="93">
        <f t="shared" si="16"/>
        <v>0</v>
      </c>
      <c r="BH143" s="93">
        <f t="shared" si="17"/>
        <v>0</v>
      </c>
      <c r="BI143" s="93">
        <f t="shared" si="18"/>
        <v>0</v>
      </c>
      <c r="BJ143" s="7" t="s">
        <v>43</v>
      </c>
      <c r="BK143" s="93">
        <f t="shared" si="19"/>
        <v>0</v>
      </c>
      <c r="BL143" s="7" t="s">
        <v>82</v>
      </c>
      <c r="BM143" s="92" t="s">
        <v>149</v>
      </c>
    </row>
    <row r="144" spans="2:65" s="1" customFormat="1" ht="24" customHeight="1" x14ac:dyDescent="0.2">
      <c r="B144" s="81"/>
      <c r="C144" s="82" t="s">
        <v>150</v>
      </c>
      <c r="D144" s="82" t="s">
        <v>77</v>
      </c>
      <c r="E144" s="83" t="s">
        <v>151</v>
      </c>
      <c r="F144" s="84" t="s">
        <v>152</v>
      </c>
      <c r="G144" s="85" t="s">
        <v>97</v>
      </c>
      <c r="H144" s="86">
        <v>153.1</v>
      </c>
      <c r="I144" s="87"/>
      <c r="J144" s="87">
        <f t="shared" si="10"/>
        <v>0</v>
      </c>
      <c r="K144" s="84" t="s">
        <v>81</v>
      </c>
      <c r="L144" s="15"/>
      <c r="M144" s="88" t="s">
        <v>0</v>
      </c>
      <c r="N144" s="89" t="s">
        <v>24</v>
      </c>
      <c r="O144" s="90">
        <v>0.129</v>
      </c>
      <c r="P144" s="90">
        <f t="shared" si="11"/>
        <v>19.7499</v>
      </c>
      <c r="Q144" s="90">
        <v>2.2399999999999998E-3</v>
      </c>
      <c r="R144" s="90">
        <f t="shared" si="12"/>
        <v>0.34294399999999997</v>
      </c>
      <c r="S144" s="90">
        <v>0</v>
      </c>
      <c r="T144" s="91">
        <f t="shared" si="13"/>
        <v>0</v>
      </c>
      <c r="AR144" s="92" t="s">
        <v>82</v>
      </c>
      <c r="AT144" s="92" t="s">
        <v>77</v>
      </c>
      <c r="AU144" s="92" t="s">
        <v>45</v>
      </c>
      <c r="AY144" s="7" t="s">
        <v>75</v>
      </c>
      <c r="BE144" s="93">
        <f t="shared" si="14"/>
        <v>0</v>
      </c>
      <c r="BF144" s="93">
        <f t="shared" si="15"/>
        <v>0</v>
      </c>
      <c r="BG144" s="93">
        <f t="shared" si="16"/>
        <v>0</v>
      </c>
      <c r="BH144" s="93">
        <f t="shared" si="17"/>
        <v>0</v>
      </c>
      <c r="BI144" s="93">
        <f t="shared" si="18"/>
        <v>0</v>
      </c>
      <c r="BJ144" s="7" t="s">
        <v>43</v>
      </c>
      <c r="BK144" s="93">
        <f t="shared" si="19"/>
        <v>0</v>
      </c>
      <c r="BL144" s="7" t="s">
        <v>82</v>
      </c>
      <c r="BM144" s="92" t="s">
        <v>153</v>
      </c>
    </row>
    <row r="145" spans="2:65" s="6" customFormat="1" ht="22.9" customHeight="1" x14ac:dyDescent="0.2">
      <c r="B145" s="69"/>
      <c r="D145" s="70" t="s">
        <v>41</v>
      </c>
      <c r="E145" s="79" t="s">
        <v>107</v>
      </c>
      <c r="F145" s="79" t="s">
        <v>154</v>
      </c>
      <c r="J145" s="80">
        <f>BK145</f>
        <v>0</v>
      </c>
      <c r="L145" s="69"/>
      <c r="M145" s="73"/>
      <c r="N145" s="74"/>
      <c r="O145" s="74"/>
      <c r="P145" s="75">
        <f>SUM(P146:P151)</f>
        <v>26.795000000000002</v>
      </c>
      <c r="Q145" s="74"/>
      <c r="R145" s="75">
        <f>SUM(R146:R151)</f>
        <v>2.5611999999999999</v>
      </c>
      <c r="S145" s="74"/>
      <c r="T145" s="76">
        <f>SUM(T146:T151)</f>
        <v>0.6</v>
      </c>
      <c r="AR145" s="70" t="s">
        <v>43</v>
      </c>
      <c r="AT145" s="77" t="s">
        <v>41</v>
      </c>
      <c r="AU145" s="77" t="s">
        <v>43</v>
      </c>
      <c r="AY145" s="70" t="s">
        <v>75</v>
      </c>
      <c r="BK145" s="78">
        <f>SUM(BK146:BK151)</f>
        <v>0</v>
      </c>
    </row>
    <row r="146" spans="2:65" s="1" customFormat="1" ht="24" customHeight="1" x14ac:dyDescent="0.2">
      <c r="B146" s="81"/>
      <c r="C146" s="82" t="s">
        <v>155</v>
      </c>
      <c r="D146" s="82" t="s">
        <v>77</v>
      </c>
      <c r="E146" s="83" t="s">
        <v>156</v>
      </c>
      <c r="F146" s="84" t="s">
        <v>157</v>
      </c>
      <c r="G146" s="85" t="s">
        <v>158</v>
      </c>
      <c r="H146" s="86">
        <v>1</v>
      </c>
      <c r="I146" s="87"/>
      <c r="J146" s="87">
        <f t="shared" ref="J146:J151" si="20">ROUND(I146*H146,2)</f>
        <v>0</v>
      </c>
      <c r="K146" s="84" t="s">
        <v>81</v>
      </c>
      <c r="L146" s="15"/>
      <c r="M146" s="88" t="s">
        <v>0</v>
      </c>
      <c r="N146" s="89" t="s">
        <v>24</v>
      </c>
      <c r="O146" s="90">
        <v>0.8</v>
      </c>
      <c r="P146" s="90">
        <f t="shared" ref="P146:P151" si="21">O146*H146</f>
        <v>0.8</v>
      </c>
      <c r="Q146" s="90">
        <v>0</v>
      </c>
      <c r="R146" s="90">
        <f t="shared" ref="R146:R151" si="22">Q146*H146</f>
        <v>0</v>
      </c>
      <c r="S146" s="90">
        <v>0.15</v>
      </c>
      <c r="T146" s="91">
        <f t="shared" ref="T146:T151" si="23">S146*H146</f>
        <v>0.15</v>
      </c>
      <c r="AR146" s="92" t="s">
        <v>82</v>
      </c>
      <c r="AT146" s="92" t="s">
        <v>77</v>
      </c>
      <c r="AU146" s="92" t="s">
        <v>45</v>
      </c>
      <c r="AY146" s="7" t="s">
        <v>75</v>
      </c>
      <c r="BE146" s="93">
        <f t="shared" ref="BE146:BE151" si="24">IF(N146="základní",J146,0)</f>
        <v>0</v>
      </c>
      <c r="BF146" s="93">
        <f t="shared" ref="BF146:BF151" si="25">IF(N146="snížená",J146,0)</f>
        <v>0</v>
      </c>
      <c r="BG146" s="93">
        <f t="shared" ref="BG146:BG151" si="26">IF(N146="zákl. přenesená",J146,0)</f>
        <v>0</v>
      </c>
      <c r="BH146" s="93">
        <f t="shared" ref="BH146:BH151" si="27">IF(N146="sníž. přenesená",J146,0)</f>
        <v>0</v>
      </c>
      <c r="BI146" s="93">
        <f t="shared" ref="BI146:BI151" si="28">IF(N146="nulová",J146,0)</f>
        <v>0</v>
      </c>
      <c r="BJ146" s="7" t="s">
        <v>43</v>
      </c>
      <c r="BK146" s="93">
        <f t="shared" ref="BK146:BK151" si="29">ROUND(I146*H146,2)</f>
        <v>0</v>
      </c>
      <c r="BL146" s="7" t="s">
        <v>82</v>
      </c>
      <c r="BM146" s="92" t="s">
        <v>159</v>
      </c>
    </row>
    <row r="147" spans="2:65" s="1" customFormat="1" ht="24" customHeight="1" x14ac:dyDescent="0.2">
      <c r="B147" s="81"/>
      <c r="C147" s="82" t="s">
        <v>160</v>
      </c>
      <c r="D147" s="82" t="s">
        <v>77</v>
      </c>
      <c r="E147" s="83" t="s">
        <v>161</v>
      </c>
      <c r="F147" s="84" t="s">
        <v>162</v>
      </c>
      <c r="G147" s="85" t="s">
        <v>158</v>
      </c>
      <c r="H147" s="86">
        <v>1</v>
      </c>
      <c r="I147" s="87"/>
      <c r="J147" s="87">
        <f t="shared" si="20"/>
        <v>0</v>
      </c>
      <c r="K147" s="84" t="s">
        <v>81</v>
      </c>
      <c r="L147" s="15"/>
      <c r="M147" s="88" t="s">
        <v>0</v>
      </c>
      <c r="N147" s="89" t="s">
        <v>24</v>
      </c>
      <c r="O147" s="90">
        <v>1.694</v>
      </c>
      <c r="P147" s="90">
        <f t="shared" si="21"/>
        <v>1.694</v>
      </c>
      <c r="Q147" s="90">
        <v>0.21734000000000001</v>
      </c>
      <c r="R147" s="90">
        <f t="shared" si="22"/>
        <v>0.21734000000000001</v>
      </c>
      <c r="S147" s="90">
        <v>0</v>
      </c>
      <c r="T147" s="91">
        <f t="shared" si="23"/>
        <v>0</v>
      </c>
      <c r="AR147" s="92" t="s">
        <v>82</v>
      </c>
      <c r="AT147" s="92" t="s">
        <v>77</v>
      </c>
      <c r="AU147" s="92" t="s">
        <v>45</v>
      </c>
      <c r="AY147" s="7" t="s">
        <v>75</v>
      </c>
      <c r="BE147" s="93">
        <f t="shared" si="24"/>
        <v>0</v>
      </c>
      <c r="BF147" s="93">
        <f t="shared" si="25"/>
        <v>0</v>
      </c>
      <c r="BG147" s="93">
        <f t="shared" si="26"/>
        <v>0</v>
      </c>
      <c r="BH147" s="93">
        <f t="shared" si="27"/>
        <v>0</v>
      </c>
      <c r="BI147" s="93">
        <f t="shared" si="28"/>
        <v>0</v>
      </c>
      <c r="BJ147" s="7" t="s">
        <v>43</v>
      </c>
      <c r="BK147" s="93">
        <f t="shared" si="29"/>
        <v>0</v>
      </c>
      <c r="BL147" s="7" t="s">
        <v>82</v>
      </c>
      <c r="BM147" s="92" t="s">
        <v>163</v>
      </c>
    </row>
    <row r="148" spans="2:65" s="1" customFormat="1" ht="24" customHeight="1" x14ac:dyDescent="0.2">
      <c r="B148" s="81"/>
      <c r="C148" s="82" t="s">
        <v>3</v>
      </c>
      <c r="D148" s="82" t="s">
        <v>77</v>
      </c>
      <c r="E148" s="83" t="s">
        <v>164</v>
      </c>
      <c r="F148" s="84" t="s">
        <v>165</v>
      </c>
      <c r="G148" s="85" t="s">
        <v>158</v>
      </c>
      <c r="H148" s="86">
        <v>3</v>
      </c>
      <c r="I148" s="87"/>
      <c r="J148" s="87">
        <f t="shared" si="20"/>
        <v>0</v>
      </c>
      <c r="K148" s="84" t="s">
        <v>81</v>
      </c>
      <c r="L148" s="15"/>
      <c r="M148" s="88" t="s">
        <v>0</v>
      </c>
      <c r="N148" s="89" t="s">
        <v>24</v>
      </c>
      <c r="O148" s="90">
        <v>0.92500000000000004</v>
      </c>
      <c r="P148" s="90">
        <f t="shared" si="21"/>
        <v>2.7750000000000004</v>
      </c>
      <c r="Q148" s="90">
        <v>0</v>
      </c>
      <c r="R148" s="90">
        <f t="shared" si="22"/>
        <v>0</v>
      </c>
      <c r="S148" s="90">
        <v>0.15</v>
      </c>
      <c r="T148" s="91">
        <f t="shared" si="23"/>
        <v>0.44999999999999996</v>
      </c>
      <c r="AR148" s="92" t="s">
        <v>82</v>
      </c>
      <c r="AT148" s="92" t="s">
        <v>77</v>
      </c>
      <c r="AU148" s="92" t="s">
        <v>45</v>
      </c>
      <c r="AY148" s="7" t="s">
        <v>75</v>
      </c>
      <c r="BE148" s="93">
        <f t="shared" si="24"/>
        <v>0</v>
      </c>
      <c r="BF148" s="93">
        <f t="shared" si="25"/>
        <v>0</v>
      </c>
      <c r="BG148" s="93">
        <f t="shared" si="26"/>
        <v>0</v>
      </c>
      <c r="BH148" s="93">
        <f t="shared" si="27"/>
        <v>0</v>
      </c>
      <c r="BI148" s="93">
        <f t="shared" si="28"/>
        <v>0</v>
      </c>
      <c r="BJ148" s="7" t="s">
        <v>43</v>
      </c>
      <c r="BK148" s="93">
        <f t="shared" si="29"/>
        <v>0</v>
      </c>
      <c r="BL148" s="7" t="s">
        <v>82</v>
      </c>
      <c r="BM148" s="92" t="s">
        <v>166</v>
      </c>
    </row>
    <row r="149" spans="2:65" s="1" customFormat="1" ht="24" customHeight="1" x14ac:dyDescent="0.2">
      <c r="B149" s="81"/>
      <c r="C149" s="82" t="s">
        <v>167</v>
      </c>
      <c r="D149" s="82" t="s">
        <v>77</v>
      </c>
      <c r="E149" s="83" t="s">
        <v>168</v>
      </c>
      <c r="F149" s="84" t="s">
        <v>169</v>
      </c>
      <c r="G149" s="85" t="s">
        <v>158</v>
      </c>
      <c r="H149" s="86">
        <v>3</v>
      </c>
      <c r="I149" s="87"/>
      <c r="J149" s="87">
        <f t="shared" si="20"/>
        <v>0</v>
      </c>
      <c r="K149" s="84" t="s">
        <v>81</v>
      </c>
      <c r="L149" s="15"/>
      <c r="M149" s="88" t="s">
        <v>0</v>
      </c>
      <c r="N149" s="89" t="s">
        <v>24</v>
      </c>
      <c r="O149" s="90">
        <v>2.0640000000000001</v>
      </c>
      <c r="P149" s="90">
        <f t="shared" si="21"/>
        <v>6.1920000000000002</v>
      </c>
      <c r="Q149" s="90">
        <v>0.21734000000000001</v>
      </c>
      <c r="R149" s="90">
        <f t="shared" si="22"/>
        <v>0.65202000000000004</v>
      </c>
      <c r="S149" s="90">
        <v>0</v>
      </c>
      <c r="T149" s="91">
        <f t="shared" si="23"/>
        <v>0</v>
      </c>
      <c r="AR149" s="92" t="s">
        <v>82</v>
      </c>
      <c r="AT149" s="92" t="s">
        <v>77</v>
      </c>
      <c r="AU149" s="92" t="s">
        <v>45</v>
      </c>
      <c r="AY149" s="7" t="s">
        <v>75</v>
      </c>
      <c r="BE149" s="93">
        <f t="shared" si="24"/>
        <v>0</v>
      </c>
      <c r="BF149" s="93">
        <f t="shared" si="25"/>
        <v>0</v>
      </c>
      <c r="BG149" s="93">
        <f t="shared" si="26"/>
        <v>0</v>
      </c>
      <c r="BH149" s="93">
        <f t="shared" si="27"/>
        <v>0</v>
      </c>
      <c r="BI149" s="93">
        <f t="shared" si="28"/>
        <v>0</v>
      </c>
      <c r="BJ149" s="7" t="s">
        <v>43</v>
      </c>
      <c r="BK149" s="93">
        <f t="shared" si="29"/>
        <v>0</v>
      </c>
      <c r="BL149" s="7" t="s">
        <v>82</v>
      </c>
      <c r="BM149" s="92" t="s">
        <v>170</v>
      </c>
    </row>
    <row r="150" spans="2:65" s="1" customFormat="1" ht="24" customHeight="1" x14ac:dyDescent="0.2">
      <c r="B150" s="81"/>
      <c r="C150" s="82" t="s">
        <v>171</v>
      </c>
      <c r="D150" s="82" t="s">
        <v>77</v>
      </c>
      <c r="E150" s="83" t="s">
        <v>172</v>
      </c>
      <c r="F150" s="84" t="s">
        <v>173</v>
      </c>
      <c r="G150" s="85" t="s">
        <v>158</v>
      </c>
      <c r="H150" s="86">
        <v>3</v>
      </c>
      <c r="I150" s="87"/>
      <c r="J150" s="87">
        <f t="shared" si="20"/>
        <v>0</v>
      </c>
      <c r="K150" s="84" t="s">
        <v>81</v>
      </c>
      <c r="L150" s="15"/>
      <c r="M150" s="88" t="s">
        <v>0</v>
      </c>
      <c r="N150" s="89" t="s">
        <v>24</v>
      </c>
      <c r="O150" s="90">
        <v>3.839</v>
      </c>
      <c r="P150" s="90">
        <f t="shared" si="21"/>
        <v>11.516999999999999</v>
      </c>
      <c r="Q150" s="90">
        <v>0.42368</v>
      </c>
      <c r="R150" s="90">
        <f t="shared" si="22"/>
        <v>1.2710399999999999</v>
      </c>
      <c r="S150" s="90">
        <v>0</v>
      </c>
      <c r="T150" s="91">
        <f t="shared" si="23"/>
        <v>0</v>
      </c>
      <c r="AR150" s="92" t="s">
        <v>82</v>
      </c>
      <c r="AT150" s="92" t="s">
        <v>77</v>
      </c>
      <c r="AU150" s="92" t="s">
        <v>45</v>
      </c>
      <c r="AY150" s="7" t="s">
        <v>75</v>
      </c>
      <c r="BE150" s="93">
        <f t="shared" si="24"/>
        <v>0</v>
      </c>
      <c r="BF150" s="93">
        <f t="shared" si="25"/>
        <v>0</v>
      </c>
      <c r="BG150" s="93">
        <f t="shared" si="26"/>
        <v>0</v>
      </c>
      <c r="BH150" s="93">
        <f t="shared" si="27"/>
        <v>0</v>
      </c>
      <c r="BI150" s="93">
        <f t="shared" si="28"/>
        <v>0</v>
      </c>
      <c r="BJ150" s="7" t="s">
        <v>43</v>
      </c>
      <c r="BK150" s="93">
        <f t="shared" si="29"/>
        <v>0</v>
      </c>
      <c r="BL150" s="7" t="s">
        <v>82</v>
      </c>
      <c r="BM150" s="92" t="s">
        <v>174</v>
      </c>
    </row>
    <row r="151" spans="2:65" s="1" customFormat="1" ht="24" customHeight="1" x14ac:dyDescent="0.2">
      <c r="B151" s="81"/>
      <c r="C151" s="82" t="s">
        <v>175</v>
      </c>
      <c r="D151" s="82" t="s">
        <v>77</v>
      </c>
      <c r="E151" s="83" t="s">
        <v>176</v>
      </c>
      <c r="F151" s="84" t="s">
        <v>177</v>
      </c>
      <c r="G151" s="85" t="s">
        <v>158</v>
      </c>
      <c r="H151" s="86">
        <v>1</v>
      </c>
      <c r="I151" s="87"/>
      <c r="J151" s="87">
        <f t="shared" si="20"/>
        <v>0</v>
      </c>
      <c r="K151" s="84" t="s">
        <v>81</v>
      </c>
      <c r="L151" s="15"/>
      <c r="M151" s="88" t="s">
        <v>0</v>
      </c>
      <c r="N151" s="89" t="s">
        <v>24</v>
      </c>
      <c r="O151" s="90">
        <v>3.8170000000000002</v>
      </c>
      <c r="P151" s="90">
        <f t="shared" si="21"/>
        <v>3.8170000000000002</v>
      </c>
      <c r="Q151" s="90">
        <v>0.42080000000000001</v>
      </c>
      <c r="R151" s="90">
        <f t="shared" si="22"/>
        <v>0.42080000000000001</v>
      </c>
      <c r="S151" s="90">
        <v>0</v>
      </c>
      <c r="T151" s="91">
        <f t="shared" si="23"/>
        <v>0</v>
      </c>
      <c r="AR151" s="92" t="s">
        <v>82</v>
      </c>
      <c r="AT151" s="92" t="s">
        <v>77</v>
      </c>
      <c r="AU151" s="92" t="s">
        <v>45</v>
      </c>
      <c r="AY151" s="7" t="s">
        <v>75</v>
      </c>
      <c r="BE151" s="93">
        <f t="shared" si="24"/>
        <v>0</v>
      </c>
      <c r="BF151" s="93">
        <f t="shared" si="25"/>
        <v>0</v>
      </c>
      <c r="BG151" s="93">
        <f t="shared" si="26"/>
        <v>0</v>
      </c>
      <c r="BH151" s="93">
        <f t="shared" si="27"/>
        <v>0</v>
      </c>
      <c r="BI151" s="93">
        <f t="shared" si="28"/>
        <v>0</v>
      </c>
      <c r="BJ151" s="7" t="s">
        <v>43</v>
      </c>
      <c r="BK151" s="93">
        <f t="shared" si="29"/>
        <v>0</v>
      </c>
      <c r="BL151" s="7" t="s">
        <v>82</v>
      </c>
      <c r="BM151" s="92" t="s">
        <v>178</v>
      </c>
    </row>
    <row r="152" spans="2:65" s="6" customFormat="1" ht="22.9" customHeight="1" x14ac:dyDescent="0.2">
      <c r="B152" s="69"/>
      <c r="D152" s="70" t="s">
        <v>41</v>
      </c>
      <c r="E152" s="79" t="s">
        <v>111</v>
      </c>
      <c r="F152" s="79" t="s">
        <v>179</v>
      </c>
      <c r="J152" s="80">
        <f>BK152</f>
        <v>0</v>
      </c>
      <c r="L152" s="69"/>
      <c r="M152" s="73"/>
      <c r="N152" s="74"/>
      <c r="O152" s="74"/>
      <c r="P152" s="75">
        <f>SUM(P153:P158)</f>
        <v>39.981200000000001</v>
      </c>
      <c r="Q152" s="74"/>
      <c r="R152" s="75">
        <f>SUM(R153:R158)</f>
        <v>6.0712899999999994</v>
      </c>
      <c r="S152" s="74"/>
      <c r="T152" s="76">
        <f>SUM(T153:T158)</f>
        <v>0</v>
      </c>
      <c r="AR152" s="70" t="s">
        <v>43</v>
      </c>
      <c r="AT152" s="77" t="s">
        <v>41</v>
      </c>
      <c r="AU152" s="77" t="s">
        <v>43</v>
      </c>
      <c r="AY152" s="70" t="s">
        <v>75</v>
      </c>
      <c r="BK152" s="78">
        <f>SUM(BK153:BK158)</f>
        <v>0</v>
      </c>
    </row>
    <row r="153" spans="2:65" s="1" customFormat="1" ht="24" customHeight="1" x14ac:dyDescent="0.2">
      <c r="B153" s="81"/>
      <c r="C153" s="82" t="s">
        <v>180</v>
      </c>
      <c r="D153" s="82" t="s">
        <v>77</v>
      </c>
      <c r="E153" s="83" t="s">
        <v>181</v>
      </c>
      <c r="F153" s="84" t="s">
        <v>182</v>
      </c>
      <c r="G153" s="85" t="s">
        <v>97</v>
      </c>
      <c r="H153" s="86">
        <v>49</v>
      </c>
      <c r="I153" s="87"/>
      <c r="J153" s="87">
        <f t="shared" ref="J153:J158" si="30">ROUND(I153*H153,2)</f>
        <v>0</v>
      </c>
      <c r="K153" s="84" t="s">
        <v>81</v>
      </c>
      <c r="L153" s="15"/>
      <c r="M153" s="88" t="s">
        <v>0</v>
      </c>
      <c r="N153" s="89" t="s">
        <v>24</v>
      </c>
      <c r="O153" s="90">
        <v>0.11899999999999999</v>
      </c>
      <c r="P153" s="90">
        <f t="shared" ref="P153:P158" si="31">O153*H153</f>
        <v>5.8309999999999995</v>
      </c>
      <c r="Q153" s="90">
        <v>8.9779999999999999E-2</v>
      </c>
      <c r="R153" s="90">
        <f t="shared" ref="R153:R158" si="32">Q153*H153</f>
        <v>4.3992199999999997</v>
      </c>
      <c r="S153" s="90">
        <v>0</v>
      </c>
      <c r="T153" s="91">
        <f t="shared" ref="T153:T158" si="33">S153*H153</f>
        <v>0</v>
      </c>
      <c r="AR153" s="92" t="s">
        <v>82</v>
      </c>
      <c r="AT153" s="92" t="s">
        <v>77</v>
      </c>
      <c r="AU153" s="92" t="s">
        <v>45</v>
      </c>
      <c r="AY153" s="7" t="s">
        <v>75</v>
      </c>
      <c r="BE153" s="93">
        <f t="shared" ref="BE153:BE158" si="34">IF(N153="základní",J153,0)</f>
        <v>0</v>
      </c>
      <c r="BF153" s="93">
        <f t="shared" ref="BF153:BF158" si="35">IF(N153="snížená",J153,0)</f>
        <v>0</v>
      </c>
      <c r="BG153" s="93">
        <f t="shared" ref="BG153:BG158" si="36">IF(N153="zákl. přenesená",J153,0)</f>
        <v>0</v>
      </c>
      <c r="BH153" s="93">
        <f t="shared" ref="BH153:BH158" si="37">IF(N153="sníž. přenesená",J153,0)</f>
        <v>0</v>
      </c>
      <c r="BI153" s="93">
        <f t="shared" ref="BI153:BI158" si="38">IF(N153="nulová",J153,0)</f>
        <v>0</v>
      </c>
      <c r="BJ153" s="7" t="s">
        <v>43</v>
      </c>
      <c r="BK153" s="93">
        <f t="shared" ref="BK153:BK158" si="39">ROUND(I153*H153,2)</f>
        <v>0</v>
      </c>
      <c r="BL153" s="7" t="s">
        <v>82</v>
      </c>
      <c r="BM153" s="92" t="s">
        <v>183</v>
      </c>
    </row>
    <row r="154" spans="2:65" s="1" customFormat="1" ht="24" customHeight="1" x14ac:dyDescent="0.2">
      <c r="B154" s="81"/>
      <c r="C154" s="82" t="s">
        <v>184</v>
      </c>
      <c r="D154" s="82" t="s">
        <v>77</v>
      </c>
      <c r="E154" s="83" t="s">
        <v>185</v>
      </c>
      <c r="F154" s="84" t="s">
        <v>186</v>
      </c>
      <c r="G154" s="85" t="s">
        <v>97</v>
      </c>
      <c r="H154" s="86">
        <v>3.5</v>
      </c>
      <c r="I154" s="87"/>
      <c r="J154" s="87">
        <f t="shared" si="30"/>
        <v>0</v>
      </c>
      <c r="K154" s="84" t="s">
        <v>81</v>
      </c>
      <c r="L154" s="15"/>
      <c r="M154" s="88" t="s">
        <v>0</v>
      </c>
      <c r="N154" s="89" t="s">
        <v>24</v>
      </c>
      <c r="O154" s="90">
        <v>0.26800000000000002</v>
      </c>
      <c r="P154" s="90">
        <f t="shared" si="31"/>
        <v>0.93800000000000006</v>
      </c>
      <c r="Q154" s="90">
        <v>0.15540000000000001</v>
      </c>
      <c r="R154" s="90">
        <f t="shared" si="32"/>
        <v>0.54390000000000005</v>
      </c>
      <c r="S154" s="90">
        <v>0</v>
      </c>
      <c r="T154" s="91">
        <f t="shared" si="33"/>
        <v>0</v>
      </c>
      <c r="AR154" s="92" t="s">
        <v>82</v>
      </c>
      <c r="AT154" s="92" t="s">
        <v>77</v>
      </c>
      <c r="AU154" s="92" t="s">
        <v>45</v>
      </c>
      <c r="AY154" s="7" t="s">
        <v>75</v>
      </c>
      <c r="BE154" s="93">
        <f t="shared" si="34"/>
        <v>0</v>
      </c>
      <c r="BF154" s="93">
        <f t="shared" si="35"/>
        <v>0</v>
      </c>
      <c r="BG154" s="93">
        <f t="shared" si="36"/>
        <v>0</v>
      </c>
      <c r="BH154" s="93">
        <f t="shared" si="37"/>
        <v>0</v>
      </c>
      <c r="BI154" s="93">
        <f t="shared" si="38"/>
        <v>0</v>
      </c>
      <c r="BJ154" s="7" t="s">
        <v>43</v>
      </c>
      <c r="BK154" s="93">
        <f t="shared" si="39"/>
        <v>0</v>
      </c>
      <c r="BL154" s="7" t="s">
        <v>82</v>
      </c>
      <c r="BM154" s="92" t="s">
        <v>187</v>
      </c>
    </row>
    <row r="155" spans="2:65" s="1" customFormat="1" ht="24" customHeight="1" x14ac:dyDescent="0.2">
      <c r="B155" s="81"/>
      <c r="C155" s="82" t="s">
        <v>188</v>
      </c>
      <c r="D155" s="82" t="s">
        <v>77</v>
      </c>
      <c r="E155" s="83" t="s">
        <v>189</v>
      </c>
      <c r="F155" s="84" t="s">
        <v>190</v>
      </c>
      <c r="G155" s="85" t="s">
        <v>191</v>
      </c>
      <c r="H155" s="86">
        <v>0.5</v>
      </c>
      <c r="I155" s="87"/>
      <c r="J155" s="87">
        <f t="shared" si="30"/>
        <v>0</v>
      </c>
      <c r="K155" s="84" t="s">
        <v>81</v>
      </c>
      <c r="L155" s="15"/>
      <c r="M155" s="88" t="s">
        <v>0</v>
      </c>
      <c r="N155" s="89" t="s">
        <v>24</v>
      </c>
      <c r="O155" s="90">
        <v>1.4419999999999999</v>
      </c>
      <c r="P155" s="90">
        <f t="shared" si="31"/>
        <v>0.72099999999999997</v>
      </c>
      <c r="Q155" s="90">
        <v>2.2563399999999998</v>
      </c>
      <c r="R155" s="90">
        <f t="shared" si="32"/>
        <v>1.1281699999999999</v>
      </c>
      <c r="S155" s="90">
        <v>0</v>
      </c>
      <c r="T155" s="91">
        <f t="shared" si="33"/>
        <v>0</v>
      </c>
      <c r="AR155" s="92" t="s">
        <v>82</v>
      </c>
      <c r="AT155" s="92" t="s">
        <v>77</v>
      </c>
      <c r="AU155" s="92" t="s">
        <v>45</v>
      </c>
      <c r="AY155" s="7" t="s">
        <v>75</v>
      </c>
      <c r="BE155" s="93">
        <f t="shared" si="34"/>
        <v>0</v>
      </c>
      <c r="BF155" s="93">
        <f t="shared" si="35"/>
        <v>0</v>
      </c>
      <c r="BG155" s="93">
        <f t="shared" si="36"/>
        <v>0</v>
      </c>
      <c r="BH155" s="93">
        <f t="shared" si="37"/>
        <v>0</v>
      </c>
      <c r="BI155" s="93">
        <f t="shared" si="38"/>
        <v>0</v>
      </c>
      <c r="BJ155" s="7" t="s">
        <v>43</v>
      </c>
      <c r="BK155" s="93">
        <f t="shared" si="39"/>
        <v>0</v>
      </c>
      <c r="BL155" s="7" t="s">
        <v>82</v>
      </c>
      <c r="BM155" s="92" t="s">
        <v>192</v>
      </c>
    </row>
    <row r="156" spans="2:65" s="1" customFormat="1" ht="16.5" customHeight="1" x14ac:dyDescent="0.2">
      <c r="B156" s="81"/>
      <c r="C156" s="82" t="s">
        <v>193</v>
      </c>
      <c r="D156" s="82" t="s">
        <v>77</v>
      </c>
      <c r="E156" s="83" t="s">
        <v>194</v>
      </c>
      <c r="F156" s="84" t="s">
        <v>195</v>
      </c>
      <c r="G156" s="85" t="s">
        <v>97</v>
      </c>
      <c r="H156" s="86">
        <v>153.1</v>
      </c>
      <c r="I156" s="87"/>
      <c r="J156" s="87">
        <f t="shared" si="30"/>
        <v>0</v>
      </c>
      <c r="K156" s="84" t="s">
        <v>81</v>
      </c>
      <c r="L156" s="15"/>
      <c r="M156" s="88" t="s">
        <v>0</v>
      </c>
      <c r="N156" s="89" t="s">
        <v>24</v>
      </c>
      <c r="O156" s="90">
        <v>0.19600000000000001</v>
      </c>
      <c r="P156" s="90">
        <f t="shared" si="31"/>
        <v>30.0076</v>
      </c>
      <c r="Q156" s="90">
        <v>0</v>
      </c>
      <c r="R156" s="90">
        <f t="shared" si="32"/>
        <v>0</v>
      </c>
      <c r="S156" s="90">
        <v>0</v>
      </c>
      <c r="T156" s="91">
        <f t="shared" si="33"/>
        <v>0</v>
      </c>
      <c r="AR156" s="92" t="s">
        <v>82</v>
      </c>
      <c r="AT156" s="92" t="s">
        <v>77</v>
      </c>
      <c r="AU156" s="92" t="s">
        <v>45</v>
      </c>
      <c r="AY156" s="7" t="s">
        <v>75</v>
      </c>
      <c r="BE156" s="93">
        <f t="shared" si="34"/>
        <v>0</v>
      </c>
      <c r="BF156" s="93">
        <f t="shared" si="35"/>
        <v>0</v>
      </c>
      <c r="BG156" s="93">
        <f t="shared" si="36"/>
        <v>0</v>
      </c>
      <c r="BH156" s="93">
        <f t="shared" si="37"/>
        <v>0</v>
      </c>
      <c r="BI156" s="93">
        <f t="shared" si="38"/>
        <v>0</v>
      </c>
      <c r="BJ156" s="7" t="s">
        <v>43</v>
      </c>
      <c r="BK156" s="93">
        <f t="shared" si="39"/>
        <v>0</v>
      </c>
      <c r="BL156" s="7" t="s">
        <v>82</v>
      </c>
      <c r="BM156" s="92" t="s">
        <v>196</v>
      </c>
    </row>
    <row r="157" spans="2:65" s="1" customFormat="1" ht="24" customHeight="1" x14ac:dyDescent="0.2">
      <c r="B157" s="81"/>
      <c r="C157" s="82" t="s">
        <v>197</v>
      </c>
      <c r="D157" s="82" t="s">
        <v>77</v>
      </c>
      <c r="E157" s="83" t="s">
        <v>198</v>
      </c>
      <c r="F157" s="84" t="s">
        <v>199</v>
      </c>
      <c r="G157" s="85" t="s">
        <v>97</v>
      </c>
      <c r="H157" s="86">
        <v>3.5</v>
      </c>
      <c r="I157" s="87"/>
      <c r="J157" s="87">
        <f t="shared" si="30"/>
        <v>0</v>
      </c>
      <c r="K157" s="84" t="s">
        <v>81</v>
      </c>
      <c r="L157" s="15"/>
      <c r="M157" s="88" t="s">
        <v>0</v>
      </c>
      <c r="N157" s="89" t="s">
        <v>24</v>
      </c>
      <c r="O157" s="90">
        <v>0.186</v>
      </c>
      <c r="P157" s="90">
        <f t="shared" si="31"/>
        <v>0.65100000000000002</v>
      </c>
      <c r="Q157" s="90">
        <v>0</v>
      </c>
      <c r="R157" s="90">
        <f t="shared" si="32"/>
        <v>0</v>
      </c>
      <c r="S157" s="90">
        <v>0</v>
      </c>
      <c r="T157" s="91">
        <f t="shared" si="33"/>
        <v>0</v>
      </c>
      <c r="AR157" s="92" t="s">
        <v>82</v>
      </c>
      <c r="AT157" s="92" t="s">
        <v>77</v>
      </c>
      <c r="AU157" s="92" t="s">
        <v>45</v>
      </c>
      <c r="AY157" s="7" t="s">
        <v>75</v>
      </c>
      <c r="BE157" s="93">
        <f t="shared" si="34"/>
        <v>0</v>
      </c>
      <c r="BF157" s="93">
        <f t="shared" si="35"/>
        <v>0</v>
      </c>
      <c r="BG157" s="93">
        <f t="shared" si="36"/>
        <v>0</v>
      </c>
      <c r="BH157" s="93">
        <f t="shared" si="37"/>
        <v>0</v>
      </c>
      <c r="BI157" s="93">
        <f t="shared" si="38"/>
        <v>0</v>
      </c>
      <c r="BJ157" s="7" t="s">
        <v>43</v>
      </c>
      <c r="BK157" s="93">
        <f t="shared" si="39"/>
        <v>0</v>
      </c>
      <c r="BL157" s="7" t="s">
        <v>82</v>
      </c>
      <c r="BM157" s="92" t="s">
        <v>200</v>
      </c>
    </row>
    <row r="158" spans="2:65" s="1" customFormat="1" ht="24" customHeight="1" x14ac:dyDescent="0.2">
      <c r="B158" s="81"/>
      <c r="C158" s="82" t="s">
        <v>201</v>
      </c>
      <c r="D158" s="82" t="s">
        <v>77</v>
      </c>
      <c r="E158" s="83" t="s">
        <v>202</v>
      </c>
      <c r="F158" s="84" t="s">
        <v>203</v>
      </c>
      <c r="G158" s="85" t="s">
        <v>80</v>
      </c>
      <c r="H158" s="86">
        <v>4.9000000000000004</v>
      </c>
      <c r="I158" s="87"/>
      <c r="J158" s="87">
        <f t="shared" si="30"/>
        <v>0</v>
      </c>
      <c r="K158" s="84" t="s">
        <v>81</v>
      </c>
      <c r="L158" s="15"/>
      <c r="M158" s="88" t="s">
        <v>0</v>
      </c>
      <c r="N158" s="89" t="s">
        <v>24</v>
      </c>
      <c r="O158" s="90">
        <v>0.374</v>
      </c>
      <c r="P158" s="90">
        <f t="shared" si="31"/>
        <v>1.8326000000000002</v>
      </c>
      <c r="Q158" s="90">
        <v>0</v>
      </c>
      <c r="R158" s="90">
        <f t="shared" si="32"/>
        <v>0</v>
      </c>
      <c r="S158" s="90">
        <v>0</v>
      </c>
      <c r="T158" s="91">
        <f t="shared" si="33"/>
        <v>0</v>
      </c>
      <c r="AR158" s="92" t="s">
        <v>82</v>
      </c>
      <c r="AT158" s="92" t="s">
        <v>77</v>
      </c>
      <c r="AU158" s="92" t="s">
        <v>45</v>
      </c>
      <c r="AY158" s="7" t="s">
        <v>75</v>
      </c>
      <c r="BE158" s="93">
        <f t="shared" si="34"/>
        <v>0</v>
      </c>
      <c r="BF158" s="93">
        <f t="shared" si="35"/>
        <v>0</v>
      </c>
      <c r="BG158" s="93">
        <f t="shared" si="36"/>
        <v>0</v>
      </c>
      <c r="BH158" s="93">
        <f t="shared" si="37"/>
        <v>0</v>
      </c>
      <c r="BI158" s="93">
        <f t="shared" si="38"/>
        <v>0</v>
      </c>
      <c r="BJ158" s="7" t="s">
        <v>43</v>
      </c>
      <c r="BK158" s="93">
        <f t="shared" si="39"/>
        <v>0</v>
      </c>
      <c r="BL158" s="7" t="s">
        <v>82</v>
      </c>
      <c r="BM158" s="92" t="s">
        <v>204</v>
      </c>
    </row>
    <row r="159" spans="2:65" s="6" customFormat="1" ht="22.9" customHeight="1" x14ac:dyDescent="0.2">
      <c r="B159" s="69"/>
      <c r="D159" s="70" t="s">
        <v>41</v>
      </c>
      <c r="E159" s="79" t="s">
        <v>205</v>
      </c>
      <c r="F159" s="79" t="s">
        <v>206</v>
      </c>
      <c r="J159" s="80">
        <f>BK159</f>
        <v>0</v>
      </c>
      <c r="L159" s="69"/>
      <c r="M159" s="73"/>
      <c r="N159" s="74"/>
      <c r="O159" s="74"/>
      <c r="P159" s="75">
        <f>SUM(P160:P163)</f>
        <v>40.240728000000004</v>
      </c>
      <c r="Q159" s="74"/>
      <c r="R159" s="75">
        <f>SUM(R160:R163)</f>
        <v>0</v>
      </c>
      <c r="S159" s="74"/>
      <c r="T159" s="76">
        <f>SUM(T160:T163)</f>
        <v>0</v>
      </c>
      <c r="AR159" s="70" t="s">
        <v>43</v>
      </c>
      <c r="AT159" s="77" t="s">
        <v>41</v>
      </c>
      <c r="AU159" s="77" t="s">
        <v>43</v>
      </c>
      <c r="AY159" s="70" t="s">
        <v>75</v>
      </c>
      <c r="BK159" s="78">
        <f>SUM(BK160:BK163)</f>
        <v>0</v>
      </c>
    </row>
    <row r="160" spans="2:65" s="1" customFormat="1" ht="16.5" customHeight="1" x14ac:dyDescent="0.2">
      <c r="B160" s="81"/>
      <c r="C160" s="82" t="s">
        <v>207</v>
      </c>
      <c r="D160" s="82" t="s">
        <v>77</v>
      </c>
      <c r="E160" s="83" t="s">
        <v>208</v>
      </c>
      <c r="F160" s="84" t="s">
        <v>209</v>
      </c>
      <c r="G160" s="85" t="s">
        <v>148</v>
      </c>
      <c r="H160" s="86">
        <v>162.261</v>
      </c>
      <c r="I160" s="87"/>
      <c r="J160" s="87">
        <f>ROUND(I160*H160,2)</f>
        <v>0</v>
      </c>
      <c r="K160" s="84" t="s">
        <v>81</v>
      </c>
      <c r="L160" s="15"/>
      <c r="M160" s="88" t="s">
        <v>0</v>
      </c>
      <c r="N160" s="89" t="s">
        <v>24</v>
      </c>
      <c r="O160" s="90">
        <v>3.2000000000000001E-2</v>
      </c>
      <c r="P160" s="90">
        <f>O160*H160</f>
        <v>5.1923519999999996</v>
      </c>
      <c r="Q160" s="90">
        <v>0</v>
      </c>
      <c r="R160" s="90">
        <f>Q160*H160</f>
        <v>0</v>
      </c>
      <c r="S160" s="90">
        <v>0</v>
      </c>
      <c r="T160" s="91">
        <f>S160*H160</f>
        <v>0</v>
      </c>
      <c r="AR160" s="92" t="s">
        <v>82</v>
      </c>
      <c r="AT160" s="92" t="s">
        <v>77</v>
      </c>
      <c r="AU160" s="92" t="s">
        <v>45</v>
      </c>
      <c r="AY160" s="7" t="s">
        <v>75</v>
      </c>
      <c r="BE160" s="93">
        <f>IF(N160="základní",J160,0)</f>
        <v>0</v>
      </c>
      <c r="BF160" s="93">
        <f>IF(N160="snížená",J160,0)</f>
        <v>0</v>
      </c>
      <c r="BG160" s="93">
        <f>IF(N160="zákl. přenesená",J160,0)</f>
        <v>0</v>
      </c>
      <c r="BH160" s="93">
        <f>IF(N160="sníž. přenesená",J160,0)</f>
        <v>0</v>
      </c>
      <c r="BI160" s="93">
        <f>IF(N160="nulová",J160,0)</f>
        <v>0</v>
      </c>
      <c r="BJ160" s="7" t="s">
        <v>43</v>
      </c>
      <c r="BK160" s="93">
        <f>ROUND(I160*H160,2)</f>
        <v>0</v>
      </c>
      <c r="BL160" s="7" t="s">
        <v>82</v>
      </c>
      <c r="BM160" s="92" t="s">
        <v>210</v>
      </c>
    </row>
    <row r="161" spans="2:65" s="1" customFormat="1" ht="24" customHeight="1" x14ac:dyDescent="0.2">
      <c r="B161" s="81"/>
      <c r="C161" s="82" t="s">
        <v>211</v>
      </c>
      <c r="D161" s="82" t="s">
        <v>77</v>
      </c>
      <c r="E161" s="83" t="s">
        <v>212</v>
      </c>
      <c r="F161" s="84" t="s">
        <v>213</v>
      </c>
      <c r="G161" s="85" t="s">
        <v>148</v>
      </c>
      <c r="H161" s="86">
        <v>3082.9589999999998</v>
      </c>
      <c r="I161" s="87"/>
      <c r="J161" s="87">
        <f>ROUND(I161*H161,2)</f>
        <v>0</v>
      </c>
      <c r="K161" s="84" t="s">
        <v>81</v>
      </c>
      <c r="L161" s="15"/>
      <c r="M161" s="88" t="s">
        <v>0</v>
      </c>
      <c r="N161" s="89" t="s">
        <v>24</v>
      </c>
      <c r="O161" s="90">
        <v>3.0000000000000001E-3</v>
      </c>
      <c r="P161" s="90">
        <f>O161*H161</f>
        <v>9.2488770000000002</v>
      </c>
      <c r="Q161" s="90">
        <v>0</v>
      </c>
      <c r="R161" s="90">
        <f>Q161*H161</f>
        <v>0</v>
      </c>
      <c r="S161" s="90">
        <v>0</v>
      </c>
      <c r="T161" s="91">
        <f>S161*H161</f>
        <v>0</v>
      </c>
      <c r="AR161" s="92" t="s">
        <v>82</v>
      </c>
      <c r="AT161" s="92" t="s">
        <v>77</v>
      </c>
      <c r="AU161" s="92" t="s">
        <v>45</v>
      </c>
      <c r="AY161" s="7" t="s">
        <v>75</v>
      </c>
      <c r="BE161" s="93">
        <f>IF(N161="základní",J161,0)</f>
        <v>0</v>
      </c>
      <c r="BF161" s="93">
        <f>IF(N161="snížená",J161,0)</f>
        <v>0</v>
      </c>
      <c r="BG161" s="93">
        <f>IF(N161="zákl. přenesená",J161,0)</f>
        <v>0</v>
      </c>
      <c r="BH161" s="93">
        <f>IF(N161="sníž. přenesená",J161,0)</f>
        <v>0</v>
      </c>
      <c r="BI161" s="93">
        <f>IF(N161="nulová",J161,0)</f>
        <v>0</v>
      </c>
      <c r="BJ161" s="7" t="s">
        <v>43</v>
      </c>
      <c r="BK161" s="93">
        <f>ROUND(I161*H161,2)</f>
        <v>0</v>
      </c>
      <c r="BL161" s="7" t="s">
        <v>82</v>
      </c>
      <c r="BM161" s="92" t="s">
        <v>214</v>
      </c>
    </row>
    <row r="162" spans="2:65" s="1" customFormat="1" ht="24" customHeight="1" x14ac:dyDescent="0.2">
      <c r="B162" s="81"/>
      <c r="C162" s="82" t="s">
        <v>215</v>
      </c>
      <c r="D162" s="82" t="s">
        <v>77</v>
      </c>
      <c r="E162" s="83" t="s">
        <v>216</v>
      </c>
      <c r="F162" s="84" t="s">
        <v>217</v>
      </c>
      <c r="G162" s="85" t="s">
        <v>148</v>
      </c>
      <c r="H162" s="86">
        <v>162.261</v>
      </c>
      <c r="I162" s="87"/>
      <c r="J162" s="87">
        <f>ROUND(I162*H162,2)</f>
        <v>0</v>
      </c>
      <c r="K162" s="84" t="s">
        <v>81</v>
      </c>
      <c r="L162" s="15"/>
      <c r="M162" s="88" t="s">
        <v>0</v>
      </c>
      <c r="N162" s="89" t="s">
        <v>24</v>
      </c>
      <c r="O162" s="90">
        <v>0.159</v>
      </c>
      <c r="P162" s="90">
        <f>O162*H162</f>
        <v>25.799499000000001</v>
      </c>
      <c r="Q162" s="90">
        <v>0</v>
      </c>
      <c r="R162" s="90">
        <f>Q162*H162</f>
        <v>0</v>
      </c>
      <c r="S162" s="90">
        <v>0</v>
      </c>
      <c r="T162" s="91">
        <f>S162*H162</f>
        <v>0</v>
      </c>
      <c r="AR162" s="92" t="s">
        <v>82</v>
      </c>
      <c r="AT162" s="92" t="s">
        <v>77</v>
      </c>
      <c r="AU162" s="92" t="s">
        <v>45</v>
      </c>
      <c r="AY162" s="7" t="s">
        <v>75</v>
      </c>
      <c r="BE162" s="93">
        <f>IF(N162="základní",J162,0)</f>
        <v>0</v>
      </c>
      <c r="BF162" s="93">
        <f>IF(N162="snížená",J162,0)</f>
        <v>0</v>
      </c>
      <c r="BG162" s="93">
        <f>IF(N162="zákl. přenesená",J162,0)</f>
        <v>0</v>
      </c>
      <c r="BH162" s="93">
        <f>IF(N162="sníž. přenesená",J162,0)</f>
        <v>0</v>
      </c>
      <c r="BI162" s="93">
        <f>IF(N162="nulová",J162,0)</f>
        <v>0</v>
      </c>
      <c r="BJ162" s="7" t="s">
        <v>43</v>
      </c>
      <c r="BK162" s="93">
        <f>ROUND(I162*H162,2)</f>
        <v>0</v>
      </c>
      <c r="BL162" s="7" t="s">
        <v>82</v>
      </c>
      <c r="BM162" s="92" t="s">
        <v>218</v>
      </c>
    </row>
    <row r="163" spans="2:65" s="1" customFormat="1" ht="16.5" customHeight="1" x14ac:dyDescent="0.2">
      <c r="B163" s="81"/>
      <c r="C163" s="82" t="s">
        <v>219</v>
      </c>
      <c r="D163" s="82" t="s">
        <v>77</v>
      </c>
      <c r="E163" s="83" t="s">
        <v>220</v>
      </c>
      <c r="F163" s="84" t="s">
        <v>221</v>
      </c>
      <c r="G163" s="85" t="s">
        <v>148</v>
      </c>
      <c r="H163" s="86">
        <v>162.261</v>
      </c>
      <c r="I163" s="87"/>
      <c r="J163" s="87">
        <f>ROUND(I163*H163,2)</f>
        <v>0</v>
      </c>
      <c r="K163" s="84" t="s">
        <v>81</v>
      </c>
      <c r="L163" s="15"/>
      <c r="M163" s="88" t="s">
        <v>0</v>
      </c>
      <c r="N163" s="89" t="s">
        <v>24</v>
      </c>
      <c r="O163" s="90">
        <v>0</v>
      </c>
      <c r="P163" s="90">
        <f>O163*H163</f>
        <v>0</v>
      </c>
      <c r="Q163" s="90">
        <v>0</v>
      </c>
      <c r="R163" s="90">
        <f>Q163*H163</f>
        <v>0</v>
      </c>
      <c r="S163" s="90">
        <v>0</v>
      </c>
      <c r="T163" s="91">
        <f>S163*H163</f>
        <v>0</v>
      </c>
      <c r="AR163" s="92" t="s">
        <v>82</v>
      </c>
      <c r="AT163" s="92" t="s">
        <v>77</v>
      </c>
      <c r="AU163" s="92" t="s">
        <v>45</v>
      </c>
      <c r="AY163" s="7" t="s">
        <v>75</v>
      </c>
      <c r="BE163" s="93">
        <f>IF(N163="základní",J163,0)</f>
        <v>0</v>
      </c>
      <c r="BF163" s="93">
        <f>IF(N163="snížená",J163,0)</f>
        <v>0</v>
      </c>
      <c r="BG163" s="93">
        <f>IF(N163="zákl. přenesená",J163,0)</f>
        <v>0</v>
      </c>
      <c r="BH163" s="93">
        <f>IF(N163="sníž. přenesená",J163,0)</f>
        <v>0</v>
      </c>
      <c r="BI163" s="93">
        <f>IF(N163="nulová",J163,0)</f>
        <v>0</v>
      </c>
      <c r="BJ163" s="7" t="s">
        <v>43</v>
      </c>
      <c r="BK163" s="93">
        <f>ROUND(I163*H163,2)</f>
        <v>0</v>
      </c>
      <c r="BL163" s="7" t="s">
        <v>82</v>
      </c>
      <c r="BM163" s="92" t="s">
        <v>222</v>
      </c>
    </row>
    <row r="164" spans="2:65" s="6" customFormat="1" ht="22.9" customHeight="1" x14ac:dyDescent="0.2">
      <c r="B164" s="69"/>
      <c r="D164" s="70" t="s">
        <v>41</v>
      </c>
      <c r="E164" s="79" t="s">
        <v>223</v>
      </c>
      <c r="F164" s="79" t="s">
        <v>224</v>
      </c>
      <c r="J164" s="80">
        <f>BK164</f>
        <v>0</v>
      </c>
      <c r="L164" s="69"/>
      <c r="M164" s="73"/>
      <c r="N164" s="74"/>
      <c r="O164" s="74"/>
      <c r="P164" s="75">
        <f>P165</f>
        <v>142.54919999999998</v>
      </c>
      <c r="Q164" s="74"/>
      <c r="R164" s="75">
        <f>R165</f>
        <v>0</v>
      </c>
      <c r="S164" s="74"/>
      <c r="T164" s="76">
        <f>T165</f>
        <v>0</v>
      </c>
      <c r="AR164" s="70" t="s">
        <v>43</v>
      </c>
      <c r="AT164" s="77" t="s">
        <v>41</v>
      </c>
      <c r="AU164" s="77" t="s">
        <v>43</v>
      </c>
      <c r="AY164" s="70" t="s">
        <v>75</v>
      </c>
      <c r="BK164" s="78">
        <f>BK165</f>
        <v>0</v>
      </c>
    </row>
    <row r="165" spans="2:65" s="1" customFormat="1" ht="24" customHeight="1" x14ac:dyDescent="0.2">
      <c r="B165" s="81"/>
      <c r="C165" s="82" t="s">
        <v>225</v>
      </c>
      <c r="D165" s="82" t="s">
        <v>77</v>
      </c>
      <c r="E165" s="83" t="s">
        <v>226</v>
      </c>
      <c r="F165" s="84" t="s">
        <v>227</v>
      </c>
      <c r="G165" s="85" t="s">
        <v>148</v>
      </c>
      <c r="H165" s="86">
        <v>141.84</v>
      </c>
      <c r="I165" s="87"/>
      <c r="J165" s="87">
        <f>ROUND(I165*H165,2)</f>
        <v>0</v>
      </c>
      <c r="K165" s="84" t="s">
        <v>81</v>
      </c>
      <c r="L165" s="15"/>
      <c r="M165" s="103" t="s">
        <v>0</v>
      </c>
      <c r="N165" s="104" t="s">
        <v>24</v>
      </c>
      <c r="O165" s="105">
        <v>1.0049999999999999</v>
      </c>
      <c r="P165" s="105">
        <f>O165*H165</f>
        <v>142.54919999999998</v>
      </c>
      <c r="Q165" s="105">
        <v>0</v>
      </c>
      <c r="R165" s="105">
        <f>Q165*H165</f>
        <v>0</v>
      </c>
      <c r="S165" s="105">
        <v>0</v>
      </c>
      <c r="T165" s="106">
        <f>S165*H165</f>
        <v>0</v>
      </c>
      <c r="AR165" s="92" t="s">
        <v>82</v>
      </c>
      <c r="AT165" s="92" t="s">
        <v>77</v>
      </c>
      <c r="AU165" s="92" t="s">
        <v>45</v>
      </c>
      <c r="AY165" s="7" t="s">
        <v>75</v>
      </c>
      <c r="BE165" s="93">
        <f>IF(N165="základní",J165,0)</f>
        <v>0</v>
      </c>
      <c r="BF165" s="93">
        <f>IF(N165="snížená",J165,0)</f>
        <v>0</v>
      </c>
      <c r="BG165" s="93">
        <f>IF(N165="zákl. přenesená",J165,0)</f>
        <v>0</v>
      </c>
      <c r="BH165" s="93">
        <f>IF(N165="sníž. přenesená",J165,0)</f>
        <v>0</v>
      </c>
      <c r="BI165" s="93">
        <f>IF(N165="nulová",J165,0)</f>
        <v>0</v>
      </c>
      <c r="BJ165" s="7" t="s">
        <v>43</v>
      </c>
      <c r="BK165" s="93">
        <f>ROUND(I165*H165,2)</f>
        <v>0</v>
      </c>
      <c r="BL165" s="7" t="s">
        <v>82</v>
      </c>
      <c r="BM165" s="92" t="s">
        <v>228</v>
      </c>
    </row>
    <row r="166" spans="2:65" s="1" customFormat="1" ht="6.95" customHeight="1" x14ac:dyDescent="0.2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15"/>
    </row>
  </sheetData>
  <autoFilter ref="C122:K16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H81M-VG4-PR\Pavla</dc:creator>
  <cp:lastModifiedBy>Pavla</cp:lastModifiedBy>
  <cp:lastPrinted>2019-06-12T06:07:08Z</cp:lastPrinted>
  <dcterms:created xsi:type="dcterms:W3CDTF">2019-06-12T06:04:37Z</dcterms:created>
  <dcterms:modified xsi:type="dcterms:W3CDTF">2019-06-12T06:07:36Z</dcterms:modified>
</cp:coreProperties>
</file>