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5.3.21 - Čierny USB\Prenos - KAMO z počítača\KAMO - Trnava, Nitra, Prešov\CP Trnava\OU Senica\r. 2024\Dotazy uchádzačov\Úprava VV - 7.3.2024 Maliarik\"/>
    </mc:Choice>
  </mc:AlternateContent>
  <bookViews>
    <workbookView xWindow="-105" yWindow="-105" windowWidth="23250" windowHeight="12570" tabRatio="849" activeTab="9"/>
  </bookViews>
  <sheets>
    <sheet name="Rekapitulácia stavby" sheetId="1" r:id="rId1"/>
    <sheet name="1 - Stavebná časť" sheetId="2" r:id="rId2"/>
    <sheet name="2 - Zdravotechnika" sheetId="3" r:id="rId3"/>
    <sheet name="3 - Silnoprud" sheetId="4" r:id="rId4"/>
    <sheet name="4 - Slaboprud" sheetId="5" r:id="rId5"/>
    <sheet name="1 - Stavebná časť_01" sheetId="6" r:id="rId6"/>
    <sheet name="2 - Zdravotechnika_01" sheetId="8" r:id="rId7"/>
    <sheet name="3 - Vykurovanie" sheetId="7" r:id="rId8"/>
    <sheet name="4 - Vzduchotechnika" sheetId="9" r:id="rId9"/>
    <sheet name="5 - Silnoprúd" sheetId="11" r:id="rId10"/>
    <sheet name="6 - Prípojka NN" sheetId="10" r:id="rId11"/>
    <sheet name="7 - Slaboprúd" sheetId="12" r:id="rId12"/>
  </sheets>
  <definedNames>
    <definedName name="_xlnm._FilterDatabase" localSheetId="1" hidden="1">'1 - Stavebná časť'!$C$139:$K$229</definedName>
    <definedName name="_xlnm._FilterDatabase" localSheetId="5" hidden="1">'1 - Stavebná časť_01'!$C$149:$K$384</definedName>
    <definedName name="_xlnm._FilterDatabase" localSheetId="2" hidden="1">'2 - Zdravotechnika'!$C$128:$K$148</definedName>
    <definedName name="_xlnm._FilterDatabase" localSheetId="6" hidden="1">'2 - Zdravotechnika_01'!$C$131:$K$217</definedName>
    <definedName name="_xlnm._FilterDatabase" localSheetId="3" hidden="1">'3 - Silnoprud'!$C$131:$K$233</definedName>
    <definedName name="_xlnm._FilterDatabase" localSheetId="7" hidden="1">'3 - Vykurovanie'!$C$135:$K$181</definedName>
    <definedName name="_xlnm._FilterDatabase" localSheetId="4" hidden="1">'4 - Slaboprud'!$C$131:$K$201</definedName>
    <definedName name="_xlnm._FilterDatabase" localSheetId="8" hidden="1">'4 - Vzduchotechnika'!$C$132:$K$160</definedName>
    <definedName name="_xlnm._FilterDatabase" localSheetId="9" hidden="1">'5 - Silnoprúd'!$C$132:$K$280</definedName>
    <definedName name="_xlnm._FilterDatabase" localSheetId="10" hidden="1">'6 - Prípojka NN'!$C$131:$K$208</definedName>
    <definedName name="_xlnm._FilterDatabase" localSheetId="11" hidden="1">'7 - Slaboprúd'!$C$131:$K$214</definedName>
    <definedName name="_xlnm.Print_Titles" localSheetId="1">'1 - Stavebná časť'!$139:$139</definedName>
    <definedName name="_xlnm.Print_Titles" localSheetId="5">'1 - Stavebná časť_01'!$149:$149</definedName>
    <definedName name="_xlnm.Print_Titles" localSheetId="2">'2 - Zdravotechnika'!$128:$128</definedName>
    <definedName name="_xlnm.Print_Titles" localSheetId="6">'2 - Zdravotechnika_01'!$131:$131</definedName>
    <definedName name="_xlnm.Print_Titles" localSheetId="3">'3 - Silnoprud'!$131:$131</definedName>
    <definedName name="_xlnm.Print_Titles" localSheetId="7">'3 - Vykurovanie'!$135:$135</definedName>
    <definedName name="_xlnm.Print_Titles" localSheetId="4">'4 - Slaboprud'!$131:$131</definedName>
    <definedName name="_xlnm.Print_Titles" localSheetId="8">'4 - Vzduchotechnika'!$132:$132</definedName>
    <definedName name="_xlnm.Print_Titles" localSheetId="9">'5 - Silnoprúd'!$132:$132</definedName>
    <definedName name="_xlnm.Print_Titles" localSheetId="10">'6 - Prípojka NN'!$131:$131</definedName>
    <definedName name="_xlnm.Print_Titles" localSheetId="11">'7 - Slaboprúd'!$131:$131</definedName>
    <definedName name="_xlnm.Print_Titles" localSheetId="0">'Rekapitulácia stavby'!$92:$92</definedName>
    <definedName name="_xlnm.Print_Area" localSheetId="1">'1 - Stavebná časť'!$C$4:$J$76,'1 - Stavebná časť'!$C$82:$J$119,'1 - Stavebná časť'!$C$125:$J$229</definedName>
    <definedName name="_xlnm.Print_Area" localSheetId="5">'1 - Stavebná časť_01'!$C$4:$J$76,'1 - Stavebná časť_01'!$C$82:$J$129,'1 - Stavebná časť_01'!$C$135:$J$384</definedName>
    <definedName name="_xlnm.Print_Area" localSheetId="2">'2 - Zdravotechnika'!$C$4:$J$76,'2 - Zdravotechnika'!$C$82:$J$108,'2 - Zdravotechnika'!$C$114:$J$148</definedName>
    <definedName name="_xlnm.Print_Area" localSheetId="6">'2 - Zdravotechnika_01'!$C$4:$J$76,'2 - Zdravotechnika_01'!$C$82:$J$111,'2 - Zdravotechnika_01'!$C$117:$J$217</definedName>
    <definedName name="_xlnm.Print_Area" localSheetId="3">'3 - Silnoprud'!$C$4:$J$76,'3 - Silnoprud'!$C$82:$J$111,'3 - Silnoprud'!$C$117:$J$233</definedName>
    <definedName name="_xlnm.Print_Area" localSheetId="7">'3 - Vykurovanie'!$C$4:$J$76,'3 - Vykurovanie'!$C$82:$J$115,'3 - Vykurovanie'!$C$121:$J$181</definedName>
    <definedName name="_xlnm.Print_Area" localSheetId="4">'4 - Slaboprud'!$C$4:$J$76,'4 - Slaboprud'!$C$82:$J$111,'4 - Slaboprud'!$C$117:$J$201</definedName>
    <definedName name="_xlnm.Print_Area" localSheetId="8">'4 - Vzduchotechnika'!$C$4:$J$76,'4 - Vzduchotechnika'!$C$82:$J$112,'4 - Vzduchotechnika'!$C$118:$J$160</definedName>
    <definedName name="_xlnm.Print_Area" localSheetId="9">'5 - Silnoprúd'!$C$4:$J$76,'5 - Silnoprúd'!$C$82:$J$112,'5 - Silnoprúd'!$C$118:$J$280</definedName>
    <definedName name="_xlnm.Print_Area" localSheetId="10">'6 - Prípojka NN'!$C$4:$J$76,'6 - Prípojka NN'!$C$82:$J$111,'6 - Prípojka NN'!$C$117:$J$208</definedName>
    <definedName name="_xlnm.Print_Area" localSheetId="11">'7 - Slaboprúd'!$C$4:$J$76,'7 - Slaboprúd'!$C$82:$J$111,'7 - Slaboprúd'!$C$117:$J$214</definedName>
    <definedName name="_xlnm.Print_Area" localSheetId="0">'Rekapitulácia stavby'!$D$4:$AO$76,'Rekapitulácia stavby'!$C$82:$AQ$111</definedName>
  </definedNames>
  <calcPr calcId="152511"/>
</workbook>
</file>

<file path=xl/calcChain.xml><?xml version="1.0" encoding="utf-8"?>
<calcChain xmlns="http://schemas.openxmlformats.org/spreadsheetml/2006/main">
  <c r="BK354" i="6" l="1"/>
  <c r="BI354" i="6"/>
  <c r="BH354" i="6"/>
  <c r="BG354" i="6"/>
  <c r="BF354" i="6"/>
  <c r="BE354" i="6"/>
  <c r="T354" i="6"/>
  <c r="R354" i="6"/>
  <c r="P354" i="6"/>
  <c r="J106" i="12"/>
  <c r="J41" i="12"/>
  <c r="J40" i="12"/>
  <c r="AY107" i="1"/>
  <c r="J39" i="12"/>
  <c r="AX107" i="1"/>
  <c r="BI214" i="12"/>
  <c r="BH214" i="12"/>
  <c r="BG214" i="12"/>
  <c r="BE214" i="12"/>
  <c r="T214" i="12"/>
  <c r="T213" i="12"/>
  <c r="R214" i="12"/>
  <c r="R213" i="12"/>
  <c r="P214" i="12"/>
  <c r="P213" i="12"/>
  <c r="BI212" i="12"/>
  <c r="BH212" i="12"/>
  <c r="BG212" i="12"/>
  <c r="BE212" i="12"/>
  <c r="T212" i="12"/>
  <c r="R212" i="12"/>
  <c r="P212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6" i="12"/>
  <c r="E124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E89" i="12"/>
  <c r="J26" i="12"/>
  <c r="J25" i="12"/>
  <c r="J23" i="12"/>
  <c r="E23" i="12"/>
  <c r="J128" i="12"/>
  <c r="J22" i="12"/>
  <c r="J20" i="12"/>
  <c r="E20" i="12"/>
  <c r="F94" i="12"/>
  <c r="J19" i="12"/>
  <c r="J17" i="12"/>
  <c r="E17" i="12"/>
  <c r="F128" i="12"/>
  <c r="J16" i="12"/>
  <c r="J91" i="12"/>
  <c r="E7" i="12"/>
  <c r="E85" i="12"/>
  <c r="AY106" i="1"/>
  <c r="AX106" i="1"/>
  <c r="BI280" i="11"/>
  <c r="BH280" i="11"/>
  <c r="BG280" i="11"/>
  <c r="BE280" i="11"/>
  <c r="T280" i="11"/>
  <c r="T279" i="11" s="1"/>
  <c r="R280" i="11"/>
  <c r="R279" i="11" s="1"/>
  <c r="P280" i="11"/>
  <c r="P279" i="11" s="1"/>
  <c r="P277" i="11" s="1"/>
  <c r="BI278" i="11"/>
  <c r="BH278" i="11"/>
  <c r="BG278" i="11"/>
  <c r="BE278" i="11"/>
  <c r="T278" i="11"/>
  <c r="R278" i="11"/>
  <c r="P278" i="11"/>
  <c r="BI276" i="11"/>
  <c r="BH276" i="11"/>
  <c r="BG276" i="11"/>
  <c r="BE276" i="11"/>
  <c r="T276" i="11"/>
  <c r="R276" i="11"/>
  <c r="P276" i="11"/>
  <c r="BI274" i="11"/>
  <c r="BH274" i="11"/>
  <c r="BG274" i="11"/>
  <c r="BE274" i="11"/>
  <c r="T274" i="11"/>
  <c r="R274" i="11"/>
  <c r="P274" i="11"/>
  <c r="BI272" i="11"/>
  <c r="BH272" i="11"/>
  <c r="BG272" i="11"/>
  <c r="BE272" i="11"/>
  <c r="T272" i="11"/>
  <c r="R272" i="11"/>
  <c r="P272" i="11"/>
  <c r="BI270" i="11"/>
  <c r="BH270" i="11"/>
  <c r="BG270" i="11"/>
  <c r="BE270" i="11"/>
  <c r="T270" i="11"/>
  <c r="R270" i="11"/>
  <c r="P270" i="11"/>
  <c r="BI269" i="11"/>
  <c r="BH269" i="11"/>
  <c r="BG269" i="11"/>
  <c r="BE269" i="11"/>
  <c r="T269" i="11"/>
  <c r="R269" i="11"/>
  <c r="P269" i="11"/>
  <c r="BI268" i="11"/>
  <c r="BH268" i="11"/>
  <c r="BG268" i="11"/>
  <c r="BE268" i="11"/>
  <c r="T268" i="11"/>
  <c r="R268" i="11"/>
  <c r="P268" i="11"/>
  <c r="BI267" i="11"/>
  <c r="BH267" i="11"/>
  <c r="BG267" i="11"/>
  <c r="BE267" i="11"/>
  <c r="T267" i="11"/>
  <c r="R267" i="11"/>
  <c r="P267" i="11"/>
  <c r="BI266" i="11"/>
  <c r="BH266" i="11"/>
  <c r="BG266" i="11"/>
  <c r="BE266" i="11"/>
  <c r="T266" i="11"/>
  <c r="R266" i="11"/>
  <c r="P266" i="11"/>
  <c r="BI265" i="11"/>
  <c r="BH265" i="11"/>
  <c r="BG265" i="11"/>
  <c r="BE265" i="11"/>
  <c r="T265" i="11"/>
  <c r="R265" i="11"/>
  <c r="P265" i="11"/>
  <c r="BI264" i="11"/>
  <c r="BH264" i="11"/>
  <c r="BG264" i="11"/>
  <c r="BE264" i="11"/>
  <c r="T264" i="11"/>
  <c r="R264" i="11"/>
  <c r="P264" i="11"/>
  <c r="BI263" i="11"/>
  <c r="BH263" i="11"/>
  <c r="BG263" i="11"/>
  <c r="BE263" i="11"/>
  <c r="T263" i="11"/>
  <c r="R263" i="11"/>
  <c r="P263" i="11"/>
  <c r="BI262" i="11"/>
  <c r="BH262" i="11"/>
  <c r="BG262" i="11"/>
  <c r="BE262" i="11"/>
  <c r="T262" i="11"/>
  <c r="R262" i="11"/>
  <c r="P262" i="11"/>
  <c r="BI261" i="11"/>
  <c r="BH261" i="11"/>
  <c r="BG261" i="11"/>
  <c r="BE261" i="11"/>
  <c r="T261" i="11"/>
  <c r="R261" i="11"/>
  <c r="P261" i="11"/>
  <c r="BI260" i="11"/>
  <c r="BH260" i="11"/>
  <c r="BG260" i="11"/>
  <c r="BE260" i="11"/>
  <c r="T260" i="11"/>
  <c r="R260" i="11"/>
  <c r="P260" i="11"/>
  <c r="BI259" i="11"/>
  <c r="BH259" i="11"/>
  <c r="BG259" i="11"/>
  <c r="BE259" i="11"/>
  <c r="T259" i="11"/>
  <c r="R259" i="11"/>
  <c r="P259" i="11"/>
  <c r="BI258" i="11"/>
  <c r="BH258" i="11"/>
  <c r="BG258" i="11"/>
  <c r="BE258" i="11"/>
  <c r="T258" i="11"/>
  <c r="R258" i="11"/>
  <c r="P258" i="11"/>
  <c r="BI257" i="11"/>
  <c r="BH257" i="11"/>
  <c r="BG257" i="11"/>
  <c r="BE257" i="11"/>
  <c r="T257" i="11"/>
  <c r="R257" i="11"/>
  <c r="P257" i="11"/>
  <c r="BI256" i="11"/>
  <c r="BH256" i="11"/>
  <c r="BG256" i="11"/>
  <c r="BE256" i="11"/>
  <c r="T256" i="11"/>
  <c r="R256" i="11"/>
  <c r="P256" i="11"/>
  <c r="BI255" i="11"/>
  <c r="BH255" i="11"/>
  <c r="BG255" i="11"/>
  <c r="BE255" i="11"/>
  <c r="T255" i="11"/>
  <c r="R255" i="11"/>
  <c r="P255" i="11"/>
  <c r="BI254" i="11"/>
  <c r="BH254" i="11"/>
  <c r="BG254" i="11"/>
  <c r="BE254" i="11"/>
  <c r="T254" i="11"/>
  <c r="R254" i="11"/>
  <c r="P254" i="11"/>
  <c r="BI252" i="11"/>
  <c r="BH252" i="11"/>
  <c r="BG252" i="11"/>
  <c r="BE252" i="11"/>
  <c r="T252" i="11"/>
  <c r="R252" i="11"/>
  <c r="P252" i="11"/>
  <c r="BI250" i="11"/>
  <c r="BH250" i="11"/>
  <c r="BG250" i="11"/>
  <c r="BE250" i="11"/>
  <c r="T250" i="11"/>
  <c r="R250" i="11"/>
  <c r="P250" i="1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6" i="11"/>
  <c r="BH246" i="11"/>
  <c r="BG246" i="11"/>
  <c r="BE246" i="11"/>
  <c r="T246" i="11"/>
  <c r="R246" i="11"/>
  <c r="P246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9" i="11"/>
  <c r="BH239" i="11"/>
  <c r="BG239" i="11"/>
  <c r="BE239" i="11"/>
  <c r="T239" i="11"/>
  <c r="R239" i="11"/>
  <c r="P239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4" i="11"/>
  <c r="BH234" i="11"/>
  <c r="BG234" i="11"/>
  <c r="BE234" i="11"/>
  <c r="T234" i="11"/>
  <c r="R234" i="11"/>
  <c r="P234" i="11"/>
  <c r="BI232" i="11"/>
  <c r="BH232" i="11"/>
  <c r="BG232" i="11"/>
  <c r="BE232" i="11"/>
  <c r="T232" i="11"/>
  <c r="R232" i="11"/>
  <c r="P232" i="11"/>
  <c r="BI229" i="11"/>
  <c r="BH229" i="11"/>
  <c r="BG229" i="11"/>
  <c r="BE229" i="11"/>
  <c r="T229" i="11"/>
  <c r="R229" i="11"/>
  <c r="P229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4" i="11"/>
  <c r="BH224" i="11"/>
  <c r="BG224" i="11"/>
  <c r="BE224" i="11"/>
  <c r="T224" i="11"/>
  <c r="R224" i="11"/>
  <c r="P224" i="11"/>
  <c r="BI223" i="11"/>
  <c r="BH223" i="11"/>
  <c r="BG223" i="11"/>
  <c r="BE223" i="11"/>
  <c r="T223" i="11"/>
  <c r="R223" i="11"/>
  <c r="P223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20" i="11"/>
  <c r="BH220" i="11"/>
  <c r="BG220" i="11"/>
  <c r="BE220" i="11"/>
  <c r="T220" i="11"/>
  <c r="R220" i="11"/>
  <c r="P220" i="11"/>
  <c r="BI219" i="11"/>
  <c r="BH219" i="11"/>
  <c r="BG219" i="11"/>
  <c r="BE219" i="11"/>
  <c r="T219" i="11"/>
  <c r="R219" i="11"/>
  <c r="P219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3" i="11"/>
  <c r="BH193" i="11"/>
  <c r="BG193" i="11"/>
  <c r="BE193" i="11"/>
  <c r="T193" i="11"/>
  <c r="R193" i="11"/>
  <c r="P193" i="11"/>
  <c r="BI191" i="11"/>
  <c r="BH191" i="11"/>
  <c r="BG191" i="11"/>
  <c r="BE191" i="11"/>
  <c r="T191" i="11"/>
  <c r="R191" i="11"/>
  <c r="P191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5" i="11"/>
  <c r="BH185" i="11"/>
  <c r="BG185" i="11"/>
  <c r="BE185" i="11"/>
  <c r="T185" i="11"/>
  <c r="R185" i="11"/>
  <c r="P185" i="11"/>
  <c r="BI183" i="11"/>
  <c r="BH183" i="11"/>
  <c r="BG183" i="11"/>
  <c r="BE183" i="11"/>
  <c r="T183" i="11"/>
  <c r="R183" i="11"/>
  <c r="P183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69" i="11"/>
  <c r="BH169" i="11"/>
  <c r="BG169" i="11"/>
  <c r="BE169" i="11"/>
  <c r="T169" i="11"/>
  <c r="R169" i="11"/>
  <c r="P169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7" i="11"/>
  <c r="BH157" i="11"/>
  <c r="BG157" i="11"/>
  <c r="BE157" i="11"/>
  <c r="T157" i="11"/>
  <c r="R157" i="11"/>
  <c r="P157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8" i="11"/>
  <c r="BH148" i="11"/>
  <c r="BG148" i="11"/>
  <c r="BE148" i="11"/>
  <c r="T148" i="11"/>
  <c r="R148" i="11"/>
  <c r="P148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3" i="11"/>
  <c r="BH143" i="11"/>
  <c r="BG143" i="11"/>
  <c r="BE143" i="11"/>
  <c r="T143" i="11"/>
  <c r="R143" i="11"/>
  <c r="P143" i="11"/>
  <c r="BI141" i="11"/>
  <c r="BH141" i="11"/>
  <c r="BG141" i="11"/>
  <c r="BE141" i="11"/>
  <c r="T141" i="11"/>
  <c r="R141" i="11"/>
  <c r="P141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F127" i="11"/>
  <c r="E125" i="11"/>
  <c r="BI110" i="11"/>
  <c r="BH110" i="11"/>
  <c r="BG110" i="11"/>
  <c r="BF110" i="11"/>
  <c r="BE110" i="11"/>
  <c r="BI109" i="11"/>
  <c r="BH109" i="11"/>
  <c r="BG109" i="11"/>
  <c r="BF109" i="11"/>
  <c r="BE109" i="11"/>
  <c r="BI108" i="11"/>
  <c r="BH108" i="11"/>
  <c r="BG108" i="11"/>
  <c r="BF108" i="11"/>
  <c r="BE108" i="11"/>
  <c r="F91" i="11"/>
  <c r="E89" i="11"/>
  <c r="J26" i="11"/>
  <c r="J25" i="11"/>
  <c r="J23" i="11"/>
  <c r="E23" i="11"/>
  <c r="J129" i="11" s="1"/>
  <c r="J22" i="11"/>
  <c r="J20" i="11"/>
  <c r="E20" i="11"/>
  <c r="F130" i="11" s="1"/>
  <c r="J19" i="11"/>
  <c r="J17" i="11"/>
  <c r="E17" i="11"/>
  <c r="F129" i="11" s="1"/>
  <c r="J16" i="11"/>
  <c r="J127" i="11"/>
  <c r="E7" i="11"/>
  <c r="E85" i="11" s="1"/>
  <c r="AY105" i="1"/>
  <c r="AX105" i="1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T205" i="10"/>
  <c r="R207" i="10"/>
  <c r="P207" i="10"/>
  <c r="BI206" i="10"/>
  <c r="BH206" i="10"/>
  <c r="BG206" i="10"/>
  <c r="BE206" i="10"/>
  <c r="T206" i="10"/>
  <c r="R206" i="10"/>
  <c r="R205" i="10"/>
  <c r="R203" i="10"/>
  <c r="P206" i="10"/>
  <c r="BI204" i="10"/>
  <c r="BH204" i="10"/>
  <c r="BG204" i="10"/>
  <c r="BE204" i="10"/>
  <c r="T204" i="10"/>
  <c r="R204" i="10"/>
  <c r="P204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1" i="10"/>
  <c r="BH191" i="10"/>
  <c r="BG191" i="10"/>
  <c r="BE191" i="10"/>
  <c r="T191" i="10"/>
  <c r="R191" i="10"/>
  <c r="P191" i="10"/>
  <c r="BI189" i="10"/>
  <c r="BH189" i="10"/>
  <c r="BG189" i="10"/>
  <c r="BE189" i="10"/>
  <c r="T189" i="10"/>
  <c r="R189" i="10"/>
  <c r="P189" i="10"/>
  <c r="BI187" i="10"/>
  <c r="BH187" i="10"/>
  <c r="BG187" i="10"/>
  <c r="BE187" i="10"/>
  <c r="T187" i="10"/>
  <c r="R187" i="10"/>
  <c r="P187" i="10"/>
  <c r="BI185" i="10"/>
  <c r="BH185" i="10"/>
  <c r="BG185" i="10"/>
  <c r="BE185" i="10"/>
  <c r="T185" i="10"/>
  <c r="R185" i="10"/>
  <c r="P185" i="10"/>
  <c r="BI183" i="10"/>
  <c r="BH183" i="10"/>
  <c r="BG183" i="10"/>
  <c r="BE183" i="10"/>
  <c r="T183" i="10"/>
  <c r="R183" i="10"/>
  <c r="P183" i="10"/>
  <c r="BI181" i="10"/>
  <c r="BH181" i="10"/>
  <c r="BG181" i="10"/>
  <c r="BE181" i="10"/>
  <c r="T181" i="10"/>
  <c r="R181" i="10"/>
  <c r="R174" i="10"/>
  <c r="P181" i="10"/>
  <c r="BI179" i="10"/>
  <c r="BH179" i="10"/>
  <c r="BG179" i="10"/>
  <c r="BE179" i="10"/>
  <c r="T179" i="10"/>
  <c r="R179" i="10"/>
  <c r="P179" i="10"/>
  <c r="BI177" i="10"/>
  <c r="BH177" i="10"/>
  <c r="BG177" i="10"/>
  <c r="BE177" i="10"/>
  <c r="T177" i="10"/>
  <c r="R177" i="10"/>
  <c r="P177" i="10"/>
  <c r="BI175" i="10"/>
  <c r="BH175" i="10"/>
  <c r="BG175" i="10"/>
  <c r="BE175" i="10"/>
  <c r="T175" i="10"/>
  <c r="R175" i="10"/>
  <c r="P175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4" i="10"/>
  <c r="BH154" i="10"/>
  <c r="BG154" i="10"/>
  <c r="BE154" i="10"/>
  <c r="T154" i="10"/>
  <c r="R154" i="10"/>
  <c r="P154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5" i="10"/>
  <c r="BH145" i="10"/>
  <c r="BG145" i="10"/>
  <c r="BE145" i="10"/>
  <c r="T145" i="10"/>
  <c r="R145" i="10"/>
  <c r="P145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0" i="10"/>
  <c r="BH140" i="10"/>
  <c r="BG140" i="10"/>
  <c r="BE140" i="10"/>
  <c r="T140" i="10"/>
  <c r="R140" i="10"/>
  <c r="P140" i="10"/>
  <c r="BI138" i="10"/>
  <c r="BH138" i="10"/>
  <c r="BG138" i="10"/>
  <c r="BE138" i="10"/>
  <c r="T138" i="10"/>
  <c r="R138" i="10"/>
  <c r="P138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F126" i="10"/>
  <c r="E124" i="10"/>
  <c r="BI109" i="10"/>
  <c r="BH109" i="10"/>
  <c r="BG109" i="10"/>
  <c r="BF109" i="10"/>
  <c r="BE109" i="10"/>
  <c r="BI108" i="10"/>
  <c r="BH108" i="10"/>
  <c r="BG108" i="10"/>
  <c r="BF108" i="10"/>
  <c r="BE108" i="10"/>
  <c r="BI107" i="10"/>
  <c r="BH107" i="10"/>
  <c r="BG107" i="10"/>
  <c r="BF107" i="10"/>
  <c r="BE107" i="10"/>
  <c r="F91" i="10"/>
  <c r="E89" i="10"/>
  <c r="J26" i="10"/>
  <c r="J25" i="10"/>
  <c r="J23" i="10"/>
  <c r="E23" i="10"/>
  <c r="J128" i="10"/>
  <c r="J22" i="10"/>
  <c r="J20" i="10"/>
  <c r="E20" i="10"/>
  <c r="F129" i="10"/>
  <c r="J19" i="10"/>
  <c r="J17" i="10"/>
  <c r="E17" i="10"/>
  <c r="F93" i="10"/>
  <c r="J16" i="10"/>
  <c r="J126" i="10"/>
  <c r="E7" i="10"/>
  <c r="E85" i="10"/>
  <c r="AY104" i="1"/>
  <c r="AX104" i="1"/>
  <c r="BI160" i="9"/>
  <c r="BH160" i="9"/>
  <c r="BG160" i="9"/>
  <c r="BE160" i="9"/>
  <c r="T160" i="9"/>
  <c r="T159" i="9"/>
  <c r="T158" i="9"/>
  <c r="R160" i="9"/>
  <c r="R159" i="9"/>
  <c r="R158" i="9"/>
  <c r="P160" i="9"/>
  <c r="P159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P139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T139" i="9"/>
  <c r="R141" i="9"/>
  <c r="P141" i="9"/>
  <c r="BI140" i="9"/>
  <c r="BH140" i="9"/>
  <c r="BG140" i="9"/>
  <c r="BE140" i="9"/>
  <c r="T140" i="9"/>
  <c r="R140" i="9"/>
  <c r="R139" i="9"/>
  <c r="R134" i="9"/>
  <c r="R133" i="9"/>
  <c r="P140" i="9"/>
  <c r="BI138" i="9"/>
  <c r="BH138" i="9"/>
  <c r="BG138" i="9"/>
  <c r="BE138" i="9"/>
  <c r="T138" i="9"/>
  <c r="R138" i="9"/>
  <c r="P138" i="9"/>
  <c r="P135" i="9"/>
  <c r="P134" i="9"/>
  <c r="P133" i="9"/>
  <c r="BI137" i="9"/>
  <c r="BH137" i="9"/>
  <c r="BG137" i="9"/>
  <c r="BE137" i="9"/>
  <c r="F37" i="9"/>
  <c r="AZ104" i="1"/>
  <c r="T137" i="9"/>
  <c r="R137" i="9"/>
  <c r="P137" i="9"/>
  <c r="BI136" i="9"/>
  <c r="BH136" i="9"/>
  <c r="BG136" i="9"/>
  <c r="BE136" i="9"/>
  <c r="T136" i="9"/>
  <c r="T135" i="9"/>
  <c r="R136" i="9"/>
  <c r="P136" i="9"/>
  <c r="F127" i="9"/>
  <c r="E125" i="9"/>
  <c r="BI110" i="9"/>
  <c r="BH110" i="9"/>
  <c r="BG110" i="9"/>
  <c r="BF110" i="9"/>
  <c r="BE110" i="9"/>
  <c r="BI109" i="9"/>
  <c r="BH109" i="9"/>
  <c r="BG109" i="9"/>
  <c r="BF109" i="9"/>
  <c r="BE109" i="9"/>
  <c r="BI108" i="9"/>
  <c r="BH108" i="9"/>
  <c r="BG108" i="9"/>
  <c r="BF108" i="9"/>
  <c r="BE108" i="9"/>
  <c r="F91" i="9"/>
  <c r="E89" i="9"/>
  <c r="J26" i="9"/>
  <c r="J25" i="9"/>
  <c r="J23" i="9"/>
  <c r="E23" i="9"/>
  <c r="J93" i="9"/>
  <c r="J22" i="9"/>
  <c r="J20" i="9"/>
  <c r="E20" i="9"/>
  <c r="F130" i="9"/>
  <c r="J19" i="9"/>
  <c r="J17" i="9"/>
  <c r="E17" i="9"/>
  <c r="F93" i="9"/>
  <c r="J16" i="9"/>
  <c r="J127" i="9"/>
  <c r="E7" i="9"/>
  <c r="E85" i="9"/>
  <c r="AY103" i="1"/>
  <c r="AX103" i="1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T214" i="8"/>
  <c r="R216" i="8"/>
  <c r="P216" i="8"/>
  <c r="BI215" i="8"/>
  <c r="BH215" i="8"/>
  <c r="BG215" i="8"/>
  <c r="BE215" i="8"/>
  <c r="T215" i="8"/>
  <c r="R215" i="8"/>
  <c r="R214" i="8"/>
  <c r="P215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P173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T173" i="8"/>
  <c r="R175" i="8"/>
  <c r="P175" i="8"/>
  <c r="BI174" i="8"/>
  <c r="BH174" i="8"/>
  <c r="BG174" i="8"/>
  <c r="BE174" i="8"/>
  <c r="T174" i="8"/>
  <c r="R174" i="8"/>
  <c r="R173" i="8"/>
  <c r="P174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R145" i="8"/>
  <c r="P149" i="8"/>
  <c r="BI148" i="8"/>
  <c r="BH148" i="8"/>
  <c r="BG148" i="8"/>
  <c r="BE148" i="8"/>
  <c r="T148" i="8"/>
  <c r="R148" i="8"/>
  <c r="P148" i="8"/>
  <c r="P145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T145" i="8"/>
  <c r="R146" i="8"/>
  <c r="P146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T134" i="8"/>
  <c r="R137" i="8"/>
  <c r="P137" i="8"/>
  <c r="BI136" i="8"/>
  <c r="BH136" i="8"/>
  <c r="BG136" i="8"/>
  <c r="BE136" i="8"/>
  <c r="T136" i="8"/>
  <c r="R136" i="8"/>
  <c r="R134" i="8"/>
  <c r="P136" i="8"/>
  <c r="BI135" i="8"/>
  <c r="BH135" i="8"/>
  <c r="BG135" i="8"/>
  <c r="BE135" i="8"/>
  <c r="T135" i="8"/>
  <c r="R135" i="8"/>
  <c r="P135" i="8"/>
  <c r="F126" i="8"/>
  <c r="E124" i="8"/>
  <c r="BI109" i="8"/>
  <c r="BH109" i="8"/>
  <c r="F40" i="8"/>
  <c r="BC103" i="1"/>
  <c r="BG109" i="8"/>
  <c r="BF109" i="8"/>
  <c r="BE109" i="8"/>
  <c r="BI108" i="8"/>
  <c r="BH108" i="8"/>
  <c r="BG108" i="8"/>
  <c r="BF108" i="8"/>
  <c r="BE108" i="8"/>
  <c r="J37" i="8"/>
  <c r="BI107" i="8"/>
  <c r="BH107" i="8"/>
  <c r="BG107" i="8"/>
  <c r="BF107" i="8"/>
  <c r="BE107" i="8"/>
  <c r="F91" i="8"/>
  <c r="E89" i="8"/>
  <c r="J26" i="8"/>
  <c r="J25" i="8"/>
  <c r="J23" i="8"/>
  <c r="E23" i="8"/>
  <c r="J128" i="8"/>
  <c r="J22" i="8"/>
  <c r="J20" i="8"/>
  <c r="E20" i="8"/>
  <c r="F129" i="8"/>
  <c r="J19" i="8"/>
  <c r="J17" i="8"/>
  <c r="E17" i="8"/>
  <c r="F93" i="8"/>
  <c r="J16" i="8"/>
  <c r="J91" i="8"/>
  <c r="E7" i="8"/>
  <c r="E120" i="8"/>
  <c r="AY102" i="1"/>
  <c r="AX102" i="1"/>
  <c r="BI181" i="7"/>
  <c r="BH181" i="7"/>
  <c r="BG181" i="7"/>
  <c r="BE181" i="7"/>
  <c r="T181" i="7"/>
  <c r="R181" i="7"/>
  <c r="R178" i="7"/>
  <c r="P181" i="7"/>
  <c r="BI180" i="7"/>
  <c r="BH180" i="7"/>
  <c r="BG180" i="7"/>
  <c r="BE180" i="7"/>
  <c r="T180" i="7"/>
  <c r="R180" i="7"/>
  <c r="P180" i="7"/>
  <c r="P178" i="7"/>
  <c r="BI179" i="7"/>
  <c r="BH179" i="7"/>
  <c r="BG179" i="7"/>
  <c r="BE179" i="7"/>
  <c r="T179" i="7"/>
  <c r="R179" i="7"/>
  <c r="P179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R172" i="7"/>
  <c r="P176" i="7"/>
  <c r="BI175" i="7"/>
  <c r="BH175" i="7"/>
  <c r="BG175" i="7"/>
  <c r="BE175" i="7"/>
  <c r="T175" i="7"/>
  <c r="R175" i="7"/>
  <c r="P175" i="7"/>
  <c r="P172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T172" i="7"/>
  <c r="T171" i="7"/>
  <c r="T136" i="7"/>
  <c r="R173" i="7"/>
  <c r="P173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R163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T154" i="7"/>
  <c r="R158" i="7"/>
  <c r="P158" i="7"/>
  <c r="BI157" i="7"/>
  <c r="BH157" i="7"/>
  <c r="BG157" i="7"/>
  <c r="BE157" i="7"/>
  <c r="T157" i="7"/>
  <c r="R157" i="7"/>
  <c r="R154" i="7"/>
  <c r="P157" i="7"/>
  <c r="BI156" i="7"/>
  <c r="BH156" i="7"/>
  <c r="BG156" i="7"/>
  <c r="BE156" i="7"/>
  <c r="T156" i="7"/>
  <c r="R156" i="7"/>
  <c r="P156" i="7"/>
  <c r="P154" i="7"/>
  <c r="BI155" i="7"/>
  <c r="BH155" i="7"/>
  <c r="BG155" i="7"/>
  <c r="BE155" i="7"/>
  <c r="T155" i="7"/>
  <c r="R155" i="7"/>
  <c r="P155" i="7"/>
  <c r="BI153" i="7"/>
  <c r="BH153" i="7"/>
  <c r="BG153" i="7"/>
  <c r="BE153" i="7"/>
  <c r="T153" i="7"/>
  <c r="T150" i="7"/>
  <c r="R153" i="7"/>
  <c r="P153" i="7"/>
  <c r="BI152" i="7"/>
  <c r="BH152" i="7"/>
  <c r="BG152" i="7"/>
  <c r="BE152" i="7"/>
  <c r="T152" i="7"/>
  <c r="R152" i="7"/>
  <c r="R150" i="7"/>
  <c r="P152" i="7"/>
  <c r="BI151" i="7"/>
  <c r="BH151" i="7"/>
  <c r="BG151" i="7"/>
  <c r="BE151" i="7"/>
  <c r="T151" i="7"/>
  <c r="R151" i="7"/>
  <c r="P151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P142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T142" i="7"/>
  <c r="R144" i="7"/>
  <c r="P144" i="7"/>
  <c r="BI143" i="7"/>
  <c r="BH143" i="7"/>
  <c r="BG143" i="7"/>
  <c r="BE143" i="7"/>
  <c r="T143" i="7"/>
  <c r="R143" i="7"/>
  <c r="R142" i="7"/>
  <c r="P143" i="7"/>
  <c r="BI141" i="7"/>
  <c r="BH141" i="7"/>
  <c r="BG141" i="7"/>
  <c r="BE141" i="7"/>
  <c r="T141" i="7"/>
  <c r="R141" i="7"/>
  <c r="P141" i="7"/>
  <c r="P138" i="7"/>
  <c r="BI140" i="7"/>
  <c r="BH140" i="7"/>
  <c r="BG140" i="7"/>
  <c r="BE140" i="7"/>
  <c r="J37" i="7"/>
  <c r="AV102" i="1"/>
  <c r="AT102" i="1"/>
  <c r="T140" i="7"/>
  <c r="R140" i="7"/>
  <c r="P140" i="7"/>
  <c r="BI139" i="7"/>
  <c r="BH139" i="7"/>
  <c r="BG139" i="7"/>
  <c r="BE139" i="7"/>
  <c r="T139" i="7"/>
  <c r="R139" i="7"/>
  <c r="P139" i="7"/>
  <c r="F130" i="7"/>
  <c r="E128" i="7"/>
  <c r="BI113" i="7"/>
  <c r="BH113" i="7"/>
  <c r="BG113" i="7"/>
  <c r="BF113" i="7"/>
  <c r="BE113" i="7"/>
  <c r="BI112" i="7"/>
  <c r="BH112" i="7"/>
  <c r="BG112" i="7"/>
  <c r="BF112" i="7"/>
  <c r="BE112" i="7"/>
  <c r="BI111" i="7"/>
  <c r="BH111" i="7"/>
  <c r="F40" i="7"/>
  <c r="BC102" i="1"/>
  <c r="BG111" i="7"/>
  <c r="BF111" i="7"/>
  <c r="BE111" i="7"/>
  <c r="F91" i="7"/>
  <c r="E89" i="7"/>
  <c r="J26" i="7"/>
  <c r="J25" i="7"/>
  <c r="J23" i="7"/>
  <c r="E23" i="7"/>
  <c r="J93" i="7"/>
  <c r="J22" i="7"/>
  <c r="J20" i="7"/>
  <c r="E20" i="7"/>
  <c r="F133" i="7"/>
  <c r="J19" i="7"/>
  <c r="J17" i="7"/>
  <c r="E17" i="7"/>
  <c r="F93" i="7"/>
  <c r="J16" i="7"/>
  <c r="J130" i="7"/>
  <c r="E7" i="7"/>
  <c r="E85" i="7"/>
  <c r="AY101" i="1"/>
  <c r="AX101" i="1"/>
  <c r="BI384" i="6"/>
  <c r="BH384" i="6"/>
  <c r="BG384" i="6"/>
  <c r="BE384" i="6"/>
  <c r="T384" i="6"/>
  <c r="R384" i="6"/>
  <c r="P384" i="6"/>
  <c r="BI383" i="6"/>
  <c r="BH383" i="6"/>
  <c r="BG383" i="6"/>
  <c r="BE383" i="6"/>
  <c r="T383" i="6"/>
  <c r="T381" i="6"/>
  <c r="T382" i="6"/>
  <c r="T380" i="6"/>
  <c r="R383" i="6"/>
  <c r="P383" i="6"/>
  <c r="BI382" i="6"/>
  <c r="BH382" i="6"/>
  <c r="BG382" i="6"/>
  <c r="BE382" i="6"/>
  <c r="R382" i="6"/>
  <c r="R381" i="6"/>
  <c r="R380" i="6"/>
  <c r="P382" i="6"/>
  <c r="BI381" i="6"/>
  <c r="BH381" i="6"/>
  <c r="BG381" i="6"/>
  <c r="BE381" i="6"/>
  <c r="P381" i="6"/>
  <c r="BI379" i="6"/>
  <c r="BH379" i="6"/>
  <c r="BG379" i="6"/>
  <c r="BE379" i="6"/>
  <c r="T379" i="6"/>
  <c r="R379" i="6"/>
  <c r="P379" i="6"/>
  <c r="BI378" i="6"/>
  <c r="BH378" i="6"/>
  <c r="BG378" i="6"/>
  <c r="BE378" i="6"/>
  <c r="T378" i="6"/>
  <c r="R378" i="6"/>
  <c r="P378" i="6"/>
  <c r="BI377" i="6"/>
  <c r="BH377" i="6"/>
  <c r="BG377" i="6"/>
  <c r="BE377" i="6"/>
  <c r="T377" i="6"/>
  <c r="R377" i="6"/>
  <c r="P377" i="6"/>
  <c r="BI376" i="6"/>
  <c r="BH376" i="6"/>
  <c r="BG376" i="6"/>
  <c r="BE376" i="6"/>
  <c r="T376" i="6"/>
  <c r="R376" i="6"/>
  <c r="P376" i="6"/>
  <c r="P373" i="6"/>
  <c r="P374" i="6"/>
  <c r="P375" i="6"/>
  <c r="P372" i="6"/>
  <c r="BI375" i="6"/>
  <c r="BH375" i="6"/>
  <c r="BG375" i="6"/>
  <c r="BE375" i="6"/>
  <c r="T375" i="6"/>
  <c r="R375" i="6"/>
  <c r="BI374" i="6"/>
  <c r="BH374" i="6"/>
  <c r="BG374" i="6"/>
  <c r="BE374" i="6"/>
  <c r="T374" i="6"/>
  <c r="R374" i="6"/>
  <c r="BI373" i="6"/>
  <c r="BH373" i="6"/>
  <c r="BG373" i="6"/>
  <c r="BE373" i="6"/>
  <c r="T373" i="6"/>
  <c r="R373" i="6"/>
  <c r="R372" i="6"/>
  <c r="BI371" i="6"/>
  <c r="BH371" i="6"/>
  <c r="BG371" i="6"/>
  <c r="BE371" i="6"/>
  <c r="T371" i="6"/>
  <c r="R371" i="6"/>
  <c r="P371" i="6"/>
  <c r="BI370" i="6"/>
  <c r="BH370" i="6"/>
  <c r="BG370" i="6"/>
  <c r="BE370" i="6"/>
  <c r="T370" i="6"/>
  <c r="R370" i="6"/>
  <c r="P370" i="6"/>
  <c r="BI369" i="6"/>
  <c r="BH369" i="6"/>
  <c r="BG369" i="6"/>
  <c r="BE369" i="6"/>
  <c r="T369" i="6"/>
  <c r="R369" i="6"/>
  <c r="P369" i="6"/>
  <c r="BI368" i="6"/>
  <c r="BH368" i="6"/>
  <c r="BG368" i="6"/>
  <c r="BE368" i="6"/>
  <c r="T368" i="6"/>
  <c r="R368" i="6"/>
  <c r="P368" i="6"/>
  <c r="BI367" i="6"/>
  <c r="BH367" i="6"/>
  <c r="BG367" i="6"/>
  <c r="BE367" i="6"/>
  <c r="T367" i="6"/>
  <c r="R367" i="6"/>
  <c r="P367" i="6"/>
  <c r="BI366" i="6"/>
  <c r="BH366" i="6"/>
  <c r="BG366" i="6"/>
  <c r="BE366" i="6"/>
  <c r="T366" i="6"/>
  <c r="R366" i="6"/>
  <c r="P366" i="6"/>
  <c r="BI365" i="6"/>
  <c r="BH365" i="6"/>
  <c r="BG365" i="6"/>
  <c r="BE365" i="6"/>
  <c r="T365" i="6"/>
  <c r="R365" i="6"/>
  <c r="P365" i="6"/>
  <c r="BI364" i="6"/>
  <c r="BH364" i="6"/>
  <c r="BG364" i="6"/>
  <c r="BE364" i="6"/>
  <c r="T364" i="6"/>
  <c r="R364" i="6"/>
  <c r="R363" i="6"/>
  <c r="R362" i="6"/>
  <c r="P364" i="6"/>
  <c r="BI363" i="6"/>
  <c r="BH363" i="6"/>
  <c r="BG363" i="6"/>
  <c r="BE363" i="6"/>
  <c r="T363" i="6"/>
  <c r="P363" i="6"/>
  <c r="P362" i="6"/>
  <c r="BI361" i="6"/>
  <c r="BH361" i="6"/>
  <c r="BG361" i="6"/>
  <c r="BE361" i="6"/>
  <c r="T361" i="6"/>
  <c r="R361" i="6"/>
  <c r="P361" i="6"/>
  <c r="BI360" i="6"/>
  <c r="BH360" i="6"/>
  <c r="BG360" i="6"/>
  <c r="BE360" i="6"/>
  <c r="T360" i="6"/>
  <c r="R360" i="6"/>
  <c r="P360" i="6"/>
  <c r="BI359" i="6"/>
  <c r="BH359" i="6"/>
  <c r="BG359" i="6"/>
  <c r="BE359" i="6"/>
  <c r="T359" i="6"/>
  <c r="R359" i="6"/>
  <c r="P359" i="6"/>
  <c r="BI358" i="6"/>
  <c r="BH358" i="6"/>
  <c r="BG358" i="6"/>
  <c r="BE358" i="6"/>
  <c r="T358" i="6"/>
  <c r="R358" i="6"/>
  <c r="P358" i="6"/>
  <c r="BI357" i="6"/>
  <c r="BH357" i="6"/>
  <c r="BG357" i="6"/>
  <c r="BE357" i="6"/>
  <c r="T357" i="6"/>
  <c r="R357" i="6"/>
  <c r="P357" i="6"/>
  <c r="BI356" i="6"/>
  <c r="BH356" i="6"/>
  <c r="BG356" i="6"/>
  <c r="BE356" i="6"/>
  <c r="T356" i="6"/>
  <c r="R356" i="6"/>
  <c r="P356" i="6"/>
  <c r="BI355" i="6"/>
  <c r="BH355" i="6"/>
  <c r="BG355" i="6"/>
  <c r="BE355" i="6"/>
  <c r="T355" i="6"/>
  <c r="R355" i="6"/>
  <c r="P355" i="6"/>
  <c r="BI353" i="6"/>
  <c r="BH353" i="6"/>
  <c r="BG353" i="6"/>
  <c r="BE353" i="6"/>
  <c r="T353" i="6"/>
  <c r="R353" i="6"/>
  <c r="P353" i="6"/>
  <c r="P350" i="6"/>
  <c r="P351" i="6"/>
  <c r="P352" i="6"/>
  <c r="P349" i="6"/>
  <c r="BI352" i="6"/>
  <c r="BH352" i="6"/>
  <c r="BG352" i="6"/>
  <c r="BE352" i="6"/>
  <c r="T352" i="6"/>
  <c r="R352" i="6"/>
  <c r="BI351" i="6"/>
  <c r="BH351" i="6"/>
  <c r="BG351" i="6"/>
  <c r="BE351" i="6"/>
  <c r="T351" i="6"/>
  <c r="T350" i="6"/>
  <c r="T349" i="6"/>
  <c r="R351" i="6"/>
  <c r="BI350" i="6"/>
  <c r="BH350" i="6"/>
  <c r="BG350" i="6"/>
  <c r="BE350" i="6"/>
  <c r="R350" i="6"/>
  <c r="R349" i="6"/>
  <c r="BI348" i="6"/>
  <c r="BH348" i="6"/>
  <c r="BG348" i="6"/>
  <c r="BE348" i="6"/>
  <c r="T348" i="6"/>
  <c r="R348" i="6"/>
  <c r="P348" i="6"/>
  <c r="BI347" i="6"/>
  <c r="BH347" i="6"/>
  <c r="BG347" i="6"/>
  <c r="BE347" i="6"/>
  <c r="T347" i="6"/>
  <c r="R347" i="6"/>
  <c r="P347" i="6"/>
  <c r="BI346" i="6"/>
  <c r="BH346" i="6"/>
  <c r="BG346" i="6"/>
  <c r="BE346" i="6"/>
  <c r="T346" i="6"/>
  <c r="R346" i="6"/>
  <c r="P346" i="6"/>
  <c r="BI345" i="6"/>
  <c r="BH345" i="6"/>
  <c r="BG345" i="6"/>
  <c r="BE345" i="6"/>
  <c r="T345" i="6"/>
  <c r="R345" i="6"/>
  <c r="P345" i="6"/>
  <c r="BI344" i="6"/>
  <c r="BH344" i="6"/>
  <c r="BG344" i="6"/>
  <c r="BE344" i="6"/>
  <c r="T344" i="6"/>
  <c r="R344" i="6"/>
  <c r="P344" i="6"/>
  <c r="BI343" i="6"/>
  <c r="BH343" i="6"/>
  <c r="BG343" i="6"/>
  <c r="BE343" i="6"/>
  <c r="T343" i="6"/>
  <c r="R343" i="6"/>
  <c r="P343" i="6"/>
  <c r="BI342" i="6"/>
  <c r="BH342" i="6"/>
  <c r="BG342" i="6"/>
  <c r="BE342" i="6"/>
  <c r="T342" i="6"/>
  <c r="R342" i="6"/>
  <c r="P342" i="6"/>
  <c r="BI341" i="6"/>
  <c r="BH341" i="6"/>
  <c r="BG341" i="6"/>
  <c r="BE341" i="6"/>
  <c r="T341" i="6"/>
  <c r="R341" i="6"/>
  <c r="P341" i="6"/>
  <c r="BI340" i="6"/>
  <c r="BH340" i="6"/>
  <c r="BG340" i="6"/>
  <c r="BE340" i="6"/>
  <c r="T340" i="6"/>
  <c r="R340" i="6"/>
  <c r="P340" i="6"/>
  <c r="BI339" i="6"/>
  <c r="BH339" i="6"/>
  <c r="BG339" i="6"/>
  <c r="BE339" i="6"/>
  <c r="T339" i="6"/>
  <c r="R339" i="6"/>
  <c r="P339" i="6"/>
  <c r="BI338" i="6"/>
  <c r="BH338" i="6"/>
  <c r="BG338" i="6"/>
  <c r="BE338" i="6"/>
  <c r="T338" i="6"/>
  <c r="R338" i="6"/>
  <c r="P338" i="6"/>
  <c r="BI337" i="6"/>
  <c r="BH337" i="6"/>
  <c r="BG337" i="6"/>
  <c r="BE337" i="6"/>
  <c r="T337" i="6"/>
  <c r="R337" i="6"/>
  <c r="P337" i="6"/>
  <c r="BI336" i="6"/>
  <c r="BH336" i="6"/>
  <c r="BG336" i="6"/>
  <c r="BE336" i="6"/>
  <c r="T336" i="6"/>
  <c r="R336" i="6"/>
  <c r="P336" i="6"/>
  <c r="BI335" i="6"/>
  <c r="BH335" i="6"/>
  <c r="BG335" i="6"/>
  <c r="BE335" i="6"/>
  <c r="T335" i="6"/>
  <c r="R335" i="6"/>
  <c r="P335" i="6"/>
  <c r="BI334" i="6"/>
  <c r="BH334" i="6"/>
  <c r="BG334" i="6"/>
  <c r="BE334" i="6"/>
  <c r="T334" i="6"/>
  <c r="R334" i="6"/>
  <c r="P334" i="6"/>
  <c r="BI333" i="6"/>
  <c r="BH333" i="6"/>
  <c r="BG333" i="6"/>
  <c r="BE333" i="6"/>
  <c r="T333" i="6"/>
  <c r="R333" i="6"/>
  <c r="P333" i="6"/>
  <c r="BI332" i="6"/>
  <c r="BH332" i="6"/>
  <c r="BG332" i="6"/>
  <c r="BE332" i="6"/>
  <c r="T332" i="6"/>
  <c r="R332" i="6"/>
  <c r="P332" i="6"/>
  <c r="BI331" i="6"/>
  <c r="BH331" i="6"/>
  <c r="BG331" i="6"/>
  <c r="BE331" i="6"/>
  <c r="T331" i="6"/>
  <c r="R331" i="6"/>
  <c r="P331" i="6"/>
  <c r="BI330" i="6"/>
  <c r="BH330" i="6"/>
  <c r="BG330" i="6"/>
  <c r="BE330" i="6"/>
  <c r="T330" i="6"/>
  <c r="R330" i="6"/>
  <c r="P330" i="6"/>
  <c r="BI329" i="6"/>
  <c r="BH329" i="6"/>
  <c r="BG329" i="6"/>
  <c r="BE329" i="6"/>
  <c r="T329" i="6"/>
  <c r="R329" i="6"/>
  <c r="P329" i="6"/>
  <c r="BI328" i="6"/>
  <c r="BH328" i="6"/>
  <c r="BG328" i="6"/>
  <c r="BE328" i="6"/>
  <c r="T328" i="6"/>
  <c r="R328" i="6"/>
  <c r="P328" i="6"/>
  <c r="P325" i="6"/>
  <c r="P326" i="6"/>
  <c r="P327" i="6"/>
  <c r="P324" i="6"/>
  <c r="BI327" i="6"/>
  <c r="BH327" i="6"/>
  <c r="BG327" i="6"/>
  <c r="BE327" i="6"/>
  <c r="T327" i="6"/>
  <c r="R327" i="6"/>
  <c r="BI326" i="6"/>
  <c r="BH326" i="6"/>
  <c r="BG326" i="6"/>
  <c r="BE326" i="6"/>
  <c r="T326" i="6"/>
  <c r="T325" i="6"/>
  <c r="T324" i="6"/>
  <c r="R326" i="6"/>
  <c r="BI325" i="6"/>
  <c r="BH325" i="6"/>
  <c r="BG325" i="6"/>
  <c r="BE325" i="6"/>
  <c r="R325" i="6"/>
  <c r="R324" i="6"/>
  <c r="BI323" i="6"/>
  <c r="BH323" i="6"/>
  <c r="BG323" i="6"/>
  <c r="BE323" i="6"/>
  <c r="T323" i="6"/>
  <c r="R323" i="6"/>
  <c r="P323" i="6"/>
  <c r="BI322" i="6"/>
  <c r="BH322" i="6"/>
  <c r="BG322" i="6"/>
  <c r="BE322" i="6"/>
  <c r="T322" i="6"/>
  <c r="R322" i="6"/>
  <c r="P322" i="6"/>
  <c r="BI321" i="6"/>
  <c r="BH321" i="6"/>
  <c r="BG321" i="6"/>
  <c r="BE321" i="6"/>
  <c r="T321" i="6"/>
  <c r="R321" i="6"/>
  <c r="P321" i="6"/>
  <c r="BI320" i="6"/>
  <c r="BH320" i="6"/>
  <c r="BG320" i="6"/>
  <c r="BE320" i="6"/>
  <c r="T320" i="6"/>
  <c r="R320" i="6"/>
  <c r="P320" i="6"/>
  <c r="BI319" i="6"/>
  <c r="BH319" i="6"/>
  <c r="BG319" i="6"/>
  <c r="BE319" i="6"/>
  <c r="T319" i="6"/>
  <c r="R319" i="6"/>
  <c r="P319" i="6"/>
  <c r="BI318" i="6"/>
  <c r="BH318" i="6"/>
  <c r="BG318" i="6"/>
  <c r="BE318" i="6"/>
  <c r="T318" i="6"/>
  <c r="R318" i="6"/>
  <c r="P318" i="6"/>
  <c r="BI317" i="6"/>
  <c r="BH317" i="6"/>
  <c r="BG317" i="6"/>
  <c r="BE317" i="6"/>
  <c r="T317" i="6"/>
  <c r="R317" i="6"/>
  <c r="P317" i="6"/>
  <c r="BI316" i="6"/>
  <c r="BH316" i="6"/>
  <c r="BG316" i="6"/>
  <c r="BE316" i="6"/>
  <c r="T316" i="6"/>
  <c r="R316" i="6"/>
  <c r="P316" i="6"/>
  <c r="BI315" i="6"/>
  <c r="BH315" i="6"/>
  <c r="BG315" i="6"/>
  <c r="BE315" i="6"/>
  <c r="T315" i="6"/>
  <c r="R315" i="6"/>
  <c r="P315" i="6"/>
  <c r="BI314" i="6"/>
  <c r="BH314" i="6"/>
  <c r="BG314" i="6"/>
  <c r="BE314" i="6"/>
  <c r="J37" i="6" s="1"/>
  <c r="AV101" i="1" s="1"/>
  <c r="AT101" i="1" s="1"/>
  <c r="T314" i="6"/>
  <c r="R314" i="6"/>
  <c r="R307" i="6" s="1"/>
  <c r="R252" i="6" s="1"/>
  <c r="R150" i="6" s="1"/>
  <c r="P314" i="6"/>
  <c r="BI313" i="6"/>
  <c r="BH313" i="6"/>
  <c r="BG313" i="6"/>
  <c r="BE313" i="6"/>
  <c r="T313" i="6"/>
  <c r="T307" i="6" s="1"/>
  <c r="T252" i="6" s="1"/>
  <c r="T150" i="6" s="1"/>
  <c r="R313" i="6"/>
  <c r="P313" i="6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P308" i="6"/>
  <c r="P309" i="6"/>
  <c r="P310" i="6"/>
  <c r="P307" i="6"/>
  <c r="BI310" i="6"/>
  <c r="BH310" i="6"/>
  <c r="BG310" i="6"/>
  <c r="BE310" i="6"/>
  <c r="T310" i="6"/>
  <c r="R310" i="6"/>
  <c r="BI309" i="6"/>
  <c r="BH309" i="6"/>
  <c r="BG309" i="6"/>
  <c r="BE309" i="6"/>
  <c r="T309" i="6"/>
  <c r="T308" i="6"/>
  <c r="R309" i="6"/>
  <c r="BI308" i="6"/>
  <c r="BH308" i="6"/>
  <c r="BG308" i="6"/>
  <c r="BE308" i="6"/>
  <c r="R308" i="6"/>
  <c r="BI306" i="6"/>
  <c r="BH306" i="6"/>
  <c r="BG306" i="6"/>
  <c r="BE306" i="6"/>
  <c r="T306" i="6"/>
  <c r="R306" i="6"/>
  <c r="P306" i="6"/>
  <c r="BI305" i="6"/>
  <c r="BH305" i="6"/>
  <c r="BG305" i="6"/>
  <c r="BE305" i="6"/>
  <c r="T305" i="6"/>
  <c r="R305" i="6"/>
  <c r="P305" i="6"/>
  <c r="BI304" i="6"/>
  <c r="BH304" i="6"/>
  <c r="BG304" i="6"/>
  <c r="BE304" i="6"/>
  <c r="T304" i="6"/>
  <c r="R304" i="6"/>
  <c r="P304" i="6"/>
  <c r="BI303" i="6"/>
  <c r="BH303" i="6"/>
  <c r="BG303" i="6"/>
  <c r="BE303" i="6"/>
  <c r="T303" i="6"/>
  <c r="R303" i="6"/>
  <c r="R300" i="6"/>
  <c r="R301" i="6"/>
  <c r="R302" i="6"/>
  <c r="R299" i="6"/>
  <c r="P303" i="6"/>
  <c r="BI302" i="6"/>
  <c r="BH302" i="6"/>
  <c r="BG302" i="6"/>
  <c r="BE302" i="6"/>
  <c r="T302" i="6"/>
  <c r="P302" i="6"/>
  <c r="P300" i="6"/>
  <c r="P301" i="6"/>
  <c r="P299" i="6"/>
  <c r="BI301" i="6"/>
  <c r="BH301" i="6"/>
  <c r="BG301" i="6"/>
  <c r="BE301" i="6"/>
  <c r="T301" i="6"/>
  <c r="BI300" i="6"/>
  <c r="BH300" i="6"/>
  <c r="BG300" i="6"/>
  <c r="BE300" i="6"/>
  <c r="T300" i="6"/>
  <c r="T299" i="6"/>
  <c r="BI298" i="6"/>
  <c r="BH298" i="6"/>
  <c r="BG298" i="6"/>
  <c r="BE298" i="6"/>
  <c r="T298" i="6"/>
  <c r="R298" i="6"/>
  <c r="P298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T285" i="6"/>
  <c r="T286" i="6"/>
  <c r="T284" i="6"/>
  <c r="R287" i="6"/>
  <c r="P287" i="6"/>
  <c r="BI286" i="6"/>
  <c r="BH286" i="6"/>
  <c r="BG286" i="6"/>
  <c r="BE286" i="6"/>
  <c r="R286" i="6"/>
  <c r="R285" i="6"/>
  <c r="R284" i="6"/>
  <c r="P286" i="6"/>
  <c r="BI285" i="6"/>
  <c r="BH285" i="6"/>
  <c r="BG285" i="6"/>
  <c r="BE285" i="6"/>
  <c r="P285" i="6"/>
  <c r="BI283" i="6"/>
  <c r="BH283" i="6"/>
  <c r="BG283" i="6"/>
  <c r="BE283" i="6"/>
  <c r="T283" i="6"/>
  <c r="R283" i="6"/>
  <c r="P283" i="6"/>
  <c r="BI282" i="6"/>
  <c r="BH282" i="6"/>
  <c r="BG282" i="6"/>
  <c r="BE282" i="6"/>
  <c r="T282" i="6"/>
  <c r="T281" i="6"/>
  <c r="R282" i="6"/>
  <c r="P282" i="6"/>
  <c r="BI280" i="6"/>
  <c r="BH280" i="6"/>
  <c r="BG280" i="6"/>
  <c r="BE280" i="6"/>
  <c r="T280" i="6"/>
  <c r="T279" i="6"/>
  <c r="R280" i="6"/>
  <c r="R279" i="6"/>
  <c r="P280" i="6"/>
  <c r="P279" i="6"/>
  <c r="BI278" i="6"/>
  <c r="BH278" i="6"/>
  <c r="BG278" i="6"/>
  <c r="BE278" i="6"/>
  <c r="T278" i="6"/>
  <c r="R278" i="6"/>
  <c r="P278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R273" i="6"/>
  <c r="R274" i="6"/>
  <c r="R275" i="6"/>
  <c r="R272" i="6"/>
  <c r="P276" i="6"/>
  <c r="BI275" i="6"/>
  <c r="BH275" i="6"/>
  <c r="BG275" i="6"/>
  <c r="BE275" i="6"/>
  <c r="T275" i="6"/>
  <c r="P275" i="6"/>
  <c r="P273" i="6"/>
  <c r="P274" i="6"/>
  <c r="P272" i="6"/>
  <c r="BI274" i="6"/>
  <c r="BH274" i="6"/>
  <c r="BG274" i="6"/>
  <c r="BE274" i="6"/>
  <c r="T274" i="6"/>
  <c r="BI273" i="6"/>
  <c r="BH273" i="6"/>
  <c r="BG273" i="6"/>
  <c r="BE273" i="6"/>
  <c r="T273" i="6"/>
  <c r="T272" i="6"/>
  <c r="BI271" i="6"/>
  <c r="BH271" i="6"/>
  <c r="BG271" i="6"/>
  <c r="BE271" i="6"/>
  <c r="T271" i="6"/>
  <c r="R271" i="6"/>
  <c r="R270" i="6"/>
  <c r="R269" i="6"/>
  <c r="P271" i="6"/>
  <c r="BI270" i="6"/>
  <c r="BH270" i="6"/>
  <c r="BG270" i="6"/>
  <c r="BE270" i="6"/>
  <c r="T270" i="6"/>
  <c r="P270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P262" i="6"/>
  <c r="P263" i="6"/>
  <c r="P264" i="6"/>
  <c r="P261" i="6"/>
  <c r="BI264" i="6"/>
  <c r="BH264" i="6"/>
  <c r="BG264" i="6"/>
  <c r="BE264" i="6"/>
  <c r="T264" i="6"/>
  <c r="R264" i="6"/>
  <c r="BI263" i="6"/>
  <c r="BH263" i="6"/>
  <c r="BG263" i="6"/>
  <c r="BE263" i="6"/>
  <c r="T263" i="6"/>
  <c r="T262" i="6"/>
  <c r="T261" i="6"/>
  <c r="R263" i="6"/>
  <c r="BI262" i="6"/>
  <c r="BH262" i="6"/>
  <c r="BG262" i="6"/>
  <c r="BE262" i="6"/>
  <c r="R262" i="6"/>
  <c r="BI260" i="6"/>
  <c r="BH260" i="6"/>
  <c r="BG260" i="6"/>
  <c r="BE260" i="6"/>
  <c r="T260" i="6"/>
  <c r="R260" i="6"/>
  <c r="P260" i="6"/>
  <c r="P258" i="6"/>
  <c r="P259" i="6"/>
  <c r="P257" i="6"/>
  <c r="BI259" i="6"/>
  <c r="BH259" i="6"/>
  <c r="BG259" i="6"/>
  <c r="BE259" i="6"/>
  <c r="T259" i="6"/>
  <c r="R259" i="6"/>
  <c r="BI258" i="6"/>
  <c r="BH258" i="6"/>
  <c r="BG258" i="6"/>
  <c r="BE258" i="6"/>
  <c r="T258" i="6"/>
  <c r="T257" i="6"/>
  <c r="R258" i="6"/>
  <c r="BI256" i="6"/>
  <c r="BH256" i="6"/>
  <c r="BG256" i="6"/>
  <c r="BE256" i="6"/>
  <c r="T256" i="6"/>
  <c r="R256" i="6"/>
  <c r="R254" i="6"/>
  <c r="R255" i="6"/>
  <c r="R253" i="6"/>
  <c r="P256" i="6"/>
  <c r="BI255" i="6"/>
  <c r="BH255" i="6"/>
  <c r="BG255" i="6"/>
  <c r="BE255" i="6"/>
  <c r="T255" i="6"/>
  <c r="P255" i="6"/>
  <c r="P254" i="6"/>
  <c r="P253" i="6"/>
  <c r="BI254" i="6"/>
  <c r="BH254" i="6"/>
  <c r="BG254" i="6"/>
  <c r="BE254" i="6"/>
  <c r="T254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R211" i="6"/>
  <c r="R212" i="6"/>
  <c r="R213" i="6"/>
  <c r="R210" i="6"/>
  <c r="P214" i="6"/>
  <c r="BI213" i="6"/>
  <c r="BH213" i="6"/>
  <c r="BG213" i="6"/>
  <c r="BE213" i="6"/>
  <c r="T213" i="6"/>
  <c r="P213" i="6"/>
  <c r="P211" i="6"/>
  <c r="P212" i="6"/>
  <c r="P210" i="6"/>
  <c r="BI212" i="6"/>
  <c r="BH212" i="6"/>
  <c r="BG212" i="6"/>
  <c r="BE212" i="6"/>
  <c r="T212" i="6"/>
  <c r="BI211" i="6"/>
  <c r="BH211" i="6"/>
  <c r="BG211" i="6"/>
  <c r="BE211" i="6"/>
  <c r="T211" i="6"/>
  <c r="T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T172" i="6"/>
  <c r="T173" i="6"/>
  <c r="T171" i="6"/>
  <c r="R174" i="6"/>
  <c r="P174" i="6"/>
  <c r="BI173" i="6"/>
  <c r="BH173" i="6"/>
  <c r="BG173" i="6"/>
  <c r="BE173" i="6"/>
  <c r="R173" i="6"/>
  <c r="R172" i="6"/>
  <c r="R171" i="6"/>
  <c r="P173" i="6"/>
  <c r="BI172" i="6"/>
  <c r="BH172" i="6"/>
  <c r="BG172" i="6"/>
  <c r="BE172" i="6"/>
  <c r="P172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T168" i="6"/>
  <c r="T167" i="6"/>
  <c r="R169" i="6"/>
  <c r="P169" i="6"/>
  <c r="BI168" i="6"/>
  <c r="BH168" i="6"/>
  <c r="BG168" i="6"/>
  <c r="BE168" i="6"/>
  <c r="R168" i="6"/>
  <c r="R167" i="6"/>
  <c r="P168" i="6"/>
  <c r="BI166" i="6"/>
  <c r="BH166" i="6"/>
  <c r="BG166" i="6"/>
  <c r="BE166" i="6"/>
  <c r="T166" i="6"/>
  <c r="R166" i="6"/>
  <c r="P166" i="6"/>
  <c r="P164" i="6"/>
  <c r="P165" i="6"/>
  <c r="P163" i="6"/>
  <c r="BI165" i="6"/>
  <c r="BH165" i="6"/>
  <c r="BG165" i="6"/>
  <c r="BE165" i="6"/>
  <c r="T165" i="6"/>
  <c r="R165" i="6"/>
  <c r="BI164" i="6"/>
  <c r="BH164" i="6"/>
  <c r="BG164" i="6"/>
  <c r="BE164" i="6"/>
  <c r="T164" i="6"/>
  <c r="T163" i="6"/>
  <c r="R164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P158" i="6"/>
  <c r="P159" i="6"/>
  <c r="P160" i="6"/>
  <c r="P157" i="6"/>
  <c r="BI160" i="6"/>
  <c r="BH160" i="6"/>
  <c r="BG160" i="6"/>
  <c r="BE160" i="6"/>
  <c r="T160" i="6"/>
  <c r="R160" i="6"/>
  <c r="BI159" i="6"/>
  <c r="BH159" i="6"/>
  <c r="BG159" i="6"/>
  <c r="BE159" i="6"/>
  <c r="T159" i="6"/>
  <c r="R159" i="6"/>
  <c r="BI158" i="6"/>
  <c r="BH158" i="6"/>
  <c r="BG158" i="6"/>
  <c r="BE158" i="6"/>
  <c r="T158" i="6"/>
  <c r="R158" i="6"/>
  <c r="R157" i="6"/>
  <c r="BI156" i="6"/>
  <c r="BH156" i="6"/>
  <c r="BG156" i="6"/>
  <c r="BE156" i="6"/>
  <c r="T156" i="6"/>
  <c r="R156" i="6"/>
  <c r="P156" i="6"/>
  <c r="P153" i="6"/>
  <c r="P154" i="6"/>
  <c r="P155" i="6"/>
  <c r="P152" i="6"/>
  <c r="P167" i="6"/>
  <c r="P171" i="6"/>
  <c r="P151" i="6"/>
  <c r="BI155" i="6"/>
  <c r="BH155" i="6"/>
  <c r="BG155" i="6"/>
  <c r="BE155" i="6"/>
  <c r="T155" i="6"/>
  <c r="R155" i="6"/>
  <c r="BI154" i="6"/>
  <c r="BH154" i="6"/>
  <c r="BG154" i="6"/>
  <c r="BE154" i="6"/>
  <c r="T154" i="6"/>
  <c r="T153" i="6"/>
  <c r="T152" i="6"/>
  <c r="R154" i="6"/>
  <c r="BI153" i="6"/>
  <c r="BH153" i="6"/>
  <c r="BG153" i="6"/>
  <c r="BE153" i="6"/>
  <c r="R153" i="6"/>
  <c r="R152" i="6"/>
  <c r="F147" i="6"/>
  <c r="J146" i="6"/>
  <c r="F146" i="6"/>
  <c r="F144" i="6"/>
  <c r="E142" i="6"/>
  <c r="BI127" i="6"/>
  <c r="BH127" i="6"/>
  <c r="BH125" i="6"/>
  <c r="BH126" i="6"/>
  <c r="F40" i="6"/>
  <c r="BC101" i="1" s="1"/>
  <c r="BG127" i="6"/>
  <c r="BF127" i="6"/>
  <c r="BE127" i="6"/>
  <c r="BI126" i="6"/>
  <c r="BI125" i="6"/>
  <c r="BG126" i="6"/>
  <c r="BF126" i="6"/>
  <c r="BE126" i="6"/>
  <c r="BE125" i="6"/>
  <c r="BG125" i="6"/>
  <c r="BF125" i="6"/>
  <c r="F94" i="6"/>
  <c r="J93" i="6"/>
  <c r="F93" i="6"/>
  <c r="F91" i="6"/>
  <c r="E89" i="6"/>
  <c r="J144" i="6"/>
  <c r="E7" i="6"/>
  <c r="AY99" i="1"/>
  <c r="AX99" i="1"/>
  <c r="BI201" i="5"/>
  <c r="BH201" i="5"/>
  <c r="BG201" i="5"/>
  <c r="BE201" i="5"/>
  <c r="T201" i="5"/>
  <c r="T200" i="5"/>
  <c r="T198" i="5"/>
  <c r="R201" i="5"/>
  <c r="R200" i="5"/>
  <c r="R198" i="5"/>
  <c r="R192" i="5"/>
  <c r="P201" i="5"/>
  <c r="P200" i="5"/>
  <c r="BI199" i="5"/>
  <c r="BH199" i="5"/>
  <c r="BG199" i="5"/>
  <c r="F39" i="5"/>
  <c r="BE199" i="5"/>
  <c r="T199" i="5"/>
  <c r="R199" i="5"/>
  <c r="P199" i="5"/>
  <c r="BI197" i="5"/>
  <c r="BH197" i="5"/>
  <c r="BG197" i="5"/>
  <c r="BE197" i="5"/>
  <c r="T197" i="5"/>
  <c r="R197" i="5"/>
  <c r="P197" i="5"/>
  <c r="BI195" i="5"/>
  <c r="BH195" i="5"/>
  <c r="BG195" i="5"/>
  <c r="BE195" i="5"/>
  <c r="T195" i="5"/>
  <c r="R195" i="5"/>
  <c r="P195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F126" i="5"/>
  <c r="E124" i="5"/>
  <c r="BI109" i="5"/>
  <c r="BH109" i="5"/>
  <c r="BG109" i="5"/>
  <c r="BF109" i="5"/>
  <c r="BE109" i="5"/>
  <c r="BI108" i="5"/>
  <c r="BH108" i="5"/>
  <c r="BG108" i="5"/>
  <c r="BF108" i="5"/>
  <c r="BE108" i="5"/>
  <c r="BI107" i="5"/>
  <c r="BH107" i="5"/>
  <c r="BG107" i="5"/>
  <c r="BF107" i="5"/>
  <c r="BE107" i="5"/>
  <c r="F91" i="5"/>
  <c r="E89" i="5"/>
  <c r="J26" i="5"/>
  <c r="J25" i="5"/>
  <c r="J23" i="5"/>
  <c r="E23" i="5"/>
  <c r="J128" i="5"/>
  <c r="J22" i="5"/>
  <c r="J20" i="5"/>
  <c r="E20" i="5"/>
  <c r="F129" i="5"/>
  <c r="J19" i="5"/>
  <c r="J17" i="5"/>
  <c r="E17" i="5"/>
  <c r="F128" i="5"/>
  <c r="J16" i="5"/>
  <c r="J126" i="5"/>
  <c r="E7" i="5"/>
  <c r="E120" i="5"/>
  <c r="AY98" i="1"/>
  <c r="AX98" i="1"/>
  <c r="BI233" i="4"/>
  <c r="BH233" i="4"/>
  <c r="BG233" i="4"/>
  <c r="BE233" i="4"/>
  <c r="T233" i="4"/>
  <c r="T232" i="4"/>
  <c r="T230" i="4"/>
  <c r="R233" i="4"/>
  <c r="R232" i="4"/>
  <c r="P233" i="4"/>
  <c r="P232" i="4"/>
  <c r="BI231" i="4"/>
  <c r="BH231" i="4"/>
  <c r="BG231" i="4"/>
  <c r="BE231" i="4"/>
  <c r="T231" i="4"/>
  <c r="R231" i="4"/>
  <c r="P231" i="4"/>
  <c r="BI229" i="4"/>
  <c r="BH229" i="4"/>
  <c r="BG229" i="4"/>
  <c r="BE229" i="4"/>
  <c r="T229" i="4"/>
  <c r="T224" i="4"/>
  <c r="R229" i="4"/>
  <c r="P229" i="4"/>
  <c r="BI227" i="4"/>
  <c r="BH227" i="4"/>
  <c r="BG227" i="4"/>
  <c r="BE227" i="4"/>
  <c r="T227" i="4"/>
  <c r="R227" i="4"/>
  <c r="R224" i="4"/>
  <c r="P227" i="4"/>
  <c r="BI225" i="4"/>
  <c r="BH225" i="4"/>
  <c r="BG225" i="4"/>
  <c r="BE225" i="4"/>
  <c r="T225" i="4"/>
  <c r="R225" i="4"/>
  <c r="P225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19" i="4"/>
  <c r="BH219" i="4"/>
  <c r="BG219" i="4"/>
  <c r="BE219" i="4"/>
  <c r="T219" i="4"/>
  <c r="R219" i="4"/>
  <c r="P219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7" i="4"/>
  <c r="BH207" i="4"/>
  <c r="BG207" i="4"/>
  <c r="BE207" i="4"/>
  <c r="T207" i="4"/>
  <c r="R207" i="4"/>
  <c r="P207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199" i="4"/>
  <c r="BH199" i="4"/>
  <c r="BG199" i="4"/>
  <c r="BE199" i="4"/>
  <c r="T199" i="4"/>
  <c r="R199" i="4"/>
  <c r="P199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79" i="4"/>
  <c r="BH179" i="4"/>
  <c r="BG179" i="4"/>
  <c r="BE179" i="4"/>
  <c r="T179" i="4"/>
  <c r="R179" i="4"/>
  <c r="P179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6" i="4"/>
  <c r="BH146" i="4"/>
  <c r="BG146" i="4"/>
  <c r="BE146" i="4"/>
  <c r="T146" i="4"/>
  <c r="R146" i="4"/>
  <c r="P146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F126" i="4"/>
  <c r="E124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F91" i="4"/>
  <c r="E89" i="4"/>
  <c r="J26" i="4"/>
  <c r="J25" i="4"/>
  <c r="J23" i="4"/>
  <c r="E23" i="4"/>
  <c r="J93" i="4"/>
  <c r="J22" i="4"/>
  <c r="J20" i="4"/>
  <c r="E20" i="4"/>
  <c r="J19" i="4"/>
  <c r="J17" i="4"/>
  <c r="E17" i="4"/>
  <c r="J16" i="4"/>
  <c r="J126" i="4"/>
  <c r="E7" i="4"/>
  <c r="AY97" i="1"/>
  <c r="AX97" i="1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P131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F123" i="3"/>
  <c r="E121" i="3"/>
  <c r="BI106" i="3"/>
  <c r="BH106" i="3"/>
  <c r="BG106" i="3"/>
  <c r="BF106" i="3"/>
  <c r="BE106" i="3"/>
  <c r="BI105" i="3"/>
  <c r="BH105" i="3"/>
  <c r="BG105" i="3"/>
  <c r="BF105" i="3"/>
  <c r="BE105" i="3"/>
  <c r="BI104" i="3"/>
  <c r="BH104" i="3"/>
  <c r="BG104" i="3"/>
  <c r="BF104" i="3"/>
  <c r="BE104" i="3"/>
  <c r="F91" i="3"/>
  <c r="E89" i="3"/>
  <c r="J26" i="3"/>
  <c r="J25" i="3"/>
  <c r="J23" i="3"/>
  <c r="E23" i="3"/>
  <c r="J125" i="3"/>
  <c r="J22" i="3"/>
  <c r="J20" i="3"/>
  <c r="E20" i="3"/>
  <c r="F126" i="3"/>
  <c r="J19" i="3"/>
  <c r="J17" i="3"/>
  <c r="E17" i="3"/>
  <c r="F93" i="3"/>
  <c r="J16" i="3"/>
  <c r="J123" i="3"/>
  <c r="E7" i="3"/>
  <c r="E85" i="3"/>
  <c r="AY96" i="1"/>
  <c r="AX96" i="1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T225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T221" i="2"/>
  <c r="R223" i="2"/>
  <c r="P223" i="2"/>
  <c r="BI222" i="2"/>
  <c r="BH222" i="2"/>
  <c r="BG222" i="2"/>
  <c r="BE222" i="2"/>
  <c r="T222" i="2"/>
  <c r="R222" i="2"/>
  <c r="R221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T215" i="2"/>
  <c r="R218" i="2"/>
  <c r="P218" i="2"/>
  <c r="BI217" i="2"/>
  <c r="BH217" i="2"/>
  <c r="BG217" i="2"/>
  <c r="BE217" i="2"/>
  <c r="T217" i="2"/>
  <c r="R217" i="2"/>
  <c r="R215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T209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R197" i="2"/>
  <c r="P199" i="2"/>
  <c r="BI198" i="2"/>
  <c r="BH198" i="2"/>
  <c r="BG198" i="2"/>
  <c r="BE198" i="2"/>
  <c r="T198" i="2"/>
  <c r="T197" i="2"/>
  <c r="R198" i="2"/>
  <c r="P198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P191" i="2"/>
  <c r="BI192" i="2"/>
  <c r="BH192" i="2"/>
  <c r="BG192" i="2"/>
  <c r="BE192" i="2"/>
  <c r="T192" i="2"/>
  <c r="R192" i="2"/>
  <c r="R191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T184" i="2"/>
  <c r="R186" i="2"/>
  <c r="P186" i="2"/>
  <c r="BI185" i="2"/>
  <c r="BH185" i="2"/>
  <c r="BG185" i="2"/>
  <c r="BE185" i="2"/>
  <c r="T185" i="2"/>
  <c r="R185" i="2"/>
  <c r="R184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T163" i="2"/>
  <c r="R165" i="2"/>
  <c r="P165" i="2"/>
  <c r="BI164" i="2"/>
  <c r="BH164" i="2"/>
  <c r="BG164" i="2"/>
  <c r="BE164" i="2"/>
  <c r="T164" i="2"/>
  <c r="R164" i="2"/>
  <c r="R163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T146" i="2"/>
  <c r="R148" i="2"/>
  <c r="P148" i="2"/>
  <c r="P146" i="2"/>
  <c r="BI147" i="2"/>
  <c r="BH147" i="2"/>
  <c r="BG147" i="2"/>
  <c r="BE147" i="2"/>
  <c r="T147" i="2"/>
  <c r="R147" i="2"/>
  <c r="R146" i="2"/>
  <c r="R141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R142" i="2"/>
  <c r="P144" i="2"/>
  <c r="BI143" i="2"/>
  <c r="BH143" i="2"/>
  <c r="BG143" i="2"/>
  <c r="BE143" i="2"/>
  <c r="T143" i="2"/>
  <c r="R143" i="2"/>
  <c r="P143" i="2"/>
  <c r="P142" i="2"/>
  <c r="F137" i="2"/>
  <c r="J136" i="2"/>
  <c r="F136" i="2"/>
  <c r="F134" i="2"/>
  <c r="E132" i="2"/>
  <c r="BI117" i="2"/>
  <c r="BH117" i="2"/>
  <c r="BG117" i="2"/>
  <c r="BF117" i="2"/>
  <c r="BE117" i="2"/>
  <c r="BI116" i="2"/>
  <c r="BH116" i="2"/>
  <c r="BG116" i="2"/>
  <c r="BF116" i="2"/>
  <c r="BE116" i="2"/>
  <c r="BI115" i="2"/>
  <c r="BH115" i="2"/>
  <c r="BG115" i="2"/>
  <c r="BF115" i="2"/>
  <c r="BE115" i="2"/>
  <c r="F94" i="2"/>
  <c r="J93" i="2"/>
  <c r="F93" i="2"/>
  <c r="F91" i="2"/>
  <c r="E89" i="2"/>
  <c r="J134" i="2"/>
  <c r="E7" i="2"/>
  <c r="E85" i="2"/>
  <c r="L90" i="1"/>
  <c r="AM89" i="1"/>
  <c r="L89" i="1"/>
  <c r="AM87" i="1"/>
  <c r="L87" i="1"/>
  <c r="L85" i="1"/>
  <c r="L84" i="1"/>
  <c r="BK210" i="2"/>
  <c r="BK148" i="2"/>
  <c r="BK145" i="2"/>
  <c r="BK193" i="2"/>
  <c r="AS100" i="1"/>
  <c r="BK196" i="2"/>
  <c r="BK202" i="2"/>
  <c r="BK219" i="2"/>
  <c r="BK190" i="2"/>
  <c r="BK167" i="2"/>
  <c r="BK136" i="3"/>
  <c r="BK135" i="3"/>
  <c r="BK194" i="4"/>
  <c r="BK197" i="4"/>
  <c r="BK227" i="4"/>
  <c r="BK182" i="4"/>
  <c r="BK150" i="4"/>
  <c r="BK185" i="4"/>
  <c r="BK203" i="4"/>
  <c r="BK139" i="4"/>
  <c r="BK197" i="5"/>
  <c r="BK180" i="5"/>
  <c r="BK189" i="5"/>
  <c r="BK187" i="5"/>
  <c r="BK153" i="5"/>
  <c r="BK381" i="6"/>
  <c r="BK290" i="6"/>
  <c r="BK196" i="6"/>
  <c r="BK168" i="6"/>
  <c r="BK169" i="6"/>
  <c r="BK170" i="6"/>
  <c r="BK167" i="6"/>
  <c r="BK383" i="6"/>
  <c r="BK357" i="6"/>
  <c r="BK332" i="6"/>
  <c r="BK302" i="6"/>
  <c r="BK175" i="6"/>
  <c r="BK373" i="6"/>
  <c r="BK374" i="6"/>
  <c r="BK375" i="6"/>
  <c r="BK376" i="6"/>
  <c r="BK377" i="6"/>
  <c r="BK378" i="6"/>
  <c r="BK379" i="6"/>
  <c r="BK372" i="6"/>
  <c r="BK287" i="6"/>
  <c r="BK273" i="6"/>
  <c r="BK248" i="6"/>
  <c r="BK159" i="6"/>
  <c r="BK309" i="6"/>
  <c r="BK295" i="6"/>
  <c r="BK233" i="6"/>
  <c r="BK194" i="6"/>
  <c r="BK174" i="6"/>
  <c r="BK164" i="6"/>
  <c r="BK165" i="6"/>
  <c r="BK166" i="6"/>
  <c r="BK163" i="6"/>
  <c r="BK338" i="6"/>
  <c r="BK276" i="6"/>
  <c r="BK228" i="6"/>
  <c r="BK160" i="6"/>
  <c r="BK337" i="6"/>
  <c r="BK241" i="6"/>
  <c r="BK207" i="6"/>
  <c r="BK315" i="6"/>
  <c r="BK214" i="6"/>
  <c r="BK190" i="6"/>
  <c r="BK176" i="7"/>
  <c r="BK153" i="7"/>
  <c r="BK145" i="7"/>
  <c r="BK141" i="7"/>
  <c r="BK166" i="7"/>
  <c r="BK165" i="7"/>
  <c r="BK175" i="7"/>
  <c r="BK210" i="8"/>
  <c r="BK184" i="8"/>
  <c r="BK170" i="8"/>
  <c r="BK154" i="8"/>
  <c r="BK201" i="8"/>
  <c r="BK159" i="8"/>
  <c r="BK216" i="8"/>
  <c r="BK191" i="8"/>
  <c r="BK152" i="8"/>
  <c r="BK213" i="8"/>
  <c r="BK147" i="8"/>
  <c r="BK203" i="8"/>
  <c r="BK188" i="8"/>
  <c r="BK157" i="8"/>
  <c r="BK171" i="8"/>
  <c r="BK197" i="8"/>
  <c r="BK180" i="8"/>
  <c r="BK142" i="8"/>
  <c r="BK149" i="9"/>
  <c r="BK137" i="9"/>
  <c r="BK196" i="10"/>
  <c r="BK163" i="10"/>
  <c r="BK169" i="10"/>
  <c r="BK177" i="10"/>
  <c r="BK149" i="10"/>
  <c r="BK206" i="10"/>
  <c r="J106" i="10"/>
  <c r="BK262" i="11"/>
  <c r="BK237" i="11"/>
  <c r="BK217" i="11"/>
  <c r="BK189" i="11"/>
  <c r="BK150" i="11"/>
  <c r="BK276" i="11"/>
  <c r="BK263" i="11"/>
  <c r="BK178" i="11"/>
  <c r="BK187" i="11"/>
  <c r="BK157" i="11"/>
  <c r="BK264" i="11"/>
  <c r="BK191" i="11"/>
  <c r="BK220" i="11"/>
  <c r="BK183" i="11"/>
  <c r="BK214" i="11"/>
  <c r="BK141" i="11"/>
  <c r="J107" i="11"/>
  <c r="BK248" i="11"/>
  <c r="BK221" i="11"/>
  <c r="BK199" i="11"/>
  <c r="BK171" i="11"/>
  <c r="BK136" i="12"/>
  <c r="BK203" i="12"/>
  <c r="BK212" i="12"/>
  <c r="BK196" i="12"/>
  <c r="BK179" i="12"/>
  <c r="BK167" i="12"/>
  <c r="BK144" i="12"/>
  <c r="BK138" i="12"/>
  <c r="BK147" i="2"/>
  <c r="BK146" i="2"/>
  <c r="BK189" i="2"/>
  <c r="BK218" i="2"/>
  <c r="BK171" i="2"/>
  <c r="BK152" i="2"/>
  <c r="BK214" i="2"/>
  <c r="BK188" i="2"/>
  <c r="BK213" i="2"/>
  <c r="BK205" i="2"/>
  <c r="BK157" i="2"/>
  <c r="BK144" i="3"/>
  <c r="BK141" i="3"/>
  <c r="BK142" i="3"/>
  <c r="BK140" i="3"/>
  <c r="BK137" i="3"/>
  <c r="BK149" i="4"/>
  <c r="BK176" i="4"/>
  <c r="BK201" i="4"/>
  <c r="BK154" i="4"/>
  <c r="BK148" i="4"/>
  <c r="BK135" i="4"/>
  <c r="BK152" i="4"/>
  <c r="BK177" i="4"/>
  <c r="BK137" i="4"/>
  <c r="BK162" i="5"/>
  <c r="BK144" i="5"/>
  <c r="BK168" i="5"/>
  <c r="BK136" i="5"/>
  <c r="BK172" i="5"/>
  <c r="BK166" i="5"/>
  <c r="BK203" i="2"/>
  <c r="BK172" i="2"/>
  <c r="BK144" i="2"/>
  <c r="BK201" i="2"/>
  <c r="BK187" i="2"/>
  <c r="BK153" i="2"/>
  <c r="BK200" i="2"/>
  <c r="BK156" i="2"/>
  <c r="BK158" i="2"/>
  <c r="BK199" i="2"/>
  <c r="BK229" i="2"/>
  <c r="BK208" i="2"/>
  <c r="BK176" i="2"/>
  <c r="BK147" i="3"/>
  <c r="BK191" i="4"/>
  <c r="BK167" i="4"/>
  <c r="BK187" i="4"/>
  <c r="BK199" i="4"/>
  <c r="BK163" i="4"/>
  <c r="BK212" i="4"/>
  <c r="BK221" i="4"/>
  <c r="BK165" i="4"/>
  <c r="BK161" i="5"/>
  <c r="BK193" i="5"/>
  <c r="BK135" i="5"/>
  <c r="BK151" i="5"/>
  <c r="BK138" i="5"/>
  <c r="BK351" i="6"/>
  <c r="BK304" i="6"/>
  <c r="BK288" i="6"/>
  <c r="BK235" i="6"/>
  <c r="BK223" i="6"/>
  <c r="BK198" i="6"/>
  <c r="BK153" i="6"/>
  <c r="BK347" i="6"/>
  <c r="BK310" i="6"/>
  <c r="BK285" i="6"/>
  <c r="BK224" i="6"/>
  <c r="BK191" i="6"/>
  <c r="BK364" i="6"/>
  <c r="BK218" i="6"/>
  <c r="BK192" i="6"/>
  <c r="BK176" i="6"/>
  <c r="J124" i="6"/>
  <c r="BK346" i="6"/>
  <c r="BK268" i="6"/>
  <c r="BK216" i="6"/>
  <c r="BK172" i="6"/>
  <c r="BK335" i="6"/>
  <c r="BK283" i="6"/>
  <c r="BK244" i="6"/>
  <c r="BK185" i="6"/>
  <c r="BK340" i="6"/>
  <c r="BK312" i="6"/>
  <c r="BK266" i="6"/>
  <c r="BK174" i="7"/>
  <c r="BK160" i="7"/>
  <c r="BK162" i="7"/>
  <c r="BK152" i="7"/>
  <c r="BK150" i="7"/>
  <c r="BK158" i="7"/>
  <c r="BK159" i="7"/>
  <c r="BK154" i="7"/>
  <c r="BK202" i="8"/>
  <c r="BK194" i="8"/>
  <c r="BK205" i="8"/>
  <c r="BK192" i="8"/>
  <c r="BK141" i="8"/>
  <c r="BK146" i="8"/>
  <c r="BK190" i="8"/>
  <c r="BK176" i="8"/>
  <c r="BK149" i="8"/>
  <c r="BK207" i="8"/>
  <c r="BK174" i="8"/>
  <c r="BK156" i="9"/>
  <c r="BK142" i="9"/>
  <c r="BK140" i="9"/>
  <c r="BK139" i="9"/>
  <c r="BK151" i="9"/>
  <c r="BK157" i="9"/>
  <c r="BK136" i="9"/>
  <c r="BK154" i="9"/>
  <c r="BK199" i="10"/>
  <c r="BK167" i="10"/>
  <c r="BK135" i="10"/>
  <c r="BK157" i="10"/>
  <c r="BK156" i="10"/>
  <c r="BK152" i="10"/>
  <c r="BK138" i="10"/>
  <c r="BK179" i="10"/>
  <c r="BK195" i="10"/>
  <c r="BK173" i="10"/>
  <c r="BK158" i="10"/>
  <c r="BK134" i="10"/>
  <c r="BK160" i="10"/>
  <c r="BK223" i="11"/>
  <c r="BK202" i="11"/>
  <c r="BK206" i="11"/>
  <c r="BK270" i="11"/>
  <c r="BK211" i="11"/>
  <c r="BK181" i="11"/>
  <c r="BK172" i="11"/>
  <c r="BK152" i="11"/>
  <c r="BK256" i="11"/>
  <c r="BK246" i="11"/>
  <c r="BK257" i="11"/>
  <c r="BK236" i="11"/>
  <c r="BK254" i="11"/>
  <c r="BK160" i="11"/>
  <c r="BK267" i="11"/>
  <c r="BK258" i="11"/>
  <c r="BK166" i="11"/>
  <c r="BK194" i="12"/>
  <c r="BK152" i="12"/>
  <c r="BK206" i="12"/>
  <c r="BK192" i="12"/>
  <c r="BK171" i="12"/>
  <c r="BK198" i="12"/>
  <c r="BK176" i="12"/>
  <c r="BK156" i="12"/>
  <c r="BK214" i="12"/>
  <c r="BK193" i="12"/>
  <c r="BK168" i="12"/>
  <c r="BK140" i="12"/>
  <c r="BK190" i="12"/>
  <c r="BK154" i="12"/>
  <c r="BK139" i="12"/>
  <c r="BK227" i="2"/>
  <c r="BK225" i="2"/>
  <c r="BK177" i="2"/>
  <c r="BK211" i="2"/>
  <c r="BK161" i="2"/>
  <c r="BK198" i="2"/>
  <c r="BK197" i="2"/>
  <c r="BK178" i="2"/>
  <c r="BK155" i="2"/>
  <c r="BK146" i="3"/>
  <c r="BK195" i="4"/>
  <c r="BK166" i="4"/>
  <c r="BK225" i="4"/>
  <c r="BK209" i="4"/>
  <c r="BK171" i="4"/>
  <c r="BK217" i="4"/>
  <c r="BK211" i="4"/>
  <c r="BK175" i="4"/>
  <c r="BK214" i="4"/>
  <c r="BK158" i="4"/>
  <c r="BK190" i="5"/>
  <c r="BK154" i="5"/>
  <c r="BK155" i="5"/>
  <c r="BK182" i="5"/>
  <c r="BK143" i="5"/>
  <c r="BK177" i="5"/>
  <c r="BK152" i="5"/>
  <c r="BK148" i="5"/>
  <c r="BK323" i="6"/>
  <c r="BK274" i="6"/>
  <c r="BK206" i="6"/>
  <c r="BK197" i="6"/>
  <c r="BK367" i="6"/>
  <c r="BK225" i="6"/>
  <c r="BK212" i="6"/>
  <c r="BK158" i="6"/>
  <c r="BK370" i="6"/>
  <c r="BK344" i="6"/>
  <c r="BK318" i="6"/>
  <c r="BK294" i="6"/>
  <c r="BK240" i="6"/>
  <c r="BK181" i="6"/>
  <c r="BK366" i="6"/>
  <c r="BK292" i="6"/>
  <c r="BK226" i="6"/>
  <c r="BK195" i="6"/>
  <c r="BK180" i="6"/>
  <c r="BK329" i="6"/>
  <c r="BK303" i="6"/>
  <c r="BK213" i="6"/>
  <c r="BK187" i="6"/>
  <c r="BK365" i="6"/>
  <c r="BK345" i="6"/>
  <c r="BK263" i="6"/>
  <c r="BK320" i="6"/>
  <c r="BK293" i="6"/>
  <c r="BK245" i="6"/>
  <c r="BK301" i="6"/>
  <c r="BK251" i="6"/>
  <c r="BK199" i="6"/>
  <c r="BK156" i="6"/>
  <c r="BK155" i="7"/>
  <c r="BK161" i="7"/>
  <c r="BK139" i="7"/>
  <c r="BK161" i="8"/>
  <c r="BK172" i="8"/>
  <c r="BK217" i="8"/>
  <c r="BK148" i="8"/>
  <c r="BK211" i="8"/>
  <c r="BK186" i="8"/>
  <c r="BK199" i="8"/>
  <c r="BK179" i="8"/>
  <c r="BK163" i="8"/>
  <c r="BK177" i="8"/>
  <c r="BK168" i="8"/>
  <c r="BK140" i="8"/>
  <c r="BK167" i="8"/>
  <c r="BK147" i="9"/>
  <c r="BK146" i="9"/>
  <c r="BK145" i="9"/>
  <c r="J107" i="9"/>
  <c r="BK201" i="10"/>
  <c r="BK166" i="10"/>
  <c r="BK172" i="10"/>
  <c r="BK150" i="10"/>
  <c r="BK194" i="10"/>
  <c r="BK181" i="10"/>
  <c r="BK162" i="10"/>
  <c r="BK136" i="10"/>
  <c r="BK187" i="10"/>
  <c r="BK207" i="10"/>
  <c r="BK205" i="10"/>
  <c r="BK203" i="10"/>
  <c r="BK174" i="10"/>
  <c r="BK153" i="10"/>
  <c r="BK133" i="10"/>
  <c r="BK132" i="10"/>
  <c r="BK165" i="10"/>
  <c r="BK161" i="10"/>
  <c r="BK265" i="11"/>
  <c r="BK201" i="11"/>
  <c r="BK155" i="11"/>
  <c r="BK229" i="11"/>
  <c r="BK278" i="11"/>
  <c r="BK244" i="11"/>
  <c r="BK136" i="11"/>
  <c r="BK240" i="11"/>
  <c r="BK250" i="11"/>
  <c r="BK208" i="11"/>
  <c r="BK226" i="11"/>
  <c r="BK252" i="11"/>
  <c r="BK179" i="11"/>
  <c r="BK178" i="12"/>
  <c r="BK188" i="12"/>
  <c r="BK151" i="12"/>
  <c r="BK163" i="12"/>
  <c r="BK147" i="12"/>
  <c r="BK186" i="12"/>
  <c r="BK143" i="12"/>
  <c r="BK162" i="12"/>
  <c r="BK223" i="2"/>
  <c r="BK150" i="2"/>
  <c r="BK222" i="2"/>
  <c r="BK221" i="2"/>
  <c r="BK192" i="2"/>
  <c r="BK162" i="2"/>
  <c r="BK228" i="2"/>
  <c r="BK169" i="2"/>
  <c r="BK217" i="2"/>
  <c r="BK220" i="2"/>
  <c r="AS95" i="1"/>
  <c r="J103" i="3"/>
  <c r="BK148" i="3"/>
  <c r="BK139" i="3"/>
  <c r="BK222" i="4"/>
  <c r="BK193" i="4"/>
  <c r="BK210" i="4"/>
  <c r="BK169" i="4"/>
  <c r="BK229" i="4"/>
  <c r="BK170" i="4"/>
  <c r="BK168" i="4"/>
  <c r="BK151" i="4"/>
  <c r="BK191" i="5"/>
  <c r="BK170" i="5"/>
  <c r="BK157" i="5"/>
  <c r="BK188" i="5"/>
  <c r="BK184" i="5"/>
  <c r="BK150" i="5"/>
  <c r="BK141" i="5"/>
  <c r="BK179" i="5"/>
  <c r="J106" i="5"/>
  <c r="BK358" i="6"/>
  <c r="BK222" i="6"/>
  <c r="BK311" i="6"/>
  <c r="BK259" i="6"/>
  <c r="BK258" i="6"/>
  <c r="BK260" i="6"/>
  <c r="BK257" i="6"/>
  <c r="BK297" i="6"/>
  <c r="BK277" i="6"/>
  <c r="BK232" i="6"/>
  <c r="BK177" i="6"/>
  <c r="BK355" i="6"/>
  <c r="BK308" i="6"/>
  <c r="BK264" i="6"/>
  <c r="BK359" i="6"/>
  <c r="BK305" i="6"/>
  <c r="BK278" i="6"/>
  <c r="BK242" i="6"/>
  <c r="BK179" i="6"/>
  <c r="BK331" i="6"/>
  <c r="BK313" i="6"/>
  <c r="BK307" i="6" s="1"/>
  <c r="BK252" i="6" s="1"/>
  <c r="BK150" i="6" s="1"/>
  <c r="BK247" i="6"/>
  <c r="BK339" i="6"/>
  <c r="BK157" i="7"/>
  <c r="BK196" i="8"/>
  <c r="BK143" i="8"/>
  <c r="BK181" i="8"/>
  <c r="BK139" i="8"/>
  <c r="BK187" i="8"/>
  <c r="BK156" i="8"/>
  <c r="BK162" i="8"/>
  <c r="BK206" i="8"/>
  <c r="BK153" i="8"/>
  <c r="BK137" i="8"/>
  <c r="BK134" i="8"/>
  <c r="BK155" i="9"/>
  <c r="BK144" i="9"/>
  <c r="BK152" i="9"/>
  <c r="BK154" i="10"/>
  <c r="BK193" i="10"/>
  <c r="BK202" i="10"/>
  <c r="BK183" i="10"/>
  <c r="BK151" i="10"/>
  <c r="BK204" i="10"/>
  <c r="BK143" i="10"/>
  <c r="BK234" i="11"/>
  <c r="BK169" i="11"/>
  <c r="BK180" i="11"/>
  <c r="BK239" i="11"/>
  <c r="BK200" i="11"/>
  <c r="BK167" i="11"/>
  <c r="BK219" i="11"/>
  <c r="BK162" i="11"/>
  <c r="BK243" i="11"/>
  <c r="BK145" i="11"/>
  <c r="BK148" i="11"/>
  <c r="BK260" i="11"/>
  <c r="BK146" i="11"/>
  <c r="BK266" i="11"/>
  <c r="BK175" i="11"/>
  <c r="BK205" i="12"/>
  <c r="BK184" i="12"/>
  <c r="BK157" i="12"/>
  <c r="BK202" i="12"/>
  <c r="BK183" i="12"/>
  <c r="BK158" i="12"/>
  <c r="BK208" i="12"/>
  <c r="BK166" i="12"/>
  <c r="BK195" i="12"/>
  <c r="BK170" i="12"/>
  <c r="BK160" i="12"/>
  <c r="BK141" i="12"/>
  <c r="BK148" i="12"/>
  <c r="BK175" i="2"/>
  <c r="BK170" i="2"/>
  <c r="BK206" i="2"/>
  <c r="BK154" i="2"/>
  <c r="BK195" i="2"/>
  <c r="BK216" i="2"/>
  <c r="BK182" i="2"/>
  <c r="BK160" i="2"/>
  <c r="BK145" i="3"/>
  <c r="BK134" i="3"/>
  <c r="BK132" i="3"/>
  <c r="BK233" i="4"/>
  <c r="BK232" i="4"/>
  <c r="BK134" i="4"/>
  <c r="BK188" i="4"/>
  <c r="BK231" i="4"/>
  <c r="BK205" i="4"/>
  <c r="BK156" i="4"/>
  <c r="BK161" i="4"/>
  <c r="BK181" i="4"/>
  <c r="J106" i="4"/>
  <c r="BK155" i="4"/>
  <c r="BK195" i="5"/>
  <c r="BK173" i="5"/>
  <c r="BK145" i="5"/>
  <c r="BK371" i="6"/>
  <c r="BK336" i="6"/>
  <c r="BK229" i="6"/>
  <c r="BK208" i="6"/>
  <c r="BK154" i="6"/>
  <c r="BK155" i="6"/>
  <c r="BK152" i="6"/>
  <c r="BK330" i="6"/>
  <c r="BK271" i="6"/>
  <c r="BK270" i="6"/>
  <c r="BK269" i="6"/>
  <c r="BK220" i="6"/>
  <c r="BK343" i="6"/>
  <c r="BK325" i="6"/>
  <c r="BK296" i="6"/>
  <c r="BK243" i="6"/>
  <c r="BK314" i="6"/>
  <c r="BK291" i="6"/>
  <c r="BK246" i="6"/>
  <c r="BK173" i="6"/>
  <c r="BK327" i="6"/>
  <c r="BK221" i="6"/>
  <c r="BK205" i="6"/>
  <c r="BK350" i="6"/>
  <c r="BK333" i="6"/>
  <c r="BK254" i="6"/>
  <c r="BK255" i="6"/>
  <c r="BK256" i="6"/>
  <c r="BK253" i="6"/>
  <c r="BK231" i="6"/>
  <c r="BK182" i="6"/>
  <c r="BK368" i="6"/>
  <c r="BK342" i="6"/>
  <c r="BK282" i="6"/>
  <c r="BK219" i="6"/>
  <c r="BK179" i="7"/>
  <c r="BK140" i="7"/>
  <c r="BK144" i="7"/>
  <c r="BK146" i="7"/>
  <c r="BK177" i="7"/>
  <c r="BK148" i="7"/>
  <c r="BK181" i="7"/>
  <c r="BK164" i="7"/>
  <c r="BK156" i="7"/>
  <c r="BK168" i="7"/>
  <c r="BK182" i="8"/>
  <c r="BK169" i="8"/>
  <c r="BK158" i="8"/>
  <c r="BK138" i="8"/>
  <c r="BK136" i="8"/>
  <c r="BK200" i="8"/>
  <c r="BK185" i="8"/>
  <c r="BK212" i="8"/>
  <c r="BK178" i="8"/>
  <c r="BK160" i="8"/>
  <c r="BK135" i="8"/>
  <c r="BK204" i="8"/>
  <c r="J106" i="8"/>
  <c r="BK175" i="8"/>
  <c r="BK173" i="8"/>
  <c r="BK209" i="8"/>
  <c r="BK193" i="8"/>
  <c r="BK164" i="8"/>
  <c r="BK148" i="9"/>
  <c r="BK150" i="9"/>
  <c r="BK143" i="9"/>
  <c r="BK168" i="10"/>
  <c r="BK147" i="10"/>
  <c r="BK142" i="10"/>
  <c r="BK191" i="10"/>
  <c r="BK145" i="10"/>
  <c r="BK200" i="10"/>
  <c r="BK185" i="10"/>
  <c r="BK238" i="11"/>
  <c r="BK188" i="11"/>
  <c r="BK143" i="11"/>
  <c r="BK209" i="11"/>
  <c r="BK153" i="11"/>
  <c r="BK259" i="11"/>
  <c r="BK222" i="11"/>
  <c r="BK193" i="11"/>
  <c r="BK176" i="11"/>
  <c r="BK242" i="11"/>
  <c r="BK210" i="11"/>
  <c r="BK163" i="11"/>
  <c r="BK280" i="11"/>
  <c r="BK241" i="11"/>
  <c r="BK274" i="11"/>
  <c r="BK255" i="11"/>
  <c r="BK216" i="11"/>
  <c r="BK205" i="11"/>
  <c r="BK177" i="11"/>
  <c r="BK137" i="11"/>
  <c r="BK198" i="11"/>
  <c r="BK159" i="11"/>
  <c r="BK135" i="11"/>
  <c r="BK155" i="12"/>
  <c r="BK209" i="12"/>
  <c r="BK187" i="12"/>
  <c r="BK180" i="12"/>
  <c r="BK145" i="12"/>
  <c r="BK204" i="12"/>
  <c r="BK182" i="12"/>
  <c r="BK199" i="12"/>
  <c r="BK169" i="12"/>
  <c r="BK142" i="12"/>
  <c r="BK185" i="2"/>
  <c r="BK149" i="2"/>
  <c r="BK165" i="2"/>
  <c r="BK204" i="2"/>
  <c r="BK151" i="2"/>
  <c r="BK164" i="2"/>
  <c r="BK212" i="2"/>
  <c r="BK186" i="2"/>
  <c r="BK159" i="2"/>
  <c r="BK133" i="3"/>
  <c r="BK138" i="3"/>
  <c r="BK157" i="4"/>
  <c r="BK213" i="4"/>
  <c r="BK184" i="4"/>
  <c r="BK141" i="4"/>
  <c r="BK190" i="4"/>
  <c r="BK223" i="4"/>
  <c r="BK143" i="4"/>
  <c r="BK219" i="4"/>
  <c r="BK186" i="4"/>
  <c r="BK181" i="5"/>
  <c r="BK201" i="5"/>
  <c r="BK156" i="5"/>
  <c r="BK183" i="5"/>
  <c r="BK160" i="5"/>
  <c r="BK199" i="5"/>
  <c r="BK142" i="5"/>
  <c r="BK163" i="5"/>
  <c r="BK382" i="6"/>
  <c r="BK280" i="6"/>
  <c r="BK279" i="6"/>
  <c r="BK227" i="6"/>
  <c r="BK215" i="6"/>
  <c r="BK363" i="6"/>
  <c r="BK341" i="6"/>
  <c r="BK319" i="6"/>
  <c r="BK230" i="6"/>
  <c r="BK316" i="6"/>
  <c r="BK286" i="6"/>
  <c r="BK237" i="6"/>
  <c r="BK204" i="6"/>
  <c r="BK186" i="6"/>
  <c r="BK348" i="6"/>
  <c r="BK322" i="6"/>
  <c r="BK298" i="6"/>
  <c r="BK239" i="6"/>
  <c r="BK183" i="6"/>
  <c r="BK369" i="6"/>
  <c r="BK362" i="6"/>
  <c r="BK289" i="6"/>
  <c r="BK267" i="6"/>
  <c r="BK211" i="6"/>
  <c r="BK189" i="6"/>
  <c r="BK328" i="6"/>
  <c r="BK275" i="6"/>
  <c r="BK234" i="6"/>
  <c r="BK352" i="6"/>
  <c r="BK262" i="6"/>
  <c r="BK238" i="6"/>
  <c r="BK193" i="6"/>
  <c r="BK174" i="2"/>
  <c r="BK179" i="2"/>
  <c r="BK143" i="2"/>
  <c r="BK194" i="2"/>
  <c r="J114" i="2"/>
  <c r="BK183" i="2"/>
  <c r="BK166" i="2"/>
  <c r="BK226" i="2"/>
  <c r="BK168" i="2"/>
  <c r="BK224" i="2"/>
  <c r="BK207" i="2"/>
  <c r="BK173" i="2"/>
  <c r="BK143" i="3"/>
  <c r="BK202" i="4"/>
  <c r="BK144" i="4"/>
  <c r="BK196" i="4"/>
  <c r="BK204" i="4"/>
  <c r="BK216" i="4"/>
  <c r="BK215" i="4"/>
  <c r="BK173" i="4"/>
  <c r="BK146" i="4"/>
  <c r="BK179" i="4"/>
  <c r="BK160" i="4"/>
  <c r="BK207" i="4"/>
  <c r="BK140" i="5"/>
  <c r="BK159" i="5"/>
  <c r="BK186" i="5"/>
  <c r="BK176" i="5"/>
  <c r="BK384" i="6"/>
  <c r="BK200" i="6"/>
  <c r="BK360" i="6"/>
  <c r="BK321" i="6"/>
  <c r="BK162" i="6"/>
  <c r="BK353" i="6"/>
  <c r="BK334" i="6"/>
  <c r="BK317" i="6"/>
  <c r="BK250" i="6"/>
  <c r="BK203" i="6"/>
  <c r="BK306" i="6"/>
  <c r="BK202" i="6"/>
  <c r="BK188" i="6"/>
  <c r="BK236" i="6"/>
  <c r="BK217" i="6"/>
  <c r="BK178" i="6"/>
  <c r="BK361" i="6"/>
  <c r="BK300" i="6"/>
  <c r="BK265" i="6"/>
  <c r="BK356" i="6"/>
  <c r="BK326" i="6"/>
  <c r="BK201" i="6"/>
  <c r="BK249" i="6"/>
  <c r="BK209" i="6"/>
  <c r="BK184" i="6"/>
  <c r="BK161" i="6"/>
  <c r="BK167" i="7"/>
  <c r="BK180" i="7"/>
  <c r="BK178" i="7"/>
  <c r="BK151" i="7"/>
  <c r="BK143" i="7"/>
  <c r="BK142" i="7"/>
  <c r="J110" i="7"/>
  <c r="BK149" i="7"/>
  <c r="BK147" i="7"/>
  <c r="BK169" i="7"/>
  <c r="BK173" i="7"/>
  <c r="BK170" i="7"/>
  <c r="BK166" i="8"/>
  <c r="BK151" i="8"/>
  <c r="BK144" i="8"/>
  <c r="BK215" i="8"/>
  <c r="BK214" i="8"/>
  <c r="BK195" i="8"/>
  <c r="BK155" i="8"/>
  <c r="BK189" i="8"/>
  <c r="BK208" i="8"/>
  <c r="BK183" i="8"/>
  <c r="BK165" i="8"/>
  <c r="BK198" i="8"/>
  <c r="BK150" i="8"/>
  <c r="BK141" i="9"/>
  <c r="BK138" i="9"/>
  <c r="BK153" i="9"/>
  <c r="BK160" i="9"/>
  <c r="BK208" i="10"/>
  <c r="BK189" i="10"/>
  <c r="BK171" i="10"/>
  <c r="BK175" i="10"/>
  <c r="BK148" i="10"/>
  <c r="BK197" i="10"/>
  <c r="BK140" i="10"/>
  <c r="BK232" i="11"/>
  <c r="BK195" i="11"/>
  <c r="BK196" i="11"/>
  <c r="BK139" i="11"/>
  <c r="BK269" i="11"/>
  <c r="BK203" i="11"/>
  <c r="BK268" i="11"/>
  <c r="BK227" i="11"/>
  <c r="BK213" i="11"/>
  <c r="BK174" i="11"/>
  <c r="BK164" i="11"/>
  <c r="BK249" i="11"/>
  <c r="BK212" i="11"/>
  <c r="BK161" i="11"/>
  <c r="BK151" i="11"/>
  <c r="BK261" i="11"/>
  <c r="BK235" i="11"/>
  <c r="BK272" i="11"/>
  <c r="BK154" i="11"/>
  <c r="BK224" i="11"/>
  <c r="BK185" i="11"/>
  <c r="BK210" i="12"/>
  <c r="BK177" i="12"/>
  <c r="BK197" i="12"/>
  <c r="BK159" i="12"/>
  <c r="BK137" i="12"/>
  <c r="BK191" i="12"/>
  <c r="BK161" i="12"/>
  <c r="BK201" i="12"/>
  <c r="BK174" i="12"/>
  <c r="BK153" i="12"/>
  <c r="BK175" i="12"/>
  <c r="BK149" i="12"/>
  <c r="BK164" i="12"/>
  <c r="BK135" i="12"/>
  <c r="P230" i="4"/>
  <c r="R230" i="4"/>
  <c r="R183" i="4"/>
  <c r="T183" i="4"/>
  <c r="T192" i="5"/>
  <c r="R164" i="5"/>
  <c r="R211" i="12"/>
  <c r="R207" i="12"/>
  <c r="R172" i="12"/>
  <c r="R133" i="12"/>
  <c r="R132" i="12"/>
  <c r="P211" i="12"/>
  <c r="P207" i="12"/>
  <c r="P172" i="12"/>
  <c r="P133" i="12"/>
  <c r="P132" i="12"/>
  <c r="AU107" i="1"/>
  <c r="T211" i="12"/>
  <c r="T207" i="12"/>
  <c r="T172" i="12"/>
  <c r="T133" i="12"/>
  <c r="T132" i="12"/>
  <c r="P209" i="2"/>
  <c r="BK171" i="6"/>
  <c r="R281" i="6"/>
  <c r="R138" i="7"/>
  <c r="R137" i="7"/>
  <c r="R136" i="7"/>
  <c r="T142" i="2"/>
  <c r="T181" i="2"/>
  <c r="P215" i="2"/>
  <c r="BK210" i="6"/>
  <c r="T362" i="6"/>
  <c r="T178" i="7"/>
  <c r="BK181" i="2"/>
  <c r="BK180" i="2"/>
  <c r="R131" i="3"/>
  <c r="R130" i="3"/>
  <c r="R129" i="3"/>
  <c r="T253" i="6"/>
  <c r="P269" i="6"/>
  <c r="P380" i="6"/>
  <c r="P281" i="6"/>
  <c r="P284" i="6"/>
  <c r="P252" i="6"/>
  <c r="BK172" i="7"/>
  <c r="BK171" i="7"/>
  <c r="BK135" i="9"/>
  <c r="AU104" i="1"/>
  <c r="R153" i="10"/>
  <c r="P181" i="2"/>
  <c r="T131" i="3"/>
  <c r="T130" i="3"/>
  <c r="T129" i="3"/>
  <c r="R163" i="6"/>
  <c r="R151" i="6"/>
  <c r="BK380" i="6"/>
  <c r="P134" i="8"/>
  <c r="BK142" i="2"/>
  <c r="R181" i="2"/>
  <c r="BK215" i="2"/>
  <c r="P171" i="7"/>
  <c r="T203" i="10"/>
  <c r="P184" i="2"/>
  <c r="BK191" i="2"/>
  <c r="BK209" i="2"/>
  <c r="P221" i="2"/>
  <c r="T157" i="6"/>
  <c r="R257" i="6"/>
  <c r="BK272" i="6"/>
  <c r="BK299" i="6"/>
  <c r="BK138" i="7"/>
  <c r="BK163" i="7"/>
  <c r="R171" i="7"/>
  <c r="P163" i="2"/>
  <c r="T191" i="2"/>
  <c r="R225" i="2"/>
  <c r="P130" i="3"/>
  <c r="P129" i="3"/>
  <c r="AU97" i="1"/>
  <c r="R261" i="6"/>
  <c r="BK284" i="6"/>
  <c r="BK324" i="6"/>
  <c r="T372" i="6"/>
  <c r="P163" i="7"/>
  <c r="P214" i="8"/>
  <c r="R135" i="9"/>
  <c r="P205" i="10"/>
  <c r="P141" i="2"/>
  <c r="BK184" i="2"/>
  <c r="R209" i="2"/>
  <c r="BK131" i="3"/>
  <c r="BK130" i="3"/>
  <c r="BK129" i="3"/>
  <c r="BK261" i="6"/>
  <c r="T269" i="6"/>
  <c r="BK281" i="6"/>
  <c r="T138" i="7"/>
  <c r="T163" i="7"/>
  <c r="BK200" i="5"/>
  <c r="BK159" i="9"/>
  <c r="BK279" i="11"/>
  <c r="BK277" i="11"/>
  <c r="BK271" i="11" s="1"/>
  <c r="BK213" i="12"/>
  <c r="E120" i="12"/>
  <c r="F129" i="12"/>
  <c r="BF136" i="12"/>
  <c r="BF139" i="12"/>
  <c r="BF143" i="12"/>
  <c r="BF158" i="12"/>
  <c r="BF167" i="12"/>
  <c r="BF179" i="12"/>
  <c r="BF184" i="12"/>
  <c r="BF190" i="12"/>
  <c r="BF191" i="12"/>
  <c r="BF202" i="12"/>
  <c r="BF204" i="12"/>
  <c r="BF205" i="12"/>
  <c r="J93" i="12"/>
  <c r="J126" i="12"/>
  <c r="BF151" i="12"/>
  <c r="BF152" i="12"/>
  <c r="BF155" i="12"/>
  <c r="BF159" i="12"/>
  <c r="BF164" i="12"/>
  <c r="BF166" i="12"/>
  <c r="BF171" i="12"/>
  <c r="BF177" i="12"/>
  <c r="BF180" i="12"/>
  <c r="BF182" i="12"/>
  <c r="BF212" i="12"/>
  <c r="BF140" i="12"/>
  <c r="BF147" i="12"/>
  <c r="BF168" i="12"/>
  <c r="BF169" i="12"/>
  <c r="BF193" i="12"/>
  <c r="BF194" i="12"/>
  <c r="BF210" i="12"/>
  <c r="F93" i="12"/>
  <c r="BF149" i="12"/>
  <c r="BF160" i="12"/>
  <c r="BF178" i="12"/>
  <c r="BF183" i="12"/>
  <c r="BF196" i="12"/>
  <c r="BF198" i="12"/>
  <c r="BF199" i="12"/>
  <c r="BF201" i="12"/>
  <c r="BF208" i="12"/>
  <c r="BF135" i="12"/>
  <c r="BF137" i="12"/>
  <c r="BF157" i="12"/>
  <c r="BF163" i="12"/>
  <c r="BF174" i="12"/>
  <c r="BF175" i="12"/>
  <c r="BF192" i="12"/>
  <c r="BF203" i="12"/>
  <c r="BF209" i="12"/>
  <c r="BF138" i="12"/>
  <c r="BF141" i="12"/>
  <c r="BF142" i="12"/>
  <c r="BF144" i="12"/>
  <c r="BF145" i="12"/>
  <c r="BF153" i="12"/>
  <c r="BF154" i="12"/>
  <c r="BF161" i="12"/>
  <c r="BF162" i="12"/>
  <c r="BF170" i="12"/>
  <c r="BF176" i="12"/>
  <c r="BF206" i="12"/>
  <c r="BF214" i="12"/>
  <c r="BF148" i="12"/>
  <c r="BF156" i="12"/>
  <c r="BF186" i="12"/>
  <c r="BF187" i="12"/>
  <c r="BF188" i="12"/>
  <c r="BF195" i="12"/>
  <c r="BF197" i="12"/>
  <c r="BF152" i="11"/>
  <c r="BF163" i="11"/>
  <c r="BF167" i="11"/>
  <c r="BF193" i="11"/>
  <c r="BF202" i="11"/>
  <c r="BF232" i="11"/>
  <c r="BF237" i="11"/>
  <c r="BF238" i="11"/>
  <c r="BF246" i="11"/>
  <c r="BF249" i="11"/>
  <c r="BF250" i="11"/>
  <c r="BF259" i="11"/>
  <c r="BF260" i="11"/>
  <c r="BF261" i="11"/>
  <c r="BF157" i="11"/>
  <c r="BF169" i="11"/>
  <c r="BF187" i="11"/>
  <c r="BF198" i="11"/>
  <c r="BF200" i="11"/>
  <c r="BF201" i="11"/>
  <c r="BF211" i="11"/>
  <c r="BF220" i="11"/>
  <c r="BF222" i="11"/>
  <c r="BF223" i="11"/>
  <c r="BF229" i="11"/>
  <c r="BF240" i="11"/>
  <c r="BF242" i="11"/>
  <c r="BF244" i="11"/>
  <c r="BF264" i="11"/>
  <c r="BF267" i="11"/>
  <c r="BF274" i="11"/>
  <c r="BF139" i="11"/>
  <c r="BF150" i="11"/>
  <c r="BF151" i="11"/>
  <c r="BF154" i="11"/>
  <c r="BF160" i="11"/>
  <c r="BF175" i="11"/>
  <c r="BF195" i="11"/>
  <c r="BF210" i="11"/>
  <c r="BF217" i="11"/>
  <c r="BF254" i="11"/>
  <c r="BF265" i="11"/>
  <c r="BF266" i="11"/>
  <c r="BF278" i="11"/>
  <c r="E121" i="11"/>
  <c r="BF166" i="11"/>
  <c r="BF171" i="11"/>
  <c r="BF178" i="11"/>
  <c r="BF185" i="11"/>
  <c r="BF196" i="11"/>
  <c r="BF213" i="11"/>
  <c r="BF221" i="11"/>
  <c r="BF239" i="11"/>
  <c r="BF248" i="11"/>
  <c r="BF258" i="11"/>
  <c r="BF262" i="11"/>
  <c r="BF268" i="11"/>
  <c r="BF272" i="11"/>
  <c r="J91" i="11"/>
  <c r="BF137" i="11"/>
  <c r="BF141" i="11"/>
  <c r="BF155" i="11"/>
  <c r="BF180" i="11"/>
  <c r="BF216" i="11"/>
  <c r="BF252" i="11"/>
  <c r="BF263" i="11"/>
  <c r="BF135" i="11"/>
  <c r="BF143" i="11"/>
  <c r="BF145" i="11"/>
  <c r="BF146" i="11"/>
  <c r="BF148" i="11"/>
  <c r="BF153" i="11"/>
  <c r="BF159" i="11"/>
  <c r="BF164" i="11"/>
  <c r="BF209" i="11"/>
  <c r="BF219" i="11"/>
  <c r="BF224" i="11"/>
  <c r="BF257" i="11"/>
  <c r="BF280" i="11"/>
  <c r="BF162" i="11"/>
  <c r="BF174" i="11"/>
  <c r="BF176" i="11"/>
  <c r="BF188" i="11"/>
  <c r="BF189" i="11"/>
  <c r="BF191" i="11"/>
  <c r="BF203" i="11"/>
  <c r="BF212" i="11"/>
  <c r="BF214" i="11"/>
  <c r="BF234" i="11"/>
  <c r="BF269" i="11"/>
  <c r="BF136" i="11"/>
  <c r="BF161" i="11"/>
  <c r="BF172" i="11"/>
  <c r="BF177" i="11"/>
  <c r="BF179" i="11"/>
  <c r="BF181" i="11"/>
  <c r="BF183" i="11"/>
  <c r="BF199" i="11"/>
  <c r="BF205" i="11"/>
  <c r="BF206" i="11"/>
  <c r="BF208" i="11"/>
  <c r="BF226" i="11"/>
  <c r="BF227" i="11"/>
  <c r="BF235" i="11"/>
  <c r="BF236" i="11"/>
  <c r="BF241" i="11"/>
  <c r="BF243" i="11"/>
  <c r="BF255" i="11"/>
  <c r="BF256" i="11"/>
  <c r="BF270" i="11"/>
  <c r="BF276" i="11"/>
  <c r="BF169" i="10"/>
  <c r="BF136" i="10"/>
  <c r="BF147" i="10"/>
  <c r="BF154" i="10"/>
  <c r="BF162" i="10"/>
  <c r="BF187" i="10"/>
  <c r="BF207" i="10"/>
  <c r="BF208" i="10"/>
  <c r="J93" i="10"/>
  <c r="BF150" i="10"/>
  <c r="BF157" i="10"/>
  <c r="BF160" i="10"/>
  <c r="BF165" i="10"/>
  <c r="BF166" i="10"/>
  <c r="BF172" i="10"/>
  <c r="BF177" i="10"/>
  <c r="BF185" i="10"/>
  <c r="BF191" i="10"/>
  <c r="BF195" i="10"/>
  <c r="BF196" i="10"/>
  <c r="BF199" i="10"/>
  <c r="F94" i="10"/>
  <c r="BF135" i="10"/>
  <c r="BF138" i="10"/>
  <c r="BF158" i="10"/>
  <c r="BF181" i="10"/>
  <c r="BF200" i="10"/>
  <c r="BF201" i="10"/>
  <c r="BF202" i="10"/>
  <c r="E120" i="10"/>
  <c r="BF142" i="10"/>
  <c r="BF149" i="10"/>
  <c r="BF161" i="10"/>
  <c r="BF167" i="10"/>
  <c r="BF168" i="10"/>
  <c r="BF204" i="10"/>
  <c r="BF206" i="10"/>
  <c r="J91" i="10"/>
  <c r="F128" i="10"/>
  <c r="BF134" i="10"/>
  <c r="BF140" i="10"/>
  <c r="BF143" i="10"/>
  <c r="BF145" i="10"/>
  <c r="BF148" i="10"/>
  <c r="BF151" i="10"/>
  <c r="BF156" i="10"/>
  <c r="BF163" i="10"/>
  <c r="BF171" i="10"/>
  <c r="BF175" i="10"/>
  <c r="BF179" i="10"/>
  <c r="BF183" i="10"/>
  <c r="BF189" i="10"/>
  <c r="BF152" i="10"/>
  <c r="BF173" i="10"/>
  <c r="BF193" i="10"/>
  <c r="BF194" i="10"/>
  <c r="BF197" i="10"/>
  <c r="E121" i="9"/>
  <c r="BF145" i="9"/>
  <c r="BF147" i="9"/>
  <c r="BF151" i="9"/>
  <c r="F94" i="9"/>
  <c r="J129" i="9"/>
  <c r="BF148" i="9"/>
  <c r="BF149" i="9"/>
  <c r="BF152" i="9"/>
  <c r="BF154" i="9"/>
  <c r="J91" i="9"/>
  <c r="BF138" i="9"/>
  <c r="BF140" i="9"/>
  <c r="BF155" i="9"/>
  <c r="BF156" i="9"/>
  <c r="F129" i="9"/>
  <c r="BF141" i="9"/>
  <c r="BF143" i="9"/>
  <c r="BF160" i="9"/>
  <c r="BF136" i="9"/>
  <c r="BF137" i="9"/>
  <c r="BF153" i="9"/>
  <c r="BF157" i="9"/>
  <c r="BF142" i="9"/>
  <c r="BF146" i="9"/>
  <c r="BF150" i="9"/>
  <c r="BF144" i="9"/>
  <c r="E85" i="8"/>
  <c r="J93" i="8"/>
  <c r="BF135" i="8"/>
  <c r="BF155" i="8"/>
  <c r="BF160" i="8"/>
  <c r="BF162" i="8"/>
  <c r="BF168" i="8"/>
  <c r="BF178" i="8"/>
  <c r="BF183" i="8"/>
  <c r="BF184" i="8"/>
  <c r="BF200" i="8"/>
  <c r="BF211" i="8"/>
  <c r="F94" i="8"/>
  <c r="BF143" i="8"/>
  <c r="BF156" i="8"/>
  <c r="BF158" i="8"/>
  <c r="BF159" i="8"/>
  <c r="BF179" i="8"/>
  <c r="BF195" i="8"/>
  <c r="BF201" i="8"/>
  <c r="BF209" i="8"/>
  <c r="J126" i="8"/>
  <c r="BF138" i="8"/>
  <c r="BF154" i="8"/>
  <c r="BF190" i="8"/>
  <c r="BF197" i="8"/>
  <c r="BF198" i="8"/>
  <c r="BF212" i="8"/>
  <c r="BF213" i="8"/>
  <c r="BF215" i="8"/>
  <c r="BF139" i="8"/>
  <c r="BF142" i="8"/>
  <c r="BF150" i="8"/>
  <c r="BF152" i="8"/>
  <c r="BF153" i="8"/>
  <c r="BF166" i="8"/>
  <c r="BF167" i="8"/>
  <c r="BF175" i="8"/>
  <c r="BF180" i="8"/>
  <c r="BF196" i="8"/>
  <c r="BF206" i="8"/>
  <c r="BF163" i="8"/>
  <c r="BF171" i="8"/>
  <c r="BF172" i="8"/>
  <c r="BF182" i="8"/>
  <c r="BF187" i="8"/>
  <c r="BF189" i="8"/>
  <c r="BF191" i="8"/>
  <c r="BF194" i="8"/>
  <c r="BF202" i="8"/>
  <c r="BF216" i="8"/>
  <c r="F128" i="8"/>
  <c r="BF144" i="8"/>
  <c r="BF164" i="8"/>
  <c r="BF165" i="8"/>
  <c r="BF193" i="8"/>
  <c r="BF199" i="8"/>
  <c r="BF204" i="8"/>
  <c r="BF207" i="8"/>
  <c r="BF210" i="8"/>
  <c r="BF136" i="8"/>
  <c r="BF147" i="8"/>
  <c r="BF148" i="8"/>
  <c r="BF149" i="8"/>
  <c r="BF151" i="8"/>
  <c r="BF157" i="8"/>
  <c r="BF161" i="8"/>
  <c r="BF169" i="8"/>
  <c r="BF170" i="8"/>
  <c r="BF174" i="8"/>
  <c r="BF188" i="8"/>
  <c r="BF192" i="8"/>
  <c r="BF203" i="8"/>
  <c r="BF205" i="8"/>
  <c r="BF208" i="8"/>
  <c r="BF217" i="8"/>
  <c r="BF137" i="8"/>
  <c r="BF140" i="8"/>
  <c r="BF141" i="8"/>
  <c r="BF146" i="8"/>
  <c r="BF176" i="8"/>
  <c r="BF177" i="8"/>
  <c r="BF181" i="8"/>
  <c r="BF185" i="8"/>
  <c r="BF186" i="8"/>
  <c r="F94" i="7"/>
  <c r="E124" i="7"/>
  <c r="F132" i="7"/>
  <c r="BF140" i="7"/>
  <c r="BF144" i="7"/>
  <c r="BF149" i="7"/>
  <c r="BF157" i="7"/>
  <c r="BF177" i="7"/>
  <c r="J132" i="7"/>
  <c r="BF139" i="7"/>
  <c r="BF141" i="7"/>
  <c r="BF152" i="7"/>
  <c r="BF156" i="7"/>
  <c r="BF169" i="7"/>
  <c r="BF175" i="7"/>
  <c r="BF180" i="7"/>
  <c r="BF155" i="7"/>
  <c r="BF160" i="7"/>
  <c r="BF143" i="7"/>
  <c r="BF147" i="7"/>
  <c r="BF148" i="7"/>
  <c r="BF161" i="7"/>
  <c r="BF166" i="7"/>
  <c r="BF174" i="7"/>
  <c r="BF181" i="7"/>
  <c r="J91" i="7"/>
  <c r="BF145" i="7"/>
  <c r="BF153" i="7"/>
  <c r="BF159" i="7"/>
  <c r="BF162" i="7"/>
  <c r="BF164" i="7"/>
  <c r="BF165" i="7"/>
  <c r="BF170" i="7"/>
  <c r="BF146" i="7"/>
  <c r="BF151" i="7"/>
  <c r="BF158" i="7"/>
  <c r="BF167" i="7"/>
  <c r="BF168" i="7"/>
  <c r="BF173" i="7"/>
  <c r="BF179" i="7"/>
  <c r="BF176" i="7"/>
  <c r="BF154" i="6"/>
  <c r="BF166" i="6"/>
  <c r="BF180" i="6"/>
  <c r="BF185" i="6"/>
  <c r="BF187" i="6"/>
  <c r="BF191" i="6"/>
  <c r="BF192" i="6"/>
  <c r="BF198" i="6"/>
  <c r="BF207" i="6"/>
  <c r="BF217" i="6"/>
  <c r="BF220" i="6"/>
  <c r="BF228" i="6"/>
  <c r="BF234" i="6"/>
  <c r="BF248" i="6"/>
  <c r="BF254" i="6"/>
  <c r="BF258" i="6"/>
  <c r="BF287" i="6"/>
  <c r="BF289" i="6"/>
  <c r="BF293" i="6"/>
  <c r="BF298" i="6"/>
  <c r="BF303" i="6"/>
  <c r="BF323" i="6"/>
  <c r="BF327" i="6"/>
  <c r="BF333" i="6"/>
  <c r="BF334" i="6"/>
  <c r="BF341" i="6"/>
  <c r="BF159" i="6"/>
  <c r="BF160" i="6"/>
  <c r="BF168" i="6"/>
  <c r="BF169" i="6"/>
  <c r="BF173" i="6"/>
  <c r="BF174" i="6"/>
  <c r="BF179" i="6"/>
  <c r="BF183" i="6"/>
  <c r="BF184" i="6"/>
  <c r="BF186" i="6"/>
  <c r="BF189" i="6"/>
  <c r="BF193" i="6"/>
  <c r="BF194" i="6"/>
  <c r="BF195" i="6"/>
  <c r="BF216" i="6"/>
  <c r="BF224" i="6"/>
  <c r="BF230" i="6"/>
  <c r="BF236" i="6"/>
  <c r="BF242" i="6"/>
  <c r="BF243" i="6"/>
  <c r="BF250" i="6"/>
  <c r="BF290" i="6"/>
  <c r="BF296" i="6"/>
  <c r="BF297" i="6"/>
  <c r="BF300" i="6"/>
  <c r="BF308" i="6"/>
  <c r="BF310" i="6"/>
  <c r="BF313" i="6"/>
  <c r="BF316" i="6"/>
  <c r="BF317" i="6"/>
  <c r="BF344" i="6"/>
  <c r="BF348" i="6"/>
  <c r="BF357" i="6"/>
  <c r="BF165" i="6"/>
  <c r="BF176" i="6"/>
  <c r="BF188" i="6"/>
  <c r="BF219" i="6"/>
  <c r="BF222" i="6"/>
  <c r="BF223" i="6"/>
  <c r="BF235" i="6"/>
  <c r="BF240" i="6"/>
  <c r="BF246" i="6"/>
  <c r="BF247" i="6"/>
  <c r="BF249" i="6"/>
  <c r="BF255" i="6"/>
  <c r="BF260" i="6"/>
  <c r="BF268" i="6"/>
  <c r="BF274" i="6"/>
  <c r="BF285" i="6"/>
  <c r="BF292" i="6"/>
  <c r="BF302" i="6"/>
  <c r="BF309" i="6"/>
  <c r="BF329" i="6"/>
  <c r="BF342" i="6"/>
  <c r="BF351" i="6"/>
  <c r="BF353" i="6"/>
  <c r="BF371" i="6"/>
  <c r="J91" i="6"/>
  <c r="BF156" i="6"/>
  <c r="BF158" i="6"/>
  <c r="BF161" i="6"/>
  <c r="BF175" i="6"/>
  <c r="BF181" i="6"/>
  <c r="BF190" i="6"/>
  <c r="BF200" i="6"/>
  <c r="BF211" i="6"/>
  <c r="BF218" i="6"/>
  <c r="BF229" i="6"/>
  <c r="BF231" i="6"/>
  <c r="BF245" i="6"/>
  <c r="BF251" i="6"/>
  <c r="BF256" i="6"/>
  <c r="BF266" i="6"/>
  <c r="BF270" i="6"/>
  <c r="BF273" i="6"/>
  <c r="BF278" i="6"/>
  <c r="BF304" i="6"/>
  <c r="BF311" i="6"/>
  <c r="BF312" i="6"/>
  <c r="BF325" i="6"/>
  <c r="BF336" i="6"/>
  <c r="BF338" i="6"/>
  <c r="BF339" i="6"/>
  <c r="BF350" i="6"/>
  <c r="BF363" i="6"/>
  <c r="BF364" i="6"/>
  <c r="BF365" i="6"/>
  <c r="BF370" i="6"/>
  <c r="BF379" i="6"/>
  <c r="BF153" i="6"/>
  <c r="BF155" i="6"/>
  <c r="BF196" i="6"/>
  <c r="BF197" i="6"/>
  <c r="BF199" i="6"/>
  <c r="BF209" i="6"/>
  <c r="BF233" i="6"/>
  <c r="BF238" i="6"/>
  <c r="BF241" i="6"/>
  <c r="BF288" i="6"/>
  <c r="BF295" i="6"/>
  <c r="BF301" i="6"/>
  <c r="BF321" i="6"/>
  <c r="BF330" i="6"/>
  <c r="BF346" i="6"/>
  <c r="BF347" i="6"/>
  <c r="BF359" i="6"/>
  <c r="BF374" i="6"/>
  <c r="BF375" i="6"/>
  <c r="BF381" i="6"/>
  <c r="BF383" i="6"/>
  <c r="BF162" i="6"/>
  <c r="BF170" i="6"/>
  <c r="BF172" i="6"/>
  <c r="BF182" i="6"/>
  <c r="BF204" i="6"/>
  <c r="BF205" i="6"/>
  <c r="BF206" i="6"/>
  <c r="BF221" i="6"/>
  <c r="BF225" i="6"/>
  <c r="BF227" i="6"/>
  <c r="BF276" i="6"/>
  <c r="BF277" i="6"/>
  <c r="BF282" i="6"/>
  <c r="BF291" i="6"/>
  <c r="BF305" i="6"/>
  <c r="BF315" i="6"/>
  <c r="BF318" i="6"/>
  <c r="BF319" i="6"/>
  <c r="BF320" i="6"/>
  <c r="BF356" i="6"/>
  <c r="BF358" i="6"/>
  <c r="BF360" i="6"/>
  <c r="BF368" i="6"/>
  <c r="BF376" i="6"/>
  <c r="BF201" i="6"/>
  <c r="BF202" i="6"/>
  <c r="BF203" i="6"/>
  <c r="BF208" i="6"/>
  <c r="BF213" i="6"/>
  <c r="BF237" i="6"/>
  <c r="BF262" i="6"/>
  <c r="BF265" i="6"/>
  <c r="BF267" i="6"/>
  <c r="BF280" i="6"/>
  <c r="BF322" i="6"/>
  <c r="BF328" i="6"/>
  <c r="BF335" i="6"/>
  <c r="BF340" i="6"/>
  <c r="BF343" i="6"/>
  <c r="BF345" i="6"/>
  <c r="BF352" i="6"/>
  <c r="BF355" i="6"/>
  <c r="BF361" i="6"/>
  <c r="BF373" i="6"/>
  <c r="BF377" i="6"/>
  <c r="BF378" i="6"/>
  <c r="BF382" i="6"/>
  <c r="BF164" i="6"/>
  <c r="BF177" i="6"/>
  <c r="BF178" i="6"/>
  <c r="BF212" i="6"/>
  <c r="BF214" i="6"/>
  <c r="BF215" i="6"/>
  <c r="BF226" i="6"/>
  <c r="BF232" i="6"/>
  <c r="BF239" i="6"/>
  <c r="BF244" i="6"/>
  <c r="BF259" i="6"/>
  <c r="BF263" i="6"/>
  <c r="BF264" i="6"/>
  <c r="BF271" i="6"/>
  <c r="BF275" i="6"/>
  <c r="BF283" i="6"/>
  <c r="BF286" i="6"/>
  <c r="BF294" i="6"/>
  <c r="BF306" i="6"/>
  <c r="BF314" i="6"/>
  <c r="BF326" i="6"/>
  <c r="BF331" i="6"/>
  <c r="BF332" i="6"/>
  <c r="BF337" i="6"/>
  <c r="BF366" i="6"/>
  <c r="BF367" i="6"/>
  <c r="BF369" i="6"/>
  <c r="BF384" i="6"/>
  <c r="F94" i="5"/>
  <c r="BF136" i="5"/>
  <c r="BF141" i="5"/>
  <c r="BF155" i="5"/>
  <c r="BF168" i="5"/>
  <c r="BF172" i="5"/>
  <c r="BF186" i="5"/>
  <c r="BF187" i="5"/>
  <c r="BF189" i="5"/>
  <c r="J93" i="5"/>
  <c r="BF144" i="5"/>
  <c r="BF153" i="5"/>
  <c r="BF159" i="5"/>
  <c r="BF188" i="5"/>
  <c r="BF190" i="5"/>
  <c r="F93" i="5"/>
  <c r="BF145" i="5"/>
  <c r="BF156" i="5"/>
  <c r="BF160" i="5"/>
  <c r="BF179" i="5"/>
  <c r="BF180" i="5"/>
  <c r="J91" i="5"/>
  <c r="BF157" i="5"/>
  <c r="BF166" i="5"/>
  <c r="BF170" i="5"/>
  <c r="BF191" i="5"/>
  <c r="BF143" i="5"/>
  <c r="BF148" i="5"/>
  <c r="BF150" i="5"/>
  <c r="BF151" i="5"/>
  <c r="BF161" i="5"/>
  <c r="BF163" i="5"/>
  <c r="BF176" i="5"/>
  <c r="BF177" i="5"/>
  <c r="BF181" i="5"/>
  <c r="BF193" i="5"/>
  <c r="BF197" i="5"/>
  <c r="BF199" i="5"/>
  <c r="E85" i="5"/>
  <c r="BF152" i="5"/>
  <c r="BF182" i="5"/>
  <c r="BF184" i="5"/>
  <c r="BF142" i="5"/>
  <c r="BF154" i="5"/>
  <c r="BF162" i="5"/>
  <c r="BF183" i="5"/>
  <c r="BF135" i="5"/>
  <c r="BF138" i="5"/>
  <c r="BF140" i="5"/>
  <c r="BF173" i="5"/>
  <c r="BF195" i="5"/>
  <c r="BF201" i="5"/>
  <c r="J128" i="4"/>
  <c r="BF143" i="4"/>
  <c r="BF144" i="4"/>
  <c r="BF146" i="4"/>
  <c r="BF168" i="4"/>
  <c r="BF182" i="4"/>
  <c r="BF187" i="4"/>
  <c r="BF201" i="4"/>
  <c r="BF222" i="4"/>
  <c r="BF139" i="4"/>
  <c r="BF141" i="4"/>
  <c r="BF150" i="4"/>
  <c r="BF157" i="4"/>
  <c r="BF161" i="4"/>
  <c r="BF166" i="4"/>
  <c r="BF184" i="4"/>
  <c r="BF207" i="4"/>
  <c r="BF209" i="4"/>
  <c r="BF210" i="4"/>
  <c r="BF212" i="4"/>
  <c r="BF227" i="4"/>
  <c r="BF229" i="4"/>
  <c r="BF154" i="4"/>
  <c r="BF171" i="4"/>
  <c r="BF188" i="4"/>
  <c r="BF213" i="4"/>
  <c r="BF216" i="4"/>
  <c r="BF219" i="4"/>
  <c r="BF221" i="4"/>
  <c r="BF223" i="4"/>
  <c r="BF160" i="4"/>
  <c r="BF169" i="4"/>
  <c r="BF170" i="4"/>
  <c r="BF211" i="4"/>
  <c r="J91" i="4"/>
  <c r="BF135" i="4"/>
  <c r="BF149" i="4"/>
  <c r="BF151" i="4"/>
  <c r="BF158" i="4"/>
  <c r="BF179" i="4"/>
  <c r="BF181" i="4"/>
  <c r="BF190" i="4"/>
  <c r="BF191" i="4"/>
  <c r="BF193" i="4"/>
  <c r="BF202" i="4"/>
  <c r="BF225" i="4"/>
  <c r="BF148" i="4"/>
  <c r="BF155" i="4"/>
  <c r="BF156" i="4"/>
  <c r="BF165" i="4"/>
  <c r="BF175" i="4"/>
  <c r="BF176" i="4"/>
  <c r="BF185" i="4"/>
  <c r="BF186" i="4"/>
  <c r="BF194" i="4"/>
  <c r="BF215" i="4"/>
  <c r="BF137" i="4"/>
  <c r="BF152" i="4"/>
  <c r="BF163" i="4"/>
  <c r="BF167" i="4"/>
  <c r="BF217" i="4"/>
  <c r="BF231" i="4"/>
  <c r="BF233" i="4"/>
  <c r="BF134" i="4"/>
  <c r="BF173" i="4"/>
  <c r="BF177" i="4"/>
  <c r="BF195" i="4"/>
  <c r="BF196" i="4"/>
  <c r="BF197" i="4"/>
  <c r="BF199" i="4"/>
  <c r="BF203" i="4"/>
  <c r="BF204" i="4"/>
  <c r="BF205" i="4"/>
  <c r="BF214" i="4"/>
  <c r="BF139" i="3"/>
  <c r="BF145" i="3"/>
  <c r="F94" i="3"/>
  <c r="E117" i="3"/>
  <c r="BF141" i="3"/>
  <c r="F125" i="3"/>
  <c r="BF138" i="3"/>
  <c r="BF143" i="3"/>
  <c r="BF144" i="3"/>
  <c r="J91" i="3"/>
  <c r="BF135" i="3"/>
  <c r="BF146" i="3"/>
  <c r="J93" i="3"/>
  <c r="BF133" i="3"/>
  <c r="BF134" i="3"/>
  <c r="BF142" i="3"/>
  <c r="BF132" i="3"/>
  <c r="BF136" i="3"/>
  <c r="BF137" i="3"/>
  <c r="BF140" i="3"/>
  <c r="BF147" i="3"/>
  <c r="BF148" i="3"/>
  <c r="BF143" i="2"/>
  <c r="BF147" i="2"/>
  <c r="BF149" i="2"/>
  <c r="BF168" i="2"/>
  <c r="BF193" i="2"/>
  <c r="BF201" i="2"/>
  <c r="BF203" i="2"/>
  <c r="BF214" i="2"/>
  <c r="BF151" i="2"/>
  <c r="BF154" i="2"/>
  <c r="BF156" i="2"/>
  <c r="BF172" i="2"/>
  <c r="BF175" i="2"/>
  <c r="BF198" i="2"/>
  <c r="BF210" i="2"/>
  <c r="BF227" i="2"/>
  <c r="BF229" i="2"/>
  <c r="J91" i="2"/>
  <c r="BF144" i="2"/>
  <c r="BF148" i="2"/>
  <c r="BF150" i="2"/>
  <c r="BF155" i="2"/>
  <c r="BF161" i="2"/>
  <c r="BF162" i="2"/>
  <c r="BF167" i="2"/>
  <c r="BF171" i="2"/>
  <c r="BF173" i="2"/>
  <c r="BF187" i="2"/>
  <c r="BF188" i="2"/>
  <c r="BF190" i="2"/>
  <c r="BF192" i="2"/>
  <c r="BF207" i="2"/>
  <c r="BF169" i="2"/>
  <c r="BF179" i="2"/>
  <c r="BF189" i="2"/>
  <c r="BF199" i="2"/>
  <c r="BF202" i="2"/>
  <c r="BF205" i="2"/>
  <c r="BF219" i="2"/>
  <c r="BF222" i="2"/>
  <c r="BF164" i="2"/>
  <c r="BF166" i="2"/>
  <c r="BF186" i="2"/>
  <c r="BF195" i="2"/>
  <c r="BF196" i="2"/>
  <c r="BF208" i="2"/>
  <c r="BF211" i="2"/>
  <c r="BF213" i="2"/>
  <c r="BF220" i="2"/>
  <c r="BF224" i="2"/>
  <c r="BF157" i="2"/>
  <c r="BF159" i="2"/>
  <c r="BF177" i="2"/>
  <c r="BF178" i="2"/>
  <c r="BF183" i="2"/>
  <c r="BF185" i="2"/>
  <c r="BF200" i="2"/>
  <c r="BF212" i="2"/>
  <c r="BF223" i="2"/>
  <c r="BF226" i="2"/>
  <c r="E128" i="2"/>
  <c r="BF174" i="2"/>
  <c r="BF176" i="2"/>
  <c r="BF182" i="2"/>
  <c r="BF194" i="2"/>
  <c r="BF204" i="2"/>
  <c r="BF206" i="2"/>
  <c r="BF217" i="2"/>
  <c r="BF218" i="2"/>
  <c r="BF145" i="2"/>
  <c r="BF152" i="2"/>
  <c r="BF153" i="2"/>
  <c r="BF158" i="2"/>
  <c r="BF160" i="2"/>
  <c r="BF165" i="2"/>
  <c r="BF170" i="2"/>
  <c r="BF216" i="2"/>
  <c r="BF228" i="2"/>
  <c r="F37" i="3"/>
  <c r="AZ97" i="1"/>
  <c r="F39" i="3"/>
  <c r="BB97" i="1"/>
  <c r="F37" i="4"/>
  <c r="AZ98" i="1"/>
  <c r="J37" i="5"/>
  <c r="AV99" i="1"/>
  <c r="F39" i="9"/>
  <c r="BB104" i="1"/>
  <c r="F40" i="2"/>
  <c r="BC96" i="1"/>
  <c r="F40" i="5"/>
  <c r="BC99" i="1"/>
  <c r="F40" i="9"/>
  <c r="BC104" i="1"/>
  <c r="F39" i="2"/>
  <c r="BB96" i="1"/>
  <c r="F40" i="4"/>
  <c r="BC98" i="1"/>
  <c r="BC95" i="1"/>
  <c r="F41" i="7"/>
  <c r="BD102" i="1"/>
  <c r="F39" i="8"/>
  <c r="BB103" i="1"/>
  <c r="F39" i="10"/>
  <c r="BB105" i="1"/>
  <c r="F39" i="12"/>
  <c r="BB107" i="1"/>
  <c r="F37" i="12"/>
  <c r="AZ107" i="1"/>
  <c r="F37" i="2"/>
  <c r="AZ96" i="1"/>
  <c r="F37" i="5"/>
  <c r="AZ99" i="1"/>
  <c r="F39" i="6"/>
  <c r="BB101" i="1" s="1"/>
  <c r="J37" i="10"/>
  <c r="AV105" i="1"/>
  <c r="AT105" i="1"/>
  <c r="J37" i="2"/>
  <c r="AV96" i="1"/>
  <c r="AT96" i="1"/>
  <c r="F41" i="5"/>
  <c r="BD99" i="1"/>
  <c r="F41" i="9"/>
  <c r="BD104" i="1"/>
  <c r="F40" i="3"/>
  <c r="BC97" i="1"/>
  <c r="J37" i="4"/>
  <c r="AV98" i="1"/>
  <c r="F37" i="10"/>
  <c r="AZ105" i="1"/>
  <c r="F41" i="2"/>
  <c r="BD96" i="1"/>
  <c r="F41" i="4"/>
  <c r="BD98" i="1"/>
  <c r="F37" i="7"/>
  <c r="AZ102" i="1"/>
  <c r="F41" i="8"/>
  <c r="BD103" i="1"/>
  <c r="J37" i="9"/>
  <c r="AV104" i="1"/>
  <c r="AT104" i="1"/>
  <c r="F40" i="10"/>
  <c r="BC105" i="1"/>
  <c r="F40" i="12"/>
  <c r="BC107" i="1"/>
  <c r="AS94" i="1"/>
  <c r="F41" i="3"/>
  <c r="BD97" i="1"/>
  <c r="J37" i="3"/>
  <c r="AV97" i="1"/>
  <c r="F39" i="4"/>
  <c r="BB98" i="1"/>
  <c r="BB99" i="1"/>
  <c r="F39" i="7"/>
  <c r="BB102" i="1"/>
  <c r="AV103" i="1"/>
  <c r="F37" i="8"/>
  <c r="AZ103" i="1"/>
  <c r="F41" i="10"/>
  <c r="BD105" i="1"/>
  <c r="J37" i="12"/>
  <c r="AV107" i="1"/>
  <c r="F41" i="12"/>
  <c r="BD107" i="1"/>
  <c r="T137" i="7"/>
  <c r="P137" i="7"/>
  <c r="P136" i="7"/>
  <c r="AU102" i="1"/>
  <c r="T134" i="9"/>
  <c r="T133" i="9"/>
  <c r="R133" i="8"/>
  <c r="R132" i="8"/>
  <c r="T180" i="2"/>
  <c r="BK230" i="4"/>
  <c r="BK224" i="4"/>
  <c r="BK183" i="4"/>
  <c r="BK133" i="4"/>
  <c r="BK132" i="4"/>
  <c r="BK211" i="12"/>
  <c r="BK134" i="9"/>
  <c r="BK133" i="9"/>
  <c r="BK158" i="9"/>
  <c r="BB95" i="1"/>
  <c r="BA101" i="1"/>
  <c r="BA97" i="1"/>
  <c r="AW99" i="1"/>
  <c r="AT99" i="1"/>
  <c r="AW103" i="1"/>
  <c r="AT103" i="1"/>
  <c r="BA96" i="1"/>
  <c r="BA95" i="1"/>
  <c r="BA102" i="1"/>
  <c r="AW105" i="1"/>
  <c r="BA98" i="1"/>
  <c r="BA104" i="1"/>
  <c r="AW106" i="1"/>
  <c r="AW97" i="1"/>
  <c r="AT97" i="1"/>
  <c r="AW101" i="1"/>
  <c r="AW96" i="1"/>
  <c r="AW102" i="1"/>
  <c r="BA105" i="1"/>
  <c r="AW107" i="1"/>
  <c r="AT107" i="1"/>
  <c r="AW98" i="1"/>
  <c r="AT98" i="1"/>
  <c r="AW104" i="1"/>
  <c r="BA106" i="1"/>
  <c r="BA100" i="1" s="1"/>
  <c r="BA99" i="1"/>
  <c r="BA103" i="1"/>
  <c r="BA107" i="1"/>
  <c r="BK207" i="12"/>
  <c r="BK172" i="12"/>
  <c r="BK133" i="12"/>
  <c r="BK132" i="12"/>
  <c r="AX95" i="1"/>
  <c r="J111" i="10"/>
  <c r="AW95" i="1"/>
  <c r="AY95" i="1"/>
  <c r="P150" i="6"/>
  <c r="AU101" i="1" s="1"/>
  <c r="AU100" i="1" s="1"/>
  <c r="AU94" i="1" s="1"/>
  <c r="BD95" i="1"/>
  <c r="AZ95" i="1"/>
  <c r="F94" i="4"/>
  <c r="F129" i="4"/>
  <c r="R180" i="2"/>
  <c r="R140" i="2"/>
  <c r="F93" i="4"/>
  <c r="F128" i="4"/>
  <c r="BK137" i="7"/>
  <c r="BK136" i="7"/>
  <c r="P133" i="8"/>
  <c r="P132" i="8"/>
  <c r="AU103" i="1"/>
  <c r="P180" i="2"/>
  <c r="P140" i="2"/>
  <c r="AU96" i="1"/>
  <c r="T141" i="2"/>
  <c r="T140" i="2"/>
  <c r="E85" i="4"/>
  <c r="E120" i="4"/>
  <c r="P198" i="5"/>
  <c r="P192" i="5"/>
  <c r="P164" i="5"/>
  <c r="P133" i="5"/>
  <c r="P132" i="5"/>
  <c r="AU99" i="1"/>
  <c r="E138" i="6"/>
  <c r="E85" i="6"/>
  <c r="T151" i="6"/>
  <c r="T133" i="8"/>
  <c r="T132" i="8"/>
  <c r="BK198" i="5"/>
  <c r="BK192" i="5"/>
  <c r="BK164" i="5"/>
  <c r="BK133" i="5"/>
  <c r="BK132" i="5"/>
  <c r="BK163" i="2"/>
  <c r="BK141" i="2"/>
  <c r="BK140" i="2"/>
  <c r="BK349" i="6"/>
  <c r="BK145" i="8"/>
  <c r="BK133" i="8"/>
  <c r="BK132" i="8"/>
  <c r="BK157" i="6"/>
  <c r="BK151" i="6"/>
  <c r="R133" i="4"/>
  <c r="R132" i="4"/>
  <c r="T133" i="4"/>
  <c r="T132" i="4"/>
  <c r="P224" i="4"/>
  <c r="P183" i="4"/>
  <c r="P133" i="4"/>
  <c r="P132" i="4"/>
  <c r="AU98" i="1"/>
  <c r="R133" i="5"/>
  <c r="R132" i="5"/>
  <c r="T164" i="5"/>
  <c r="T133" i="5"/>
  <c r="T132" i="5"/>
  <c r="R133" i="10"/>
  <c r="R132" i="10"/>
  <c r="T133" i="10"/>
  <c r="T132" i="10"/>
  <c r="P153" i="10"/>
  <c r="P133" i="10"/>
  <c r="P132" i="10"/>
  <c r="AU105" i="1"/>
  <c r="T174" i="10"/>
  <c r="T153" i="10"/>
  <c r="P203" i="10"/>
  <c r="P174" i="10"/>
  <c r="AU95" i="1"/>
  <c r="AV95" i="1"/>
  <c r="AT95" i="1"/>
  <c r="F37" i="6" l="1"/>
  <c r="AZ101" i="1" s="1"/>
  <c r="F41" i="6"/>
  <c r="BD101" i="1" s="1"/>
  <c r="BD100" i="1" s="1"/>
  <c r="BD94" i="1" s="1"/>
  <c r="W36" i="1" s="1"/>
  <c r="P271" i="11"/>
  <c r="R277" i="11"/>
  <c r="BK253" i="11"/>
  <c r="J37" i="11"/>
  <c r="AV106" i="1" s="1"/>
  <c r="AT106" i="1" s="1"/>
  <c r="F41" i="11"/>
  <c r="BD106" i="1" s="1"/>
  <c r="F40" i="11"/>
  <c r="BC106" i="1" s="1"/>
  <c r="F39" i="11"/>
  <c r="BB106" i="1" s="1"/>
  <c r="T134" i="11"/>
  <c r="T133" i="11" s="1"/>
  <c r="T197" i="11"/>
  <c r="T277" i="11"/>
  <c r="T271" i="11" s="1"/>
  <c r="T253" i="11" s="1"/>
  <c r="AW100" i="1"/>
  <c r="BA94" i="1"/>
  <c r="AW94" i="1" s="1"/>
  <c r="BK197" i="11"/>
  <c r="P197" i="11"/>
  <c r="P134" i="11" s="1"/>
  <c r="P133" i="11" s="1"/>
  <c r="AU106" i="1" s="1"/>
  <c r="P253" i="11"/>
  <c r="R271" i="11"/>
  <c r="R253" i="11" s="1"/>
  <c r="R197" i="11" s="1"/>
  <c r="R134" i="11" s="1"/>
  <c r="R133" i="11" s="1"/>
  <c r="F93" i="11"/>
  <c r="F37" i="11"/>
  <c r="AZ106" i="1" s="1"/>
  <c r="BK134" i="11"/>
  <c r="BK133" i="11" s="1"/>
  <c r="J93" i="11"/>
  <c r="BC100" i="1"/>
  <c r="BC94" i="1" s="1"/>
  <c r="F94" i="11"/>
  <c r="BB100" i="1"/>
  <c r="AX100" i="1" s="1"/>
  <c r="AZ100" i="1" l="1"/>
  <c r="AZ94" i="1" s="1"/>
  <c r="BB94" i="1"/>
  <c r="W34" i="1" s="1"/>
  <c r="AY100" i="1"/>
  <c r="W35" i="1"/>
  <c r="AY94" i="1"/>
  <c r="W32" i="1" l="1"/>
  <c r="AV94" i="1"/>
  <c r="AK32" i="1" s="1"/>
  <c r="AX94" i="1"/>
  <c r="AV100" i="1"/>
  <c r="AT100" i="1" s="1"/>
  <c r="AT94" i="1"/>
</calcChain>
</file>

<file path=xl/sharedStrings.xml><?xml version="1.0" encoding="utf-8"?>
<sst xmlns="http://schemas.openxmlformats.org/spreadsheetml/2006/main" count="13706" uniqueCount="1861">
  <si>
    <t>Export Komplet</t>
  </si>
  <si>
    <t/>
  </si>
  <si>
    <t>2.0</t>
  </si>
  <si>
    <t>False</t>
  </si>
  <si>
    <t>{1bc726e9-fa0a-4915-baab-de88fb7863be}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</si>
  <si>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</si>
  <si>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</si>
  <si>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</si>
  <si>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</si>
  <si>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</si>
  <si>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</si>
  <si>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</si>
  <si>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</si>
  <si>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</si>
  <si>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</si>
  <si>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</si>
  <si>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>Senica</t>
  </si>
  <si>
    <t>Dátum:</t>
  </si>
  <si>
    <t>Objednávateľ:</t>
  </si>
  <si>
    <t>IČO:</t>
  </si>
  <si>
    <t xml:space="preserve">Ministerstvo vnútra Slovenskej republiky </t>
  </si>
  <si>
    <t>IČ DPH:</t>
  </si>
  <si>
    <t>Zhotoviteľ:</t>
  </si>
  <si>
    <t xml:space="preserve"> </t>
  </si>
  <si>
    <t>Projektant:</t>
  </si>
  <si>
    <t xml:space="preserve">Architectural &amp; Building Management s.r.o. 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</si>
  <si>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</si>
  <si>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</si>
  <si>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</si>
  <si>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</si>
  <si>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</si>
  <si>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</si>
  <si>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</si>
  <si>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</si>
  <si>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</si>
  <si>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</si>
  <si>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</si>
  <si>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</si>
  <si>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</si>
  <si>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</si>
  <si>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</si>
  <si>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</si>
  <si>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</si>
  <si>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</si>
  <si>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</si>
  <si>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</si>
  <si>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</si>
  <si>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</si>
  <si>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</si>
  <si>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</si>
  <si>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</si>
  <si>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</si>
  <si>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</si>
  <si>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</si>
  <si>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</si>
  <si>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</si>
  <si>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</si>
  <si>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</si>
  <si>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</si>
  <si>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</si>
  <si>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</si>
  <si>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</si>
  <si>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</si>
  <si>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</si>
  <si>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</si>
  <si>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</si>
  <si>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</si>
  <si>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</si>
  <si>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</si>
  <si>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</si>
  <si>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</si>
  <si>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</si>
  <si>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</si>
  <si>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</si>
  <si>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</si>
  <si>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B</t>
  </si>
  <si>
    <t>Priestory súčasťou 1.NP objektu úradu práce a soc.vecí rodiny</t>
  </si>
  <si>
    <t>STA</t>
  </si>
  <si>
    <t>1</t>
  </si>
  <si>
    <t>{d9c548ea-c1b3-492a-8efa-cf17075744b3}</t>
  </si>
  <si>
    <t>/</t>
  </si>
  <si>
    <t>Stavebná časť</t>
  </si>
  <si>
    <t>Časť</t>
  </si>
  <si>
    <t>2</t>
  </si>
  <si>
    <t>{b7d8affb-799e-4c5d-a518-f6ad340e9707}</t>
  </si>
  <si>
    <t>Zdravotechnika</t>
  </si>
  <si>
    <t>{7b7e487a-f45e-433c-bc82-325c68f2041c}</t>
  </si>
  <si>
    <t>3</t>
  </si>
  <si>
    <t>Silnoprud</t>
  </si>
  <si>
    <t>{b8fbbfc8-bf2e-431d-8718-51ff41200f19}</t>
  </si>
  <si>
    <t>4</t>
  </si>
  <si>
    <t>Slaboprud</t>
  </si>
  <si>
    <t>{55f696db-2ebc-44a4-b06b-3b3722ba09bf}</t>
  </si>
  <si>
    <t>A</t>
  </si>
  <si>
    <t>Samostatný priestor bývalej zasadačky s vestibulom</t>
  </si>
  <si>
    <t>{a61dae38-fe29-4e7a-9a3d-93c4ed69e04e}</t>
  </si>
  <si>
    <t>{677c63eb-4bf2-4330-9f97-f1334a75cc46}</t>
  </si>
  <si>
    <t>Vykurovanie</t>
  </si>
  <si>
    <t>{08cd9d27-a898-45ca-8330-e10f27aacc47}</t>
  </si>
  <si>
    <t>{2e08db81-8275-40cd-aa66-4d2392b58275}</t>
  </si>
  <si>
    <t>Vzduchotechnika</t>
  </si>
  <si>
    <t>{b0c3f63a-7c2a-4401-9697-04e1b2be5b3d}</t>
  </si>
  <si>
    <t>6</t>
  </si>
  <si>
    <t>Prípojka NN</t>
  </si>
  <si>
    <t>{e951bfa0-45f0-41d0-9493-3ef9ff712424}</t>
  </si>
  <si>
    <t>5</t>
  </si>
  <si>
    <t>Silnoprúd</t>
  </si>
  <si>
    <t>{d88d2dab-6f44-41b3-afa4-26340371c481}</t>
  </si>
  <si>
    <t>7</t>
  </si>
  <si>
    <t>Slaboprúd</t>
  </si>
  <si>
    <t>{7bcfeecd-96a5-4eba-9503-1e1a1c6bff5e}</t>
  </si>
  <si>
    <t>2) Ostatné náklady zo súhrnného listu</t>
  </si>
  <si>
    <t>Celkové náklady za stavbu 1) + 2)</t>
  </si>
  <si>
    <t>KRYCÍ LIST ROZPOČTU</t>
  </si>
  <si>
    <t>Objekt:</t>
  </si>
  <si>
    <t>B - Priestory súčasťou 1.NP objektu úradu práce a soc.vecí rodiny</t>
  </si>
  <si>
    <t>Časť:</t>
  </si>
  <si>
    <t>1 - Stavebná časť</t>
  </si>
  <si>
    <t xml:space="preserve"> Ministerstvo vnútra Slovenskej republiky </t>
  </si>
  <si>
    <t xml:space="preserve"> Architectural &amp; Building Management s.r.o.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</si>
  <si>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</si>
  <si>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</si>
  <si>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</si>
  <si>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</si>
  <si>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</si>
  <si>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</si>
  <si>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</si>
  <si>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D1 - PRÁCE A DODÁVKY HSV</t>
  </si>
  <si>
    <t xml:space="preserve">    3 - ZVISLÉ A KOMPLETNÉ KONŠTRUKCIE</t>
  </si>
  <si>
    <t xml:space="preserve">    6 - ÚPRAVY POVRCHOV, PODLAHY, VÝPLNE</t>
  </si>
  <si>
    <t xml:space="preserve">    9 - OSTATNÉ KONŠTRUKCIE A PRÁCE</t>
  </si>
  <si>
    <t>D2 - PRÁCE A DODÁVKY PSV</t>
  </si>
  <si>
    <t xml:space="preserve">    722 - Vnútorný vodovod</t>
  </si>
  <si>
    <t xml:space="preserve">    725 - Zariaďovacie predmety</t>
  </si>
  <si>
    <t xml:space="preserve">    766 - Konštrukcie stolárske</t>
  </si>
  <si>
    <t xml:space="preserve">    767 - Konštrukcie doplnk. kovové stavebné</t>
  </si>
  <si>
    <t xml:space="preserve">    776 - Podlahy povlakové</t>
  </si>
  <si>
    <t xml:space="preserve">    781 - Obklady z obkladačiek a dosiek</t>
  </si>
  <si>
    <t xml:space="preserve">    783 - Nátery</t>
  </si>
  <si>
    <t xml:space="preserve">    784 - Maľby</t>
  </si>
  <si>
    <t>2) Ostatné náklady</t>
  </si>
  <si>
    <t>GZS</t>
  </si>
  <si>
    <t>VRN</t>
  </si>
  <si>
    <t>Sťažené podmienky</t>
  </si>
  <si>
    <t>Vplyv prostredia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</si>
  <si>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</si>
  <si>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</si>
  <si>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</si>
  <si>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</si>
  <si>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</si>
  <si>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</si>
  <si>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</si>
  <si>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</si>
  <si>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</si>
  <si>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</si>
  <si>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</si>
  <si>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</si>
  <si>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</si>
  <si>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A DODÁVKY HSV</t>
  </si>
  <si>
    <t>ROZPOCET</t>
  </si>
  <si>
    <t>ZVISLÉ A KOMPLETNÉ KONŠTRUKCIE</t>
  </si>
  <si>
    <t>K</t>
  </si>
  <si>
    <t>311272200</t>
  </si>
  <si>
    <t>m3</t>
  </si>
  <si>
    <t>317121251</t>
  </si>
  <si>
    <t>Montáž prefa prekladu dodatočne do pripravených rýh sv. otvoru 1050-1800 mm</t>
  </si>
  <si>
    <t>kus</t>
  </si>
  <si>
    <t>M</t>
  </si>
  <si>
    <t>593218770</t>
  </si>
  <si>
    <t>Pórobetón nosné preklady 150x24,9x20</t>
  </si>
  <si>
    <t>8</t>
  </si>
  <si>
    <t>ÚPRAVY POVRCHOV, PODLAHY, VÝPLNE</t>
  </si>
  <si>
    <t>610991111</t>
  </si>
  <si>
    <t>Zakrývanie vnút. okenných otvorov, dverí, podláh, predmetov a konštrukcií</t>
  </si>
  <si>
    <t>m2</t>
  </si>
  <si>
    <t>611421131</t>
  </si>
  <si>
    <t>Oprava vápennej omietky stropov a klenieb štukových do 5%</t>
  </si>
  <si>
    <t>10</t>
  </si>
  <si>
    <t>612401390</t>
  </si>
  <si>
    <t>Oprava omiet. okolo okien a dverí po búracích prácach</t>
  </si>
  <si>
    <t>12</t>
  </si>
  <si>
    <t>612403399</t>
  </si>
  <si>
    <t>Zaplnenie rýh v stenách maltou</t>
  </si>
  <si>
    <t>14</t>
  </si>
  <si>
    <t>612405151</t>
  </si>
  <si>
    <t>Príprava podkladu pod omietky</t>
  </si>
  <si>
    <t>16</t>
  </si>
  <si>
    <t>9</t>
  </si>
  <si>
    <t>612406101</t>
  </si>
  <si>
    <t>Príprava podkladu, penetračný náter pod stierku</t>
  </si>
  <si>
    <t>18</t>
  </si>
  <si>
    <t>612421231</t>
  </si>
  <si>
    <t>Oprava vnútorných vápenných omietok stien štukových 5-10%</t>
  </si>
  <si>
    <t>11</t>
  </si>
  <si>
    <t>612473186</t>
  </si>
  <si>
    <t>Prípl. za zabudované rohovníky s tkaninou k vnút. omietke</t>
  </si>
  <si>
    <t>m</t>
  </si>
  <si>
    <t>22</t>
  </si>
  <si>
    <t>612474101</t>
  </si>
  <si>
    <t>Omietka vnút. stien zo suchých zmesí hladká pod obklad</t>
  </si>
  <si>
    <t>24</t>
  </si>
  <si>
    <t>13</t>
  </si>
  <si>
    <t>612474116</t>
  </si>
  <si>
    <t>Omietka vnút. stien zo suchých zmesí na tvárnice Ytong hr. 10mm</t>
  </si>
  <si>
    <t>26</t>
  </si>
  <si>
    <t>612406121</t>
  </si>
  <si>
    <t>Stierka vnútorných stien sadrová hr. 3 mm</t>
  </si>
  <si>
    <t>28</t>
  </si>
  <si>
    <t>15</t>
  </si>
  <si>
    <t>612481119</t>
  </si>
  <si>
    <t>Potiahnutie vnút.stien a ostatných plôch sklotextilnou mriežkou</t>
  </si>
  <si>
    <t>30</t>
  </si>
  <si>
    <t>632471210</t>
  </si>
  <si>
    <t>Príprava podkladu pod nivel.stierku, penetračný náter</t>
  </si>
  <si>
    <t>32</t>
  </si>
  <si>
    <t>17</t>
  </si>
  <si>
    <t>632477010</t>
  </si>
  <si>
    <t>Nivelačná stierka podlahová hrúbky 8 mm</t>
  </si>
  <si>
    <t>34</t>
  </si>
  <si>
    <t>633811111</t>
  </si>
  <si>
    <t>Brúsenie nerovností podláh do 2 mm a odstránenie lep.vrstvy</t>
  </si>
  <si>
    <t>36</t>
  </si>
  <si>
    <t>19</t>
  </si>
  <si>
    <t>633811119</t>
  </si>
  <si>
    <t>Príplatok k brúseniu nerovností betónových podláh ZKD 1 mm záberu</t>
  </si>
  <si>
    <t>38</t>
  </si>
  <si>
    <t>OSTATNÉ KONŠTRUKCIE A PRÁCE</t>
  </si>
  <si>
    <t>952901111</t>
  </si>
  <si>
    <t>Vyčistenie budov byt. alebo občian. výstavby pri výške podlažia do 4 m</t>
  </si>
  <si>
    <t>40</t>
  </si>
  <si>
    <t>21</t>
  </si>
  <si>
    <t>968061125</t>
  </si>
  <si>
    <t>Vyvesenie alebo zavesenie drev. krídiel dvier do 2 m2</t>
  </si>
  <si>
    <t>42</t>
  </si>
  <si>
    <t>968072455</t>
  </si>
  <si>
    <t>Vybúranie kov. dverných zárubní do 2 m2</t>
  </si>
  <si>
    <t>44</t>
  </si>
  <si>
    <t>23</t>
  </si>
  <si>
    <t>968072641</t>
  </si>
  <si>
    <t>Vybúranie zaskl. stien akýchkoľvek a svetlíkov</t>
  </si>
  <si>
    <t>46</t>
  </si>
  <si>
    <t>968081131</t>
  </si>
  <si>
    <t>Demontáž plast./hliník. okien a dverí bm obvodu</t>
  </si>
  <si>
    <t>48</t>
  </si>
  <si>
    <t>25</t>
  </si>
  <si>
    <t>971035241</t>
  </si>
  <si>
    <t>Vybúr. otvorov do 0,0225 m2 v murive tehl. MC hr. do 30 cm</t>
  </si>
  <si>
    <t>50</t>
  </si>
  <si>
    <t>971035251</t>
  </si>
  <si>
    <t>Vybúr. otvorov do 0,0225 m2 v murive tehl. MC hr. do 45 cm</t>
  </si>
  <si>
    <t>52</t>
  </si>
  <si>
    <t>27</t>
  </si>
  <si>
    <t>971035661</t>
  </si>
  <si>
    <t>Vybúr. otvorov do 4 m2 v murive tehl. na MC hr. do 60 cm</t>
  </si>
  <si>
    <t>54</t>
  </si>
  <si>
    <t>974031666</t>
  </si>
  <si>
    <t>Vysekanie rýh v tehel. murive pre nosníky do 15 x 25 cm</t>
  </si>
  <si>
    <t>56</t>
  </si>
  <si>
    <t>29</t>
  </si>
  <si>
    <t>978059521</t>
  </si>
  <si>
    <t>Vybúranie obkladov vnút. z obkladačiek plochy do 2 m2</t>
  </si>
  <si>
    <t>58</t>
  </si>
  <si>
    <t>979081111</t>
  </si>
  <si>
    <t>Odvoz sute a vybúraných hmôt na skládku do 1 km</t>
  </si>
  <si>
    <t>t</t>
  </si>
  <si>
    <t>60</t>
  </si>
  <si>
    <t>31</t>
  </si>
  <si>
    <t>979081121</t>
  </si>
  <si>
    <t>Odvoz sute a vybúraných hmôt na skládku každý ďalší 1 km</t>
  </si>
  <si>
    <t>62</t>
  </si>
  <si>
    <t>979082111</t>
  </si>
  <si>
    <t>Vnútrostavenisková doprava sute a vybúraných hmôt do 10 m</t>
  </si>
  <si>
    <t>64</t>
  </si>
  <si>
    <t>33</t>
  </si>
  <si>
    <t>979082121</t>
  </si>
  <si>
    <t>Vnútrost. doprava sute a vybúraných hmôt každých ďalších 5 m</t>
  </si>
  <si>
    <t>66</t>
  </si>
  <si>
    <t>979131409</t>
  </si>
  <si>
    <t>Poplatok za ulož.a znešk.staveb.sute na vymedzených skládkach "O"-ostatný odpad</t>
  </si>
  <si>
    <t>68</t>
  </si>
  <si>
    <t>35</t>
  </si>
  <si>
    <t>998991111</t>
  </si>
  <si>
    <t>Presun hmôt pre opravy v objektoch výšky do 25 m</t>
  </si>
  <si>
    <t>70</t>
  </si>
  <si>
    <t>D2</t>
  </si>
  <si>
    <t>PRÁCE A DODÁVKY PSV</t>
  </si>
  <si>
    <t>722</t>
  </si>
  <si>
    <t>Vnútorný vodovod</t>
  </si>
  <si>
    <t>722252106</t>
  </si>
  <si>
    <t>Požiarne príslušenstvo, hasiaci prístroj práškový 6 kg</t>
  </si>
  <si>
    <t>72</t>
  </si>
  <si>
    <t>37</t>
  </si>
  <si>
    <t>998722201</t>
  </si>
  <si>
    <t>Presun hmôt pre vnút. vodovod v objektoch výšky do 6 m</t>
  </si>
  <si>
    <t>%</t>
  </si>
  <si>
    <t>74</t>
  </si>
  <si>
    <t>725</t>
  </si>
  <si>
    <t>Zariaďovacie predmety</t>
  </si>
  <si>
    <t>725210821</t>
  </si>
  <si>
    <t>Demontáž umývadiel bez výtokových armatúr</t>
  </si>
  <si>
    <t>súbor</t>
  </si>
  <si>
    <t>76</t>
  </si>
  <si>
    <t>39</t>
  </si>
  <si>
    <t>725211635</t>
  </si>
  <si>
    <t>Umývadlo keram pripev. na stenu skrutk farebné s krytkou na sifón 600 mm</t>
  </si>
  <si>
    <t>78</t>
  </si>
  <si>
    <t>725820801</t>
  </si>
  <si>
    <t>Demontáž batérií nástenných do G 3/4</t>
  </si>
  <si>
    <t>80</t>
  </si>
  <si>
    <t>41</t>
  </si>
  <si>
    <t>725821200</t>
  </si>
  <si>
    <t>Batéria umývadlová nástenná G 1/2 x 150 štandardná kvalita</t>
  </si>
  <si>
    <t>82</t>
  </si>
  <si>
    <t>725860010</t>
  </si>
  <si>
    <t>Zápachová uzávierka pre umývadlo alebo drez D 40 štandardná kvalita</t>
  </si>
  <si>
    <t>84</t>
  </si>
  <si>
    <t>43</t>
  </si>
  <si>
    <t>725860811</t>
  </si>
  <si>
    <t>Demontáž zápachových uzávierok jednoduchých pre zar. predm.</t>
  </si>
  <si>
    <t>86</t>
  </si>
  <si>
    <t>766</t>
  </si>
  <si>
    <t>Konštrukcie stolárske</t>
  </si>
  <si>
    <t>766661101</t>
  </si>
  <si>
    <t>D1 Montáž a dodávka drev.dvier 1000x2050 mm vrátane oceľ.zárubne, povrch.úpravy a kovania</t>
  </si>
  <si>
    <t>88</t>
  </si>
  <si>
    <t>45</t>
  </si>
  <si>
    <t>766661105</t>
  </si>
  <si>
    <t>D5 Montáž a dodávka drev.dvier 1000x2050 mm vrátane oceľ.zárubne, povrch.úpravy a kovania</t>
  </si>
  <si>
    <t>90</t>
  </si>
  <si>
    <t>766661106</t>
  </si>
  <si>
    <t>D6 Montáž a dodávka drev.dvier 900x2050 mm vrátane oceľ.zárubne, povrch.úpravy a kovania</t>
  </si>
  <si>
    <t>92</t>
  </si>
  <si>
    <t>47</t>
  </si>
  <si>
    <t>766825821</t>
  </si>
  <si>
    <t>Demontáž drev. vstavaných skríň 2-krídlových</t>
  </si>
  <si>
    <t>94</t>
  </si>
  <si>
    <t>hod</t>
  </si>
  <si>
    <t>96</t>
  </si>
  <si>
    <t>49</t>
  </si>
  <si>
    <t>998766201</t>
  </si>
  <si>
    <t>Presun hmôt pre konštr. stolárske v objektoch výšky do 6 m</t>
  </si>
  <si>
    <t>98</t>
  </si>
  <si>
    <t>767</t>
  </si>
  <si>
    <t>Konštrukcie doplnk. kovové stavebné</t>
  </si>
  <si>
    <t>767631105</t>
  </si>
  <si>
    <t>O5 Montáž a dodávka okien hliníkových 1980x1830 mm vrátane exterier.a interier.parapätu a kovania</t>
  </si>
  <si>
    <t>100</t>
  </si>
  <si>
    <t>51</t>
  </si>
  <si>
    <t>767631106</t>
  </si>
  <si>
    <t>O6 Montáž a dodávka okien hliníkových 1310x1940 mm vrátane exterier.a interier.parapätu a kovania</t>
  </si>
  <si>
    <t>102</t>
  </si>
  <si>
    <t>767631107</t>
  </si>
  <si>
    <t>O7 Montáž a dodávka okien hliníkových 2050x1950 mm vrátane exterier.a interier.parapätu a kovania</t>
  </si>
  <si>
    <t>104</t>
  </si>
  <si>
    <t>53</t>
  </si>
  <si>
    <t>767631108</t>
  </si>
  <si>
    <t>O8 Montáž a dodávka okien hliníkových 2050x1950 mm vrátane exterier.a interier.parapätu a kovania</t>
  </si>
  <si>
    <t>106</t>
  </si>
  <si>
    <t>767631109</t>
  </si>
  <si>
    <t>O9 Montáž a dodávka okien hliníkových 2010x1500 mm vrátane exterier.a interier.parapätu a kovania</t>
  </si>
  <si>
    <t>108</t>
  </si>
  <si>
    <t>55</t>
  </si>
  <si>
    <t>767631210</t>
  </si>
  <si>
    <t>SK10 Montáž a dodávka zaskl.steny v hliník.ráme s dverami požiar EW15D3-C 1600x3240 mm vrátane kovania</t>
  </si>
  <si>
    <t>110</t>
  </si>
  <si>
    <t>767631211</t>
  </si>
  <si>
    <t>SK11 Montáž a dodávka zaskl.steny v hliník.ráme 3740x3230 mm</t>
  </si>
  <si>
    <t>112</t>
  </si>
  <si>
    <t>57</t>
  </si>
  <si>
    <t>767995105</t>
  </si>
  <si>
    <t>Montáž spätná atypických stavebných doplnk. konštrukcií do 100 kg - závesy, mreže</t>
  </si>
  <si>
    <t>kg</t>
  </si>
  <si>
    <t>114</t>
  </si>
  <si>
    <t>767996801</t>
  </si>
  <si>
    <t>Demontáž ostatných doplnkov, do 50 kg - mriežky, svietidlá, konzoly, íné</t>
  </si>
  <si>
    <t>116</t>
  </si>
  <si>
    <t>59</t>
  </si>
  <si>
    <t>767996802</t>
  </si>
  <si>
    <t>Demontáž ostatných doplnkov, do 100 kg - závesy, mreže</t>
  </si>
  <si>
    <t>118</t>
  </si>
  <si>
    <t>998767201</t>
  </si>
  <si>
    <t>Presun hmôt pre kovové stav. doplnk. konštr. v objektoch výšky do 6 m</t>
  </si>
  <si>
    <t>120</t>
  </si>
  <si>
    <t>776</t>
  </si>
  <si>
    <t>Podlahy povlakové</t>
  </si>
  <si>
    <t>61</t>
  </si>
  <si>
    <t>776421100</t>
  </si>
  <si>
    <t>Podlahové soklíky alebo líšty z mäkčených plastov</t>
  </si>
  <si>
    <t>122</t>
  </si>
  <si>
    <t>776511820</t>
  </si>
  <si>
    <t>Odstránenie povlakových podláh lepených s podložkou vrátane olištovania</t>
  </si>
  <si>
    <t>124</t>
  </si>
  <si>
    <t>63</t>
  </si>
  <si>
    <t>776551000</t>
  </si>
  <si>
    <t>Lepenie povlakových podláh z pásov korku, linolea, novolea</t>
  </si>
  <si>
    <t>126</t>
  </si>
  <si>
    <t>284101000</t>
  </si>
  <si>
    <t>128</t>
  </si>
  <si>
    <t>65</t>
  </si>
  <si>
    <t>998776201</t>
  </si>
  <si>
    <t>Presun hmôt pre podlahy povlakové v objektoch výšky do 6 m</t>
  </si>
  <si>
    <t>130</t>
  </si>
  <si>
    <t>781</t>
  </si>
  <si>
    <t>Obklady z obkladačiek a dosiek</t>
  </si>
  <si>
    <t>781414010</t>
  </si>
  <si>
    <t>Príprava podkladu pod obklad keram. penetračný náter</t>
  </si>
  <si>
    <t>132</t>
  </si>
  <si>
    <t>67</t>
  </si>
  <si>
    <t>781415011</t>
  </si>
  <si>
    <t>134</t>
  </si>
  <si>
    <t>597636000</t>
  </si>
  <si>
    <t>136</t>
  </si>
  <si>
    <t>69</t>
  </si>
  <si>
    <t>781419704</t>
  </si>
  <si>
    <t>Prípl. za škárovanie pri mont. obkl. keramických</t>
  </si>
  <si>
    <t>138</t>
  </si>
  <si>
    <t>998781201</t>
  </si>
  <si>
    <t>Presun hmôt pre obklady keramické v objektoch výšky do 6 m</t>
  </si>
  <si>
    <t>140</t>
  </si>
  <si>
    <t>783</t>
  </si>
  <si>
    <t>Nátery</t>
  </si>
  <si>
    <t>71</t>
  </si>
  <si>
    <t>783201831</t>
  </si>
  <si>
    <t>Odstránenie náterov z doplnk. kov. konštr. oceľovou kefou a oškrabaním</t>
  </si>
  <si>
    <t>142</t>
  </si>
  <si>
    <t>783222100</t>
  </si>
  <si>
    <t>Nátery kov. stav. doplnk. konštr. syntet. dvojnásobné</t>
  </si>
  <si>
    <t>144</t>
  </si>
  <si>
    <t>73</t>
  </si>
  <si>
    <t>783226100</t>
  </si>
  <si>
    <t>Nátery kov. stav. doplnk. konštr. syntet. základné</t>
  </si>
  <si>
    <t>146</t>
  </si>
  <si>
    <t>784</t>
  </si>
  <si>
    <t>Maľby</t>
  </si>
  <si>
    <t>784402801</t>
  </si>
  <si>
    <t>Odstránenie malieb v miestnostiach výšky do 3,8 m oškrabaním a očistením</t>
  </si>
  <si>
    <t>148</t>
  </si>
  <si>
    <t>75</t>
  </si>
  <si>
    <t>784412301</t>
  </si>
  <si>
    <t>Príprava podkladu stien penetráciou v miest. do 3,8m</t>
  </si>
  <si>
    <t>150</t>
  </si>
  <si>
    <t>784441030</t>
  </si>
  <si>
    <t>Maľba latex dvojnásobná oteruvzdorná  v miest. do 3,8m</t>
  </si>
  <si>
    <t>152</t>
  </si>
  <si>
    <t>77</t>
  </si>
  <si>
    <t>784441210</t>
  </si>
  <si>
    <t>Maľba umývateľná dvojnásobná oteruvzdorná  v miest. do 3,8m</t>
  </si>
  <si>
    <t>154</t>
  </si>
  <si>
    <t>2 - Zdravotechnika</t>
  </si>
  <si>
    <t>PSV - Práce a dodávky PSV</t>
  </si>
  <si>
    <t xml:space="preserve">    721 - Zdravotechnika - vnútorná kanalizácia</t>
  </si>
  <si>
    <t>PSV</t>
  </si>
  <si>
    <t>Práce a dodávky PSV</t>
  </si>
  <si>
    <t>721</t>
  </si>
  <si>
    <t>Zdravotechnika - vnútorná kanalizácia</t>
  </si>
  <si>
    <t>721172011</t>
  </si>
  <si>
    <t>721172012</t>
  </si>
  <si>
    <t>721172013</t>
  </si>
  <si>
    <t>721172014</t>
  </si>
  <si>
    <t>721172031S1</t>
  </si>
  <si>
    <t>721194105.S</t>
  </si>
  <si>
    <t>Zriadenie prípojky na potrubí vyvedenie a upevnenie odpadových výpustiek D 50 mm</t>
  </si>
  <si>
    <t>ks</t>
  </si>
  <si>
    <t>721194109.S</t>
  </si>
  <si>
    <t>Zriadenie prípojky na potrubí vyvedenie a upevnenie odpadových výpustiek D 110 mm - pripojenie na existujúce potrrubia</t>
  </si>
  <si>
    <t>721194110.S</t>
  </si>
  <si>
    <t>Zriadenie prípojky na potrubí vyvedenie a upevnenie odpadových výpustiek D 125 mm - pripojenie na existujúce potrubie</t>
  </si>
  <si>
    <t>721213006.S</t>
  </si>
  <si>
    <t>Montáž podlahového vpustu s vodorovným odtokom DN 75</t>
  </si>
  <si>
    <t>286630023000.S</t>
  </si>
  <si>
    <t>Podlahový vpust variabilný odtok DN 75, mriežka/krytka nerez</t>
  </si>
  <si>
    <t>725869380.S</t>
  </si>
  <si>
    <t>Montáž zápachovej uzávierky pre zariaďovacie predmety, ostatných typov do D 32 mm - pre klimatizačné zariadenia</t>
  </si>
  <si>
    <t>551620015600</t>
  </si>
  <si>
    <t>551620027100</t>
  </si>
  <si>
    <t>721259100.S1</t>
  </si>
  <si>
    <t>Montáž kanalizačného čerpadla</t>
  </si>
  <si>
    <t>422210001500.S</t>
  </si>
  <si>
    <t>721290111.S</t>
  </si>
  <si>
    <t>Ostatné - skúška tesnosti kanalizácie v objektoch vodou do DN 125</t>
  </si>
  <si>
    <t>998721201.S</t>
  </si>
  <si>
    <t>Presun hmôt pre vnútornú kanalizáciu v objektoch výšky do 6 m</t>
  </si>
  <si>
    <t>3 - Silnoprud</t>
  </si>
  <si>
    <t>D1 - Montáž  C-210 M</t>
  </si>
  <si>
    <t xml:space="preserve">    D2 - Nosný materiál </t>
  </si>
  <si>
    <t xml:space="preserve">      D3 - Stavebné úpravy C 801-3</t>
  </si>
  <si>
    <t xml:space="preserve">        D4 - Odborná prehliadka a skúšky</t>
  </si>
  <si>
    <t xml:space="preserve">          D5 - HZS</t>
  </si>
  <si>
    <t>Montáž  C-210 M</t>
  </si>
  <si>
    <t>Pol54</t>
  </si>
  <si>
    <t>FXP 16mm</t>
  </si>
  <si>
    <t>Pol55</t>
  </si>
  <si>
    <t>FXP 20mm</t>
  </si>
  <si>
    <t>P</t>
  </si>
  <si>
    <t>Poznámka k položke:_x000D_
KRABICA PRÍSTROJOVÁ BEZ ZAPOJENIA</t>
  </si>
  <si>
    <t>Pol57</t>
  </si>
  <si>
    <t>KP 68/2 typ 1901 prístr.hl.42mm spojovacie</t>
  </si>
  <si>
    <t>Poznámka k položke:_x000D_
KRABICA ROZVODNÁ SO SVORK.VRÁTANE ZAPOJ.</t>
  </si>
  <si>
    <t>Pol58</t>
  </si>
  <si>
    <t>KR 68/2 typ 1903</t>
  </si>
  <si>
    <t>Poznámka k položke:_x000D_
PODLAHOVÉ  KRABICE</t>
  </si>
  <si>
    <t>Pol59</t>
  </si>
  <si>
    <t>podlahová krabica pre  6prístrojov</t>
  </si>
  <si>
    <t>Poznámka k položke:_x000D_
SVORKOVNICE</t>
  </si>
  <si>
    <t>Pol60</t>
  </si>
  <si>
    <t>osadenie lustrovej svorky do 3x4</t>
  </si>
  <si>
    <t>Pol61</t>
  </si>
  <si>
    <t>odviečkovanie krabíc-viečko na závit</t>
  </si>
  <si>
    <t>Poznámka k položke:_x000D_
OSADENIE HMOŽDINKY DO TEHLY</t>
  </si>
  <si>
    <t>Pol62</t>
  </si>
  <si>
    <t>hmoždinka 8mm</t>
  </si>
  <si>
    <t>Poznámka k položke:_x000D_
KAB.ŽĽABY</t>
  </si>
  <si>
    <t>Pol64</t>
  </si>
  <si>
    <t>kab.žľab  300x60</t>
  </si>
  <si>
    <t>Pol226</t>
  </si>
  <si>
    <t>Montáž prepážky do žľabu</t>
  </si>
  <si>
    <t>Pol66</t>
  </si>
  <si>
    <t>Odkrytie znovu zakrytie žľabu</t>
  </si>
  <si>
    <t>Pol67</t>
  </si>
  <si>
    <t>Nos.konštrukcia pre uchytenie žľabov</t>
  </si>
  <si>
    <t>Pol68</t>
  </si>
  <si>
    <t>Príchytky pre uchytenie káblov nad podhľadom</t>
  </si>
  <si>
    <t>Poznámka k položke:_x000D_
BEZHALOGENOVÉ  KÁBLE</t>
  </si>
  <si>
    <t>Pol70</t>
  </si>
  <si>
    <t>CHKE-R -O 2 x 1.5</t>
  </si>
  <si>
    <t>Pol71</t>
  </si>
  <si>
    <t>CHKE-R -O 3 x 1.5</t>
  </si>
  <si>
    <t>Pol72</t>
  </si>
  <si>
    <t>CHKE-R -J 3 x 1.5</t>
  </si>
  <si>
    <t>Pol73</t>
  </si>
  <si>
    <t>CHKE-R -J 3 x 2.5</t>
  </si>
  <si>
    <t>Pol74</t>
  </si>
  <si>
    <t>CHKE-R-J  4 x 1,5</t>
  </si>
  <si>
    <t>Poznámka k položke:_x000D_
PRÍPLATOK NA ZAŤAHOVANIE KÁBLOV</t>
  </si>
  <si>
    <t>Pol76</t>
  </si>
  <si>
    <t>zaťahovanie kábla do 0,75kg</t>
  </si>
  <si>
    <t>Pol77</t>
  </si>
  <si>
    <t>označovací štítok na kábel</t>
  </si>
  <si>
    <t>Poznámka k položke:_x000D_
UKONČENIE KÁBLOV</t>
  </si>
  <si>
    <t>Pol79</t>
  </si>
  <si>
    <t>do  4 x 10</t>
  </si>
  <si>
    <t>Poznámka k položke:_x000D_
SPÍNAČE  ZAPUSTENÉ IP20</t>
  </si>
  <si>
    <t>Pol81</t>
  </si>
  <si>
    <t>jednopólový - radenie 1</t>
  </si>
  <si>
    <t>Pol82</t>
  </si>
  <si>
    <t>sériový - radenie  5</t>
  </si>
  <si>
    <t>Pol83</t>
  </si>
  <si>
    <t>sériovo-striedavý - radenie 5A</t>
  </si>
  <si>
    <t>Pol84</t>
  </si>
  <si>
    <t>striedavý - radenie 6</t>
  </si>
  <si>
    <t>Pol85</t>
  </si>
  <si>
    <t>krížový - radenie 7</t>
  </si>
  <si>
    <t>Pol87</t>
  </si>
  <si>
    <t>jednozásuvka 10/16 A 2P+Z</t>
  </si>
  <si>
    <t>Pol88</t>
  </si>
  <si>
    <t>dvojzásuvka 10/16 A 2P+Z</t>
  </si>
  <si>
    <t>Poznámka k položke:_x000D_
ZÁSUVKY  ZAPUSTENÉ IP44</t>
  </si>
  <si>
    <t>Pol89</t>
  </si>
  <si>
    <t>jednozásuvka 10/16 A 2P+Z, IP44</t>
  </si>
  <si>
    <t>Poznámka k položke:_x000D_
SVIETIDLÁ</t>
  </si>
  <si>
    <t>Pol91</t>
  </si>
  <si>
    <t>Pol92</t>
  </si>
  <si>
    <t>Pol93</t>
  </si>
  <si>
    <t>Svietidlo  zapustené   montáž</t>
  </si>
  <si>
    <t>Poznámka k položke:_x000D_
BLESKOZVODOVÉ SVORKY</t>
  </si>
  <si>
    <t>Pol94</t>
  </si>
  <si>
    <t>svorka Bernard vč. pásky</t>
  </si>
  <si>
    <t>Poznámka k položke:_x000D_
PRÍSLUŠENSTVO UZEMŇOVACIEHO VEDENIA</t>
  </si>
  <si>
    <t>Pol96</t>
  </si>
  <si>
    <t>Cu 4-6mm2 pevne</t>
  </si>
  <si>
    <t>Pol98</t>
  </si>
  <si>
    <t>PPV 6.00 %</t>
  </si>
  <si>
    <t xml:space="preserve">Nosný materiál </t>
  </si>
  <si>
    <t>Pol99</t>
  </si>
  <si>
    <t>chránička FXP  16mm</t>
  </si>
  <si>
    <t>Pol100</t>
  </si>
  <si>
    <t>chránička FXP  20mm</t>
  </si>
  <si>
    <t>Pol102</t>
  </si>
  <si>
    <t>KP 67/2 prístrojová krabica</t>
  </si>
  <si>
    <t>Pol103</t>
  </si>
  <si>
    <t>KR68 so svorkovnicou</t>
  </si>
  <si>
    <t>Pol104</t>
  </si>
  <si>
    <t>Podlahová krabica pre 6 prístrojov</t>
  </si>
  <si>
    <t>Pol105</t>
  </si>
  <si>
    <t>wago svorka  5x2.5</t>
  </si>
  <si>
    <t>Pol106</t>
  </si>
  <si>
    <t>Pol108</t>
  </si>
  <si>
    <t>kab.žľab  300x60   komplet</t>
  </si>
  <si>
    <t>Pol110</t>
  </si>
  <si>
    <t>Nosník  pre žľab 300x60</t>
  </si>
  <si>
    <t>Pol111</t>
  </si>
  <si>
    <t>Príchytka pre uchytenie káblov nad podhľadom</t>
  </si>
  <si>
    <t>Pol112</t>
  </si>
  <si>
    <t>Prepážka do žľabu  60mm</t>
  </si>
  <si>
    <t>Pol113</t>
  </si>
  <si>
    <t>Poznámka k položke:_x000D_
SILOVÉ VODIČE CY</t>
  </si>
  <si>
    <t>Pol114</t>
  </si>
  <si>
    <t>CYY   6mm2 zelenožltý</t>
  </si>
  <si>
    <t>Pol116</t>
  </si>
  <si>
    <t>Pol117</t>
  </si>
  <si>
    <t>Pol118</t>
  </si>
  <si>
    <t>Pol119</t>
  </si>
  <si>
    <t>Pol120</t>
  </si>
  <si>
    <t>Pol124</t>
  </si>
  <si>
    <t>typ Bernard vč.pásky</t>
  </si>
  <si>
    <t>Poznámka k položke:_x000D_
SPÍNAČE A ZÁSUVKY IP20  POD OM:</t>
  </si>
  <si>
    <t>Pol126</t>
  </si>
  <si>
    <t>Pol127</t>
  </si>
  <si>
    <t>sériový prepínač- radenie 5</t>
  </si>
  <si>
    <t>Pol128</t>
  </si>
  <si>
    <t>sériovo-striedavý prepínač- radenie 5A</t>
  </si>
  <si>
    <t>Pol129</t>
  </si>
  <si>
    <t>striedavý prepínač- radenie 6</t>
  </si>
  <si>
    <t>Pol130</t>
  </si>
  <si>
    <t>krížový prepínač- radenie 7</t>
  </si>
  <si>
    <t>Pol132</t>
  </si>
  <si>
    <t>Pol133</t>
  </si>
  <si>
    <t>jednozásuvka 10/16 A 2P+Z  do podlahovej krabice</t>
  </si>
  <si>
    <t>Pol134</t>
  </si>
  <si>
    <t>Pol227</t>
  </si>
  <si>
    <t>štvorrámik</t>
  </si>
  <si>
    <t>Poznámka k položke:_x000D_
SPÍNAČE A ZÁSUVKY  IP54  NA POVRCH</t>
  </si>
  <si>
    <t>Pol137</t>
  </si>
  <si>
    <t>jednozásuvka 10/16 A 2P+Z, IP54  na povrch.</t>
  </si>
  <si>
    <t>Poznámka k položke:_x000D_
SVIETIDLÁ VRÁTANE  SVETELNÝCH ZDROJOV</t>
  </si>
  <si>
    <t>Pol138</t>
  </si>
  <si>
    <t>Pol140</t>
  </si>
  <si>
    <t>Pol141</t>
  </si>
  <si>
    <t>podružný materiál 3.00 %</t>
  </si>
  <si>
    <t>D3</t>
  </si>
  <si>
    <t>Stavebné úpravy C 801-3</t>
  </si>
  <si>
    <t>Pol161</t>
  </si>
  <si>
    <t>ryha do š.50mm</t>
  </si>
  <si>
    <t>Poznámka k položke:_x000D_
RYHY  V  BETONE  FRÉZOVANÍM</t>
  </si>
  <si>
    <t>Pol162</t>
  </si>
  <si>
    <t>ryha  hl. 50mm do š.50mm</t>
  </si>
  <si>
    <t>Poznámka k položke:_x000D_
VYSEKANIE KAPIES PRE KRABICE</t>
  </si>
  <si>
    <t>Pol163</t>
  </si>
  <si>
    <t>100x100x50mm   tehla</t>
  </si>
  <si>
    <t>D4</t>
  </si>
  <si>
    <t>Odborná prehliadka a skúšky</t>
  </si>
  <si>
    <t>Pol50</t>
  </si>
  <si>
    <t>vypracovanie správy</t>
  </si>
  <si>
    <t>158</t>
  </si>
  <si>
    <t>D5</t>
  </si>
  <si>
    <t>HZS</t>
  </si>
  <si>
    <t>Pol164</t>
  </si>
  <si>
    <t>Nepredvídané práce spojené s náväznosťou na objekt B</t>
  </si>
  <si>
    <t>162</t>
  </si>
  <si>
    <t>4 - Slaboprud</t>
  </si>
  <si>
    <t>D1 - Montáž  C-220 M</t>
  </si>
  <si>
    <t xml:space="preserve">        D4 - odborná prehliadka a skúšky</t>
  </si>
  <si>
    <t xml:space="preserve">          D5 - hzs</t>
  </si>
  <si>
    <t>Montáž  C-220 M</t>
  </si>
  <si>
    <t>Pol165</t>
  </si>
  <si>
    <t>FXP 16</t>
  </si>
  <si>
    <t>Pol166</t>
  </si>
  <si>
    <t>Poznámka k položke:_x000D_
KÁBEL  ULOŽENÝ V RÚRKE,ŽLABE ALEBO NA ROŠTE</t>
  </si>
  <si>
    <t>Pol168</t>
  </si>
  <si>
    <t>S-FTP  4x2x0,8   cat 6</t>
  </si>
  <si>
    <t>Poznámka k položke:_x000D_
ZÁSUVKA TELEFÓNNA, PC</t>
  </si>
  <si>
    <t>Pol169</t>
  </si>
  <si>
    <t>zásuvka PC 2xRJ45v pod omietku  montáž</t>
  </si>
  <si>
    <t>Pol170</t>
  </si>
  <si>
    <t>zásuvka PC 2xRJ45v na strop  montáž</t>
  </si>
  <si>
    <t>Pol172</t>
  </si>
  <si>
    <t>zásuvka PC 2x RJ45   zapojenie</t>
  </si>
  <si>
    <t>Pol173</t>
  </si>
  <si>
    <t>Značenie a meranie zásuviek</t>
  </si>
  <si>
    <t>Pol174</t>
  </si>
  <si>
    <t>Značenie a meranie prípojných miest</t>
  </si>
  <si>
    <t>Pol175</t>
  </si>
  <si>
    <t>Premeranie  cat.6A</t>
  </si>
  <si>
    <t>Pol181</t>
  </si>
  <si>
    <t>CYTFY   2x0,5 + 6x0,3 ( S-FTP 4x2x0,8 cat 6)</t>
  </si>
  <si>
    <t>Pol182</t>
  </si>
  <si>
    <t>ukončenie káblov do 8x1 alebo 1,5</t>
  </si>
  <si>
    <t>Pol178</t>
  </si>
  <si>
    <t>štítok kabelový</t>
  </si>
  <si>
    <t>Pol185</t>
  </si>
  <si>
    <t>Montáž snímača PIR na povrch</t>
  </si>
  <si>
    <t>Pol186</t>
  </si>
  <si>
    <t>Montáž držiaka snímača</t>
  </si>
  <si>
    <t>Pol187</t>
  </si>
  <si>
    <t>hmoždinky 8mm</t>
  </si>
  <si>
    <t>Pol188</t>
  </si>
  <si>
    <t>Montáž klávesnice</t>
  </si>
  <si>
    <t>Pol190</t>
  </si>
  <si>
    <t>Uvedenie systému do prevádzky</t>
  </si>
  <si>
    <t>Pol191</t>
  </si>
  <si>
    <t>chránička  FXP 16</t>
  </si>
  <si>
    <t>Pol192</t>
  </si>
  <si>
    <t>Interierová kamera na konzolu - montáž</t>
  </si>
  <si>
    <t>Pol193</t>
  </si>
  <si>
    <t>Zapojenie kamery</t>
  </si>
  <si>
    <t>Pol194</t>
  </si>
  <si>
    <t>kábel SXKD-5E-FTP-PE 4x2x0,5</t>
  </si>
  <si>
    <t>Pol197</t>
  </si>
  <si>
    <t>PPV 1.00 %</t>
  </si>
  <si>
    <t>Pol198</t>
  </si>
  <si>
    <t>Pol199</t>
  </si>
  <si>
    <t>Krabica prístrojová KP 68</t>
  </si>
  <si>
    <t>Pol200</t>
  </si>
  <si>
    <t>Pol201</t>
  </si>
  <si>
    <t>zásuvka PC   2xRJ45 pod omietku</t>
  </si>
  <si>
    <t>Pol202</t>
  </si>
  <si>
    <t>zásuvka PC   2xRJ45  na strop</t>
  </si>
  <si>
    <t>Pol208</t>
  </si>
  <si>
    <t>HFX 16</t>
  </si>
  <si>
    <t>Pol210</t>
  </si>
  <si>
    <t>Príchytka BCSV</t>
  </si>
  <si>
    <t>Pol212</t>
  </si>
  <si>
    <t>Pol207</t>
  </si>
  <si>
    <t>Pol214</t>
  </si>
  <si>
    <t>Pol215</t>
  </si>
  <si>
    <t>Pol216</t>
  </si>
  <si>
    <t>Pol217</t>
  </si>
  <si>
    <t>Pol220</t>
  </si>
  <si>
    <t>Pol221</t>
  </si>
  <si>
    <t>Pol222</t>
  </si>
  <si>
    <t>Pol224</t>
  </si>
  <si>
    <t>Držiak na kameru</t>
  </si>
  <si>
    <t>odborná prehliadka a skúšky</t>
  </si>
  <si>
    <t>hzs</t>
  </si>
  <si>
    <t>Pol225</t>
  </si>
  <si>
    <t>Nepredvídané montážne  práce</t>
  </si>
  <si>
    <t>A - Samostatný priestor bývalej zasadačky s vestibulom</t>
  </si>
  <si>
    <t xml:space="preserve">    1 - ZEMNE PRÁCE</t>
  </si>
  <si>
    <t xml:space="preserve">    2 - ZÁKLADY</t>
  </si>
  <si>
    <t xml:space="preserve">    4 - VODOROVNÉ KONŠTRUKCIE</t>
  </si>
  <si>
    <t xml:space="preserve">    711 - Izolácie proti vode a vlhkosti</t>
  </si>
  <si>
    <t xml:space="preserve">    712 - Povlakové krytiny</t>
  </si>
  <si>
    <t xml:space="preserve">    713 - Izolácie tepelné</t>
  </si>
  <si>
    <t xml:space="preserve">    735 - Vykurovacie telesá</t>
  </si>
  <si>
    <t xml:space="preserve">    762 - Konštrukcie tesárske</t>
  </si>
  <si>
    <t xml:space="preserve">    763 - Konštrukcie  - drevostavby</t>
  </si>
  <si>
    <t xml:space="preserve">    764 - Konštrukcie klampiarske</t>
  </si>
  <si>
    <t xml:space="preserve">    771 - Podlahy z dlaždíc  keramických</t>
  </si>
  <si>
    <t>ZEMNE PRÁCE</t>
  </si>
  <si>
    <t>132211101</t>
  </si>
  <si>
    <t>Hĺbenie rýh šírka do 60 cm v hornine 3 ručne</t>
  </si>
  <si>
    <t>162201201</t>
  </si>
  <si>
    <t>Nosenie výkopu vodorov. do 10 m v horn. tr. 1-4</t>
  </si>
  <si>
    <t>162701105</t>
  </si>
  <si>
    <t>Vodorovné premiestnenie výkopu do 10000 m horn. tr. 1-4</t>
  </si>
  <si>
    <t>171201201</t>
  </si>
  <si>
    <t>Uloženie sypaniny na skládku + poplatok</t>
  </si>
  <si>
    <t>ZÁKLADY</t>
  </si>
  <si>
    <t>271571112</t>
  </si>
  <si>
    <t>Vankúš pod základy zo štrkopiesku netriedeného</t>
  </si>
  <si>
    <t>274321411</t>
  </si>
  <si>
    <t>Základové pásy a múry zo železobetónu tr. C25/30</t>
  </si>
  <si>
    <t>274351215</t>
  </si>
  <si>
    <t>Debnenie základových múrov zhotovenie</t>
  </si>
  <si>
    <t>274351216</t>
  </si>
  <si>
    <t>Debnenie základových múrov odstránenie</t>
  </si>
  <si>
    <t>274361821</t>
  </si>
  <si>
    <t>Výstuž základových pásov BSt 500 (10505)</t>
  </si>
  <si>
    <t>593218850</t>
  </si>
  <si>
    <t>Pórobetón nosné preklady 175x24,9x20</t>
  </si>
  <si>
    <t>VODOROVNÉ KONŠTRUKCIE</t>
  </si>
  <si>
    <t>434311115</t>
  </si>
  <si>
    <t>Stupne dusané z betónu bez poteru, so zahladením povrchu tr. C16/20</t>
  </si>
  <si>
    <t>434351141</t>
  </si>
  <si>
    <t>Debnenie stupňov priamočiarych zhotovenie</t>
  </si>
  <si>
    <t>434351142</t>
  </si>
  <si>
    <t>Debnenie stupňov priamočiarych odstránenie</t>
  </si>
  <si>
    <t>611404140</t>
  </si>
  <si>
    <t>Príprava podkladu, penetračný náter</t>
  </si>
  <si>
    <t>611473112</t>
  </si>
  <si>
    <t>612421615</t>
  </si>
  <si>
    <t>Vyspravenie omietok vnút. stien po búraní obkladov</t>
  </si>
  <si>
    <t>612474111</t>
  </si>
  <si>
    <t>Omietka vnút. stien zo suchých zmesí hladká jadrová</t>
  </si>
  <si>
    <t>620991121</t>
  </si>
  <si>
    <t>Zakrývanie výplní vonk. otvorov z lešenia</t>
  </si>
  <si>
    <t>622408124</t>
  </si>
  <si>
    <t>Príprava podkladu pre vonk. omietky, základná penetracia</t>
  </si>
  <si>
    <t>622408320</t>
  </si>
  <si>
    <t>Omietka vonk. vápennocementová stien, hrubá jadrová, hr. 20 mm, ručné sprac.</t>
  </si>
  <si>
    <t>622463231</t>
  </si>
  <si>
    <t>622464223</t>
  </si>
  <si>
    <t>Omietka vonk. stien tenkovrstv. minerálna základ a škrabaná hr.zrna 1,5 mm</t>
  </si>
  <si>
    <t>622464225</t>
  </si>
  <si>
    <t>Omietka vonk. stien tenkovrstv. minerálna základ a škrabaná hr.zrna 1,5 mm soklová</t>
  </si>
  <si>
    <t>622481119</t>
  </si>
  <si>
    <t>Potiahnutie vonk. stien sklovláknitým pletivom vtlačeným do tmelu s prichytením</t>
  </si>
  <si>
    <t>622909010</t>
  </si>
  <si>
    <t>Očistenie vonkajšej omietky vysokotlakovou súpravou WAP</t>
  </si>
  <si>
    <t>625259601</t>
  </si>
  <si>
    <t>Kontaktný zatepľovací systém stierka/sieťka a min. vlna hr. 50 mm komplet, soklove, okenne, zacist, rohové lišty</t>
  </si>
  <si>
    <t>625259605</t>
  </si>
  <si>
    <t>Kontaktný zatepľovací systém stierka/sieťka a min. vlna hr. 150 mm komplet, soklove, okenne, zacist, rohové lišty</t>
  </si>
  <si>
    <t>625991201</t>
  </si>
  <si>
    <t>625991214</t>
  </si>
  <si>
    <t>Zatepl. vonk. stien systém stierka/sieťka a polystyrén XPS hr.50 mm komplet, soklove, okenne, zacist, rohové lišty</t>
  </si>
  <si>
    <t>625991219</t>
  </si>
  <si>
    <t>Zatepl. vonk. stien systém stierka/sieťka a polystyrén XPS hr.100 mm komplet, soklove, okenne, zacist, rohové lišty</t>
  </si>
  <si>
    <t>625991305</t>
  </si>
  <si>
    <t>Zatepl. vonk. stien systém stierka/sieťka a dosky PIR hr.50 mm komplet, soklove, okenne, zacist, rohové lišty</t>
  </si>
  <si>
    <t>625991450</t>
  </si>
  <si>
    <t>631312141</t>
  </si>
  <si>
    <t>Doplnenie jestvujúcich mazanín betónom prostým rýhy</t>
  </si>
  <si>
    <t>631315711</t>
  </si>
  <si>
    <t>Mazanina z betónu prostého tr. C25/30 hr. 12-24 cm</t>
  </si>
  <si>
    <t>631319175</t>
  </si>
  <si>
    <t>Prípl. za stiahnutie povrchu mazaniny pred vlož. výstuže hr. do 24 cm</t>
  </si>
  <si>
    <t>631362021</t>
  </si>
  <si>
    <t>Výstuž betónových mazanín zo zvarovaných sietí Kari</t>
  </si>
  <si>
    <t>941941041</t>
  </si>
  <si>
    <t>Montáž lešenia ľahk. radového s podlahami š. do 1,2 m v. do 10 m</t>
  </si>
  <si>
    <t>941941291</t>
  </si>
  <si>
    <t>Príplatok za prvý a každý ďalší mesiac použitia lešenia k pol. -1041</t>
  </si>
  <si>
    <t>941941841</t>
  </si>
  <si>
    <t>Demontáž lešenia ľahk. radového s podlahami š. do 1,2 m v. do 10 m</t>
  </si>
  <si>
    <t>941955003</t>
  </si>
  <si>
    <t>Lešenie ľahké prac. pomocné výš. podlahy do 2,5 m</t>
  </si>
  <si>
    <t>962031132</t>
  </si>
  <si>
    <t>Búranie priečok z tehál MV, MVC hr. do 10 cm, plocha nad 4 m2</t>
  </si>
  <si>
    <t>962032231</t>
  </si>
  <si>
    <t>Búranie muriva z tehál na MV, MVC alebo otvorov nad 4 m2</t>
  </si>
  <si>
    <t>963042819</t>
  </si>
  <si>
    <t>Búranie schodisk. stupňov betónových zhotovených na mieste</t>
  </si>
  <si>
    <t>964011221</t>
  </si>
  <si>
    <t>Búranie želbet. prefa prekladov dl. do 3 m hmot. do 75 kg/m</t>
  </si>
  <si>
    <t>965041431</t>
  </si>
  <si>
    <t>Búr. podkl. alebo mazanín škvárobet. hr. nad 10 cm do 4 m2</t>
  </si>
  <si>
    <t>965043431</t>
  </si>
  <si>
    <t>Búranie bet. podkladu s poterom hr. do 15 cm do 4 m2</t>
  </si>
  <si>
    <t>965049112</t>
  </si>
  <si>
    <t>Prípl. k búr. bet. mazanín so zvarov. sieťou hr. nad 10 cm</t>
  </si>
  <si>
    <t>965081712</t>
  </si>
  <si>
    <t>Búranie dlažieb xylolit. alebo keram. hr. do 1 cm do 1 m2 - sokle</t>
  </si>
  <si>
    <t>965081812</t>
  </si>
  <si>
    <t>Búranie dlažieb kamenin. cem. terac. hr. nad 1 cm do 1 m2 - sokle</t>
  </si>
  <si>
    <t>965081813</t>
  </si>
  <si>
    <t>Búranie dlažieb kamenin. cem. terac. hr. nad 1 cm nad 1 m2</t>
  </si>
  <si>
    <t>968061126</t>
  </si>
  <si>
    <t>Vyvesenie alebo zavesenie drev. krídiel dvier nad 2 m2</t>
  </si>
  <si>
    <t>968072456</t>
  </si>
  <si>
    <t>Vybúranie kov. dverných zárubní nad 2 m2</t>
  </si>
  <si>
    <t>969011121</t>
  </si>
  <si>
    <t>Vybúranie vedenia vodovodného, plynovodného, vykurovacieho DN do 52 mm</t>
  </si>
  <si>
    <t>969011141</t>
  </si>
  <si>
    <t>Vybúranie vedenia vykurovacieho DN do 200 mm</t>
  </si>
  <si>
    <t>969021111</t>
  </si>
  <si>
    <t>Vybúranie kanalizačného potrubia DN do 100 mm</t>
  </si>
  <si>
    <t>156</t>
  </si>
  <si>
    <t>79</t>
  </si>
  <si>
    <t>971035531</t>
  </si>
  <si>
    <t>Vybúr. otvorov do 1 m2 v murive tehl. na MC hr. do 30 cm</t>
  </si>
  <si>
    <t>971035541</t>
  </si>
  <si>
    <t>Vybúr. otvorov do 1 m2 v murive tehl. na MC hr. do 45 cm</t>
  </si>
  <si>
    <t>160</t>
  </si>
  <si>
    <t>81</t>
  </si>
  <si>
    <t>974031143</t>
  </si>
  <si>
    <t>Vysekanie rýh v tehelnom murive hl. do 7 cm š. do 10 cm - rozvody ZTI, UK</t>
  </si>
  <si>
    <t>164</t>
  </si>
  <si>
    <t>83</t>
  </si>
  <si>
    <t>974042565</t>
  </si>
  <si>
    <t>Vysekanie rýh v betón. podlahe hl. do 15 cm š. do 20 cm</t>
  </si>
  <si>
    <t>166</t>
  </si>
  <si>
    <t>975022241</t>
  </si>
  <si>
    <t>Podchyt. nadzákl. muriva v. do 3 m hr. do 45 cm dl. do 3 m</t>
  </si>
  <si>
    <t>168</t>
  </si>
  <si>
    <t>85</t>
  </si>
  <si>
    <t>978015391</t>
  </si>
  <si>
    <t>Otlčenie vonk. omietok váp. vápenocem.</t>
  </si>
  <si>
    <t>170</t>
  </si>
  <si>
    <t>172</t>
  </si>
  <si>
    <t>87</t>
  </si>
  <si>
    <t>978059621</t>
  </si>
  <si>
    <t>Vybúranie obkladov vonk. z obkladačiek plochy do 2 m2</t>
  </si>
  <si>
    <t>174</t>
  </si>
  <si>
    <t>176</t>
  </si>
  <si>
    <t>89</t>
  </si>
  <si>
    <t>178</t>
  </si>
  <si>
    <t>180</t>
  </si>
  <si>
    <t>91</t>
  </si>
  <si>
    <t>182</t>
  </si>
  <si>
    <t>184</t>
  </si>
  <si>
    <t>93</t>
  </si>
  <si>
    <t>186</t>
  </si>
  <si>
    <t>999990100</t>
  </si>
  <si>
    <t>kpl</t>
  </si>
  <si>
    <t>188</t>
  </si>
  <si>
    <t>711</t>
  </si>
  <si>
    <t>Izolácie proti vode a vlhkosti</t>
  </si>
  <si>
    <t>95</t>
  </si>
  <si>
    <t>711193121</t>
  </si>
  <si>
    <t>190</t>
  </si>
  <si>
    <t>711193131</t>
  </si>
  <si>
    <t>192</t>
  </si>
  <si>
    <t>97</t>
  </si>
  <si>
    <t>998711201</t>
  </si>
  <si>
    <t>Presun hmôt pre izolácie proti vode v objektoch výšky do 6 m</t>
  </si>
  <si>
    <t>194</t>
  </si>
  <si>
    <t>712</t>
  </si>
  <si>
    <t>Povlakové krytiny</t>
  </si>
  <si>
    <t>712998203</t>
  </si>
  <si>
    <t>Zhotovenie podklad. konštrukcie z OSB dosiek na atike š. 311 - 410 mm pre klampiarske práce</t>
  </si>
  <si>
    <t>196</t>
  </si>
  <si>
    <t>99</t>
  </si>
  <si>
    <t>712998204</t>
  </si>
  <si>
    <t>Zhotovenie podklad. konštrukcie z OSB dosiek na atike š. 411 - 620 mm pre klampiarske práce</t>
  </si>
  <si>
    <t>198</t>
  </si>
  <si>
    <t>998712201</t>
  </si>
  <si>
    <t>Presun hmôt pre izolácie povlakové v objektoch výšky do 6 m</t>
  </si>
  <si>
    <t>200</t>
  </si>
  <si>
    <t>713</t>
  </si>
  <si>
    <t>Izolácie tepelné</t>
  </si>
  <si>
    <t>101</t>
  </si>
  <si>
    <t>713111111</t>
  </si>
  <si>
    <t>Montáž tep. izolácie stropov, položenie na vrch</t>
  </si>
  <si>
    <t>202</t>
  </si>
  <si>
    <t>713111123</t>
  </si>
  <si>
    <t>Montáž tep. izolácie stropov rovných spodom, pripevnenie na trne</t>
  </si>
  <si>
    <t>204</t>
  </si>
  <si>
    <t>103</t>
  </si>
  <si>
    <t>6315DA449</t>
  </si>
  <si>
    <t>206</t>
  </si>
  <si>
    <t>713121111</t>
  </si>
  <si>
    <t>Montáž tep. izolácie podláh 1 x položenie</t>
  </si>
  <si>
    <t>208</t>
  </si>
  <si>
    <t>105</t>
  </si>
  <si>
    <t>2831B0206</t>
  </si>
  <si>
    <t>210</t>
  </si>
  <si>
    <t>2831U0603</t>
  </si>
  <si>
    <t>212</t>
  </si>
  <si>
    <t>107</t>
  </si>
  <si>
    <t>998713201</t>
  </si>
  <si>
    <t>Presun hmôt pre izolácie tepelné v objektoch výšky do 6 m</t>
  </si>
  <si>
    <t>214</t>
  </si>
  <si>
    <t>216</t>
  </si>
  <si>
    <t>109</t>
  </si>
  <si>
    <t>218</t>
  </si>
  <si>
    <t>725110811</t>
  </si>
  <si>
    <t>Demontáž záchodov splachovacích s nádržou</t>
  </si>
  <si>
    <t>220</t>
  </si>
  <si>
    <t>111</t>
  </si>
  <si>
    <t>725122813</t>
  </si>
  <si>
    <t>Demontáž pisoárov s nádržkou a 1 mušľou</t>
  </si>
  <si>
    <t>222</t>
  </si>
  <si>
    <t>224</t>
  </si>
  <si>
    <t>113</t>
  </si>
  <si>
    <t>725330820</t>
  </si>
  <si>
    <t>Demontáž výleviek diturvitových bez výtokových armatúr</t>
  </si>
  <si>
    <t>226</t>
  </si>
  <si>
    <t>228</t>
  </si>
  <si>
    <t>115</t>
  </si>
  <si>
    <t>230</t>
  </si>
  <si>
    <t>735</t>
  </si>
  <si>
    <t>Vykurovacie telesá</t>
  </si>
  <si>
    <t>735151821</t>
  </si>
  <si>
    <t>Demontáž vykurovacích telies</t>
  </si>
  <si>
    <t>232</t>
  </si>
  <si>
    <t>762</t>
  </si>
  <si>
    <t>Konštrukcie tesárske</t>
  </si>
  <si>
    <t>117</t>
  </si>
  <si>
    <t>762123000</t>
  </si>
  <si>
    <t>234</t>
  </si>
  <si>
    <t>998762202</t>
  </si>
  <si>
    <t>Presun hmôt pre tesárske konštr. v objektoch výšky do 12 m</t>
  </si>
  <si>
    <t>236</t>
  </si>
  <si>
    <t>763</t>
  </si>
  <si>
    <t>Konštrukcie  - drevostavby</t>
  </si>
  <si>
    <t>119</t>
  </si>
  <si>
    <t>763111112</t>
  </si>
  <si>
    <t>238</t>
  </si>
  <si>
    <t>763111132</t>
  </si>
  <si>
    <t>240</t>
  </si>
  <si>
    <t>121</t>
  </si>
  <si>
    <t>763112112</t>
  </si>
  <si>
    <t>242</t>
  </si>
  <si>
    <t>763118601</t>
  </si>
  <si>
    <t>244</t>
  </si>
  <si>
    <t>123</t>
  </si>
  <si>
    <t>763119111</t>
  </si>
  <si>
    <t>Ochrana sadrokartónových hrán uholníkom Pz</t>
  </si>
  <si>
    <t>246</t>
  </si>
  <si>
    <t>763119210</t>
  </si>
  <si>
    <t>248</t>
  </si>
  <si>
    <t>125</t>
  </si>
  <si>
    <t>763123112</t>
  </si>
  <si>
    <t>250</t>
  </si>
  <si>
    <t>763127310</t>
  </si>
  <si>
    <t>Zosilnenie SDK konštrukcie pre sanitárne zariadenia, oceľ.profilmi</t>
  </si>
  <si>
    <t>252</t>
  </si>
  <si>
    <t>127</t>
  </si>
  <si>
    <t>763133110</t>
  </si>
  <si>
    <t>254</t>
  </si>
  <si>
    <t>763136010</t>
  </si>
  <si>
    <t>Podhľady sadr. kazet 600x600 mm komplet</t>
  </si>
  <si>
    <t>256</t>
  </si>
  <si>
    <t>129</t>
  </si>
  <si>
    <t>763151360</t>
  </si>
  <si>
    <t>258</t>
  </si>
  <si>
    <t>763167711</t>
  </si>
  <si>
    <t>Obklad trámov ľubov. prierezu sádrokart. GKB 12,5 mm</t>
  </si>
  <si>
    <t>260</t>
  </si>
  <si>
    <t>131</t>
  </si>
  <si>
    <t>763182290</t>
  </si>
  <si>
    <t>Vytvorenie otvoru v sadrokart. podhľade plnom pre VZT</t>
  </si>
  <si>
    <t>262</t>
  </si>
  <si>
    <t>998763201</t>
  </si>
  <si>
    <t>Presun hmôt pre drevostavby v objektoch výšky do 12 m</t>
  </si>
  <si>
    <t>264</t>
  </si>
  <si>
    <t>764</t>
  </si>
  <si>
    <t>Konštrukcie klampiarske</t>
  </si>
  <si>
    <t>133</t>
  </si>
  <si>
    <t>764421250</t>
  </si>
  <si>
    <t>266</t>
  </si>
  <si>
    <t>764421850</t>
  </si>
  <si>
    <t>Klamp. demont. výstupkov fasády rš 330</t>
  </si>
  <si>
    <t>268</t>
  </si>
  <si>
    <t>135</t>
  </si>
  <si>
    <t>764430250</t>
  </si>
  <si>
    <t>Klamp. PZ pl. oplechovanie atiky rš 550</t>
  </si>
  <si>
    <t>270</t>
  </si>
  <si>
    <t>764430840</t>
  </si>
  <si>
    <t>Klamp. demont. oplechovanie atiky rš 500</t>
  </si>
  <si>
    <t>272</t>
  </si>
  <si>
    <t>137</t>
  </si>
  <si>
    <t>764454203</t>
  </si>
  <si>
    <t>274</t>
  </si>
  <si>
    <t>764454802</t>
  </si>
  <si>
    <t>276</t>
  </si>
  <si>
    <t>139</t>
  </si>
  <si>
    <t>998764201</t>
  </si>
  <si>
    <t>Presun hmôt pre klampiarske konštr. v objektoch výšky do 6 m</t>
  </si>
  <si>
    <t>278</t>
  </si>
  <si>
    <t>766411811</t>
  </si>
  <si>
    <t>Demontáž obloženia stien z panelov pl. do 1,5m2</t>
  </si>
  <si>
    <t>280</t>
  </si>
  <si>
    <t>141</t>
  </si>
  <si>
    <t>766411822</t>
  </si>
  <si>
    <t>Demontáž podkladových roštov pre obloženie stien</t>
  </si>
  <si>
    <t>282</t>
  </si>
  <si>
    <t>766411850</t>
  </si>
  <si>
    <t>Demontáž obloženia radiatorov s podkončtrukciou</t>
  </si>
  <si>
    <t>284</t>
  </si>
  <si>
    <t>143</t>
  </si>
  <si>
    <t>286</t>
  </si>
  <si>
    <t>766661102</t>
  </si>
  <si>
    <t>D2 Montáž a dodávka drev.dvier 900x2050 mm vrátane oceľ.zárubne, povrch.úpravy a kovania</t>
  </si>
  <si>
    <t>288</t>
  </si>
  <si>
    <t>145</t>
  </si>
  <si>
    <t>766661103</t>
  </si>
  <si>
    <t>290</t>
  </si>
  <si>
    <t>766661104</t>
  </si>
  <si>
    <t>D4 Montáž a dodávka drev.dvier 1340x2050 mm vrátane oceľ.zárubne, povrch.úpravy a kovania</t>
  </si>
  <si>
    <t>292</t>
  </si>
  <si>
    <t>147</t>
  </si>
  <si>
    <t>766661107</t>
  </si>
  <si>
    <t>D7 Montáž a dodávka drev.dvier požiar EW15D3-C 1300x2050 mm vrátane oceľ.zárubne, povrch.úpravy a kovania</t>
  </si>
  <si>
    <t>294</t>
  </si>
  <si>
    <t>766812801</t>
  </si>
  <si>
    <t>296</t>
  </si>
  <si>
    <t>149</t>
  </si>
  <si>
    <t>766812802</t>
  </si>
  <si>
    <t>Demontáž závesu/zásteny z pódia</t>
  </si>
  <si>
    <t>298</t>
  </si>
  <si>
    <t>766813250</t>
  </si>
  <si>
    <t>300</t>
  </si>
  <si>
    <t>151</t>
  </si>
  <si>
    <t>766825801</t>
  </si>
  <si>
    <t>302</t>
  </si>
  <si>
    <t>766825802</t>
  </si>
  <si>
    <t>304</t>
  </si>
  <si>
    <t>153</t>
  </si>
  <si>
    <t>766825803</t>
  </si>
  <si>
    <t>306</t>
  </si>
  <si>
    <t>766825804</t>
  </si>
  <si>
    <t>308</t>
  </si>
  <si>
    <t>155</t>
  </si>
  <si>
    <t>310</t>
  </si>
  <si>
    <t>767131120</t>
  </si>
  <si>
    <t>312</t>
  </si>
  <si>
    <t>157</t>
  </si>
  <si>
    <t>767131130</t>
  </si>
  <si>
    <t>314</t>
  </si>
  <si>
    <t>767131140</t>
  </si>
  <si>
    <t>316</t>
  </si>
  <si>
    <t>159</t>
  </si>
  <si>
    <t>767131150</t>
  </si>
  <si>
    <t>318</t>
  </si>
  <si>
    <t>767161110</t>
  </si>
  <si>
    <t>Montáž a dodávka kovového zábradlia s dreveným madlom vrátane kotvenia a povrchovej úpravy</t>
  </si>
  <si>
    <t>320</t>
  </si>
  <si>
    <t>161</t>
  </si>
  <si>
    <t>767161120</t>
  </si>
  <si>
    <t>Montáž a dodávka dreveného madla vrátane kotvenia a povrchovej úpravy</t>
  </si>
  <si>
    <t>322</t>
  </si>
  <si>
    <t>767631101</t>
  </si>
  <si>
    <t>O1 Montáž a dodávka okien plastových pevných 290x2130 mm</t>
  </si>
  <si>
    <t>324</t>
  </si>
  <si>
    <t>163</t>
  </si>
  <si>
    <t>767631102</t>
  </si>
  <si>
    <t>O2 Montáž a dodávka okien hliníkových pevných s nadsvetlíkom 2330x2600 mm vrátane exterier.parapätu a kovania</t>
  </si>
  <si>
    <t>326</t>
  </si>
  <si>
    <t>767631103</t>
  </si>
  <si>
    <t>O3 Montáž a dodávka okien a dverí hliníkových s pevným nadsvetlíkom 2330x2600 mm vrátane kovania</t>
  </si>
  <si>
    <t>328</t>
  </si>
  <si>
    <t>165</t>
  </si>
  <si>
    <t>767631104</t>
  </si>
  <si>
    <t>O4 Montáž a dodávka okien a dverí hliníkových s pevným nadsvetlíkom 2330x2600 mm vrátane kovania</t>
  </si>
  <si>
    <t>330</t>
  </si>
  <si>
    <t>767631110</t>
  </si>
  <si>
    <t>Montáž a dodávka nadsvetlíku 1500x900 mm</t>
  </si>
  <si>
    <t>332</t>
  </si>
  <si>
    <t>167</t>
  </si>
  <si>
    <t>767631201</t>
  </si>
  <si>
    <t>SK1 Montáž a dodávka zaskl.steny v hliník.ráme s dverami 3910x3220 mm vrátane kovania</t>
  </si>
  <si>
    <t>334</t>
  </si>
  <si>
    <t>767631202</t>
  </si>
  <si>
    <t>SK2 Montáž a dodávka zaskl.steny v hliník.ráme s dverami 3990x3300 mm vrátane kovania</t>
  </si>
  <si>
    <t>336</t>
  </si>
  <si>
    <t>169</t>
  </si>
  <si>
    <t>767631203</t>
  </si>
  <si>
    <t>SK3 Montáž a dodávka zaskl.steny v hliník.ráme 4000x3300 mm</t>
  </si>
  <si>
    <t>338</t>
  </si>
  <si>
    <t>767631204</t>
  </si>
  <si>
    <t>SK4 Montáž a dodávka zaskl.steny v hliník.ráme s dverami 1950x3300 mm vrátane kovania</t>
  </si>
  <si>
    <t>340</t>
  </si>
  <si>
    <t>171</t>
  </si>
  <si>
    <t>767631205</t>
  </si>
  <si>
    <t>SK5 Montáž a dodávka zaskl.steny v hliník.ráme s dverami 2700x3970 mm vrátane kovania</t>
  </si>
  <si>
    <t>342</t>
  </si>
  <si>
    <t>767631206</t>
  </si>
  <si>
    <t>SK6 Montáž a dodávka zaskl.steny v hliník.ráme s dverami 3390x3970 mm vrátane kovania</t>
  </si>
  <si>
    <t>344</t>
  </si>
  <si>
    <t>173</t>
  </si>
  <si>
    <t>767631207</t>
  </si>
  <si>
    <t>SK7 Montáž a dodávka zaskl.steny v hliník.ráme s dverami 6120x3970 mm vrátane kovania</t>
  </si>
  <si>
    <t>346</t>
  </si>
  <si>
    <t>767631208</t>
  </si>
  <si>
    <t>SK8 Montáž a dodávka zaskl.steny v hliník.ráme s dverami 1590x3970 mm vrátane kovania</t>
  </si>
  <si>
    <t>348</t>
  </si>
  <si>
    <t>175</t>
  </si>
  <si>
    <t>767631209</t>
  </si>
  <si>
    <t>SK9 Montáž a dodávka zaskl.steny v hliník.ráme s dverami 900x2130 mm vrátane kovania</t>
  </si>
  <si>
    <t>350</t>
  </si>
  <si>
    <t>767631212</t>
  </si>
  <si>
    <t>SK12 Montáž a dodávka zaskl.steny v hliník.ráme 2340x3300 mm</t>
  </si>
  <si>
    <t>352</t>
  </si>
  <si>
    <t>177</t>
  </si>
  <si>
    <t>354</t>
  </si>
  <si>
    <t>Demontáž ostatných doplnkov, do 100 kg - závesy, zrkaldá, zábradlia, madlá</t>
  </si>
  <si>
    <t>356</t>
  </si>
  <si>
    <t>179</t>
  </si>
  <si>
    <t>358</t>
  </si>
  <si>
    <t>771</t>
  </si>
  <si>
    <t>Podlahy z dlaždíc  keramických</t>
  </si>
  <si>
    <t>771274123</t>
  </si>
  <si>
    <t>Montáž obkl.stupňov sklz.keram.do flex.lep.do 30cm</t>
  </si>
  <si>
    <t>360</t>
  </si>
  <si>
    <t>181</t>
  </si>
  <si>
    <t>771274242</t>
  </si>
  <si>
    <t>Montáž obkl.podstup.sklz.keram.do flex.lep.do 20cm</t>
  </si>
  <si>
    <t>362</t>
  </si>
  <si>
    <t>771474112</t>
  </si>
  <si>
    <t>Montáž soklov keram.rovných do flexib.lep.do 9cm</t>
  </si>
  <si>
    <t>364</t>
  </si>
  <si>
    <t>183</t>
  </si>
  <si>
    <t>771474113</t>
  </si>
  <si>
    <t>Montáž soklov keram.rovných do flexib.lep.do 12cm</t>
  </si>
  <si>
    <t>366</t>
  </si>
  <si>
    <t>771572329</t>
  </si>
  <si>
    <t>Príprava podkladu podláh z dlaždíc keram. penetračný náter</t>
  </si>
  <si>
    <t>368</t>
  </si>
  <si>
    <t>185</t>
  </si>
  <si>
    <t>771572429</t>
  </si>
  <si>
    <t>370</t>
  </si>
  <si>
    <t>597650000</t>
  </si>
  <si>
    <t>372</t>
  </si>
  <si>
    <t>187</t>
  </si>
  <si>
    <t>597651000</t>
  </si>
  <si>
    <t>374</t>
  </si>
  <si>
    <t>597652000</t>
  </si>
  <si>
    <t>376</t>
  </si>
  <si>
    <t>189</t>
  </si>
  <si>
    <t>771589795</t>
  </si>
  <si>
    <t>Prípl. za škárovanie pri mont. podláh keramických ceresit</t>
  </si>
  <si>
    <t>378</t>
  </si>
  <si>
    <t>998771201</t>
  </si>
  <si>
    <t>Presun hmôt pre podlahy z dlaždíc v objektoch výšky do 6 m</t>
  </si>
  <si>
    <t>380</t>
  </si>
  <si>
    <t>191</t>
  </si>
  <si>
    <t>776200820</t>
  </si>
  <si>
    <t>Odstránenie podlahovín zo schod. stupňov lepených s podložk.</t>
  </si>
  <si>
    <t>382</t>
  </si>
  <si>
    <t>776200830</t>
  </si>
  <si>
    <t>Odstránenie hrán zo schod. stupňov</t>
  </si>
  <si>
    <t>384</t>
  </si>
  <si>
    <t>193</t>
  </si>
  <si>
    <t>776221121</t>
  </si>
  <si>
    <t>Lepenie polahovín povlak. linoleových na schod. stupnice rovné</t>
  </si>
  <si>
    <t>386</t>
  </si>
  <si>
    <t>776221123</t>
  </si>
  <si>
    <t>Lepenie polahovín povlak. linoleových na schod. podstupnice</t>
  </si>
  <si>
    <t>388</t>
  </si>
  <si>
    <t>195</t>
  </si>
  <si>
    <t>390</t>
  </si>
  <si>
    <t>392</t>
  </si>
  <si>
    <t>197</t>
  </si>
  <si>
    <t>394</t>
  </si>
  <si>
    <t>396</t>
  </si>
  <si>
    <t>199</t>
  </si>
  <si>
    <t>398</t>
  </si>
  <si>
    <t>400</t>
  </si>
  <si>
    <t>201</t>
  </si>
  <si>
    <t>402</t>
  </si>
  <si>
    <t>404</t>
  </si>
  <si>
    <t>203</t>
  </si>
  <si>
    <t>781415012</t>
  </si>
  <si>
    <t>Montáž obkladov vnút.keramických/sklenených do tmelu, utesnenie rohov silikónovým tmelom a olištovanie pre kuch linku</t>
  </si>
  <si>
    <t>406</t>
  </si>
  <si>
    <t>597638000</t>
  </si>
  <si>
    <t>408</t>
  </si>
  <si>
    <t>205</t>
  </si>
  <si>
    <t>410</t>
  </si>
  <si>
    <t>412</t>
  </si>
  <si>
    <t>207</t>
  </si>
  <si>
    <t>414</t>
  </si>
  <si>
    <t>416</t>
  </si>
  <si>
    <t>209</t>
  </si>
  <si>
    <t>418</t>
  </si>
  <si>
    <t>420</t>
  </si>
  <si>
    <t>3 - Vykurovanie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</si>
  <si>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</si>
  <si>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</si>
  <si>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</si>
  <si>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</si>
  <si>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M - Práce a dodávky M</t>
  </si>
  <si>
    <t xml:space="preserve">    21-M - Elektromontáže</t>
  </si>
  <si>
    <t>HZS - Hodinové zúčtovacie sadzby</t>
  </si>
  <si>
    <t>713482111.S</t>
  </si>
  <si>
    <t>Montáž trubíc z PE, hr.do 10 mm,vnút.priemer do 38 mm - ÚK</t>
  </si>
  <si>
    <t>283310000100.S</t>
  </si>
  <si>
    <t>998713201.S</t>
  </si>
  <si>
    <t>732</t>
  </si>
  <si>
    <t>Ústredné kúrenie - strojovne</t>
  </si>
  <si>
    <t>732219215.S</t>
  </si>
  <si>
    <t>Montáž zásobníkového ohrievača vody pre ohrev pitnej vody v spojení s kotlami objem 300 l - dopojenie na kotol</t>
  </si>
  <si>
    <t>541320004100.S</t>
  </si>
  <si>
    <t>732331009.S</t>
  </si>
  <si>
    <t>Montáž expanznej nádoby tlak do 6 bar s membránou 25 l</t>
  </si>
  <si>
    <t>484630006300</t>
  </si>
  <si>
    <t>732422040.S</t>
  </si>
  <si>
    <t>Montáž obehového čerpadla teplovodného DN 25 výtlak do 6 m rozpon 180 mm</t>
  </si>
  <si>
    <t>426110003500</t>
  </si>
  <si>
    <t>998732201.S</t>
  </si>
  <si>
    <t>Presun hmôt pre strojovne v objektoch výšky do 6 m</t>
  </si>
  <si>
    <t>733</t>
  </si>
  <si>
    <t>Ústredné kúrenie - rozvodné potrubie</t>
  </si>
  <si>
    <t>733166170.S</t>
  </si>
  <si>
    <t>Plasthliníkové potrubie v kotúčoch pre vykurovanie spájané lisovaním d 16 mm Gabotherm/alternatíva vrárane prepojenia na existujúci rozvod</t>
  </si>
  <si>
    <t>733191301.S</t>
  </si>
  <si>
    <t>Tlaková skúška plastového potrubia do 32 mm</t>
  </si>
  <si>
    <t>998733201.S</t>
  </si>
  <si>
    <t>Presun hmôt pre rozvody potrubia v objektoch výšky do 6 m</t>
  </si>
  <si>
    <t>734</t>
  </si>
  <si>
    <t>Ústredné kúrenie - armatúry</t>
  </si>
  <si>
    <t>734209101.S</t>
  </si>
  <si>
    <t>Montáž závitovej armatúry s 1 závitom do G 1/2</t>
  </si>
  <si>
    <t>551240000130.S</t>
  </si>
  <si>
    <t>Termostatická radiatorová hlavica MINI</t>
  </si>
  <si>
    <t>734209112.S</t>
  </si>
  <si>
    <t>Montáž závitovej armatúry s 2 závitmi do G 1/2</t>
  </si>
  <si>
    <t>551240000110.S1</t>
  </si>
  <si>
    <t>Ventil radiátorový termostatický rohový M30x1,5  16x1/2"</t>
  </si>
  <si>
    <t>551240000120.S</t>
  </si>
  <si>
    <t>Ventil  radiátorový termostatický spiatočkový</t>
  </si>
  <si>
    <t>734209115.S</t>
  </si>
  <si>
    <t>Montáž závitovej armatúry s 2 závitmi G 1 - prietoková armatúra</t>
  </si>
  <si>
    <t>551260000700.S1</t>
  </si>
  <si>
    <t>998734201.S</t>
  </si>
  <si>
    <t>Presun hmôt pre armatúry v objektoch výšky do 6 m</t>
  </si>
  <si>
    <t>Ústredné kúrenie - vykurovacie telesá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</si>
  <si>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</si>
  <si>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</si>
  <si>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</si>
  <si>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</si>
  <si>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484530066300</t>
  </si>
  <si>
    <t>735154244.S</t>
  </si>
  <si>
    <t>Montáž vykurovacieho telesa panelového tojradového výšky 600 mm/ dĺžky 2000-2600 mm</t>
  </si>
  <si>
    <t>484530076350</t>
  </si>
  <si>
    <t>735158120.S1</t>
  </si>
  <si>
    <t>Vykurovacie telesá panelové , tlaková skúška telesa vodou</t>
  </si>
  <si>
    <t>998735201.S</t>
  </si>
  <si>
    <t>Presun hmôt pre vykurovacie telesá v objektoch výšky do 6 m</t>
  </si>
  <si>
    <t>Práce a dodávky M</t>
  </si>
  <si>
    <t>21-M</t>
  </si>
  <si>
    <t>Elektromontáže</t>
  </si>
  <si>
    <t>210453001.S</t>
  </si>
  <si>
    <t>Montáž vykurovacej fólie pre podlahové vykurovanie do 80 W/m2</t>
  </si>
  <si>
    <t>341720030900</t>
  </si>
  <si>
    <t>341720031100</t>
  </si>
  <si>
    <t>210461051.S1</t>
  </si>
  <si>
    <t>Montáž izbového termostatu pre  vykurovanie fóliou</t>
  </si>
  <si>
    <t>341730000500.S</t>
  </si>
  <si>
    <t>Elektronický termostat so snímačom pre reguláciu podlahového vykurovania</t>
  </si>
  <si>
    <t>Hodinové zúčtovacie sadzby</t>
  </si>
  <si>
    <t>HZS0001</t>
  </si>
  <si>
    <t>Vykurovacia skúška</t>
  </si>
  <si>
    <t>262144</t>
  </si>
  <si>
    <t>HZS0002</t>
  </si>
  <si>
    <t>Preplach systému, odvzdušnenie a nalnenie systému upravenou vodou</t>
  </si>
  <si>
    <t>HZS0003</t>
  </si>
  <si>
    <t>Revízne správy</t>
  </si>
  <si>
    <t xml:space="preserve">    722 - Zdravotechnika - vnútorný vodovod</t>
  </si>
  <si>
    <t xml:space="preserve">    725 - Zdravotechnika - zariaďovacie predmety</t>
  </si>
  <si>
    <t>713482121.S</t>
  </si>
  <si>
    <t>Montáž trubíc z PE, hr.15-20 mm,vnút.priemer do 38 mm</t>
  </si>
  <si>
    <t>283310028000</t>
  </si>
  <si>
    <t>283310028100</t>
  </si>
  <si>
    <t>283310028200</t>
  </si>
  <si>
    <t>283310028250</t>
  </si>
  <si>
    <t>283310029901</t>
  </si>
  <si>
    <t>713482122.S</t>
  </si>
  <si>
    <t>Montáž trubíc z PE, hr.15-20 mm,vnút.priemer 39-70 mm</t>
  </si>
  <si>
    <t>283310028300</t>
  </si>
  <si>
    <t>283310028500</t>
  </si>
  <si>
    <t>Zdravotechnika - vnútorný vodovod</t>
  </si>
  <si>
    <t>722130213.S</t>
  </si>
  <si>
    <t>Potrubie z oceľových rúr pozink. bezšvíkových bežných-11 353.0, 10 004.0 zvarov. bežných-11 343.00 DN 25 - požiarna voda</t>
  </si>
  <si>
    <t>722171311</t>
  </si>
  <si>
    <t>722171312</t>
  </si>
  <si>
    <t>722171313</t>
  </si>
  <si>
    <t>722171314</t>
  </si>
  <si>
    <t>722171315</t>
  </si>
  <si>
    <t>722171316</t>
  </si>
  <si>
    <t>722190401.S</t>
  </si>
  <si>
    <t>Vyvedenie a upevnenie výpustky DN 15</t>
  </si>
  <si>
    <t>722221020.S</t>
  </si>
  <si>
    <t>Montáž guľového kohúta závitového priameho pre vodu G 1</t>
  </si>
  <si>
    <t>551140000250.S1</t>
  </si>
  <si>
    <t>Guľový uzáver pre vodu 1",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</si>
  <si>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</si>
  <si>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</si>
  <si>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</si>
  <si>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</si>
  <si>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722221315.S</t>
  </si>
  <si>
    <t>Montáž spätnej klapky závitovej pre vodu G 1</t>
  </si>
  <si>
    <t>551190001000.S</t>
  </si>
  <si>
    <t>Spätná klapka vodorovná závitová 1", PN 10, pre vodu, mosadz</t>
  </si>
  <si>
    <t>722222012.R</t>
  </si>
  <si>
    <t>Montáž uzatváracieho ventilu šikmého na pitnú vodu DN 12</t>
  </si>
  <si>
    <t>551110029580.R</t>
  </si>
  <si>
    <t>Ventil uzatvárací šikmý DN 12, na pitnú vodu</t>
  </si>
  <si>
    <t>722222014.S</t>
  </si>
  <si>
    <t>Montáž uzatváracieho ventilu šikmého na pitnú vodu DN 20</t>
  </si>
  <si>
    <t>551110029510.S</t>
  </si>
  <si>
    <t>Ventil uzatvárací DN 20 na pitnú vodu s vnútorným závitom</t>
  </si>
  <si>
    <t>722222016.S1</t>
  </si>
  <si>
    <t>Montáž uzatváracieho ventilu DN 25</t>
  </si>
  <si>
    <t>551190004900</t>
  </si>
  <si>
    <t>Uzatvárací ventil DN25</t>
  </si>
  <si>
    <t>722229101.S</t>
  </si>
  <si>
    <t>Montáž ventilu vypúšťacieho, plniaceho, G 1/2</t>
  </si>
  <si>
    <t>551110028000</t>
  </si>
  <si>
    <t>Ventil s výpusťou, rozmer 1/2" - systém pre rozvod pitnej, teplej vody a stlačeného vzduchu</t>
  </si>
  <si>
    <t>722250005.S</t>
  </si>
  <si>
    <t>Montáž hydrantového systému s tvarovo stálou hadicou D 25</t>
  </si>
  <si>
    <t>súb.</t>
  </si>
  <si>
    <t>449150003000.S</t>
  </si>
  <si>
    <t>Hydrantový systém s tvarovo stálou hadicou D 25</t>
  </si>
  <si>
    <t>722290226.S</t>
  </si>
  <si>
    <t>Tlaková skúška vodovodného potrubia závitového do DN 50</t>
  </si>
  <si>
    <t>722290234.S</t>
  </si>
  <si>
    <t>Prepláchnutie a dezinfekcia vodovodného potrubia do DN 80</t>
  </si>
  <si>
    <t>998722201.S</t>
  </si>
  <si>
    <t>Presun hmôt pre vnútorný vodovod v objektoch výšky do 6 m</t>
  </si>
  <si>
    <t>Zdravotechnika - zariaďovacie predmety</t>
  </si>
  <si>
    <t>725119410.S</t>
  </si>
  <si>
    <t>Montáž záchodovej misy keramickej zavesenej s rovným odpadom vrrátane tesnenia</t>
  </si>
  <si>
    <t>642360000500.S</t>
  </si>
  <si>
    <t>Misa záchodová keramická závesná</t>
  </si>
  <si>
    <t>725119430.S1</t>
  </si>
  <si>
    <t>Montáž WC dosky</t>
  </si>
  <si>
    <t>554330000300.S</t>
  </si>
  <si>
    <t>Záchodové sedadlo plastové s poklopom</t>
  </si>
  <si>
    <t>725119440.S1</t>
  </si>
  <si>
    <t>Montáž WC tlačítka</t>
  </si>
  <si>
    <t>554330000400.S1</t>
  </si>
  <si>
    <t>WC tlačítko biele</t>
  </si>
  <si>
    <t>725129210.S</t>
  </si>
  <si>
    <t>Montáž pisoáru keramického s automatickým splachovaním vrátane el.napájania</t>
  </si>
  <si>
    <t>642510000200.S</t>
  </si>
  <si>
    <t>Pisoár s automatickým splachovaním keramický vrátane nádržky a príslušenstva</t>
  </si>
  <si>
    <t>725149715.S</t>
  </si>
  <si>
    <t>Montáž predstenového systému záchodov do ľahkých stien s kovovou konštrukciou</t>
  </si>
  <si>
    <t>552370000100</t>
  </si>
  <si>
    <t>725149760.S</t>
  </si>
  <si>
    <t>Montáž predstenového systému umývadiel  do ľahkých stien s kovovou konštrukciou</t>
  </si>
  <si>
    <t>552280000700</t>
  </si>
  <si>
    <t>552280000800</t>
  </si>
  <si>
    <t>725219201.S</t>
  </si>
  <si>
    <t>642110004300.S</t>
  </si>
  <si>
    <t>Umývadlo keramické bežný typ</t>
  </si>
  <si>
    <t>725241112.S</t>
  </si>
  <si>
    <t>Montáž sprchovej vaničky akrylátovej štvorcovej 900x900 mm</t>
  </si>
  <si>
    <t>554230002100.S</t>
  </si>
  <si>
    <t>Sprchová vanička štvorcová akrylátová s nožičkami rozmer 900x900 mm</t>
  </si>
  <si>
    <t>725245103.S</t>
  </si>
  <si>
    <t>Montáž sprchovej zásteny jednokrídlovej do výšky 2000 mm a šírky 900 mm</t>
  </si>
  <si>
    <t>552260001500.S</t>
  </si>
  <si>
    <t>Sprchové dvere jednodielne rozmer 900x1950 mm, 6 mm bezpečnostné sklo</t>
  </si>
  <si>
    <t>725319112.S</t>
  </si>
  <si>
    <t>Montáž kuchynských drezov jednoduchých, hranatých s rozmerom do 600x600 mm, bez výtokových armatúr</t>
  </si>
  <si>
    <t>552310000200.S</t>
  </si>
  <si>
    <t>Kuchynský drez nerezový na zapustenie do dosky 600x600 mm</t>
  </si>
  <si>
    <t>725819402.S</t>
  </si>
  <si>
    <t>Montáž ventilu bez pripojovacej rúrky G 1/2</t>
  </si>
  <si>
    <t>551110020000.S</t>
  </si>
  <si>
    <t>Guľový ventil rohový, 1/2" - 1/2", s filtrom, chrómovaná mosadz</t>
  </si>
  <si>
    <t>725829201.S</t>
  </si>
  <si>
    <t>Montáž batérie umývadlovej a drezovej nástennej pákovej alebo klasickej s mechanickým ovládaním</t>
  </si>
  <si>
    <t>551450000600.S</t>
  </si>
  <si>
    <t>Batéria drezová stojanková páková</t>
  </si>
  <si>
    <t>551450003800.S</t>
  </si>
  <si>
    <t>Batéria umývadlová stojanková páková</t>
  </si>
  <si>
    <t>725849201.S</t>
  </si>
  <si>
    <t>Montáž batérie sprchovej nástennej pákovej, klasickej</t>
  </si>
  <si>
    <t>551450002600.S1</t>
  </si>
  <si>
    <t>Batéria sprchová nástenná páková</t>
  </si>
  <si>
    <t>725849205.S</t>
  </si>
  <si>
    <t>Montáž batérie sprchovej nástennej, držiak sprchy s nastaviteľnou výškou sprchy</t>
  </si>
  <si>
    <t>551450003300.S1</t>
  </si>
  <si>
    <t>Sprchová súprava</t>
  </si>
  <si>
    <t>725869301.S</t>
  </si>
  <si>
    <t>Montáž zápachovej uzávierky pre zariaďovacie predmety, umývadlovej do D 40 mm</t>
  </si>
  <si>
    <t>551620006400.S</t>
  </si>
  <si>
    <t>Zápachová uzávierka - sifón pre umývadlá DN 40</t>
  </si>
  <si>
    <t>725869311.S</t>
  </si>
  <si>
    <t>Montáž zápachovej uzávierky pre zariaďovacie predmety, drezovej do D 50 mm (pre jeden drez)</t>
  </si>
  <si>
    <t>551620007100.S</t>
  </si>
  <si>
    <t>Zápachová uzávierka- sifón pre jednodielne drezy DN 50</t>
  </si>
  <si>
    <t>725869340.S</t>
  </si>
  <si>
    <t>Montáž zápachovej uzávierky pre zariaďovacie predmety, sprchovej do D 50 mm</t>
  </si>
  <si>
    <t>551620003400.S</t>
  </si>
  <si>
    <t>Zápachová uzávierka sprchových vaničiek DN 40/50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</si>
  <si>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</si>
  <si>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</si>
  <si>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</si>
  <si>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</si>
  <si>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725869380.S1</t>
  </si>
  <si>
    <t>Príplatok za použitie silikónového tmelu dodávka+montáž</t>
  </si>
  <si>
    <t>998725201.S</t>
  </si>
  <si>
    <t>Presun hmôt pre zariaďovacie predmety v objektoch výšky do 6 m</t>
  </si>
  <si>
    <t>734223110.S</t>
  </si>
  <si>
    <t>Montáž ventilu závitového termostatického rohového jednoregulačného G 3/8</t>
  </si>
  <si>
    <t>551210033600.S</t>
  </si>
  <si>
    <t>Ventil termostatický jednoregulačný rohový 3/8”</t>
  </si>
  <si>
    <t>4 - Vzduchotechnika</t>
  </si>
  <si>
    <t xml:space="preserve">    769 - Montáže vzduchotechnických zariadení</t>
  </si>
  <si>
    <t xml:space="preserve">    36-M - Montáž prevádzkových, meracích a regulačných zariadení</t>
  </si>
  <si>
    <t>VRN - Investičné náklady neobsiahnuté v cenách</t>
  </si>
  <si>
    <t>7135501722</t>
  </si>
  <si>
    <t>M+D technickej izolácie hr. 100 mm na vzduchotechnické potrubia s tvarovanou plochou</t>
  </si>
  <si>
    <t>7135501723</t>
  </si>
  <si>
    <t>M+D technickej izolácie hr. 150 mm na vzduchotechnické potrubia s tvarovanou plochou</t>
  </si>
  <si>
    <t>769</t>
  </si>
  <si>
    <t>Montáže vzduchotechnických zariadení</t>
  </si>
  <si>
    <t>7690210888</t>
  </si>
  <si>
    <t>M+D rozvody potrubí do 1000mm obvodu, pozink., vrátane kolien a odbočiek</t>
  </si>
  <si>
    <t>7690210889</t>
  </si>
  <si>
    <t>M+D rozvody potrubí do 2200mm obvodu, pozink., vrátane kolien a odbočiek</t>
  </si>
  <si>
    <t>7690210890</t>
  </si>
  <si>
    <t>M+D rozvody potrubí nad 2200mm obvodu, pozink., vrátane kolien a odbočiek</t>
  </si>
  <si>
    <t>76902149588</t>
  </si>
  <si>
    <t>M+D Výfuková hlavica hranatá, prierezu 900x340/200,100</t>
  </si>
  <si>
    <t>7690250555</t>
  </si>
  <si>
    <t>M+D Tlmič hluku 900x340/500,0,0,0</t>
  </si>
  <si>
    <t>76903101665</t>
  </si>
  <si>
    <t>M+D Koncové elementy - vírivý anemostat odvod 300/8, vrátane krabice a čelnej dosky</t>
  </si>
  <si>
    <t>76903101666</t>
  </si>
  <si>
    <t>M+D Koncové elementy - vírivý anemostat prívod 300/8, vrátane krabice a čelnej dosky</t>
  </si>
  <si>
    <t>76905202885</t>
  </si>
  <si>
    <t>M+D Rekuperačná jednotka, kompaktná VZT jednotka s protiprúdovým rekuperátorom s elektrickým ohrevačom,m=376kg, 230V-50Hz, príkon 1,7kW, max prietok 2500m3/h, rozmery 340x1985x2235mm, predhrievač výkon/príkon 6,0kW, 400V-50Hz</t>
  </si>
  <si>
    <t>76905202886</t>
  </si>
  <si>
    <t>7690710222</t>
  </si>
  <si>
    <t>M+D Pomocná konštrukcia na zavesenie jednotky, vrátane kotvenia</t>
  </si>
  <si>
    <t>7690340111</t>
  </si>
  <si>
    <t>Prestup vnútornou stenou pre potrubie DN 125 s likvidáciou sute a vyspravením</t>
  </si>
  <si>
    <t>7690340112</t>
  </si>
  <si>
    <t>Prestup vnútornou sklenenou priečkou pre potrubie DN 125 s likvidáciou sute s utesnením</t>
  </si>
  <si>
    <t>7690340113</t>
  </si>
  <si>
    <t>Prestup obvodovou stenou pre potrubie DN 125 s likvidáciou sute a vyspravením</t>
  </si>
  <si>
    <t>7690340114</t>
  </si>
  <si>
    <t>M+D Odvodné potrubie DN 125 na stropných závesoch (prívodné, odvodné) vrátane čierneho matného náteru</t>
  </si>
  <si>
    <t>7690340115</t>
  </si>
  <si>
    <t>M+D Vzduchotechnicka hlavica pre odvetranie ventilátorom na fasádu vrátane čierneho matného náteru</t>
  </si>
  <si>
    <t>7690340116</t>
  </si>
  <si>
    <t>M+D Fasádny ventilátor s výkonom 100m3/hod</t>
  </si>
  <si>
    <t>7690340117</t>
  </si>
  <si>
    <t>M+D Protidažďovej žalúzie na fasáde, AL, farba RAL</t>
  </si>
  <si>
    <t>998769201.S</t>
  </si>
  <si>
    <t>Presun hmôt pre montáž vzduchotechnických zariadení v stavbe (objekte) výšky do 7 m</t>
  </si>
  <si>
    <t>36-M</t>
  </si>
  <si>
    <t>Montáž prevádzkových, meracích a regulačných zariadení</t>
  </si>
  <si>
    <t>360430666</t>
  </si>
  <si>
    <t>M+D Protipožiarna klapka 900x340/5,0,01</t>
  </si>
  <si>
    <t>6 - Prípojka NN</t>
  </si>
  <si>
    <t xml:space="preserve">      D3 - zemné práce C-460 M</t>
  </si>
  <si>
    <t>Pol2</t>
  </si>
  <si>
    <t>NAYY-J  4  x 50</t>
  </si>
  <si>
    <t>Pol3</t>
  </si>
  <si>
    <t>N2XH-J  5  x 35</t>
  </si>
  <si>
    <t>Pol4</t>
  </si>
  <si>
    <t>CHKE-R-J   5 x 2.5</t>
  </si>
  <si>
    <t>Pol5</t>
  </si>
  <si>
    <t>Poznámka k položke:_x000D_
KONCOVKA 1KV TEPLOM ZMRŠTITELNÁ - TZH</t>
  </si>
  <si>
    <t>Pol6</t>
  </si>
  <si>
    <t>do 4 x 70</t>
  </si>
  <si>
    <t>Pol7</t>
  </si>
  <si>
    <t>do  5 x 4</t>
  </si>
  <si>
    <t>Pol8</t>
  </si>
  <si>
    <t>do  5 x 35</t>
  </si>
  <si>
    <t>Poznámka k položke:_x000D_
EleKTROMEROVÉ   SKRINE</t>
  </si>
  <si>
    <t>Pol9</t>
  </si>
  <si>
    <t>Montáž elektromerovej skrine  RE   1x80A/3</t>
  </si>
  <si>
    <t>Poznámka k položke:_x000D_
UZEMŇOVACIA SIEŤ</t>
  </si>
  <si>
    <t>Pol10</t>
  </si>
  <si>
    <t>Pásik FeZn 30x4</t>
  </si>
  <si>
    <t>Pol11</t>
  </si>
  <si>
    <t>Svorka SP1</t>
  </si>
  <si>
    <t>Pol12</t>
  </si>
  <si>
    <t>Svorka SJ 02</t>
  </si>
  <si>
    <t>Pol13</t>
  </si>
  <si>
    <t>Zemniaca tyč ZT</t>
  </si>
  <si>
    <t>Pol14</t>
  </si>
  <si>
    <t>Zaasfaltovanie spojov FeZn 30x4</t>
  </si>
  <si>
    <t>Pol16</t>
  </si>
  <si>
    <t>PPV 5.00 %</t>
  </si>
  <si>
    <t>Pol17</t>
  </si>
  <si>
    <t>Označovací štítok na kábel</t>
  </si>
  <si>
    <t>Poznámka k položke:_x000D_
VODIČE A KÁBLE CYKY,AYKY 1 KV</t>
  </si>
  <si>
    <t>Pol18</t>
  </si>
  <si>
    <t>Pol19</t>
  </si>
  <si>
    <t>Pol20</t>
  </si>
  <si>
    <t>Poznámka k položke:_x000D_
UKONČENIE VODIČOV- KÁBLOVÉ OKÁ  CU,Al</t>
  </si>
  <si>
    <t>Pol21</t>
  </si>
  <si>
    <t>pre 70  Al</t>
  </si>
  <si>
    <t>Pol22</t>
  </si>
  <si>
    <t>pre 35  CU</t>
  </si>
  <si>
    <t>Pol23</t>
  </si>
  <si>
    <t>pre 6  Cu</t>
  </si>
  <si>
    <t>Pol24</t>
  </si>
  <si>
    <t>koncovka EPKT 015</t>
  </si>
  <si>
    <t>Pol25</t>
  </si>
  <si>
    <t>Pásik FeZn  30x4mm</t>
  </si>
  <si>
    <t>Pol26</t>
  </si>
  <si>
    <t>Pol27</t>
  </si>
  <si>
    <t>Pol28</t>
  </si>
  <si>
    <t>Pol29</t>
  </si>
  <si>
    <t>pasívna protikorózna ochrana - asfalt</t>
  </si>
  <si>
    <t>Poznámka k položke:_x000D_
SKRINE</t>
  </si>
  <si>
    <t>Pol30</t>
  </si>
  <si>
    <t>Elektromerová skrňa RE.P  80A/3,( 1x6A + HDO )</t>
  </si>
  <si>
    <t>Pol31</t>
  </si>
  <si>
    <t>podružný materiál 5.00 %</t>
  </si>
  <si>
    <t>zemné práce C-460 M</t>
  </si>
  <si>
    <t>Pol32</t>
  </si>
  <si>
    <t>v zastavanom priestore</t>
  </si>
  <si>
    <t>km</t>
  </si>
  <si>
    <t>Poznámka k položke:_x000D_
HĹBENIE KÁBLOVEJ RYHY</t>
  </si>
  <si>
    <t>Pol33</t>
  </si>
  <si>
    <t>35/ 80 cm, zemina tr.4</t>
  </si>
  <si>
    <t>Poznámka k položke:_x000D_
ROZBÚRANIE BETONU</t>
  </si>
  <si>
    <t>Pol34</t>
  </si>
  <si>
    <t>Poznámka k položke:_x000D_
Zemné práce</t>
  </si>
  <si>
    <t>Pol35</t>
  </si>
  <si>
    <t>Rozobratie zámkovej dlažby</t>
  </si>
  <si>
    <t>Poznámka k položke:_x000D_
OSTATNÉ PRÁCE PRI STAVBE KÁBL.VEDENIA</t>
  </si>
  <si>
    <t>Pol36</t>
  </si>
  <si>
    <t>Zavrtanie zemniacich tyčí do zeme</t>
  </si>
  <si>
    <t>Poznámka k položke:_x000D_
ZAMUROVANIE A ZAČISTENIE SKRÍŇ</t>
  </si>
  <si>
    <t>Pol37</t>
  </si>
  <si>
    <t>RE</t>
  </si>
  <si>
    <t>Poznámka k položke:_x000D_
ZRIAD.KAB.LOŽKA Z PIESKU 10CM SO ZAKRYT.</t>
  </si>
  <si>
    <t>Pol38</t>
  </si>
  <si>
    <t>tehlami na šírku kábla 35cm</t>
  </si>
  <si>
    <t>Poznámka k položke:_x000D_
FÓLIA VÝSTRAŽNÁ Z PVC</t>
  </si>
  <si>
    <t>Pol39</t>
  </si>
  <si>
    <t>šírka 33 cm</t>
  </si>
  <si>
    <t>Poznámka k položke:_x000D_
ZÁSYP KÁBLOVEJ RYHY</t>
  </si>
  <si>
    <t>Pol40</t>
  </si>
  <si>
    <t>Poznámka k položke:_x000D_
ÚPRAVA TERÉNU</t>
  </si>
  <si>
    <t>Pol41</t>
  </si>
  <si>
    <t>provizórna úprava terénu zeminou tr.4</t>
  </si>
  <si>
    <t>Pol42</t>
  </si>
  <si>
    <t>Zriadenie podkladovej vrstvy</t>
  </si>
  <si>
    <t>Pol43</t>
  </si>
  <si>
    <t>Jednovrstvová  asfalová  vrstva 5cm</t>
  </si>
  <si>
    <t>Pol44</t>
  </si>
  <si>
    <t>Podkladová vrstva pod zámkovú dlažbu</t>
  </si>
  <si>
    <t>Pol45</t>
  </si>
  <si>
    <t>Znovupoloženie zámkovej dlažby</t>
  </si>
  <si>
    <t>Poznámka k položke:_x000D_
MATERIÁL</t>
  </si>
  <si>
    <t>Pol46</t>
  </si>
  <si>
    <t>fólia červená</t>
  </si>
  <si>
    <t>Pol47</t>
  </si>
  <si>
    <t>piesok</t>
  </si>
  <si>
    <t>Pol48</t>
  </si>
  <si>
    <t>tehla</t>
  </si>
  <si>
    <t>Pol49</t>
  </si>
  <si>
    <t>betón 250</t>
  </si>
  <si>
    <t>Pol51</t>
  </si>
  <si>
    <t>manipulácia v rozvodnej sieti NN</t>
  </si>
  <si>
    <t>Pol52</t>
  </si>
  <si>
    <t>zaistenie vypnutého stavu</t>
  </si>
  <si>
    <t>Pol53</t>
  </si>
  <si>
    <t>Nepredvídané práce</t>
  </si>
  <si>
    <t>5 - Silnoprúd</t>
  </si>
  <si>
    <t xml:space="preserve">      D3 - Rozvádzač RS</t>
  </si>
  <si>
    <t xml:space="preserve">        D4 - Stavebné úpravy C 801-3</t>
  </si>
  <si>
    <t xml:space="preserve">          D5 - Odborná prehliadka a skúšky</t>
  </si>
  <si>
    <t xml:space="preserve">            D6 - HZS</t>
  </si>
  <si>
    <t>Pol56</t>
  </si>
  <si>
    <t>FXP 32mm</t>
  </si>
  <si>
    <t>Pol63</t>
  </si>
  <si>
    <t>kab.žľab  200x60</t>
  </si>
  <si>
    <t>Pol65</t>
  </si>
  <si>
    <t>Poznámka k položke:_x000D_
VODIČ ULOŽENÝ PEVNE</t>
  </si>
  <si>
    <t>Pol69</t>
  </si>
  <si>
    <t>CY 25mm2 zelenožltý</t>
  </si>
  <si>
    <t>Pol75</t>
  </si>
  <si>
    <t>CHKE-R-J  5 x 4</t>
  </si>
  <si>
    <t>Poznámka k položke:_x000D_
UKONČENIE VODIČOV "CU" V ROZVADZAČOCH</t>
  </si>
  <si>
    <t>Pol78</t>
  </si>
  <si>
    <t>do  25   Cu</t>
  </si>
  <si>
    <t>Pol80</t>
  </si>
  <si>
    <t>Pol86</t>
  </si>
  <si>
    <t>Montáž   pohybového snímača</t>
  </si>
  <si>
    <t>Poznámka k položke:_x000D_
MONTÁŽ OCELOPLECH. A PLAST.ROZVODNÍC</t>
  </si>
  <si>
    <t>Pol90</t>
  </si>
  <si>
    <t>Montáž rozvádzača do 150kg</t>
  </si>
  <si>
    <t>Pol95</t>
  </si>
  <si>
    <t>Ekvipotencionálna prípojnica EP</t>
  </si>
  <si>
    <t>Pol101</t>
  </si>
  <si>
    <t>chránička FXP 32mm</t>
  </si>
  <si>
    <t>Pol107</t>
  </si>
  <si>
    <t>kab.žľab  200x60     komplet</t>
  </si>
  <si>
    <t>Pol109</t>
  </si>
  <si>
    <t>Nosník  pre žľab 200x60</t>
  </si>
  <si>
    <t>Pol115</t>
  </si>
  <si>
    <t>CYA 25mm2 zelenožltý</t>
  </si>
  <si>
    <t>Pol121</t>
  </si>
  <si>
    <t>Poznámka k položke:_x000D_
UKONČENIE VODIČOV- KÁBLOVÉ OKÁ  CU</t>
  </si>
  <si>
    <t>Pol122</t>
  </si>
  <si>
    <t>pre 25 Cu</t>
  </si>
  <si>
    <t>Pol123</t>
  </si>
  <si>
    <t>Pol125</t>
  </si>
  <si>
    <t>Hlavná uzemňovacia svorkovnica  HUS</t>
  </si>
  <si>
    <t>Pol131</t>
  </si>
  <si>
    <t>pohybový spínač 180°, dosah 6m</t>
  </si>
  <si>
    <t>Pol135</t>
  </si>
  <si>
    <t>dvojrámik</t>
  </si>
  <si>
    <t>Pol136</t>
  </si>
  <si>
    <t>trojrámik</t>
  </si>
  <si>
    <t>Pol139</t>
  </si>
  <si>
    <t>Rozvádzač RS</t>
  </si>
  <si>
    <t>Pol142</t>
  </si>
  <si>
    <t>Nástenná skriňa komplet.  11x21TE  -231 modulov</t>
  </si>
  <si>
    <t>Pol143</t>
  </si>
  <si>
    <t>Vypínač MSO 125A/3</t>
  </si>
  <si>
    <t>Pol144</t>
  </si>
  <si>
    <t>Prepäťová ochrana  B+C  SVBC -12,5-4-MZ</t>
  </si>
  <si>
    <t>Pol145</t>
  </si>
  <si>
    <t>istič  LTN  B16/1</t>
  </si>
  <si>
    <t>Pol146</t>
  </si>
  <si>
    <t>istič  LTN  B16/3</t>
  </si>
  <si>
    <t>Pol147</t>
  </si>
  <si>
    <t>istič  LTN  C16/1</t>
  </si>
  <si>
    <t>Pol148</t>
  </si>
  <si>
    <t>OLI 10/1N/0.03 prúdový chránič</t>
  </si>
  <si>
    <t>Pol149</t>
  </si>
  <si>
    <t>OLI 16/1N/0.03/B  prúdový chránič</t>
  </si>
  <si>
    <t>Pol150</t>
  </si>
  <si>
    <t>OLI 16/1N/0.03/C  prúdový chránič</t>
  </si>
  <si>
    <t>Pol151</t>
  </si>
  <si>
    <t>LFN  40/4p/0.03 prúdový chránič</t>
  </si>
  <si>
    <t>Pol152</t>
  </si>
  <si>
    <t>Prípojnica N+PE</t>
  </si>
  <si>
    <t>Pol153</t>
  </si>
  <si>
    <t>Svorka ochranného pospojovania</t>
  </si>
  <si>
    <t>Pol154</t>
  </si>
  <si>
    <t>Obal na výkresy</t>
  </si>
  <si>
    <t>Pol155</t>
  </si>
  <si>
    <t>Označovací štítok</t>
  </si>
  <si>
    <t>Pol156</t>
  </si>
  <si>
    <t>Svorka rad. 2,5mm2,</t>
  </si>
  <si>
    <t>Pol157</t>
  </si>
  <si>
    <t>Svorka rad. 4mm2,</t>
  </si>
  <si>
    <t>Pol158</t>
  </si>
  <si>
    <t>Svorka rad. 35mm2,</t>
  </si>
  <si>
    <t>D6</t>
  </si>
  <si>
    <t>7 - Slaboprúd</t>
  </si>
  <si>
    <t>Pol167</t>
  </si>
  <si>
    <t>Montáž skrine  Rslp</t>
  </si>
  <si>
    <t>Pol171</t>
  </si>
  <si>
    <t>zásuvka PC 2x RJ45 do podlahovej krabice montáž</t>
  </si>
  <si>
    <t>Pol176</t>
  </si>
  <si>
    <t>Pol177</t>
  </si>
  <si>
    <t>S-FTP  4x2x0,8   cat 6A</t>
  </si>
  <si>
    <t>Pol179</t>
  </si>
  <si>
    <t>FXP 50</t>
  </si>
  <si>
    <t>Pol180</t>
  </si>
  <si>
    <t>CYKY-J  3x1,5</t>
  </si>
  <si>
    <t>Pol183</t>
  </si>
  <si>
    <t>Montáž ústredne</t>
  </si>
  <si>
    <t>Pol184</t>
  </si>
  <si>
    <t>Montáž  komunikátora</t>
  </si>
  <si>
    <t>Pol189</t>
  </si>
  <si>
    <t>Montáž akumulátora</t>
  </si>
  <si>
    <t>Pol195</t>
  </si>
  <si>
    <t>Montáž záznamníka</t>
  </si>
  <si>
    <t>Pol203</t>
  </si>
  <si>
    <t>zásuvka PC   2xRJ45  do podlahovej krabice</t>
  </si>
  <si>
    <t>Pol204</t>
  </si>
  <si>
    <t>RACK-  prázdna skriňa ( modem a router)</t>
  </si>
  <si>
    <t>Pol205</t>
  </si>
  <si>
    <t>Pol206</t>
  </si>
  <si>
    <t>Pol209</t>
  </si>
  <si>
    <t>Pol211</t>
  </si>
  <si>
    <t>Pol213</t>
  </si>
  <si>
    <t>Pol218</t>
  </si>
  <si>
    <t>Pol219</t>
  </si>
  <si>
    <t>Akumulátor 17 Ah,12V</t>
  </si>
  <si>
    <t>Pol223</t>
  </si>
  <si>
    <t>Monitorovacie  zariadenie pre 4kamery</t>
  </si>
  <si>
    <t>ŠTRUKTUROVANÁ KABELÁŽ</t>
  </si>
  <si>
    <t>RÚRKA OHYBNÁ-VOLNE ALEBO POD OMIETKU FXP 20</t>
  </si>
  <si>
    <t>RÚRKA OHYBNÁ-VOLNE ALEBO POD OMIETKU FXP 20 KÁBEL  ULOŽENÝ V RÚRKE,ŽLABE ALEBO NA ROŠTE</t>
  </si>
  <si>
    <t>RÚRKA OHYBNÁ-VOLNE ALEBO POD OMIETKU FXP 16 KÁBEL  ULOŽENÝ V RÚRKE,ŽLABE ALEBO NA ROŠTE</t>
  </si>
  <si>
    <t>RÚRKA OHYBNÁ-VOLNE ALEBO POD OMIETKU FXP 50 KÁBEL  ULOŽENÝ V RÚRKE,ŽLABE ALEBO NA ROŠTE</t>
  </si>
  <si>
    <t>EZS_x000D_</t>
  </si>
  <si>
    <t>KAMEROVÝ SYSTÉM</t>
  </si>
  <si>
    <t>Krabica prístrojová KP 68 BEZ ZAPOJENIA</t>
  </si>
  <si>
    <t>KÁBEL  ULOŽENÝ V RÚRKE,ŽLABE ALEBO NA ROŠTE S-FTP  4x2x0,8   cat 6</t>
  </si>
  <si>
    <t>KÁBEL  ULOŽENÝ V RÚRKE,ŽLABE ALEBO NA ROŠTE S-FTP  4x2x0,8   cat 6A</t>
  </si>
  <si>
    <t>RÚRKA OHYBNÁ-VOLNE ALEBO POD OMIETKU HFX 16</t>
  </si>
  <si>
    <t>RYHY  V  BETONE  FRÉZOVANÍM ryha  hl. 50mm do š.50mm</t>
  </si>
  <si>
    <t>VYSEKANIE KAPIES PRE KRABICE 100x100x50mm   tehla</t>
  </si>
  <si>
    <t>Krabica prístrojová KP bez zapojenia</t>
  </si>
  <si>
    <t>EZS</t>
  </si>
  <si>
    <t>RÚRKA OHYBNÁ-VOLNE ALEBO POD OMIETKU</t>
  </si>
  <si>
    <t>Zamurovanie otvorov,murivo presné porobet tvárnice PPT-hlad., hrúbky 200 mm</t>
  </si>
  <si>
    <t>Podlahovina vinylová 3 mm, záťaž 42</t>
  </si>
  <si>
    <t>Zamurovanie otvorov,murivo presné porobet tvárnice, hrúbky 180 mm</t>
  </si>
  <si>
    <t>Omietka vnút. stropov zo suchých zmesí štuková Baumit, alebo ekvivalent</t>
  </si>
  <si>
    <t>Zápachová uzávierka podomietková , DN32, krytka 100x100 mm, prídavná zápachová uzávierka, vetranie a klimatizácia</t>
  </si>
  <si>
    <t>Vtokový lievik, DN 32, (0,17 l/s), s protizápachovým uzáverom, vetranie a klimatizácia, PP</t>
  </si>
  <si>
    <t>Teleso vykurovacie doskové trojpanelové oceľové, vxl 600x2100 mm s bočným pripojením a troma konvektormi</t>
  </si>
  <si>
    <t>Fólia pre podlahové vykurovanie , šířka 0,6 m, príkon 60 W/m2</t>
  </si>
  <si>
    <t>Fólia pre podlahové vykurovanie, šířka 0,6 m, príkon 80 W/m2</t>
  </si>
  <si>
    <t>Teleso vykurovacie doskové dvojpanelové oceľové, vxl 600x1200 mm s bočným pripojením a dvoma konvektormi</t>
  </si>
  <si>
    <t>Prietoková armatúra  DN25 s uzatváraním a vypúšťaním</t>
  </si>
  <si>
    <t>Čerpadlo napr. GRUNDFOS ALPHA2, alebo ekvivalent,  25-60 N 180 na prečerpávacom potrubí</t>
  </si>
  <si>
    <t>Stropné svietidlo   bodové 36 W, 1 800 lm</t>
  </si>
  <si>
    <t>Stropné svietidlo  4x14 W, 4x1 200 lm, zabudované</t>
  </si>
  <si>
    <t>Izolácia proti vlhkosti muriva vodor. napr. Mapei Mepagum, alebo ekvivalent s prepáskovaním rohov</t>
  </si>
  <si>
    <t>Izolácia proti vlhkosti muriva zvislá napr. Mapei Mepagum, alebo ekvivalent s prepáskovaním rohov</t>
  </si>
  <si>
    <t>Doska izolačná z kamennej vlny napr. Isover AKU, alebo ekvivalent, hr.150mm</t>
  </si>
  <si>
    <t>Doska napr. Styrodur, alebo ekvivalent, hr.100mm 1265x615mm</t>
  </si>
  <si>
    <t>Doska izolačná, napr. PIR polyuretánová, alebo ekvivalent,  hr.40mm rovná hrana</t>
  </si>
  <si>
    <t>Priečky sadrokartónové 2x12,5 mm akustické napr. 1xDiamant+SilentBoard a 1xDiamant+SilentBoard, alebo ekvivalent, hr. 100 mm</t>
  </si>
  <si>
    <t>Priečky sadrokartónové 12,5 mm žiletka nad zaskl.stenami, napr. 1xDiamant a 1xDiamant, alebo ekvivalent, hr. 60 mm</t>
  </si>
  <si>
    <t>Priečky sadrokartónové 12,5 mm, napr. 1xGKB a 1xGKB, alebo ekvivalent, hr. 100 mm</t>
  </si>
  <si>
    <t>Základný penetračný náter ,napr. Grundierung, alebo ekvivalent</t>
  </si>
  <si>
    <t>Predsadená stena sadrokartónová 12,5 mm s podkonštrukciou 1xopláštená, napr. dosky GKB, alebo ekvivalent, hr. 180 mm</t>
  </si>
  <si>
    <t>Podhľady sadr. zaves. oceľ. konštr. v rov. CD, bez tep. izol., napr. GKB, alebo ekvivalent, 12,5 mm</t>
  </si>
  <si>
    <t>Suchá sadr. podlaha, napr. RIGIPS, alebo ekvivalent, z panelov 1500x500x25 mm bez podsypu</t>
  </si>
  <si>
    <t>Čerpadlo obehové, napr. GRUNDFOS ALPHA2, alebo ekvivalent,  25-60 N 130</t>
  </si>
  <si>
    <t xml:space="preserve">Ohrievač zásobníkový na ohrev pitnej vody, montáž vedľa,  napr. STIEBEL ELTRON SHW 300 S 400V, alebo ekvivalent, objem 300 l </t>
  </si>
  <si>
    <t>Izolačná PE trubica, napr. MIRELON, alebo ekvivalent, dxhr. 18x9 mm, nenadrezaná, na izolovanie rozvodov vody, kúrenia, zdravotechniky - ÚK</t>
  </si>
  <si>
    <t>Stropné svietidlo   bodové 12 W, 1 300 lm</t>
  </si>
  <si>
    <t>Izolačná trubica, napr. ARMAFLEX Ace, alebo ekvivalent -  18x19 mm (d x hr. izolácie), dĺ. 2 m</t>
  </si>
  <si>
    <t>Izolačná trubica, napr. ARMAFLEX Ace, alebo ekvivalent - 22x19 mm (d x hr. izolácie), dĺ. 2 m</t>
  </si>
  <si>
    <t>Izolačná trubica, napr. ARMAFLEX Ace, alebo ekvivalent - 28x19 mm (d x hr. izolácie), dĺ. 2 m</t>
  </si>
  <si>
    <t>Izolačná trubica, napr. ARMAFLEX Ace, alebo ekvivalent - 35x19 mm (d x hr. izolácie), dĺ. 2 m</t>
  </si>
  <si>
    <t>Izolačná trubica, napr. ARMA-CHEK SILVER, alebo ekvivalent - 35x13mm</t>
  </si>
  <si>
    <t>Izolačná trubica, napr. ARMAFLEX Ace, alebo ekvivalent,  42x19 mm (d x hr. izolácie), dĺ. 2 m</t>
  </si>
  <si>
    <t>Izolačná trubica, napr. ARMAFLEX Ace, alebo ekvivalent,  54x19 mm (d x hr. izolácie), dĺ. 2 m</t>
  </si>
  <si>
    <t>Predstenový systém, napr. DuoFix, alebo ekvivalent, pre závesné WC, výška 1120 mm so splachovacou podomietkovou nádržou napr. Sigma 12, alebo ekvivalent- bezbariérový, plast, napr. GEBERIT 111.300.00.5, alebo ekvivalent</t>
  </si>
  <si>
    <t>Montážny prvok, napr.  Geberit DuoFix, alebo ekvivalent pre umývadlo, 111.430.00.1</t>
  </si>
  <si>
    <t>Montážny prvok, napr. Geberit DuoFix, alebo ekvivalent, pre umývadlo,montáž na stenu 111.774.00.1</t>
  </si>
  <si>
    <t>Montáž umývadla keramického na konzoly, bez výtokovej armatúry - na závesný systém, napr. GEBERIT, alebo ekvivalent</t>
  </si>
  <si>
    <t>Potrubie odpadové napr. Geberit Silent  HT z PP, alebo ekvivalent - vodorovné DN 50 vrátane čistiacich kusov</t>
  </si>
  <si>
    <t>Potrubie odpadové napr. Geberit Silent  HT z PP, alebo ekvivalent - vodorovné DN 75 vrátane čistiacich kusov</t>
  </si>
  <si>
    <t>Potrubie odpadové napr. Geberit Silent  HT z PP, alebo ekvivalent - vodorovné DN 110 vrátane čistiacich kusov</t>
  </si>
  <si>
    <t>Potrubie odpadové napr. Geberit Silent  HT z PP, alebo ekvivalent - vodorovné DN 125 vrátane čistiacich kusov</t>
  </si>
  <si>
    <t>Potrubie odpadové napr. Geberit Silent  HT z PP, alebo ekvivalent - pripojovacie DN 25, výtlačné potrubie</t>
  </si>
  <si>
    <t>LCD klávesnica MK.01-GR</t>
  </si>
  <si>
    <t>Snímač PIR CROW MR 110</t>
  </si>
  <si>
    <t>Snímač PIR PARADOX  525DM</t>
  </si>
  <si>
    <t>Ústredňa MODUS MC,04 - modul komunikátor ,MP.3A-modul zdroja MB.01, skrinka s transformátorom</t>
  </si>
  <si>
    <t>Modul IP komunikátora pre ústredňu MODUS - EC.01+ME.01</t>
  </si>
  <si>
    <t>Montáž podláh z dlaždíc keram. 600x600 do flexib. tmelu</t>
  </si>
  <si>
    <t>Dlažba keramická 600x600, napr. Agrob buchtal streetlife cement, alebo ekvivalent</t>
  </si>
  <si>
    <t>Dlažba keramická 600x600, mapr. Agrob buchtal nova mid-brown, alebo ekvivalent</t>
  </si>
  <si>
    <t>Dlažba keramická 600x600, napr. Agrob buchtal nova basalt, alebo ekvivalent</t>
  </si>
  <si>
    <t>Montáž obkladov vnút.keramických 300x600 do tmelu, utesnenie rohov silikónovým tmelom a olištovanie</t>
  </si>
  <si>
    <t>Obklad keramický gres 300c600 štandard pre WC a sprchu</t>
  </si>
  <si>
    <t xml:space="preserve">Zapojenie svietidla   stropné  1 zdroj  </t>
  </si>
  <si>
    <t xml:space="preserve">Zapojenie svietidla   stropné  4 zdroj  </t>
  </si>
  <si>
    <t>Zatepl. vonk. parapetu polystyrén XPS hr.20 mm</t>
  </si>
  <si>
    <t>Zatepl. stropu systém systém penetračný náter/lep.vrstva/mriežka a lamely z miner.izolácie napr. CLT C1 Thermal, alebo akvivalent, hr.150 mm lepené celoplošne napr.Smart wall, alebo ekvivalent</t>
  </si>
  <si>
    <t>Protipožiarne upchávky systém.certifikované pri prestupoch (prestupy EI z A do B)</t>
  </si>
  <si>
    <t>Priečky sadrokartónové 12,5 mm do vlhkého prostredia 1xGKBI a napr.1xDiamant, alebo ekvivalent, hr. 100 mm</t>
  </si>
  <si>
    <t>Demontáž pevne zabudovaného rečníckeho pultu z pódia</t>
  </si>
  <si>
    <t>Demontáž pevne zabudovaných kresiel zo zasadačky</t>
  </si>
  <si>
    <t>Demontáž pevne zabudovaných kresiel z pódia</t>
  </si>
  <si>
    <t>Demontáž pevne zabudovaných stolov z pódia</t>
  </si>
  <si>
    <t>Demontáž pevne zabudovaných stolíkov zo zasadačky</t>
  </si>
  <si>
    <t>Montáž obkladov vnút.keramických 300x600  do tmelu, utesnenie rohov silikónovým tmelom a olištovanie</t>
  </si>
  <si>
    <t>Obklad keramický gres 300x600 štandard pre WC a sprchu</t>
  </si>
  <si>
    <t>Obklad keramický 100x100/sklenený gres štandard pre kuch.linku</t>
  </si>
  <si>
    <t>Plasthliníkové potrubie z viacvrstvových rúr PE napr. Geberit Mepla, alebo ekvivalent v tyčiach spájané lisovaním dxt 16x2,25 mm DN12, alebo ekvivalent</t>
  </si>
  <si>
    <t>Plasthliníkové potrubie z viacvrstvových rúr PE napr. Geberit Mepla, alebo ekvivalent v tyčiach spájané lisovaním dxt 20x2,5 mm, alebo ekvivalent</t>
  </si>
  <si>
    <t>Plasthliníkové potrubie z viacvrstvových rúr PE napr. Geberit Mepla, alebo ekvivalent v tyčiach spájané lisovaním dxt 26x3 mm - DN20, alebo ekvivalent</t>
  </si>
  <si>
    <t>Plasthliníkové potrubie z viacvrstvových rúr PE napr. Geberit Mepla, alebo ekvivalent v tyčiach spájané lisovaním dxt 32x3 mm - DN25, alebo ekvivalent</t>
  </si>
  <si>
    <t>Plasthliníkové potrubie z viacvrstvových rúr PE napr. Geberit Mepla, alebo ekvivalent v tyčiach spájané lisovaním dxt 40x3,5 mm - DN32, alebo ekvivalent</t>
  </si>
  <si>
    <t>Plasthliníkové potrubie z viacvrstvových rúr PE napr. Geberit Mepla, alebo ekvivalent v tyčiach spájané lisovaním dxt 50x4 mm - DN40, alebo ekvivalent</t>
  </si>
  <si>
    <t>Oživenie jednotky</t>
  </si>
  <si>
    <t>Búranie  asfaltových plôch, betónu</t>
  </si>
  <si>
    <t>VYVOLÁVACÍ  SYSTÉM</t>
  </si>
  <si>
    <t>Interierová kamera - IP kamera stacionárna, rozlíšenie 1080 p, nočné videnie, detekcia pohybu min. 9 m</t>
  </si>
  <si>
    <r>
      <t xml:space="preserve">
</t>
    </r>
    <r>
      <rPr>
        <b/>
        <sz val="12"/>
        <rFont val="Arial CE"/>
        <charset val="238"/>
      </rPr>
      <t>VYVOLÁVACÍ  SYSTÉM</t>
    </r>
  </si>
  <si>
    <t>Senica OÚ, klientske centrum - stavebné úpravy</t>
  </si>
  <si>
    <t>M+D konštrukcia montovaná oceľová na rektifikovateľných kovových nožičkách prilepených k podkladu, pozinkovaná, opláštená OSB doska/viacvrsvová preglejka/nábytková doska/plech.montovanej oceľovej  konštrukcie opláštenej OSB doskami, viacvrsvovou preglejkou, nábytkovou doskou alebo plechom. Povrchová úprava v prípade stien či podláh - podľa legendy miestností</t>
  </si>
  <si>
    <t>Fatra PVC sokel 277, 3+3cm, farba podľa dekoru podlahy.</t>
  </si>
  <si>
    <t xml:space="preserve">D+M Paravan uzavretý v textilnom obale v kovovom ráme s kovovými nožičkami v štandardnom vyhotovení - pri zemi. hr. 50mm, výška 1800mm, povrhová tkanina memory(Gramáž: 290g/m2 +/- 5%, Zloženie v %: 100 polyester) vo farbe - grey, Zvuková nepriezvučnosť paravanu dB Rw 32dB </t>
  </si>
  <si>
    <t>Montáž a dodávka WC stien vrátane dverí - vysokotlaká kompaktná doska hrúbky 10 mm, Celková výška kabíny: 2000 mm štandard, Výška nožičiek: 150 mm, Dosky z vysokotlakého laminátu o hrúbke 10 mm v bielej matnej farbe, Kovanie: kľučky, nožičky - NEREZ, prevedenia bez hornej nerezovej tyče</t>
  </si>
  <si>
    <t>Nádoba expanzná objem 25l, Max. pracovný pretlak: 10 bar</t>
  </si>
  <si>
    <t>do  4 x 10 - montáž</t>
  </si>
  <si>
    <t>do  5 x 4 - montáž</t>
  </si>
  <si>
    <t>Klamp. PZ pl. rúry odpadové kruhové d-100, kolená kotlíky, napojenie na jestv.žľaby</t>
  </si>
  <si>
    <t>Klamp. demont. rúr odpadových kruhových d-100</t>
  </si>
  <si>
    <t>D3 Montáž a dodávka drev.dvier 700x2000 mm vrátane oceľ.zárubne, povrch.úpravy a kovania</t>
  </si>
  <si>
    <t>183a</t>
  </si>
  <si>
    <t>Montáž a dodávka schodovej hrany - materiál hliník s predvŕtanými otvormi na zapustené skrutky (farbu treba prispôsobiť farbe podlahy)</t>
  </si>
  <si>
    <t>Klamp. PZ pl. oplechovanie výstupkov fasády rš 430</t>
  </si>
  <si>
    <t>M+D kuchynská linka bez spotrebičov dl.3 m, - kuchynská zostava do dennej miestnosti, 3 spodné diely (2 skrinkové, jeden zásuvkový) s umyvadlom a jeho príslušenstvom, plochou pre odkvap riadu , dvoma vertikálnymi zostavami s priestorom pre vstavanú chladničku, mikrovlnku, zástena tvorená totožným materiálom ako pracovná doska - farba pracovnej dosky antracit, skrinky v bielej matnej farbe, umyvadlo aj s vodovodnou batériou v čiernej farbe. Kovové kľučky a madlá, matnom prevedení, v čienej farbe, dojazdový systém jednotlivých otváravých a výsuvných častí - viď  PD, v.č. RP 20</t>
  </si>
  <si>
    <t>D+M zatemňovací záves, 260g/m2, zo zadnej strany opatrený pogumovaným záterom, vrátane kotvenia do paravanu fotobunky -  rozmer 1 000 x 2 400 mm</t>
  </si>
  <si>
    <t xml:space="preserve">pre 35 Cu - zrušená položka </t>
  </si>
  <si>
    <t>Pol164a</t>
  </si>
  <si>
    <t>Demontáž exist. bleskozvodu na streche a fasáde</t>
  </si>
  <si>
    <t>Pol141a</t>
  </si>
  <si>
    <t xml:space="preserve">nosný materiál </t>
  </si>
  <si>
    <t>26a</t>
  </si>
  <si>
    <t>Pol124a</t>
  </si>
  <si>
    <t>TRUBKA OHYBNÁ PRE ZALIEV.DO BETONU Rúrka FXP 40</t>
  </si>
  <si>
    <t>26b</t>
  </si>
  <si>
    <t>Pol124b</t>
  </si>
  <si>
    <t>Kovová príchytka pre kábel alebo rúrku, ø40mm</t>
  </si>
  <si>
    <t>41a</t>
  </si>
  <si>
    <t>Pol94a</t>
  </si>
  <si>
    <t>RÚRKA OHYBNÁ LPE-DO LIATEHO BETÓNU rúrka FXP 40mm</t>
  </si>
  <si>
    <t>D+M - podlahová krabica pre  6prístrojov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</si>
</sst>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7"/>
      <color rgb="FF969696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rgb="FF003366"/>
      <name val="Arial CE"/>
      <charset val="238"/>
    </font>
    <font>
      <sz val="12"/>
      <name val="Arial CE"/>
      <family val="2"/>
    </font>
    <font>
      <b/>
      <sz val="12"/>
      <name val="Arial CE"/>
      <charset val="238"/>
    </font>
    <font>
      <b/>
      <sz val="12"/>
      <color rgb="FF003366"/>
      <name val="Arial CE"/>
      <charset val="238"/>
    </font>
    <font>
      <b/>
      <i/>
      <sz val="12"/>
      <name val="Arial CE"/>
      <charset val="238"/>
    </font>
    <font>
      <b/>
      <sz val="12"/>
      <color rgb="FF969696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3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  <protection locked="0"/>
    </xf>
    <xf numFmtId="0" fontId="35" fillId="0" borderId="23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9" fillId="0" borderId="14" xfId="0" applyFont="1" applyBorder="1"/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39" fillId="0" borderId="0" xfId="0" applyFont="1" applyAlignment="1">
      <alignment vertical="center" wrapText="1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167" fontId="21" fillId="0" borderId="0" xfId="0" applyNumberFormat="1" applyFont="1" applyAlignment="1" applyProtection="1">
      <alignment vertical="center"/>
      <protection locked="0"/>
    </xf>
    <xf numFmtId="4" fontId="21" fillId="0" borderId="0" xfId="0" applyNumberFormat="1" applyFont="1" applyAlignment="1" applyProtection="1">
      <alignment vertical="center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167" fontId="41" fillId="0" borderId="0" xfId="0" applyNumberFormat="1" applyFont="1" applyAlignment="1" applyProtection="1">
      <alignment vertical="center"/>
      <protection locked="0"/>
    </xf>
    <xf numFmtId="4" fontId="41" fillId="0" borderId="0" xfId="0" applyNumberFormat="1" applyFont="1" applyAlignment="1" applyProtection="1">
      <alignment vertical="center"/>
      <protection locked="0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42" fillId="0" borderId="0" xfId="0" applyFont="1" applyAlignment="1">
      <alignment vertical="center"/>
    </xf>
    <xf numFmtId="0" fontId="22" fillId="5" borderId="14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166" fontId="22" fillId="5" borderId="0" xfId="0" applyNumberFormat="1" applyFont="1" applyFill="1" applyAlignment="1">
      <alignment vertical="center"/>
    </xf>
    <xf numFmtId="166" fontId="22" fillId="5" borderId="15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42" fillId="0" borderId="0" xfId="0" applyFont="1" applyAlignment="1">
      <alignment horizontal="center" vertical="center"/>
    </xf>
    <xf numFmtId="0" fontId="21" fillId="6" borderId="23" xfId="0" applyFont="1" applyFill="1" applyBorder="1" applyAlignment="1" applyProtection="1">
      <alignment horizontal="left" vertical="center" wrapText="1"/>
      <protection locked="0"/>
    </xf>
    <xf numFmtId="0" fontId="4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167" fontId="21" fillId="6" borderId="23" xfId="0" applyNumberFormat="1" applyFont="1" applyFill="1" applyBorder="1" applyAlignment="1" applyProtection="1">
      <alignment vertical="center"/>
      <protection locked="0"/>
    </xf>
    <xf numFmtId="0" fontId="21" fillId="6" borderId="23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/>
    <xf numFmtId="0" fontId="45" fillId="0" borderId="0" xfId="0" applyFont="1" applyAlignment="1">
      <alignment vertical="center"/>
    </xf>
    <xf numFmtId="0" fontId="46" fillId="6" borderId="0" xfId="0" applyFont="1" applyFill="1" applyAlignment="1" applyProtection="1">
      <alignment horizontal="left" vertical="center" wrapText="1"/>
      <protection locked="0"/>
    </xf>
    <xf numFmtId="0" fontId="47" fillId="6" borderId="0" xfId="0" applyFont="1" applyFill="1" applyAlignment="1">
      <alignment horizontal="left"/>
    </xf>
    <xf numFmtId="0" fontId="48" fillId="6" borderId="0" xfId="0" applyFont="1" applyFill="1" applyAlignment="1">
      <alignment vertical="center" wrapText="1"/>
    </xf>
    <xf numFmtId="0" fontId="46" fillId="6" borderId="0" xfId="0" applyFont="1" applyFill="1" applyAlignment="1">
      <alignment vertical="center" wrapText="1"/>
    </xf>
    <xf numFmtId="0" fontId="47" fillId="0" borderId="0" xfId="0" applyFont="1" applyAlignment="1">
      <alignment horizontal="left"/>
    </xf>
    <xf numFmtId="0" fontId="49" fillId="6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21" fillId="7" borderId="23" xfId="0" applyFont="1" applyFill="1" applyBorder="1" applyAlignment="1" applyProtection="1">
      <alignment horizontal="left" vertical="center" wrapText="1"/>
      <protection locked="0"/>
    </xf>
    <xf numFmtId="0" fontId="34" fillId="7" borderId="23" xfId="0" applyFont="1" applyFill="1" applyBorder="1" applyAlignment="1" applyProtection="1">
      <alignment horizontal="left" vertical="center" wrapText="1"/>
      <protection locked="0"/>
    </xf>
    <xf numFmtId="167" fontId="21" fillId="7" borderId="23" xfId="0" applyNumberFormat="1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34" fillId="0" borderId="23" xfId="0" applyFont="1" applyFill="1" applyBorder="1" applyAlignment="1" applyProtection="1">
      <alignment horizontal="center" vertical="center"/>
      <protection locked="0"/>
    </xf>
    <xf numFmtId="49" fontId="34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Fill="1" applyBorder="1" applyAlignment="1" applyProtection="1">
      <alignment vertical="center"/>
      <protection locked="0"/>
    </xf>
    <xf numFmtId="0" fontId="35" fillId="0" borderId="23" xfId="0" applyFont="1" applyFill="1" applyBorder="1" applyAlignment="1" applyProtection="1">
      <alignment vertical="center"/>
      <protection locked="0"/>
    </xf>
    <xf numFmtId="0" fontId="35" fillId="0" borderId="3" xfId="0" applyFont="1" applyFill="1" applyBorder="1" applyAlignment="1">
      <alignment vertical="center"/>
    </xf>
    <xf numFmtId="0" fontId="34" fillId="0" borderId="14" xfId="0" applyFont="1" applyFill="1" applyBorder="1" applyAlignment="1">
      <alignment horizontal="left" vertical="center"/>
    </xf>
    <xf numFmtId="0" fontId="34" fillId="0" borderId="0" xfId="0" applyFont="1" applyFill="1" applyAlignment="1">
      <alignment horizontal="center" vertical="center"/>
    </xf>
    <xf numFmtId="166" fontId="22" fillId="0" borderId="0" xfId="0" applyNumberFormat="1" applyFont="1" applyFill="1" applyAlignment="1">
      <alignment vertical="center"/>
    </xf>
    <xf numFmtId="166" fontId="22" fillId="0" borderId="15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vertical="center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49" fontId="21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23" xfId="0" applyFont="1" applyFill="1" applyBorder="1" applyAlignment="1" applyProtection="1">
      <alignment horizontal="left" vertical="center" wrapText="1"/>
      <protection locked="0"/>
    </xf>
    <xf numFmtId="0" fontId="21" fillId="0" borderId="23" xfId="0" applyFont="1" applyFill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0" borderId="3" xfId="0" applyFill="1" applyBorder="1" applyAlignment="1">
      <alignment vertical="center"/>
    </xf>
    <xf numFmtId="0" fontId="22" fillId="0" borderId="14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left" vertical="center"/>
    </xf>
    <xf numFmtId="0" fontId="37" fillId="0" borderId="0" xfId="0" applyFont="1" applyFill="1" applyAlignment="1">
      <alignment vertical="center" wrapText="1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21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4" fontId="23" fillId="4" borderId="0" xfId="0" applyNumberFormat="1" applyFont="1" applyFill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3" fillId="6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42" fillId="6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3" fillId="6" borderId="0" xfId="0" applyFont="1" applyFill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0" fontId="44" fillId="6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4" fontId="2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166" fontId="22" fillId="0" borderId="0" xfId="0" applyNumberFormat="1" applyFont="1" applyFill="1" applyBorder="1" applyAlignment="1">
      <alignment vertical="center"/>
    </xf>
    <xf numFmtId="49" fontId="21" fillId="7" borderId="23" xfId="0" applyNumberFormat="1" applyFont="1" applyFill="1" applyBorder="1" applyAlignment="1" applyProtection="1">
      <alignment horizontal="left" vertical="center" wrapText="1"/>
      <protection locked="0"/>
    </xf>
    <xf numFmtId="0" fontId="21" fillId="7" borderId="23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2"/>
  <sheetViews>
    <sheetView showGridLines="0" topLeftCell="A88" workbookViewId="0">
      <selection activeCell="BE38" sqref="BE38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7.15" customHeight="1" x14ac:dyDescent="0.2">
      <c r="AR2" s="282" t="s">
        <v>5</v>
      </c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S2" s="14" t="s">
        <v>6</v>
      </c>
      <c r="BT2" s="14" t="s">
        <v>7</v>
      </c>
    </row>
    <row r="3" spans="1:74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5.1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ht="12" customHeight="1" x14ac:dyDescent="0.2">
      <c r="B5" s="17"/>
      <c r="D5" s="20" t="s">
        <v>11</v>
      </c>
      <c r="K5" s="264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R5" s="17"/>
      <c r="BS5" s="14" t="s">
        <v>6</v>
      </c>
    </row>
    <row r="6" spans="1:74" ht="37.15" customHeight="1" x14ac:dyDescent="0.2">
      <c r="B6" s="17"/>
      <c r="D6" s="22" t="s">
        <v>12</v>
      </c>
      <c r="K6" s="266" t="s">
        <v>1830</v>
      </c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R6" s="17"/>
      <c r="BS6" s="14" t="s">
        <v>6</v>
      </c>
    </row>
    <row r="7" spans="1:74" ht="12" customHeight="1" x14ac:dyDescent="0.2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ht="12" customHeight="1" x14ac:dyDescent="0.2">
      <c r="B8" s="17"/>
      <c r="D8" s="23" t="s">
        <v>15</v>
      </c>
      <c r="K8" s="21" t="s">
        <v>16</v>
      </c>
      <c r="AK8" s="23" t="s">
        <v>17</v>
      </c>
      <c r="AN8" s="198"/>
      <c r="AR8" s="17"/>
      <c r="BS8" s="14" t="s">
        <v>6</v>
      </c>
    </row>
    <row r="9" spans="1:74" ht="14.65" customHeight="1" x14ac:dyDescent="0.2">
      <c r="B9" s="17"/>
      <c r="AR9" s="17"/>
      <c r="BS9" s="14" t="s">
        <v>6</v>
      </c>
    </row>
    <row r="10" spans="1:74" ht="12" customHeight="1" x14ac:dyDescent="0.2">
      <c r="B10" s="17"/>
      <c r="D10" s="23" t="s">
        <v>18</v>
      </c>
      <c r="AK10" s="23" t="s">
        <v>19</v>
      </c>
      <c r="AN10" s="21" t="s">
        <v>1</v>
      </c>
      <c r="AR10" s="17"/>
      <c r="BS10" s="14" t="s">
        <v>6</v>
      </c>
    </row>
    <row r="11" spans="1:74" ht="18.399999999999999" customHeight="1" x14ac:dyDescent="0.2">
      <c r="B11" s="17"/>
      <c r="E11" s="21" t="s">
        <v>20</v>
      </c>
      <c r="AK11" s="23" t="s">
        <v>21</v>
      </c>
      <c r="AN11" s="21" t="s">
        <v>1</v>
      </c>
      <c r="AR11" s="17"/>
      <c r="BS11" s="14" t="s">
        <v>6</v>
      </c>
    </row>
    <row r="12" spans="1:74" ht="7.15" customHeight="1" x14ac:dyDescent="0.2">
      <c r="B12" s="17"/>
      <c r="AR12" s="17"/>
      <c r="BS12" s="14" t="s">
        <v>6</v>
      </c>
    </row>
    <row r="13" spans="1:74" ht="12" customHeight="1" x14ac:dyDescent="0.2">
      <c r="B13" s="17"/>
      <c r="D13" s="23" t="s">
        <v>22</v>
      </c>
      <c r="AK13" s="23" t="s">
        <v>19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23</v>
      </c>
      <c r="AK14" s="23" t="s">
        <v>21</v>
      </c>
      <c r="AN14" s="21" t="s">
        <v>1</v>
      </c>
      <c r="AR14" s="17"/>
      <c r="BS14" s="14" t="s">
        <v>6</v>
      </c>
    </row>
    <row r="15" spans="1:74" ht="7.15" customHeight="1" x14ac:dyDescent="0.2">
      <c r="B15" s="17"/>
      <c r="AR15" s="17"/>
      <c r="BS15" s="14" t="s">
        <v>3</v>
      </c>
    </row>
    <row r="16" spans="1:74" ht="12" customHeight="1" x14ac:dyDescent="0.2">
      <c r="B16" s="17"/>
      <c r="D16" s="23" t="s">
        <v>24</v>
      </c>
      <c r="AK16" s="23" t="s">
        <v>19</v>
      </c>
      <c r="AN16" s="21" t="s">
        <v>1</v>
      </c>
      <c r="AR16" s="17"/>
      <c r="BS16" s="14" t="s">
        <v>3</v>
      </c>
    </row>
    <row r="17" spans="2:71" ht="18.399999999999999" customHeight="1" x14ac:dyDescent="0.2">
      <c r="B17" s="17"/>
      <c r="E17" s="21" t="s">
        <v>25</v>
      </c>
      <c r="AK17" s="23" t="s">
        <v>21</v>
      </c>
      <c r="AN17" s="21" t="s">
        <v>1</v>
      </c>
      <c r="AR17" s="17"/>
      <c r="BS17" s="14" t="s">
        <v>26</v>
      </c>
    </row>
    <row r="18" spans="2:71" ht="7.15" customHeight="1" x14ac:dyDescent="0.2">
      <c r="B18" s="17"/>
      <c r="AR18" s="17"/>
      <c r="BS18" s="14" t="s">
        <v>6</v>
      </c>
    </row>
    <row r="19" spans="2:71" ht="12" customHeight="1" x14ac:dyDescent="0.2">
      <c r="B19" s="17"/>
      <c r="D19" s="23" t="s">
        <v>27</v>
      </c>
      <c r="AK19" s="23" t="s">
        <v>19</v>
      </c>
      <c r="AN19" s="21" t="s">
        <v>1</v>
      </c>
      <c r="AR19" s="17"/>
      <c r="BS19" s="14" t="s">
        <v>6</v>
      </c>
    </row>
    <row r="20" spans="2:71" ht="18.399999999999999" customHeight="1" x14ac:dyDescent="0.2">
      <c r="B20" s="17"/>
      <c r="E20" s="21"/>
      <c r="AK20" s="23" t="s">
        <v>21</v>
      </c>
      <c r="AN20" s="21" t="s">
        <v>1</v>
      </c>
      <c r="AR20" s="17"/>
      <c r="BS20" s="14" t="s">
        <v>26</v>
      </c>
    </row>
    <row r="21" spans="2:71" ht="7.15" customHeight="1" x14ac:dyDescent="0.2">
      <c r="B21" s="17"/>
      <c r="AR21" s="17"/>
    </row>
    <row r="22" spans="2:71" ht="12" customHeight="1" x14ac:dyDescent="0.2">
      <c r="B22" s="17"/>
      <c r="D22" s="23" t="s">
        <v>28</v>
      </c>
      <c r="AR22" s="17"/>
    </row>
    <row r="23" spans="2:71" ht="16.5" customHeight="1" x14ac:dyDescent="0.2">
      <c r="B23" s="17"/>
      <c r="E23" s="267" t="s">
        <v>1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R23" s="17"/>
    </row>
    <row r="24" spans="2:71" ht="7.15" customHeight="1" x14ac:dyDescent="0.2">
      <c r="B24" s="17"/>
      <c r="AR24" s="17"/>
    </row>
    <row r="25" spans="2:71" ht="7.1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ht="14.65" customHeight="1" x14ac:dyDescent="0.2">
      <c r="B26" s="17"/>
      <c r="D26" s="26" t="s">
        <v>29</v>
      </c>
      <c r="AK26" s="268"/>
      <c r="AL26" s="265"/>
      <c r="AM26" s="265"/>
      <c r="AN26" s="265"/>
      <c r="AO26" s="265"/>
      <c r="AR26" s="17"/>
    </row>
    <row r="27" spans="2:71" ht="14.65" customHeight="1" x14ac:dyDescent="0.2">
      <c r="B27" s="17"/>
      <c r="D27" s="26" t="s">
        <v>30</v>
      </c>
      <c r="AK27" s="268"/>
      <c r="AL27" s="268"/>
      <c r="AM27" s="268"/>
      <c r="AN27" s="268"/>
      <c r="AO27" s="268"/>
      <c r="AR27" s="17"/>
    </row>
    <row r="28" spans="2:71" s="1" customFormat="1" ht="7.15" customHeight="1" x14ac:dyDescent="0.2">
      <c r="B28" s="28"/>
      <c r="AR28" s="28"/>
    </row>
    <row r="29" spans="2:71" s="1" customFormat="1" ht="25.9" customHeight="1" x14ac:dyDescent="0.2">
      <c r="B29" s="28"/>
      <c r="D29" s="29" t="s">
        <v>31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269"/>
      <c r="AL29" s="270"/>
      <c r="AM29" s="270"/>
      <c r="AN29" s="270"/>
      <c r="AO29" s="270"/>
      <c r="AR29" s="28"/>
    </row>
    <row r="30" spans="2:71" s="1" customFormat="1" ht="7.15" customHeight="1" x14ac:dyDescent="0.2">
      <c r="B30" s="28"/>
      <c r="AR30" s="28"/>
    </row>
    <row r="31" spans="2:71" s="1" customFormat="1" ht="12.75" x14ac:dyDescent="0.2">
      <c r="B31" s="28"/>
      <c r="L31" s="271" t="s">
        <v>32</v>
      </c>
      <c r="M31" s="271"/>
      <c r="N31" s="271"/>
      <c r="O31" s="271"/>
      <c r="P31" s="271"/>
      <c r="W31" s="271" t="s">
        <v>33</v>
      </c>
      <c r="X31" s="271"/>
      <c r="Y31" s="271"/>
      <c r="Z31" s="271"/>
      <c r="AA31" s="271"/>
      <c r="AB31" s="271"/>
      <c r="AC31" s="271"/>
      <c r="AD31" s="271"/>
      <c r="AE31" s="271"/>
      <c r="AK31" s="271" t="s">
        <v>34</v>
      </c>
      <c r="AL31" s="271"/>
      <c r="AM31" s="271"/>
      <c r="AN31" s="271"/>
      <c r="AO31" s="271"/>
      <c r="AR31" s="28"/>
    </row>
    <row r="32" spans="2:71" s="2" customFormat="1" ht="14.65" customHeight="1" x14ac:dyDescent="0.2">
      <c r="B32" s="32"/>
      <c r="D32" s="23" t="s">
        <v>35</v>
      </c>
      <c r="F32" s="33" t="s">
        <v>36</v>
      </c>
      <c r="L32" s="274">
        <v>0.2</v>
      </c>
      <c r="M32" s="273"/>
      <c r="N32" s="273"/>
      <c r="O32" s="273"/>
      <c r="P32" s="273"/>
      <c r="Q32" s="34"/>
      <c r="R32" s="34"/>
      <c r="S32" s="34"/>
      <c r="T32" s="34"/>
      <c r="U32" s="34"/>
      <c r="V32" s="34"/>
      <c r="W32" s="272">
        <f>ROUND(AZ94 + SUM(CD109), 2)</f>
        <v>0</v>
      </c>
      <c r="X32" s="273"/>
      <c r="Y32" s="273"/>
      <c r="Z32" s="273"/>
      <c r="AA32" s="273"/>
      <c r="AB32" s="273"/>
      <c r="AC32" s="273"/>
      <c r="AD32" s="273"/>
      <c r="AE32" s="273"/>
      <c r="AF32" s="34"/>
      <c r="AG32" s="34"/>
      <c r="AH32" s="34"/>
      <c r="AI32" s="34"/>
      <c r="AJ32" s="34"/>
      <c r="AK32" s="272">
        <f>ROUND(AV94 + SUM(BY109), 2)</f>
        <v>0</v>
      </c>
      <c r="AL32" s="273"/>
      <c r="AM32" s="273"/>
      <c r="AN32" s="273"/>
      <c r="AO32" s="273"/>
      <c r="AP32" s="34"/>
      <c r="AQ32" s="34"/>
      <c r="AR32" s="35"/>
      <c r="AS32" s="34"/>
      <c r="AT32" s="34"/>
      <c r="AU32" s="34"/>
      <c r="AV32" s="34"/>
      <c r="AW32" s="34"/>
      <c r="AX32" s="34"/>
      <c r="AY32" s="34"/>
      <c r="AZ32" s="34"/>
    </row>
    <row r="33" spans="2:52" s="2" customFormat="1" ht="14.65" customHeight="1" x14ac:dyDescent="0.2">
      <c r="B33" s="32"/>
      <c r="F33" s="33" t="s">
        <v>37</v>
      </c>
      <c r="L33" s="275">
        <v>0.2</v>
      </c>
      <c r="M33" s="276"/>
      <c r="N33" s="276"/>
      <c r="O33" s="276"/>
      <c r="P33" s="276"/>
      <c r="W33" s="277"/>
      <c r="X33" s="276"/>
      <c r="Y33" s="276"/>
      <c r="Z33" s="276"/>
      <c r="AA33" s="276"/>
      <c r="AB33" s="276"/>
      <c r="AC33" s="276"/>
      <c r="AD33" s="276"/>
      <c r="AE33" s="276"/>
      <c r="AK33" s="277"/>
      <c r="AL33" s="276"/>
      <c r="AM33" s="276"/>
      <c r="AN33" s="276"/>
      <c r="AO33" s="276"/>
      <c r="AR33" s="32"/>
    </row>
    <row r="34" spans="2:52" s="2" customFormat="1" ht="14.65" hidden="1" customHeight="1" x14ac:dyDescent="0.2">
      <c r="B34" s="32"/>
      <c r="F34" s="23" t="s">
        <v>38</v>
      </c>
      <c r="L34" s="275">
        <v>0.2</v>
      </c>
      <c r="M34" s="276"/>
      <c r="N34" s="276"/>
      <c r="O34" s="276"/>
      <c r="P34" s="276"/>
      <c r="W34" s="277">
        <f>ROUND(BB94 + SUM(CF109), 2)</f>
        <v>0</v>
      </c>
      <c r="X34" s="276"/>
      <c r="Y34" s="276"/>
      <c r="Z34" s="276"/>
      <c r="AA34" s="276"/>
      <c r="AB34" s="276"/>
      <c r="AC34" s="276"/>
      <c r="AD34" s="276"/>
      <c r="AE34" s="276"/>
      <c r="AK34" s="277"/>
      <c r="AL34" s="276"/>
      <c r="AM34" s="276"/>
      <c r="AN34" s="276"/>
      <c r="AO34" s="276"/>
      <c r="AR34" s="32"/>
    </row>
    <row r="35" spans="2:52" s="2" customFormat="1" ht="14.65" hidden="1" customHeight="1" x14ac:dyDescent="0.2">
      <c r="B35" s="32"/>
      <c r="F35" s="23" t="s">
        <v>39</v>
      </c>
      <c r="L35" s="275">
        <v>0.2</v>
      </c>
      <c r="M35" s="276"/>
      <c r="N35" s="276"/>
      <c r="O35" s="276"/>
      <c r="P35" s="276"/>
      <c r="W35" s="277">
        <f>ROUND(BC94 + SUM(CG109), 2)</f>
        <v>0</v>
      </c>
      <c r="X35" s="276"/>
      <c r="Y35" s="276"/>
      <c r="Z35" s="276"/>
      <c r="AA35" s="276"/>
      <c r="AB35" s="276"/>
      <c r="AC35" s="276"/>
      <c r="AD35" s="276"/>
      <c r="AE35" s="276"/>
      <c r="AK35" s="277"/>
      <c r="AL35" s="276"/>
      <c r="AM35" s="276"/>
      <c r="AN35" s="276"/>
      <c r="AO35" s="276"/>
      <c r="AR35" s="32"/>
    </row>
    <row r="36" spans="2:52" s="2" customFormat="1" ht="14.65" hidden="1" customHeight="1" x14ac:dyDescent="0.2">
      <c r="B36" s="32"/>
      <c r="F36" s="33" t="s">
        <v>40</v>
      </c>
      <c r="L36" s="274">
        <v>0</v>
      </c>
      <c r="M36" s="273"/>
      <c r="N36" s="273"/>
      <c r="O36" s="273"/>
      <c r="P36" s="273"/>
      <c r="Q36" s="34"/>
      <c r="R36" s="34"/>
      <c r="S36" s="34"/>
      <c r="T36" s="34"/>
      <c r="U36" s="34"/>
      <c r="V36" s="34"/>
      <c r="W36" s="272">
        <f>ROUND(BD94 + SUM(CH109), 2)</f>
        <v>0</v>
      </c>
      <c r="X36" s="273"/>
      <c r="Y36" s="273"/>
      <c r="Z36" s="273"/>
      <c r="AA36" s="273"/>
      <c r="AB36" s="273"/>
      <c r="AC36" s="273"/>
      <c r="AD36" s="273"/>
      <c r="AE36" s="273"/>
      <c r="AF36" s="34"/>
      <c r="AG36" s="34"/>
      <c r="AH36" s="34"/>
      <c r="AI36" s="34"/>
      <c r="AJ36" s="34"/>
      <c r="AK36" s="272"/>
      <c r="AL36" s="273"/>
      <c r="AM36" s="273"/>
      <c r="AN36" s="273"/>
      <c r="AO36" s="273"/>
      <c r="AP36" s="34"/>
      <c r="AQ36" s="34"/>
      <c r="AR36" s="35"/>
      <c r="AS36" s="34"/>
      <c r="AT36" s="34"/>
      <c r="AU36" s="34"/>
      <c r="AV36" s="34"/>
      <c r="AW36" s="34"/>
      <c r="AX36" s="34"/>
      <c r="AY36" s="34"/>
      <c r="AZ36" s="34"/>
    </row>
    <row r="37" spans="2:52" s="1" customFormat="1" ht="7.15" customHeight="1" x14ac:dyDescent="0.2">
      <c r="B37" s="28"/>
      <c r="AR37" s="28"/>
    </row>
    <row r="38" spans="2:52" s="1" customFormat="1" ht="25.9" customHeight="1" x14ac:dyDescent="0.2">
      <c r="B38" s="28"/>
      <c r="C38" s="36"/>
      <c r="D38" s="37" t="s">
        <v>41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 t="s">
        <v>42</v>
      </c>
      <c r="U38" s="38"/>
      <c r="V38" s="38"/>
      <c r="W38" s="38"/>
      <c r="X38" s="281" t="s">
        <v>43</v>
      </c>
      <c r="Y38" s="279"/>
      <c r="Z38" s="279"/>
      <c r="AA38" s="279"/>
      <c r="AB38" s="279"/>
      <c r="AC38" s="38"/>
      <c r="AD38" s="38"/>
      <c r="AE38" s="38"/>
      <c r="AF38" s="38"/>
      <c r="AG38" s="38"/>
      <c r="AH38" s="38"/>
      <c r="AI38" s="38"/>
      <c r="AJ38" s="38"/>
      <c r="AK38" s="278"/>
      <c r="AL38" s="279"/>
      <c r="AM38" s="279"/>
      <c r="AN38" s="279"/>
      <c r="AO38" s="280"/>
      <c r="AP38" s="36"/>
      <c r="AQ38" s="36"/>
      <c r="AR38" s="28"/>
    </row>
    <row r="39" spans="2:52" s="1" customFormat="1" ht="7.15" customHeight="1" x14ac:dyDescent="0.2">
      <c r="B39" s="28"/>
      <c r="AR39" s="28"/>
    </row>
    <row r="40" spans="2:52" s="1" customFormat="1" ht="14.65" customHeight="1" x14ac:dyDescent="0.2">
      <c r="B40" s="28"/>
      <c r="AR40" s="28"/>
    </row>
    <row r="41" spans="2:52" ht="14.65" customHeight="1" x14ac:dyDescent="0.2">
      <c r="B41" s="17"/>
      <c r="AR41" s="17"/>
    </row>
    <row r="42" spans="2:52" ht="14.65" customHeight="1" x14ac:dyDescent="0.2">
      <c r="B42" s="17"/>
      <c r="AR42" s="17"/>
    </row>
    <row r="43" spans="2:52" ht="14.65" customHeight="1" x14ac:dyDescent="0.2">
      <c r="B43" s="17"/>
      <c r="AR43" s="17"/>
    </row>
    <row r="44" spans="2:52" ht="14.65" customHeight="1" x14ac:dyDescent="0.2">
      <c r="B44" s="17"/>
      <c r="AR44" s="17"/>
    </row>
    <row r="45" spans="2:52" ht="14.65" customHeight="1" x14ac:dyDescent="0.2">
      <c r="B45" s="17"/>
      <c r="AR45" s="17"/>
    </row>
    <row r="46" spans="2:52" ht="14.65" customHeight="1" x14ac:dyDescent="0.2">
      <c r="B46" s="17"/>
      <c r="AR46" s="17"/>
    </row>
    <row r="47" spans="2:52" ht="14.65" customHeight="1" x14ac:dyDescent="0.2">
      <c r="B47" s="17"/>
      <c r="AR47" s="17"/>
    </row>
    <row r="48" spans="2:52" ht="14.65" customHeight="1" x14ac:dyDescent="0.2">
      <c r="B48" s="17"/>
      <c r="AR48" s="17"/>
    </row>
    <row r="49" spans="2:44" s="1" customFormat="1" ht="14.65" customHeight="1" x14ac:dyDescent="0.2">
      <c r="B49" s="28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28"/>
    </row>
    <row r="50" spans="2:44" x14ac:dyDescent="0.2">
      <c r="B50" s="17"/>
      <c r="AR50" s="17"/>
    </row>
    <row r="51" spans="2:44" x14ac:dyDescent="0.2">
      <c r="B51" s="17"/>
      <c r="AR51" s="17"/>
    </row>
    <row r="52" spans="2:44" x14ac:dyDescent="0.2">
      <c r="B52" s="17"/>
      <c r="AR52" s="17"/>
    </row>
    <row r="53" spans="2:44" x14ac:dyDescent="0.2">
      <c r="B53" s="17"/>
      <c r="AR53" s="17"/>
    </row>
    <row r="54" spans="2:44" x14ac:dyDescent="0.2">
      <c r="B54" s="17"/>
      <c r="AR54" s="17"/>
    </row>
    <row r="55" spans="2:44" x14ac:dyDescent="0.2">
      <c r="B55" s="17"/>
      <c r="AR55" s="17"/>
    </row>
    <row r="56" spans="2:44" x14ac:dyDescent="0.2">
      <c r="B56" s="17"/>
      <c r="AR56" s="17"/>
    </row>
    <row r="57" spans="2:44" x14ac:dyDescent="0.2">
      <c r="B57" s="17"/>
      <c r="AR57" s="17"/>
    </row>
    <row r="58" spans="2:44" x14ac:dyDescent="0.2">
      <c r="B58" s="17"/>
      <c r="AR58" s="17"/>
    </row>
    <row r="59" spans="2:44" x14ac:dyDescent="0.2">
      <c r="B59" s="17"/>
      <c r="AR59" s="17"/>
    </row>
    <row r="60" spans="2:44" s="1" customFormat="1" ht="12.75" x14ac:dyDescent="0.2">
      <c r="B60" s="28"/>
      <c r="D60" s="42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46</v>
      </c>
      <c r="AI60" s="30"/>
      <c r="AJ60" s="30"/>
      <c r="AK60" s="30"/>
      <c r="AL60" s="30"/>
      <c r="AM60" s="42" t="s">
        <v>47</v>
      </c>
      <c r="AN60" s="30"/>
      <c r="AO60" s="30"/>
      <c r="AR60" s="28"/>
    </row>
    <row r="61" spans="2:44" x14ac:dyDescent="0.2">
      <c r="B61" s="17"/>
      <c r="AR61" s="17"/>
    </row>
    <row r="62" spans="2:44" x14ac:dyDescent="0.2">
      <c r="B62" s="17"/>
      <c r="AR62" s="17"/>
    </row>
    <row r="63" spans="2:44" x14ac:dyDescent="0.2">
      <c r="B63" s="17"/>
      <c r="AR63" s="17"/>
    </row>
    <row r="64" spans="2:44" s="1" customFormat="1" ht="12.75" x14ac:dyDescent="0.2">
      <c r="B64" s="28"/>
      <c r="D64" s="40" t="s">
        <v>48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49</v>
      </c>
      <c r="AI64" s="41"/>
      <c r="AJ64" s="41"/>
      <c r="AK64" s="41"/>
      <c r="AL64" s="41"/>
      <c r="AM64" s="41"/>
      <c r="AN64" s="41"/>
      <c r="AO64" s="41"/>
      <c r="AR64" s="28"/>
    </row>
    <row r="65" spans="2:44" x14ac:dyDescent="0.2">
      <c r="B65" s="17"/>
      <c r="AR65" s="17"/>
    </row>
    <row r="66" spans="2:44" x14ac:dyDescent="0.2">
      <c r="B66" s="17"/>
      <c r="AR66" s="17"/>
    </row>
    <row r="67" spans="2:44" x14ac:dyDescent="0.2">
      <c r="B67" s="17"/>
      <c r="AR67" s="17"/>
    </row>
    <row r="68" spans="2:44" x14ac:dyDescent="0.2">
      <c r="B68" s="17"/>
      <c r="AR68" s="17"/>
    </row>
    <row r="69" spans="2:44" x14ac:dyDescent="0.2">
      <c r="B69" s="17"/>
      <c r="AR69" s="17"/>
    </row>
    <row r="70" spans="2:44" x14ac:dyDescent="0.2">
      <c r="B70" s="17"/>
      <c r="AR70" s="17"/>
    </row>
    <row r="71" spans="2:44" x14ac:dyDescent="0.2">
      <c r="B71" s="17"/>
      <c r="AR71" s="17"/>
    </row>
    <row r="72" spans="2:44" x14ac:dyDescent="0.2">
      <c r="B72" s="17"/>
      <c r="AR72" s="17"/>
    </row>
    <row r="73" spans="2:44" x14ac:dyDescent="0.2">
      <c r="B73" s="17"/>
      <c r="AR73" s="17"/>
    </row>
    <row r="74" spans="2:44" x14ac:dyDescent="0.2">
      <c r="B74" s="17"/>
      <c r="AR74" s="17"/>
    </row>
    <row r="75" spans="2:44" s="1" customFormat="1" ht="12.75" x14ac:dyDescent="0.2">
      <c r="B75" s="28"/>
      <c r="D75" s="42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46</v>
      </c>
      <c r="AI75" s="30"/>
      <c r="AJ75" s="30"/>
      <c r="AK75" s="30"/>
      <c r="AL75" s="30"/>
      <c r="AM75" s="42" t="s">
        <v>47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7.1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.15" customHeight="1" x14ac:dyDescent="0.2">
      <c r="B82" s="28"/>
      <c r="C82" s="18" t="s">
        <v>50</v>
      </c>
      <c r="AR82" s="28"/>
    </row>
    <row r="83" spans="1:91" s="1" customFormat="1" ht="7.15" customHeight="1" x14ac:dyDescent="0.2">
      <c r="B83" s="28"/>
      <c r="AR83" s="28"/>
    </row>
    <row r="84" spans="1:91" s="3" customFormat="1" ht="12" customHeight="1" x14ac:dyDescent="0.2">
      <c r="B84" s="47"/>
      <c r="C84" s="23" t="s">
        <v>11</v>
      </c>
      <c r="L84" s="3">
        <f>K5</f>
        <v>0</v>
      </c>
      <c r="AR84" s="47"/>
    </row>
    <row r="85" spans="1:91" s="4" customFormat="1" ht="37.15" customHeight="1" x14ac:dyDescent="0.2">
      <c r="B85" s="48"/>
      <c r="C85" s="49" t="s">
        <v>12</v>
      </c>
      <c r="L85" s="261" t="str">
        <f>K6</f>
        <v>Senica OÚ, klientske centrum - stavebné úpravy</v>
      </c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R85" s="48"/>
    </row>
    <row r="86" spans="1:91" s="1" customFormat="1" ht="7.15" customHeight="1" x14ac:dyDescent="0.2">
      <c r="B86" s="28"/>
      <c r="AR86" s="28"/>
    </row>
    <row r="87" spans="1:91" s="1" customFormat="1" ht="12" customHeight="1" x14ac:dyDescent="0.2">
      <c r="B87" s="28"/>
      <c r="C87" s="23" t="s">
        <v>15</v>
      </c>
      <c r="L87" s="50" t="str">
        <f>IF(K8="","",K8)</f>
        <v>Senica</v>
      </c>
      <c r="AI87" s="23" t="s">
        <v>17</v>
      </c>
      <c r="AM87" s="286" t="str">
        <f>IF(AN8= "","",AN8)</f>
        <v/>
      </c>
      <c r="AN87" s="286"/>
      <c r="AR87" s="28"/>
    </row>
    <row r="88" spans="1:91" s="1" customFormat="1" ht="7.15" customHeight="1" x14ac:dyDescent="0.2">
      <c r="B88" s="28"/>
      <c r="AR88" s="28"/>
    </row>
    <row r="89" spans="1:91" s="1" customFormat="1" ht="25.9" customHeight="1" x14ac:dyDescent="0.2">
      <c r="B89" s="28"/>
      <c r="C89" s="23" t="s">
        <v>18</v>
      </c>
      <c r="L89" s="3" t="str">
        <f>IF(E11= "","",E11)</f>
        <v xml:space="preserve">Ministerstvo vnútra Slovenskej republiky </v>
      </c>
      <c r="AI89" s="23" t="s">
        <v>24</v>
      </c>
      <c r="AM89" s="287" t="str">
        <f>IF(E17="","",E17)</f>
        <v xml:space="preserve">Architectural &amp; Building Management s.r.o. </v>
      </c>
      <c r="AN89" s="288"/>
      <c r="AO89" s="288"/>
      <c r="AP89" s="288"/>
      <c r="AR89" s="28"/>
      <c r="AS89" s="289" t="s">
        <v>51</v>
      </c>
      <c r="AT89" s="29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4" customHeight="1" x14ac:dyDescent="0.2">
      <c r="B90" s="28"/>
      <c r="C90" s="23" t="s">
        <v>22</v>
      </c>
      <c r="L90" s="3" t="str">
        <f>IF(E14="","",E14)</f>
        <v xml:space="preserve"> </v>
      </c>
      <c r="AI90" s="23" t="s">
        <v>27</v>
      </c>
      <c r="AM90" s="287"/>
      <c r="AN90" s="288"/>
      <c r="AO90" s="288"/>
      <c r="AP90" s="288"/>
      <c r="AR90" s="28"/>
      <c r="AS90" s="291"/>
      <c r="AT90" s="292"/>
      <c r="BD90" s="54"/>
    </row>
    <row r="91" spans="1:91" s="1" customFormat="1" ht="10.9" customHeight="1" x14ac:dyDescent="0.2">
      <c r="B91" s="28"/>
      <c r="AR91" s="28"/>
      <c r="AS91" s="291"/>
      <c r="AT91" s="292"/>
      <c r="BD91" s="54"/>
    </row>
    <row r="92" spans="1:91" s="1" customFormat="1" ht="29.25" customHeight="1" x14ac:dyDescent="0.2">
      <c r="B92" s="28"/>
      <c r="C92" s="259" t="s">
        <v>52</v>
      </c>
      <c r="D92" s="260"/>
      <c r="E92" s="260"/>
      <c r="F92" s="260"/>
      <c r="G92" s="260"/>
      <c r="H92" s="55"/>
      <c r="I92" s="263" t="s">
        <v>53</v>
      </c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85" t="s">
        <v>54</v>
      </c>
      <c r="AH92" s="260"/>
      <c r="AI92" s="260"/>
      <c r="AJ92" s="260"/>
      <c r="AK92" s="260"/>
      <c r="AL92" s="260"/>
      <c r="AM92" s="260"/>
      <c r="AN92" s="263" t="s">
        <v>55</v>
      </c>
      <c r="AO92" s="260"/>
      <c r="AP92" s="293"/>
      <c r="AQ92" s="56" t="s">
        <v>56</v>
      </c>
      <c r="AR92" s="28"/>
      <c r="AS92" s="57" t="s">
        <v>57</v>
      </c>
      <c r="AT92" s="58" t="s">
        <v>58</v>
      </c>
      <c r="AU92" s="58" t="s">
        <v>59</v>
      </c>
      <c r="AV92" s="58" t="s">
        <v>60</v>
      </c>
      <c r="AW92" s="58" t="s">
        <v>61</v>
      </c>
      <c r="AX92" s="58" t="s">
        <v>62</v>
      </c>
      <c r="AY92" s="58" t="s">
        <v>63</v>
      </c>
      <c r="AZ92" s="58" t="s">
        <v>64</v>
      </c>
      <c r="BA92" s="58" t="s">
        <v>65</v>
      </c>
      <c r="BB92" s="58" t="s">
        <v>66</v>
      </c>
      <c r="BC92" s="58" t="s">
        <v>67</v>
      </c>
      <c r="BD92" s="59" t="s">
        <v>68</v>
      </c>
    </row>
    <row r="93" spans="1:91" s="1" customFormat="1" ht="10.9" customHeight="1" x14ac:dyDescent="0.2">
      <c r="B93" s="28"/>
      <c r="AR93" s="28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65" customHeight="1" x14ac:dyDescent="0.2">
      <c r="B94" s="61"/>
      <c r="C94" s="62" t="s">
        <v>69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96"/>
      <c r="AH94" s="296"/>
      <c r="AI94" s="296"/>
      <c r="AJ94" s="296"/>
      <c r="AK94" s="296"/>
      <c r="AL94" s="296"/>
      <c r="AM94" s="296"/>
      <c r="AN94" s="297"/>
      <c r="AO94" s="297"/>
      <c r="AP94" s="297"/>
      <c r="AQ94" s="65" t="s">
        <v>1</v>
      </c>
      <c r="AR94" s="61"/>
      <c r="AS94" s="66">
        <f>ROUND(AS95+AS100,2)</f>
        <v>0</v>
      </c>
      <c r="AT94" s="67">
        <f t="shared" ref="AT94:AT107" si="0">ROUND(SUM(AV94:AW94),2)</f>
        <v>0</v>
      </c>
      <c r="AU94" s="68" t="e">
        <f>ROUND(AU95+AU100,5)</f>
        <v>#REF!</v>
      </c>
      <c r="AV94" s="67">
        <f>ROUND(AZ94*L32,2)</f>
        <v>0</v>
      </c>
      <c r="AW94" s="67">
        <f>ROUND(BA94*L33,2)</f>
        <v>0</v>
      </c>
      <c r="AX94" s="67">
        <f>ROUND(BB94*L32,2)</f>
        <v>0</v>
      </c>
      <c r="AY94" s="67">
        <f>ROUND(BC94*L33,2)</f>
        <v>0</v>
      </c>
      <c r="AZ94" s="67">
        <f>ROUND(AZ95+AZ100,2)</f>
        <v>0</v>
      </c>
      <c r="BA94" s="67">
        <f>ROUND(BA95+BA100,2)</f>
        <v>0</v>
      </c>
      <c r="BB94" s="67">
        <f>ROUND(BB95+BB100,2)</f>
        <v>0</v>
      </c>
      <c r="BC94" s="67">
        <f>ROUND(BC95+BC100,2)</f>
        <v>0</v>
      </c>
      <c r="BD94" s="69">
        <f>ROUND(BD95+BD100,2)</f>
        <v>0</v>
      </c>
      <c r="BS94" s="70" t="s">
        <v>70</v>
      </c>
      <c r="BT94" s="70" t="s">
        <v>71</v>
      </c>
      <c r="BU94" s="71" t="s">
        <v>72</v>
      </c>
      <c r="BV94" s="70" t="s">
        <v>73</v>
      </c>
      <c r="BW94" s="70" t="s">
        <v>4</v>
      </c>
      <c r="BX94" s="70" t="s">
        <v>74</v>
      </c>
      <c r="CL94" s="70" t="s">
        <v>1</v>
      </c>
    </row>
    <row r="95" spans="1:91" s="6" customFormat="1" ht="24.75" customHeight="1" x14ac:dyDescent="0.2">
      <c r="B95" s="72"/>
      <c r="C95" s="73"/>
      <c r="D95" s="256" t="s">
        <v>75</v>
      </c>
      <c r="E95" s="256"/>
      <c r="F95" s="256"/>
      <c r="G95" s="256"/>
      <c r="H95" s="256"/>
      <c r="I95" s="74"/>
      <c r="J95" s="256" t="s">
        <v>76</v>
      </c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83"/>
      <c r="AH95" s="284"/>
      <c r="AI95" s="284"/>
      <c r="AJ95" s="284"/>
      <c r="AK95" s="284"/>
      <c r="AL95" s="284"/>
      <c r="AM95" s="284"/>
      <c r="AN95" s="294"/>
      <c r="AO95" s="284"/>
      <c r="AP95" s="284"/>
      <c r="AQ95" s="75" t="s">
        <v>77</v>
      </c>
      <c r="AR95" s="72"/>
      <c r="AS95" s="76">
        <f>ROUND(SUM(AS96:AS99),2)</f>
        <v>0</v>
      </c>
      <c r="AT95" s="77">
        <f t="shared" si="0"/>
        <v>0</v>
      </c>
      <c r="AU95" s="78">
        <f>ROUND(SUM(AU96:AU99),5)</f>
        <v>0</v>
      </c>
      <c r="AV95" s="77">
        <f>ROUND(AZ95*L32,2)</f>
        <v>0</v>
      </c>
      <c r="AW95" s="77">
        <f>ROUND(BA95*L33,2)</f>
        <v>0</v>
      </c>
      <c r="AX95" s="77">
        <f>ROUND(BB95*L32,2)</f>
        <v>0</v>
      </c>
      <c r="AY95" s="77">
        <f>ROUND(BC95*L33,2)</f>
        <v>0</v>
      </c>
      <c r="AZ95" s="77">
        <f>ROUND(SUM(AZ96:AZ99),2)</f>
        <v>0</v>
      </c>
      <c r="BA95" s="77">
        <f>ROUND(SUM(BA96:BA99),2)</f>
        <v>0</v>
      </c>
      <c r="BB95" s="77">
        <f>ROUND(SUM(BB96:BB99),2)</f>
        <v>0</v>
      </c>
      <c r="BC95" s="77">
        <f>ROUND(SUM(BC96:BC99),2)</f>
        <v>0</v>
      </c>
      <c r="BD95" s="79">
        <f>ROUND(SUM(BD96:BD99),2)</f>
        <v>0</v>
      </c>
      <c r="BS95" s="80" t="s">
        <v>70</v>
      </c>
      <c r="BT95" s="80" t="s">
        <v>78</v>
      </c>
      <c r="BU95" s="80" t="s">
        <v>72</v>
      </c>
      <c r="BV95" s="80" t="s">
        <v>73</v>
      </c>
      <c r="BW95" s="80" t="s">
        <v>79</v>
      </c>
      <c r="BX95" s="80" t="s">
        <v>4</v>
      </c>
      <c r="CL95" s="80" t="s">
        <v>1</v>
      </c>
      <c r="CM95" s="80" t="s">
        <v>71</v>
      </c>
    </row>
    <row r="96" spans="1:91" s="3" customFormat="1" ht="16.5" customHeight="1" x14ac:dyDescent="0.2">
      <c r="A96" s="81" t="s">
        <v>80</v>
      </c>
      <c r="B96" s="47"/>
      <c r="C96" s="9"/>
      <c r="D96" s="9"/>
      <c r="E96" s="255" t="s">
        <v>78</v>
      </c>
      <c r="F96" s="255"/>
      <c r="G96" s="255"/>
      <c r="H96" s="255"/>
      <c r="I96" s="255"/>
      <c r="J96" s="9"/>
      <c r="K96" s="255" t="s">
        <v>81</v>
      </c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7"/>
      <c r="AH96" s="258"/>
      <c r="AI96" s="258"/>
      <c r="AJ96" s="258"/>
      <c r="AK96" s="258"/>
      <c r="AL96" s="258"/>
      <c r="AM96" s="258"/>
      <c r="AN96" s="257"/>
      <c r="AO96" s="258"/>
      <c r="AP96" s="258"/>
      <c r="AQ96" s="82" t="s">
        <v>82</v>
      </c>
      <c r="AR96" s="47"/>
      <c r="AS96" s="83">
        <v>0</v>
      </c>
      <c r="AT96" s="84">
        <f t="shared" si="0"/>
        <v>0</v>
      </c>
      <c r="AU96" s="85">
        <f>'1 - Stavebná časť'!P140</f>
        <v>0</v>
      </c>
      <c r="AV96" s="84">
        <f>'1 - Stavebná časť'!J37</f>
        <v>0</v>
      </c>
      <c r="AW96" s="84">
        <f>'1 - Stavebná časť'!J38</f>
        <v>0</v>
      </c>
      <c r="AX96" s="84">
        <f>'1 - Stavebná časť'!J39</f>
        <v>0</v>
      </c>
      <c r="AY96" s="84">
        <f>'1 - Stavebná časť'!J40</f>
        <v>0</v>
      </c>
      <c r="AZ96" s="84">
        <f>'1 - Stavebná časť'!F37</f>
        <v>0</v>
      </c>
      <c r="BA96" s="84">
        <f>'1 - Stavebná časť'!F38</f>
        <v>0</v>
      </c>
      <c r="BB96" s="84">
        <f>'1 - Stavebná časť'!F39</f>
        <v>0</v>
      </c>
      <c r="BC96" s="84">
        <f>'1 - Stavebná časť'!F40</f>
        <v>0</v>
      </c>
      <c r="BD96" s="86">
        <f>'1 - Stavebná časť'!F41</f>
        <v>0</v>
      </c>
      <c r="BT96" s="21" t="s">
        <v>83</v>
      </c>
      <c r="BV96" s="21" t="s">
        <v>73</v>
      </c>
      <c r="BW96" s="21" t="s">
        <v>84</v>
      </c>
      <c r="BX96" s="21" t="s">
        <v>79</v>
      </c>
      <c r="CL96" s="21" t="s">
        <v>23</v>
      </c>
    </row>
    <row r="97" spans="1:91" s="3" customFormat="1" ht="16.5" customHeight="1" x14ac:dyDescent="0.2">
      <c r="A97" s="81" t="s">
        <v>80</v>
      </c>
      <c r="B97" s="47"/>
      <c r="C97" s="9"/>
      <c r="D97" s="9"/>
      <c r="E97" s="255" t="s">
        <v>83</v>
      </c>
      <c r="F97" s="255"/>
      <c r="G97" s="255"/>
      <c r="H97" s="255"/>
      <c r="I97" s="255"/>
      <c r="J97" s="9"/>
      <c r="K97" s="255" t="s">
        <v>85</v>
      </c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7"/>
      <c r="AH97" s="258"/>
      <c r="AI97" s="258"/>
      <c r="AJ97" s="258"/>
      <c r="AK97" s="258"/>
      <c r="AL97" s="258"/>
      <c r="AM97" s="258"/>
      <c r="AN97" s="257"/>
      <c r="AO97" s="258"/>
      <c r="AP97" s="258"/>
      <c r="AQ97" s="82" t="s">
        <v>82</v>
      </c>
      <c r="AR97" s="47"/>
      <c r="AS97" s="83">
        <v>0</v>
      </c>
      <c r="AT97" s="84">
        <f t="shared" si="0"/>
        <v>0</v>
      </c>
      <c r="AU97" s="85">
        <f>'2 - Zdravotechnika'!P129</f>
        <v>0</v>
      </c>
      <c r="AV97" s="84">
        <f>'2 - Zdravotechnika'!J37</f>
        <v>0</v>
      </c>
      <c r="AW97" s="84">
        <f>'2 - Zdravotechnika'!J38</f>
        <v>0</v>
      </c>
      <c r="AX97" s="84">
        <f>'2 - Zdravotechnika'!J39</f>
        <v>0</v>
      </c>
      <c r="AY97" s="84">
        <f>'2 - Zdravotechnika'!J40</f>
        <v>0</v>
      </c>
      <c r="AZ97" s="84">
        <f>'2 - Zdravotechnika'!F37</f>
        <v>0</v>
      </c>
      <c r="BA97" s="84">
        <f>'2 - Zdravotechnika'!F38</f>
        <v>0</v>
      </c>
      <c r="BB97" s="84">
        <f>'2 - Zdravotechnika'!F39</f>
        <v>0</v>
      </c>
      <c r="BC97" s="84">
        <f>'2 - Zdravotechnika'!F40</f>
        <v>0</v>
      </c>
      <c r="BD97" s="86">
        <f>'2 - Zdravotechnika'!F41</f>
        <v>0</v>
      </c>
      <c r="BT97" s="21" t="s">
        <v>83</v>
      </c>
      <c r="BV97" s="21" t="s">
        <v>73</v>
      </c>
      <c r="BW97" s="21" t="s">
        <v>86</v>
      </c>
      <c r="BX97" s="21" t="s">
        <v>79</v>
      </c>
      <c r="CL97" s="21" t="s">
        <v>1</v>
      </c>
    </row>
    <row r="98" spans="1:91" s="3" customFormat="1" ht="16.5" customHeight="1" x14ac:dyDescent="0.2">
      <c r="A98" s="81" t="s">
        <v>80</v>
      </c>
      <c r="B98" s="47"/>
      <c r="C98" s="9"/>
      <c r="D98" s="9"/>
      <c r="E98" s="255" t="s">
        <v>87</v>
      </c>
      <c r="F98" s="255"/>
      <c r="G98" s="255"/>
      <c r="H98" s="255"/>
      <c r="I98" s="255"/>
      <c r="J98" s="9"/>
      <c r="K98" s="255" t="s">
        <v>88</v>
      </c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7"/>
      <c r="AH98" s="258"/>
      <c r="AI98" s="258"/>
      <c r="AJ98" s="258"/>
      <c r="AK98" s="258"/>
      <c r="AL98" s="258"/>
      <c r="AM98" s="258"/>
      <c r="AN98" s="257"/>
      <c r="AO98" s="258"/>
      <c r="AP98" s="258"/>
      <c r="AQ98" s="82" t="s">
        <v>82</v>
      </c>
      <c r="AR98" s="47"/>
      <c r="AS98" s="83">
        <v>0</v>
      </c>
      <c r="AT98" s="84">
        <f t="shared" si="0"/>
        <v>0</v>
      </c>
      <c r="AU98" s="85">
        <f>'3 - Silnoprud'!P132</f>
        <v>0</v>
      </c>
      <c r="AV98" s="84">
        <f>'3 - Silnoprud'!J37</f>
        <v>0</v>
      </c>
      <c r="AW98" s="84">
        <f>'3 - Silnoprud'!J38</f>
        <v>0</v>
      </c>
      <c r="AX98" s="84">
        <f>'3 - Silnoprud'!J39</f>
        <v>0</v>
      </c>
      <c r="AY98" s="84">
        <f>'3 - Silnoprud'!J40</f>
        <v>0</v>
      </c>
      <c r="AZ98" s="84">
        <f>'3 - Silnoprud'!F37</f>
        <v>0</v>
      </c>
      <c r="BA98" s="84">
        <f>'3 - Silnoprud'!F38</f>
        <v>0</v>
      </c>
      <c r="BB98" s="84">
        <f>'3 - Silnoprud'!F39</f>
        <v>0</v>
      </c>
      <c r="BC98" s="84">
        <f>'3 - Silnoprud'!F40</f>
        <v>0</v>
      </c>
      <c r="BD98" s="86">
        <f>'3 - Silnoprud'!F41</f>
        <v>0</v>
      </c>
      <c r="BT98" s="21" t="s">
        <v>83</v>
      </c>
      <c r="BV98" s="21" t="s">
        <v>73</v>
      </c>
      <c r="BW98" s="21" t="s">
        <v>89</v>
      </c>
      <c r="BX98" s="21" t="s">
        <v>79</v>
      </c>
      <c r="CL98" s="21" t="s">
        <v>1</v>
      </c>
    </row>
    <row r="99" spans="1:91" s="3" customFormat="1" ht="16.5" customHeight="1" x14ac:dyDescent="0.2">
      <c r="A99" s="81" t="s">
        <v>80</v>
      </c>
      <c r="B99" s="47"/>
      <c r="C99" s="9"/>
      <c r="D99" s="9"/>
      <c r="E99" s="255" t="s">
        <v>90</v>
      </c>
      <c r="F99" s="255"/>
      <c r="G99" s="255"/>
      <c r="H99" s="255"/>
      <c r="I99" s="255"/>
      <c r="J99" s="9"/>
      <c r="K99" s="255" t="s">
        <v>91</v>
      </c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7"/>
      <c r="AH99" s="258"/>
      <c r="AI99" s="258"/>
      <c r="AJ99" s="258"/>
      <c r="AK99" s="258"/>
      <c r="AL99" s="258"/>
      <c r="AM99" s="258"/>
      <c r="AN99" s="257"/>
      <c r="AO99" s="258"/>
      <c r="AP99" s="258"/>
      <c r="AQ99" s="82" t="s">
        <v>82</v>
      </c>
      <c r="AR99" s="47"/>
      <c r="AS99" s="83">
        <v>0</v>
      </c>
      <c r="AT99" s="84">
        <f t="shared" si="0"/>
        <v>0</v>
      </c>
      <c r="AU99" s="85">
        <f>'4 - Slaboprud'!P132</f>
        <v>0</v>
      </c>
      <c r="AV99" s="84">
        <f>'4 - Slaboprud'!J37</f>
        <v>0</v>
      </c>
      <c r="AW99" s="84">
        <f>'4 - Slaboprud'!J38</f>
        <v>0</v>
      </c>
      <c r="AX99" s="84">
        <f>'4 - Slaboprud'!J39</f>
        <v>0</v>
      </c>
      <c r="AY99" s="84">
        <f>'4 - Slaboprud'!J40</f>
        <v>0</v>
      </c>
      <c r="AZ99" s="84">
        <f>'4 - Slaboprud'!F37</f>
        <v>0</v>
      </c>
      <c r="BA99" s="84">
        <f>'4 - Slaboprud'!F38</f>
        <v>0</v>
      </c>
      <c r="BB99" s="84">
        <f>'4 - Slaboprud'!F39</f>
        <v>0</v>
      </c>
      <c r="BC99" s="84">
        <f>'4 - Slaboprud'!F40</f>
        <v>0</v>
      </c>
      <c r="BD99" s="86">
        <f>'4 - Slaboprud'!F41</f>
        <v>0</v>
      </c>
      <c r="BT99" s="21" t="s">
        <v>83</v>
      </c>
      <c r="BV99" s="21" t="s">
        <v>73</v>
      </c>
      <c r="BW99" s="21" t="s">
        <v>92</v>
      </c>
      <c r="BX99" s="21" t="s">
        <v>79</v>
      </c>
      <c r="CL99" s="21" t="s">
        <v>1</v>
      </c>
    </row>
    <row r="100" spans="1:91" s="6" customFormat="1" ht="24.75" customHeight="1" x14ac:dyDescent="0.2">
      <c r="B100" s="72"/>
      <c r="C100" s="73"/>
      <c r="D100" s="256" t="s">
        <v>93</v>
      </c>
      <c r="E100" s="256"/>
      <c r="F100" s="256"/>
      <c r="G100" s="256"/>
      <c r="H100" s="256"/>
      <c r="I100" s="74"/>
      <c r="J100" s="256" t="s">
        <v>94</v>
      </c>
      <c r="K100" s="256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56"/>
      <c r="AE100" s="256"/>
      <c r="AF100" s="256"/>
      <c r="AG100" s="283"/>
      <c r="AH100" s="284"/>
      <c r="AI100" s="284"/>
      <c r="AJ100" s="284"/>
      <c r="AK100" s="284"/>
      <c r="AL100" s="284"/>
      <c r="AM100" s="284"/>
      <c r="AN100" s="294"/>
      <c r="AO100" s="284"/>
      <c r="AP100" s="284"/>
      <c r="AQ100" s="75" t="s">
        <v>77</v>
      </c>
      <c r="AR100" s="72"/>
      <c r="AS100" s="76">
        <f>ROUND(SUM(AS101:AS107),2)</f>
        <v>0</v>
      </c>
      <c r="AT100" s="77">
        <f t="shared" si="0"/>
        <v>0</v>
      </c>
      <c r="AU100" s="78" t="e">
        <f>ROUND(SUM(AU101:AU107),5)</f>
        <v>#REF!</v>
      </c>
      <c r="AV100" s="77">
        <f>ROUND(AZ100*L32,2)</f>
        <v>0</v>
      </c>
      <c r="AW100" s="77">
        <f>ROUND(BA100*L33,2)</f>
        <v>0</v>
      </c>
      <c r="AX100" s="77">
        <f>ROUND(BB100*L32,2)</f>
        <v>0</v>
      </c>
      <c r="AY100" s="77">
        <f>ROUND(BC100*L33,2)</f>
        <v>0</v>
      </c>
      <c r="AZ100" s="77">
        <f>ROUND(SUM(AZ101:AZ107),2)</f>
        <v>0</v>
      </c>
      <c r="BA100" s="77">
        <f>ROUND(SUM(BA101:BA107),2)</f>
        <v>0</v>
      </c>
      <c r="BB100" s="77">
        <f>ROUND(SUM(BB101:BB107),2)</f>
        <v>0</v>
      </c>
      <c r="BC100" s="77">
        <f>ROUND(SUM(BC101:BC107),2)</f>
        <v>0</v>
      </c>
      <c r="BD100" s="79">
        <f>ROUND(SUM(BD101:BD107),2)</f>
        <v>0</v>
      </c>
      <c r="BS100" s="80" t="s">
        <v>70</v>
      </c>
      <c r="BT100" s="80" t="s">
        <v>78</v>
      </c>
      <c r="BU100" s="80" t="s">
        <v>72</v>
      </c>
      <c r="BV100" s="80" t="s">
        <v>73</v>
      </c>
      <c r="BW100" s="80" t="s">
        <v>95</v>
      </c>
      <c r="BX100" s="80" t="s">
        <v>4</v>
      </c>
      <c r="CL100" s="80" t="s">
        <v>1</v>
      </c>
      <c r="CM100" s="80" t="s">
        <v>71</v>
      </c>
    </row>
    <row r="101" spans="1:91" s="3" customFormat="1" ht="16.5" customHeight="1" x14ac:dyDescent="0.2">
      <c r="A101" s="81" t="s">
        <v>80</v>
      </c>
      <c r="B101" s="47"/>
      <c r="C101" s="9"/>
      <c r="D101" s="9"/>
      <c r="E101" s="255" t="s">
        <v>78</v>
      </c>
      <c r="F101" s="255"/>
      <c r="G101" s="255"/>
      <c r="H101" s="255"/>
      <c r="I101" s="255"/>
      <c r="J101" s="9"/>
      <c r="K101" s="255" t="s">
        <v>81</v>
      </c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57"/>
      <c r="AH101" s="258"/>
      <c r="AI101" s="258"/>
      <c r="AJ101" s="258"/>
      <c r="AK101" s="258"/>
      <c r="AL101" s="258"/>
      <c r="AM101" s="258"/>
      <c r="AN101" s="257"/>
      <c r="AO101" s="258"/>
      <c r="AP101" s="258"/>
      <c r="AQ101" s="82" t="s">
        <v>82</v>
      </c>
      <c r="AR101" s="47"/>
      <c r="AS101" s="83">
        <v>0</v>
      </c>
      <c r="AT101" s="84">
        <f t="shared" si="0"/>
        <v>0</v>
      </c>
      <c r="AU101" s="85">
        <f>'1 - Stavebná časť_01'!P150</f>
        <v>0</v>
      </c>
      <c r="AV101" s="84">
        <f>'1 - Stavebná časť_01'!J37</f>
        <v>0</v>
      </c>
      <c r="AW101" s="84">
        <f>'1 - Stavebná časť_01'!J38</f>
        <v>0</v>
      </c>
      <c r="AX101" s="84">
        <f>'1 - Stavebná časť_01'!J39</f>
        <v>0</v>
      </c>
      <c r="AY101" s="84">
        <f>'1 - Stavebná časť_01'!J40</f>
        <v>0</v>
      </c>
      <c r="AZ101" s="84">
        <f>'1 - Stavebná časť_01'!F37</f>
        <v>0</v>
      </c>
      <c r="BA101" s="84">
        <f>'1 - Stavebná časť_01'!F38</f>
        <v>0</v>
      </c>
      <c r="BB101" s="84">
        <f>'1 - Stavebná časť_01'!F39</f>
        <v>0</v>
      </c>
      <c r="BC101" s="84">
        <f>'1 - Stavebná časť_01'!F40</f>
        <v>0</v>
      </c>
      <c r="BD101" s="86">
        <f>'1 - Stavebná časť_01'!F41</f>
        <v>0</v>
      </c>
      <c r="BT101" s="21" t="s">
        <v>83</v>
      </c>
      <c r="BV101" s="21" t="s">
        <v>73</v>
      </c>
      <c r="BW101" s="21" t="s">
        <v>96</v>
      </c>
      <c r="BX101" s="21" t="s">
        <v>95</v>
      </c>
      <c r="CL101" s="21" t="s">
        <v>23</v>
      </c>
    </row>
    <row r="102" spans="1:91" s="3" customFormat="1" ht="16.5" customHeight="1" x14ac:dyDescent="0.2">
      <c r="A102" s="81" t="s">
        <v>80</v>
      </c>
      <c r="B102" s="47"/>
      <c r="C102" s="9"/>
      <c r="D102" s="9"/>
      <c r="E102" s="255" t="s">
        <v>87</v>
      </c>
      <c r="F102" s="255"/>
      <c r="G102" s="255"/>
      <c r="H102" s="255"/>
      <c r="I102" s="255"/>
      <c r="J102" s="9"/>
      <c r="K102" s="255" t="s">
        <v>97</v>
      </c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7"/>
      <c r="AH102" s="258"/>
      <c r="AI102" s="258"/>
      <c r="AJ102" s="258"/>
      <c r="AK102" s="258"/>
      <c r="AL102" s="258"/>
      <c r="AM102" s="258"/>
      <c r="AN102" s="257"/>
      <c r="AO102" s="258"/>
      <c r="AP102" s="258"/>
      <c r="AQ102" s="82" t="s">
        <v>82</v>
      </c>
      <c r="AR102" s="47"/>
      <c r="AS102" s="83">
        <v>0</v>
      </c>
      <c r="AT102" s="84">
        <f t="shared" si="0"/>
        <v>0</v>
      </c>
      <c r="AU102" s="85">
        <f>'3 - Vykurovanie'!P136</f>
        <v>0</v>
      </c>
      <c r="AV102" s="84">
        <f>'3 - Vykurovanie'!J37</f>
        <v>0</v>
      </c>
      <c r="AW102" s="84">
        <f>'3 - Vykurovanie'!J38</f>
        <v>0</v>
      </c>
      <c r="AX102" s="84">
        <f>'3 - Vykurovanie'!J39</f>
        <v>0</v>
      </c>
      <c r="AY102" s="84">
        <f>'3 - Vykurovanie'!J40</f>
        <v>0</v>
      </c>
      <c r="AZ102" s="84">
        <f>'3 - Vykurovanie'!F37</f>
        <v>0</v>
      </c>
      <c r="BA102" s="84">
        <f>'3 - Vykurovanie'!F38</f>
        <v>0</v>
      </c>
      <c r="BB102" s="84">
        <f>'3 - Vykurovanie'!F39</f>
        <v>0</v>
      </c>
      <c r="BC102" s="84">
        <f>'3 - Vykurovanie'!F40</f>
        <v>0</v>
      </c>
      <c r="BD102" s="86">
        <f>'3 - Vykurovanie'!F41</f>
        <v>0</v>
      </c>
      <c r="BT102" s="21" t="s">
        <v>83</v>
      </c>
      <c r="BV102" s="21" t="s">
        <v>73</v>
      </c>
      <c r="BW102" s="21" t="s">
        <v>98</v>
      </c>
      <c r="BX102" s="21" t="s">
        <v>95</v>
      </c>
      <c r="CL102" s="21" t="s">
        <v>1</v>
      </c>
    </row>
    <row r="103" spans="1:91" s="3" customFormat="1" ht="16.5" customHeight="1" x14ac:dyDescent="0.2">
      <c r="A103" s="81" t="s">
        <v>80</v>
      </c>
      <c r="B103" s="47"/>
      <c r="C103" s="9"/>
      <c r="D103" s="9"/>
      <c r="E103" s="255" t="s">
        <v>83</v>
      </c>
      <c r="F103" s="255"/>
      <c r="G103" s="255"/>
      <c r="H103" s="255"/>
      <c r="I103" s="255"/>
      <c r="J103" s="9"/>
      <c r="K103" s="255" t="s">
        <v>85</v>
      </c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7"/>
      <c r="AH103" s="258"/>
      <c r="AI103" s="258"/>
      <c r="AJ103" s="258"/>
      <c r="AK103" s="258"/>
      <c r="AL103" s="258"/>
      <c r="AM103" s="258"/>
      <c r="AN103" s="257"/>
      <c r="AO103" s="258"/>
      <c r="AP103" s="258"/>
      <c r="AQ103" s="82" t="s">
        <v>82</v>
      </c>
      <c r="AR103" s="47"/>
      <c r="AS103" s="83">
        <v>0</v>
      </c>
      <c r="AT103" s="84">
        <f t="shared" si="0"/>
        <v>0</v>
      </c>
      <c r="AU103" s="85">
        <f>'2 - Zdravotechnika_01'!P132</f>
        <v>0</v>
      </c>
      <c r="AV103" s="84">
        <f>'2 - Zdravotechnika_01'!J37</f>
        <v>0</v>
      </c>
      <c r="AW103" s="84">
        <f>'2 - Zdravotechnika_01'!J38</f>
        <v>0</v>
      </c>
      <c r="AX103" s="84">
        <f>'2 - Zdravotechnika_01'!J39</f>
        <v>0</v>
      </c>
      <c r="AY103" s="84">
        <f>'2 - Zdravotechnika_01'!J40</f>
        <v>0</v>
      </c>
      <c r="AZ103" s="84">
        <f>'2 - Zdravotechnika_01'!F37</f>
        <v>0</v>
      </c>
      <c r="BA103" s="84">
        <f>'2 - Zdravotechnika_01'!F38</f>
        <v>0</v>
      </c>
      <c r="BB103" s="84">
        <f>'2 - Zdravotechnika_01'!F39</f>
        <v>0</v>
      </c>
      <c r="BC103" s="84">
        <f>'2 - Zdravotechnika_01'!F40</f>
        <v>0</v>
      </c>
      <c r="BD103" s="86">
        <f>'2 - Zdravotechnika_01'!F41</f>
        <v>0</v>
      </c>
      <c r="BT103" s="21" t="s">
        <v>83</v>
      </c>
      <c r="BV103" s="21" t="s">
        <v>73</v>
      </c>
      <c r="BW103" s="21" t="s">
        <v>99</v>
      </c>
      <c r="BX103" s="21" t="s">
        <v>95</v>
      </c>
      <c r="CL103" s="21" t="s">
        <v>1</v>
      </c>
    </row>
    <row r="104" spans="1:91" s="3" customFormat="1" ht="16.5" customHeight="1" x14ac:dyDescent="0.2">
      <c r="A104" s="81" t="s">
        <v>80</v>
      </c>
      <c r="B104" s="47"/>
      <c r="C104" s="9"/>
      <c r="D104" s="9"/>
      <c r="E104" s="255" t="s">
        <v>90</v>
      </c>
      <c r="F104" s="255"/>
      <c r="G104" s="255"/>
      <c r="H104" s="255"/>
      <c r="I104" s="255"/>
      <c r="J104" s="9"/>
      <c r="K104" s="255" t="s">
        <v>100</v>
      </c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  <c r="AA104" s="255"/>
      <c r="AB104" s="255"/>
      <c r="AC104" s="255"/>
      <c r="AD104" s="255"/>
      <c r="AE104" s="255"/>
      <c r="AF104" s="255"/>
      <c r="AG104" s="257"/>
      <c r="AH104" s="258"/>
      <c r="AI104" s="258"/>
      <c r="AJ104" s="258"/>
      <c r="AK104" s="258"/>
      <c r="AL104" s="258"/>
      <c r="AM104" s="258"/>
      <c r="AN104" s="257"/>
      <c r="AO104" s="258"/>
      <c r="AP104" s="258"/>
      <c r="AQ104" s="82" t="s">
        <v>82</v>
      </c>
      <c r="AR104" s="47"/>
      <c r="AS104" s="83">
        <v>0</v>
      </c>
      <c r="AT104" s="84">
        <f t="shared" si="0"/>
        <v>0</v>
      </c>
      <c r="AU104" s="85" t="e">
        <f>'4 - Vzduchotechnika'!P133</f>
        <v>#REF!</v>
      </c>
      <c r="AV104" s="84">
        <f>'4 - Vzduchotechnika'!J37</f>
        <v>0</v>
      </c>
      <c r="AW104" s="84">
        <f>'4 - Vzduchotechnika'!J38</f>
        <v>0</v>
      </c>
      <c r="AX104" s="84">
        <f>'4 - Vzduchotechnika'!J39</f>
        <v>0</v>
      </c>
      <c r="AY104" s="84">
        <f>'4 - Vzduchotechnika'!J40</f>
        <v>0</v>
      </c>
      <c r="AZ104" s="84">
        <f>'4 - Vzduchotechnika'!F37</f>
        <v>0</v>
      </c>
      <c r="BA104" s="84">
        <f>'4 - Vzduchotechnika'!F38</f>
        <v>0</v>
      </c>
      <c r="BB104" s="84">
        <f>'4 - Vzduchotechnika'!F39</f>
        <v>0</v>
      </c>
      <c r="BC104" s="84">
        <f>'4 - Vzduchotechnika'!F40</f>
        <v>0</v>
      </c>
      <c r="BD104" s="86">
        <f>'4 - Vzduchotechnika'!F41</f>
        <v>0</v>
      </c>
      <c r="BT104" s="21" t="s">
        <v>83</v>
      </c>
      <c r="BV104" s="21" t="s">
        <v>73</v>
      </c>
      <c r="BW104" s="21" t="s">
        <v>101</v>
      </c>
      <c r="BX104" s="21" t="s">
        <v>95</v>
      </c>
      <c r="CL104" s="21" t="s">
        <v>1</v>
      </c>
    </row>
    <row r="105" spans="1:91" s="3" customFormat="1" ht="16.5" customHeight="1" x14ac:dyDescent="0.2">
      <c r="A105" s="81" t="s">
        <v>80</v>
      </c>
      <c r="B105" s="47"/>
      <c r="C105" s="9"/>
      <c r="D105" s="9"/>
      <c r="E105" s="255" t="s">
        <v>102</v>
      </c>
      <c r="F105" s="255"/>
      <c r="G105" s="255"/>
      <c r="H105" s="255"/>
      <c r="I105" s="255"/>
      <c r="J105" s="9"/>
      <c r="K105" s="255" t="s">
        <v>103</v>
      </c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  <c r="AA105" s="255"/>
      <c r="AB105" s="255"/>
      <c r="AC105" s="255"/>
      <c r="AD105" s="255"/>
      <c r="AE105" s="255"/>
      <c r="AF105" s="255"/>
      <c r="AG105" s="257"/>
      <c r="AH105" s="258"/>
      <c r="AI105" s="258"/>
      <c r="AJ105" s="258"/>
      <c r="AK105" s="258"/>
      <c r="AL105" s="258"/>
      <c r="AM105" s="258"/>
      <c r="AN105" s="257"/>
      <c r="AO105" s="258"/>
      <c r="AP105" s="258"/>
      <c r="AQ105" s="82" t="s">
        <v>82</v>
      </c>
      <c r="AR105" s="47"/>
      <c r="AS105" s="83">
        <v>0</v>
      </c>
      <c r="AT105" s="84">
        <f t="shared" si="0"/>
        <v>0</v>
      </c>
      <c r="AU105" s="85">
        <f>'6 - Prípojka NN'!P132</f>
        <v>0</v>
      </c>
      <c r="AV105" s="84">
        <f>'6 - Prípojka NN'!J37</f>
        <v>0</v>
      </c>
      <c r="AW105" s="84">
        <f>'6 - Prípojka NN'!J38</f>
        <v>0</v>
      </c>
      <c r="AX105" s="84">
        <f>'6 - Prípojka NN'!J39</f>
        <v>0</v>
      </c>
      <c r="AY105" s="84">
        <f>'6 - Prípojka NN'!J40</f>
        <v>0</v>
      </c>
      <c r="AZ105" s="84">
        <f>'6 - Prípojka NN'!F37</f>
        <v>0</v>
      </c>
      <c r="BA105" s="84">
        <f>'6 - Prípojka NN'!F38</f>
        <v>0</v>
      </c>
      <c r="BB105" s="84">
        <f>'6 - Prípojka NN'!F39</f>
        <v>0</v>
      </c>
      <c r="BC105" s="84">
        <f>'6 - Prípojka NN'!F40</f>
        <v>0</v>
      </c>
      <c r="BD105" s="86">
        <f>'6 - Prípojka NN'!F41</f>
        <v>0</v>
      </c>
      <c r="BT105" s="21" t="s">
        <v>83</v>
      </c>
      <c r="BV105" s="21" t="s">
        <v>73</v>
      </c>
      <c r="BW105" s="21" t="s">
        <v>104</v>
      </c>
      <c r="BX105" s="21" t="s">
        <v>95</v>
      </c>
      <c r="CL105" s="21" t="s">
        <v>1</v>
      </c>
    </row>
    <row r="106" spans="1:91" s="3" customFormat="1" ht="16.5" customHeight="1" x14ac:dyDescent="0.2">
      <c r="A106" s="81" t="s">
        <v>80</v>
      </c>
      <c r="B106" s="47"/>
      <c r="C106" s="9"/>
      <c r="D106" s="9"/>
      <c r="E106" s="255" t="s">
        <v>105</v>
      </c>
      <c r="F106" s="255"/>
      <c r="G106" s="255"/>
      <c r="H106" s="255"/>
      <c r="I106" s="255"/>
      <c r="J106" s="9"/>
      <c r="K106" s="255" t="s">
        <v>106</v>
      </c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  <c r="AD106" s="255"/>
      <c r="AE106" s="255"/>
      <c r="AF106" s="255"/>
      <c r="AG106" s="257"/>
      <c r="AH106" s="258"/>
      <c r="AI106" s="258"/>
      <c r="AJ106" s="258"/>
      <c r="AK106" s="258"/>
      <c r="AL106" s="258"/>
      <c r="AM106" s="258"/>
      <c r="AN106" s="257"/>
      <c r="AO106" s="258"/>
      <c r="AP106" s="258"/>
      <c r="AQ106" s="82" t="s">
        <v>82</v>
      </c>
      <c r="AR106" s="47"/>
      <c r="AS106" s="83">
        <v>0</v>
      </c>
      <c r="AT106" s="84">
        <f t="shared" si="0"/>
        <v>0</v>
      </c>
      <c r="AU106" s="85">
        <f>'5 - Silnoprúd'!P133</f>
        <v>0</v>
      </c>
      <c r="AV106" s="84">
        <f>'5 - Silnoprúd'!J37</f>
        <v>0</v>
      </c>
      <c r="AW106" s="84">
        <f>'5 - Silnoprúd'!J38</f>
        <v>0</v>
      </c>
      <c r="AX106" s="84">
        <f>'5 - Silnoprúd'!J39</f>
        <v>0</v>
      </c>
      <c r="AY106" s="84">
        <f>'5 - Silnoprúd'!J40</f>
        <v>0</v>
      </c>
      <c r="AZ106" s="84">
        <f>'5 - Silnoprúd'!F37</f>
        <v>0</v>
      </c>
      <c r="BA106" s="84">
        <f>'5 - Silnoprúd'!F38</f>
        <v>0</v>
      </c>
      <c r="BB106" s="84">
        <f>'5 - Silnoprúd'!F39</f>
        <v>0</v>
      </c>
      <c r="BC106" s="84">
        <f>'5 - Silnoprúd'!F40</f>
        <v>0</v>
      </c>
      <c r="BD106" s="86">
        <f>'5 - Silnoprúd'!F41</f>
        <v>0</v>
      </c>
      <c r="BT106" s="21" t="s">
        <v>83</v>
      </c>
      <c r="BV106" s="21" t="s">
        <v>73</v>
      </c>
      <c r="BW106" s="21" t="s">
        <v>107</v>
      </c>
      <c r="BX106" s="21" t="s">
        <v>95</v>
      </c>
      <c r="CL106" s="21" t="s">
        <v>1</v>
      </c>
    </row>
    <row r="107" spans="1:91" s="3" customFormat="1" ht="16.5" customHeight="1" x14ac:dyDescent="0.2">
      <c r="A107" s="81" t="s">
        <v>80</v>
      </c>
      <c r="B107" s="47"/>
      <c r="C107" s="9"/>
      <c r="D107" s="9"/>
      <c r="E107" s="255" t="s">
        <v>108</v>
      </c>
      <c r="F107" s="255"/>
      <c r="G107" s="255"/>
      <c r="H107" s="255"/>
      <c r="I107" s="255"/>
      <c r="J107" s="9"/>
      <c r="K107" s="255" t="s">
        <v>109</v>
      </c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5"/>
      <c r="AE107" s="255"/>
      <c r="AF107" s="255"/>
      <c r="AG107" s="257"/>
      <c r="AH107" s="258"/>
      <c r="AI107" s="258"/>
      <c r="AJ107" s="258"/>
      <c r="AK107" s="258"/>
      <c r="AL107" s="258"/>
      <c r="AM107" s="258"/>
      <c r="AN107" s="257"/>
      <c r="AO107" s="258"/>
      <c r="AP107" s="258"/>
      <c r="AQ107" s="82" t="s">
        <v>82</v>
      </c>
      <c r="AR107" s="47"/>
      <c r="AS107" s="87">
        <v>0</v>
      </c>
      <c r="AT107" s="88">
        <f t="shared" si="0"/>
        <v>0</v>
      </c>
      <c r="AU107" s="89">
        <f>'7 - Slaboprúd'!P132</f>
        <v>0</v>
      </c>
      <c r="AV107" s="88">
        <f>'7 - Slaboprúd'!J37</f>
        <v>0</v>
      </c>
      <c r="AW107" s="88">
        <f>'7 - Slaboprúd'!J38</f>
        <v>0</v>
      </c>
      <c r="AX107" s="88">
        <f>'7 - Slaboprúd'!J39</f>
        <v>0</v>
      </c>
      <c r="AY107" s="88">
        <f>'7 - Slaboprúd'!J40</f>
        <v>0</v>
      </c>
      <c r="AZ107" s="88">
        <f>'7 - Slaboprúd'!F37</f>
        <v>0</v>
      </c>
      <c r="BA107" s="88">
        <f>'7 - Slaboprúd'!F38</f>
        <v>0</v>
      </c>
      <c r="BB107" s="88">
        <f>'7 - Slaboprúd'!F39</f>
        <v>0</v>
      </c>
      <c r="BC107" s="88">
        <f>'7 - Slaboprúd'!F40</f>
        <v>0</v>
      </c>
      <c r="BD107" s="90">
        <f>'7 - Slaboprúd'!F41</f>
        <v>0</v>
      </c>
      <c r="BT107" s="21" t="s">
        <v>83</v>
      </c>
      <c r="BV107" s="21" t="s">
        <v>73</v>
      </c>
      <c r="BW107" s="21" t="s">
        <v>110</v>
      </c>
      <c r="BX107" s="21" t="s">
        <v>95</v>
      </c>
      <c r="CL107" s="21" t="s">
        <v>1</v>
      </c>
    </row>
    <row r="108" spans="1:91" x14ac:dyDescent="0.2">
      <c r="B108" s="17"/>
      <c r="AR108" s="17"/>
    </row>
    <row r="109" spans="1:91" s="1" customFormat="1" ht="30" customHeight="1" x14ac:dyDescent="0.2">
      <c r="B109" s="28"/>
      <c r="C109" s="62" t="s">
        <v>111</v>
      </c>
      <c r="AG109" s="297">
        <v>0</v>
      </c>
      <c r="AH109" s="297"/>
      <c r="AI109" s="297"/>
      <c r="AJ109" s="297"/>
      <c r="AK109" s="297"/>
      <c r="AL109" s="297"/>
      <c r="AM109" s="297"/>
      <c r="AN109" s="297">
        <v>0</v>
      </c>
      <c r="AO109" s="297"/>
      <c r="AP109" s="297"/>
      <c r="AQ109" s="91"/>
      <c r="AR109" s="253"/>
      <c r="AS109" s="254"/>
      <c r="AT109" s="254"/>
      <c r="AU109" s="254"/>
      <c r="AV109" s="254"/>
      <c r="AW109" s="254"/>
      <c r="AX109" s="254"/>
      <c r="AY109" s="254"/>
      <c r="AZ109" s="254"/>
      <c r="BA109" s="254"/>
      <c r="BB109" s="254"/>
      <c r="BC109" s="254"/>
      <c r="BD109" s="254"/>
      <c r="BE109" s="254"/>
    </row>
    <row r="110" spans="1:91" s="1" customFormat="1" ht="10.9" customHeight="1" x14ac:dyDescent="0.2">
      <c r="B110" s="28"/>
      <c r="AR110" s="28"/>
    </row>
    <row r="111" spans="1:91" s="1" customFormat="1" ht="30" customHeight="1" x14ac:dyDescent="0.2">
      <c r="B111" s="28"/>
      <c r="C111" s="92" t="s">
        <v>112</v>
      </c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295"/>
      <c r="AH111" s="295"/>
      <c r="AI111" s="295"/>
      <c r="AJ111" s="295"/>
      <c r="AK111" s="295"/>
      <c r="AL111" s="295"/>
      <c r="AM111" s="295"/>
      <c r="AN111" s="295"/>
      <c r="AO111" s="295"/>
      <c r="AP111" s="295"/>
      <c r="AQ111" s="93"/>
      <c r="AR111" s="28"/>
    </row>
    <row r="112" spans="1:91" s="1" customFormat="1" ht="7.1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28"/>
    </row>
  </sheetData>
  <mergeCells count="95">
    <mergeCell ref="AG111:AM111"/>
    <mergeCell ref="AN111:AP111"/>
    <mergeCell ref="AN107:AP107"/>
    <mergeCell ref="AG107:AM107"/>
    <mergeCell ref="AG94:AM94"/>
    <mergeCell ref="AN94:AP94"/>
    <mergeCell ref="AG109:AM109"/>
    <mergeCell ref="AN109:AP109"/>
    <mergeCell ref="AM90:AP90"/>
    <mergeCell ref="AN96:AP96"/>
    <mergeCell ref="AS89:AT91"/>
    <mergeCell ref="AN105:AP105"/>
    <mergeCell ref="AG105:AM105"/>
    <mergeCell ref="AN104:AP104"/>
    <mergeCell ref="AN103:AP103"/>
    <mergeCell ref="AN101:AP101"/>
    <mergeCell ref="AN92:AP92"/>
    <mergeCell ref="AN97:AP97"/>
    <mergeCell ref="AN99:AP99"/>
    <mergeCell ref="AN100:AP100"/>
    <mergeCell ref="AN95:AP95"/>
    <mergeCell ref="AN102:AP102"/>
    <mergeCell ref="AN98:AP98"/>
    <mergeCell ref="AK38:AO38"/>
    <mergeCell ref="X38:AB38"/>
    <mergeCell ref="AR2:BE2"/>
    <mergeCell ref="AG97:AM97"/>
    <mergeCell ref="AG104:AM104"/>
    <mergeCell ref="AG103:AM103"/>
    <mergeCell ref="AG102:AM102"/>
    <mergeCell ref="AG101:AM101"/>
    <mergeCell ref="AG100:AM100"/>
    <mergeCell ref="AG92:AM92"/>
    <mergeCell ref="AG98:AM98"/>
    <mergeCell ref="AG99:AM99"/>
    <mergeCell ref="AG96:AM96"/>
    <mergeCell ref="AG95:AM95"/>
    <mergeCell ref="AM87:AN87"/>
    <mergeCell ref="AM89:AP89"/>
    <mergeCell ref="L35:P35"/>
    <mergeCell ref="W35:AE35"/>
    <mergeCell ref="AK35:AO35"/>
    <mergeCell ref="L36:P36"/>
    <mergeCell ref="W36:AE36"/>
    <mergeCell ref="AK36:AO36"/>
    <mergeCell ref="L33:P33"/>
    <mergeCell ref="AK33:AO33"/>
    <mergeCell ref="W33:AE33"/>
    <mergeCell ref="W34:AE34"/>
    <mergeCell ref="AK34:AO34"/>
    <mergeCell ref="L34:P34"/>
    <mergeCell ref="AK29:AO29"/>
    <mergeCell ref="AK31:AO31"/>
    <mergeCell ref="W31:AE31"/>
    <mergeCell ref="L31:P31"/>
    <mergeCell ref="AK32:AO32"/>
    <mergeCell ref="W32:AE32"/>
    <mergeCell ref="L32:P32"/>
    <mergeCell ref="K5:AJ5"/>
    <mergeCell ref="K6:AJ6"/>
    <mergeCell ref="E23:AN23"/>
    <mergeCell ref="AK26:AO26"/>
    <mergeCell ref="AK27:AO27"/>
    <mergeCell ref="L85:AJ85"/>
    <mergeCell ref="E105:I105"/>
    <mergeCell ref="K105:AF105"/>
    <mergeCell ref="E106:I106"/>
    <mergeCell ref="K106:AF106"/>
    <mergeCell ref="E104:I104"/>
    <mergeCell ref="E96:I96"/>
    <mergeCell ref="I92:AF92"/>
    <mergeCell ref="J100:AF100"/>
    <mergeCell ref="J95:AF95"/>
    <mergeCell ref="K98:AF98"/>
    <mergeCell ref="K96:AF96"/>
    <mergeCell ref="K104:AF104"/>
    <mergeCell ref="K101:AF101"/>
    <mergeCell ref="K102:AF102"/>
    <mergeCell ref="K103:AF103"/>
    <mergeCell ref="E97:I97"/>
    <mergeCell ref="E99:I99"/>
    <mergeCell ref="K99:AF99"/>
    <mergeCell ref="K97:AF97"/>
    <mergeCell ref="C92:G92"/>
    <mergeCell ref="D95:H95"/>
    <mergeCell ref="AR109:BE109"/>
    <mergeCell ref="E103:I103"/>
    <mergeCell ref="E98:I98"/>
    <mergeCell ref="E102:I102"/>
    <mergeCell ref="E101:I101"/>
    <mergeCell ref="D100:H100"/>
    <mergeCell ref="E107:I107"/>
    <mergeCell ref="K107:AF107"/>
    <mergeCell ref="AN106:AP106"/>
    <mergeCell ref="AG106:AM106"/>
  </mergeCells>
  <hyperlinks>
    <hyperlink ref="A96" location="'1 - Stavebná časť'!C2" display="/"/>
    <hyperlink ref="A97" location="'2 - Zdravotechnika'!C2" display="/"/>
    <hyperlink ref="A98" location="'3 - Silnoprud'!C2" display="/"/>
    <hyperlink ref="A99" location="'4 - Slaboprud'!C2" display="/"/>
    <hyperlink ref="A101" location="'1 - Stavebná časť_01'!C2" display="/"/>
    <hyperlink ref="A102" location="'3 - Vykurovanie'!C2" display="/"/>
    <hyperlink ref="A103" location="'2 - Zdravotechnika_01'!C2" display="/"/>
    <hyperlink ref="A104" location="'4 - Vzduchotechnika'!C2" display="/"/>
    <hyperlink ref="A105" location="'6 - Prípojka NN'!C2" display="/"/>
    <hyperlink ref="A106" location="'5 - Silnoprúd'!C2" display="/"/>
    <hyperlink ref="A107" location="'7 - Slaboprúd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82"/>
  <sheetViews>
    <sheetView showGridLines="0" tabSelected="1" topLeftCell="A155" workbookViewId="0">
      <selection activeCell="L171" sqref="L171:X17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33203125" customWidth="1"/>
    <col min="11" max="11" width="22.33203125" hidden="1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 x14ac:dyDescent="0.2">
      <c r="L2" s="282" t="s">
        <v>5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107</v>
      </c>
    </row>
    <row r="3" spans="2:46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2:46" ht="25.15" customHeight="1" x14ac:dyDescent="0.2">
      <c r="B4" s="17"/>
      <c r="D4" s="18" t="s">
        <v>113</v>
      </c>
      <c r="L4" s="17"/>
      <c r="M4" s="95" t="s">
        <v>9</v>
      </c>
      <c r="AT4" s="14" t="s">
        <v>3</v>
      </c>
    </row>
    <row r="5" spans="2:46" ht="7.1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300" t="str">
        <f>'Rekapitulácia stavby'!K6</f>
        <v>Senica OÚ, klientske centrum - stavebné úpravy</v>
      </c>
      <c r="F7" s="301"/>
      <c r="G7" s="301"/>
      <c r="H7" s="301"/>
      <c r="L7" s="17"/>
    </row>
    <row r="8" spans="2:46" ht="12" customHeight="1" x14ac:dyDescent="0.2">
      <c r="B8" s="17"/>
      <c r="D8" s="23" t="s">
        <v>114</v>
      </c>
      <c r="L8" s="17"/>
    </row>
    <row r="9" spans="2:46" s="1" customFormat="1" ht="16.5" customHeight="1" x14ac:dyDescent="0.2">
      <c r="B9" s="28"/>
      <c r="E9" s="300" t="s">
        <v>726</v>
      </c>
      <c r="F9" s="302"/>
      <c r="G9" s="302"/>
      <c r="H9" s="302"/>
      <c r="L9" s="28"/>
    </row>
    <row r="10" spans="2:46" s="1" customFormat="1" ht="12" customHeight="1" x14ac:dyDescent="0.2">
      <c r="B10" s="28"/>
      <c r="D10" s="23" t="s">
        <v>116</v>
      </c>
      <c r="L10" s="28"/>
    </row>
    <row r="11" spans="2:46" s="1" customFormat="1" ht="16.5" customHeight="1" x14ac:dyDescent="0.2">
      <c r="B11" s="28"/>
      <c r="E11" s="261" t="s">
        <v>1614</v>
      </c>
      <c r="F11" s="302"/>
      <c r="G11" s="302"/>
      <c r="H11" s="302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13</v>
      </c>
      <c r="F13" s="21" t="s">
        <v>1</v>
      </c>
      <c r="I13" s="23" t="s">
        <v>14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15</v>
      </c>
      <c r="F14" s="21" t="s">
        <v>23</v>
      </c>
      <c r="I14" s="23" t="s">
        <v>17</v>
      </c>
      <c r="J14" s="51"/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18</v>
      </c>
      <c r="I16" s="23" t="s">
        <v>19</v>
      </c>
      <c r="J16" s="21" t="str">
        <f>IF('Rekapitulácia stavby'!AN10="","",'Rekapitulácia stavby'!AN10)</f>
        <v/>
      </c>
      <c r="L16" s="28"/>
    </row>
    <row r="17" spans="2:12" s="1" customFormat="1" ht="18" customHeight="1" x14ac:dyDescent="0.2">
      <c r="B17" s="28"/>
      <c r="E17" s="21" t="str">
        <f>IF('Rekapitulácia stavby'!E11="","",'Rekapitulácia stavby'!E11)</f>
        <v xml:space="preserve">Ministerstvo vnútra Slovenskej republiky </v>
      </c>
      <c r="I17" s="23" t="s">
        <v>21</v>
      </c>
      <c r="J17" s="21" t="str">
        <f>IF('Rekapitulácia stavby'!AN11="","",'Rekapitulácia stavby'!AN11)</f>
        <v/>
      </c>
      <c r="L17" s="28"/>
    </row>
    <row r="18" spans="2:12" s="1" customFormat="1" ht="7.15" customHeight="1" x14ac:dyDescent="0.2">
      <c r="B18" s="28"/>
      <c r="L18" s="28"/>
    </row>
    <row r="19" spans="2:12" s="1" customFormat="1" ht="12" customHeight="1" x14ac:dyDescent="0.2">
      <c r="B19" s="28"/>
      <c r="D19" s="23" t="s">
        <v>22</v>
      </c>
      <c r="I19" s="23" t="s">
        <v>19</v>
      </c>
      <c r="J19" s="21" t="str">
        <f>'Rekapitulácia stavby'!AN13</f>
        <v/>
      </c>
      <c r="L19" s="28"/>
    </row>
    <row r="20" spans="2:12" s="1" customFormat="1" ht="18" customHeight="1" x14ac:dyDescent="0.2">
      <c r="B20" s="28"/>
      <c r="E20" s="264" t="str">
        <f>'Rekapitulácia stavby'!E14</f>
        <v xml:space="preserve"> </v>
      </c>
      <c r="F20" s="264"/>
      <c r="G20" s="264"/>
      <c r="H20" s="264"/>
      <c r="I20" s="23" t="s">
        <v>21</v>
      </c>
      <c r="J20" s="21" t="str">
        <f>'Rekapitulácia stavby'!AN14</f>
        <v/>
      </c>
      <c r="L20" s="28"/>
    </row>
    <row r="21" spans="2:12" s="1" customFormat="1" ht="7.15" customHeight="1" x14ac:dyDescent="0.2">
      <c r="B21" s="28"/>
      <c r="L21" s="28"/>
    </row>
    <row r="22" spans="2:12" s="1" customFormat="1" ht="12" customHeight="1" x14ac:dyDescent="0.2">
      <c r="B22" s="28"/>
      <c r="D22" s="23" t="s">
        <v>24</v>
      </c>
      <c r="I22" s="23" t="s">
        <v>19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Architectural &amp; Building Management s.r.o. </v>
      </c>
      <c r="I23" s="23" t="s">
        <v>21</v>
      </c>
      <c r="J23" s="21" t="str">
        <f>IF('Rekapitulácia stavby'!AN17="","",'Rekapitulácia stavby'!AN17)</f>
        <v/>
      </c>
      <c r="L23" s="28"/>
    </row>
    <row r="24" spans="2:12" s="1" customFormat="1" ht="7.15" customHeight="1" x14ac:dyDescent="0.2">
      <c r="B24" s="28"/>
      <c r="L24" s="28"/>
    </row>
    <row r="25" spans="2:12" s="1" customFormat="1" ht="12" customHeight="1" x14ac:dyDescent="0.2">
      <c r="B25" s="28"/>
      <c r="D25" s="23" t="s">
        <v>27</v>
      </c>
      <c r="I25" s="23" t="s">
        <v>19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/>
      <c r="I26" s="23" t="s">
        <v>21</v>
      </c>
      <c r="J26" s="21" t="str">
        <f>IF('Rekapitulácia stavby'!AN20="","",'Rekapitulácia stavby'!AN20)</f>
        <v/>
      </c>
      <c r="L26" s="28"/>
    </row>
    <row r="27" spans="2:12" s="1" customFormat="1" ht="7.15" customHeight="1" x14ac:dyDescent="0.2">
      <c r="B27" s="28"/>
      <c r="L27" s="28"/>
    </row>
    <row r="28" spans="2:12" s="1" customFormat="1" ht="12" customHeight="1" x14ac:dyDescent="0.2">
      <c r="B28" s="28"/>
      <c r="D28" s="23" t="s">
        <v>28</v>
      </c>
      <c r="L28" s="28"/>
    </row>
    <row r="29" spans="2:12" s="7" customFormat="1" ht="16.5" customHeight="1" x14ac:dyDescent="0.2">
      <c r="B29" s="96"/>
      <c r="E29" s="267" t="s">
        <v>1</v>
      </c>
      <c r="F29" s="267"/>
      <c r="G29" s="267"/>
      <c r="H29" s="267"/>
      <c r="L29" s="96"/>
    </row>
    <row r="30" spans="2:12" s="1" customFormat="1" ht="7.15" customHeight="1" x14ac:dyDescent="0.2">
      <c r="B30" s="28"/>
      <c r="L30" s="28"/>
    </row>
    <row r="31" spans="2:12" s="1" customFormat="1" ht="7.1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65" customHeight="1" x14ac:dyDescent="0.2">
      <c r="B32" s="28"/>
      <c r="D32" s="21" t="s">
        <v>120</v>
      </c>
      <c r="J32" s="27"/>
      <c r="L32" s="28"/>
    </row>
    <row r="33" spans="2:12" s="1" customFormat="1" ht="14.65" customHeight="1" x14ac:dyDescent="0.2">
      <c r="B33" s="28"/>
      <c r="D33" s="26" t="s">
        <v>121</v>
      </c>
      <c r="J33" s="27"/>
      <c r="L33" s="28"/>
    </row>
    <row r="34" spans="2:12" s="1" customFormat="1" ht="25.35" customHeight="1" x14ac:dyDescent="0.2">
      <c r="B34" s="28"/>
      <c r="D34" s="97" t="s">
        <v>31</v>
      </c>
      <c r="J34" s="64"/>
      <c r="L34" s="28"/>
    </row>
    <row r="35" spans="2:12" s="1" customFormat="1" ht="7.1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65" customHeight="1" x14ac:dyDescent="0.2">
      <c r="B36" s="28"/>
      <c r="F36" s="31" t="s">
        <v>33</v>
      </c>
      <c r="I36" s="31" t="s">
        <v>32</v>
      </c>
      <c r="J36" s="31" t="s">
        <v>34</v>
      </c>
      <c r="L36" s="28"/>
    </row>
    <row r="37" spans="2:12" s="1" customFormat="1" ht="14.65" customHeight="1" x14ac:dyDescent="0.2">
      <c r="B37" s="28"/>
      <c r="D37" s="98" t="s">
        <v>35</v>
      </c>
      <c r="E37" s="33" t="s">
        <v>36</v>
      </c>
      <c r="F37" s="99">
        <f>ROUND((SUM(BE107:BE111) + SUM(BE133:BE280)),  2)</f>
        <v>0</v>
      </c>
      <c r="G37" s="100"/>
      <c r="H37" s="100"/>
      <c r="I37" s="101">
        <v>0.2</v>
      </c>
      <c r="J37" s="99">
        <f>ROUND(((SUM(BE107:BE111) + SUM(BE133:BE280))*I37),  2)</f>
        <v>0</v>
      </c>
      <c r="L37" s="28"/>
    </row>
    <row r="38" spans="2:12" s="1" customFormat="1" ht="14.65" customHeight="1" x14ac:dyDescent="0.2">
      <c r="B38" s="28"/>
      <c r="E38" s="33" t="s">
        <v>37</v>
      </c>
      <c r="F38" s="84"/>
      <c r="I38" s="102">
        <v>0.2</v>
      </c>
      <c r="J38" s="84"/>
      <c r="L38" s="28"/>
    </row>
    <row r="39" spans="2:12" s="1" customFormat="1" ht="14.65" hidden="1" customHeight="1" x14ac:dyDescent="0.2">
      <c r="B39" s="28"/>
      <c r="E39" s="23" t="s">
        <v>38</v>
      </c>
      <c r="F39" s="84">
        <f>ROUND((SUM(BG107:BG111) + SUM(BG133:BG280)),  2)</f>
        <v>0</v>
      </c>
      <c r="I39" s="102">
        <v>0.2</v>
      </c>
      <c r="J39" s="84"/>
      <c r="L39" s="28"/>
    </row>
    <row r="40" spans="2:12" s="1" customFormat="1" ht="14.65" hidden="1" customHeight="1" x14ac:dyDescent="0.2">
      <c r="B40" s="28"/>
      <c r="E40" s="23" t="s">
        <v>39</v>
      </c>
      <c r="F40" s="84">
        <f>ROUND((SUM(BH107:BH111) + SUM(BH133:BH280)),  2)</f>
        <v>0</v>
      </c>
      <c r="I40" s="102">
        <v>0.2</v>
      </c>
      <c r="J40" s="84"/>
      <c r="L40" s="28"/>
    </row>
    <row r="41" spans="2:12" s="1" customFormat="1" ht="14.65" hidden="1" customHeight="1" x14ac:dyDescent="0.2">
      <c r="B41" s="28"/>
      <c r="E41" s="33" t="s">
        <v>40</v>
      </c>
      <c r="F41" s="99">
        <f>ROUND((SUM(BI107:BI111) + SUM(BI133:BI280)),  2)</f>
        <v>0</v>
      </c>
      <c r="G41" s="100"/>
      <c r="H41" s="100"/>
      <c r="I41" s="101">
        <v>0</v>
      </c>
      <c r="J41" s="99"/>
      <c r="L41" s="28"/>
    </row>
    <row r="42" spans="2:12" s="1" customFormat="1" ht="7.15" customHeight="1" x14ac:dyDescent="0.2">
      <c r="B42" s="28"/>
      <c r="L42" s="28"/>
    </row>
    <row r="43" spans="2:12" s="1" customFormat="1" ht="25.35" customHeight="1" x14ac:dyDescent="0.2">
      <c r="B43" s="28"/>
      <c r="C43" s="93"/>
      <c r="D43" s="103" t="s">
        <v>41</v>
      </c>
      <c r="E43" s="55"/>
      <c r="F43" s="55"/>
      <c r="G43" s="104" t="s">
        <v>42</v>
      </c>
      <c r="H43" s="105" t="s">
        <v>43</v>
      </c>
      <c r="I43" s="55"/>
      <c r="J43" s="106"/>
      <c r="K43" s="107"/>
      <c r="L43" s="28"/>
    </row>
    <row r="44" spans="2:12" s="1" customFormat="1" ht="14.65" customHeight="1" x14ac:dyDescent="0.2">
      <c r="B44" s="28"/>
      <c r="L44" s="28"/>
    </row>
    <row r="45" spans="2:12" ht="14.65" customHeight="1" x14ac:dyDescent="0.2">
      <c r="B45" s="17"/>
      <c r="L45" s="17"/>
    </row>
    <row r="46" spans="2:12" ht="14.65" customHeight="1" x14ac:dyDescent="0.2">
      <c r="B46" s="17"/>
      <c r="L46" s="17"/>
    </row>
    <row r="47" spans="2:12" ht="14.65" customHeight="1" x14ac:dyDescent="0.2">
      <c r="B47" s="17"/>
      <c r="L47" s="17"/>
    </row>
    <row r="48" spans="2:12" ht="14.65" customHeight="1" x14ac:dyDescent="0.2">
      <c r="B48" s="17"/>
      <c r="L48" s="17"/>
    </row>
    <row r="49" spans="2:12" ht="14.65" customHeight="1" x14ac:dyDescent="0.2">
      <c r="B49" s="17"/>
      <c r="L49" s="17"/>
    </row>
    <row r="50" spans="2:12" s="1" customFormat="1" ht="14.6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8"/>
      <c r="D61" s="42" t="s">
        <v>46</v>
      </c>
      <c r="E61" s="30"/>
      <c r="F61" s="108" t="s">
        <v>47</v>
      </c>
      <c r="G61" s="42" t="s">
        <v>46</v>
      </c>
      <c r="H61" s="30"/>
      <c r="I61" s="30"/>
      <c r="J61" s="109" t="s">
        <v>47</v>
      </c>
      <c r="K61" s="30"/>
      <c r="L61" s="28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8"/>
      <c r="D76" s="42" t="s">
        <v>46</v>
      </c>
      <c r="E76" s="30"/>
      <c r="F76" s="108" t="s">
        <v>47</v>
      </c>
      <c r="G76" s="42" t="s">
        <v>46</v>
      </c>
      <c r="H76" s="30"/>
      <c r="I76" s="30"/>
      <c r="J76" s="109" t="s">
        <v>47</v>
      </c>
      <c r="K76" s="30"/>
      <c r="L76" s="28"/>
    </row>
    <row r="77" spans="2:12" s="1" customFormat="1" ht="14.6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15" customHeight="1" x14ac:dyDescent="0.2">
      <c r="B82" s="28"/>
      <c r="C82" s="18" t="s">
        <v>122</v>
      </c>
      <c r="L82" s="28"/>
    </row>
    <row r="83" spans="2:12" s="1" customFormat="1" ht="7.15" customHeight="1" x14ac:dyDescent="0.2">
      <c r="B83" s="28"/>
      <c r="L83" s="28"/>
    </row>
    <row r="84" spans="2:12" s="1" customFormat="1" ht="12" customHeight="1" x14ac:dyDescent="0.2">
      <c r="B84" s="28"/>
      <c r="C84" s="23" t="s">
        <v>12</v>
      </c>
      <c r="L84" s="28"/>
    </row>
    <row r="85" spans="2:12" s="1" customFormat="1" ht="16.5" customHeight="1" x14ac:dyDescent="0.2">
      <c r="B85" s="28"/>
      <c r="E85" s="300" t="str">
        <f>E7</f>
        <v>Senica OÚ, klientske centrum - stavebné úpravy</v>
      </c>
      <c r="F85" s="301"/>
      <c r="G85" s="301"/>
      <c r="H85" s="301"/>
      <c r="L85" s="28"/>
    </row>
    <row r="86" spans="2:12" ht="12" customHeight="1" x14ac:dyDescent="0.2">
      <c r="B86" s="17"/>
      <c r="C86" s="23" t="s">
        <v>114</v>
      </c>
      <c r="L86" s="17"/>
    </row>
    <row r="87" spans="2:12" s="1" customFormat="1" ht="16.5" customHeight="1" x14ac:dyDescent="0.2">
      <c r="B87" s="28"/>
      <c r="E87" s="300" t="s">
        <v>726</v>
      </c>
      <c r="F87" s="302"/>
      <c r="G87" s="302"/>
      <c r="H87" s="302"/>
      <c r="L87" s="28"/>
    </row>
    <row r="88" spans="2:12" s="1" customFormat="1" ht="12" customHeight="1" x14ac:dyDescent="0.2">
      <c r="B88" s="28"/>
      <c r="C88" s="23" t="s">
        <v>116</v>
      </c>
      <c r="L88" s="28"/>
    </row>
    <row r="89" spans="2:12" s="1" customFormat="1" ht="16.5" customHeight="1" x14ac:dyDescent="0.2">
      <c r="B89" s="28"/>
      <c r="E89" s="261" t="str">
        <f>E11</f>
        <v>5 - Silnoprúd</v>
      </c>
      <c r="F89" s="302"/>
      <c r="G89" s="302"/>
      <c r="H89" s="302"/>
      <c r="L89" s="28"/>
    </row>
    <row r="90" spans="2:12" s="1" customFormat="1" ht="7.15" customHeight="1" x14ac:dyDescent="0.2">
      <c r="B90" s="28"/>
      <c r="L90" s="28"/>
    </row>
    <row r="91" spans="2:12" s="1" customFormat="1" ht="12" customHeight="1" x14ac:dyDescent="0.2">
      <c r="B91" s="28"/>
      <c r="C91" s="23" t="s">
        <v>15</v>
      </c>
      <c r="F91" s="21" t="str">
        <f>F14</f>
        <v xml:space="preserve"> </v>
      </c>
      <c r="I91" s="23" t="s">
        <v>17</v>
      </c>
      <c r="J91" s="51" t="str">
        <f>IF(J14="","",J14)</f>
        <v/>
      </c>
      <c r="L91" s="28"/>
    </row>
    <row r="92" spans="2:12" s="1" customFormat="1" ht="7.15" customHeight="1" x14ac:dyDescent="0.2">
      <c r="B92" s="28"/>
      <c r="L92" s="28"/>
    </row>
    <row r="93" spans="2:12" s="1" customFormat="1" ht="40.15" customHeight="1" x14ac:dyDescent="0.2">
      <c r="B93" s="28"/>
      <c r="C93" s="23" t="s">
        <v>18</v>
      </c>
      <c r="F93" s="21" t="str">
        <f>E17</f>
        <v xml:space="preserve">Ministerstvo vnútra Slovenskej republiky </v>
      </c>
      <c r="I93" s="23" t="s">
        <v>24</v>
      </c>
      <c r="J93" s="24" t="str">
        <f>E23</f>
        <v xml:space="preserve">Architectural &amp; Building Management s.r.o. </v>
      </c>
      <c r="L93" s="28"/>
    </row>
    <row r="94" spans="2:12" s="1" customFormat="1" ht="15.4" customHeight="1" x14ac:dyDescent="0.2">
      <c r="B94" s="28"/>
      <c r="C94" s="23" t="s">
        <v>22</v>
      </c>
      <c r="F94" s="21" t="str">
        <f>IF(E20="","",E20)</f>
        <v xml:space="preserve"> </v>
      </c>
      <c r="I94" s="23" t="s">
        <v>27</v>
      </c>
      <c r="J94" s="24"/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10" t="s">
        <v>123</v>
      </c>
      <c r="D96" s="93"/>
      <c r="E96" s="93"/>
      <c r="F96" s="93"/>
      <c r="G96" s="93"/>
      <c r="H96" s="93"/>
      <c r="I96" s="93"/>
      <c r="J96" s="111" t="s">
        <v>124</v>
      </c>
      <c r="K96" s="93"/>
      <c r="L96" s="28"/>
    </row>
    <row r="97" spans="2:65" s="1" customFormat="1" ht="10.35" customHeight="1" x14ac:dyDescent="0.2">
      <c r="B97" s="28"/>
      <c r="L97" s="28"/>
    </row>
    <row r="98" spans="2:65" s="1" customFormat="1" ht="22.9" customHeight="1" x14ac:dyDescent="0.2">
      <c r="B98" s="28"/>
      <c r="C98" s="112" t="s">
        <v>125</v>
      </c>
      <c r="J98" s="64"/>
      <c r="L98" s="28"/>
      <c r="AU98" s="14" t="s">
        <v>126</v>
      </c>
    </row>
    <row r="99" spans="2:65" s="8" customFormat="1" ht="25.15" customHeight="1" x14ac:dyDescent="0.2">
      <c r="B99" s="113"/>
      <c r="D99" s="114" t="s">
        <v>483</v>
      </c>
      <c r="E99" s="115"/>
      <c r="F99" s="115"/>
      <c r="G99" s="115"/>
      <c r="H99" s="115"/>
      <c r="I99" s="115"/>
      <c r="J99" s="116"/>
      <c r="L99" s="113"/>
    </row>
    <row r="100" spans="2:65" s="9" customFormat="1" ht="19.899999999999999" customHeight="1" x14ac:dyDescent="0.2">
      <c r="B100" s="117"/>
      <c r="D100" s="118" t="s">
        <v>484</v>
      </c>
      <c r="E100" s="119"/>
      <c r="F100" s="119"/>
      <c r="G100" s="119"/>
      <c r="H100" s="119"/>
      <c r="I100" s="119"/>
      <c r="J100" s="120"/>
      <c r="L100" s="117"/>
    </row>
    <row r="101" spans="2:65" s="9" customFormat="1" ht="14.85" customHeight="1" x14ac:dyDescent="0.2">
      <c r="B101" s="117"/>
      <c r="D101" s="118" t="s">
        <v>1615</v>
      </c>
      <c r="E101" s="119"/>
      <c r="F101" s="119"/>
      <c r="G101" s="119"/>
      <c r="H101" s="119"/>
      <c r="I101" s="119"/>
      <c r="J101" s="120"/>
      <c r="L101" s="117"/>
    </row>
    <row r="102" spans="2:65" s="9" customFormat="1" ht="21.75" customHeight="1" x14ac:dyDescent="0.2">
      <c r="B102" s="117"/>
      <c r="D102" s="118" t="s">
        <v>1616</v>
      </c>
      <c r="E102" s="119"/>
      <c r="F102" s="119"/>
      <c r="G102" s="119"/>
      <c r="H102" s="119"/>
      <c r="I102" s="119"/>
      <c r="J102" s="120"/>
      <c r="L102" s="117"/>
    </row>
    <row r="103" spans="2:65" s="9" customFormat="1" ht="21.75" customHeight="1" x14ac:dyDescent="0.2">
      <c r="B103" s="117"/>
      <c r="D103" s="118" t="s">
        <v>1617</v>
      </c>
      <c r="E103" s="119"/>
      <c r="F103" s="119"/>
      <c r="G103" s="119"/>
      <c r="H103" s="119"/>
      <c r="I103" s="119"/>
      <c r="J103" s="120"/>
      <c r="L103" s="117"/>
    </row>
    <row r="104" spans="2:65" s="9" customFormat="1" ht="21.75" customHeight="1" x14ac:dyDescent="0.2">
      <c r="B104" s="117"/>
      <c r="D104" s="118" t="s">
        <v>1618</v>
      </c>
      <c r="E104" s="119"/>
      <c r="F104" s="119"/>
      <c r="G104" s="119"/>
      <c r="H104" s="119"/>
      <c r="I104" s="119"/>
      <c r="J104" s="120"/>
      <c r="L104" s="117"/>
    </row>
    <row r="105" spans="2:65" s="1" customFormat="1" ht="21.75" customHeight="1" x14ac:dyDescent="0.2">
      <c r="B105" s="28"/>
      <c r="L105" s="28"/>
    </row>
    <row r="106" spans="2:65" s="1" customFormat="1" ht="7.15" customHeight="1" x14ac:dyDescent="0.2">
      <c r="B106" s="28"/>
      <c r="L106" s="28"/>
    </row>
    <row r="107" spans="2:65" s="1" customFormat="1" ht="29.25" customHeight="1" x14ac:dyDescent="0.2">
      <c r="B107" s="28"/>
      <c r="C107" s="112" t="s">
        <v>140</v>
      </c>
      <c r="J107" s="121">
        <f>ROUND(J108 + J109 + J110,2)</f>
        <v>0</v>
      </c>
      <c r="L107" s="28"/>
      <c r="N107" s="122" t="s">
        <v>35</v>
      </c>
    </row>
    <row r="108" spans="2:65" s="1" customFormat="1" ht="18" customHeight="1" x14ac:dyDescent="0.2">
      <c r="B108" s="123"/>
      <c r="C108" s="124"/>
      <c r="D108" s="303" t="s">
        <v>141</v>
      </c>
      <c r="E108" s="303"/>
      <c r="F108" s="303"/>
      <c r="G108" s="124"/>
      <c r="H108" s="124"/>
      <c r="I108" s="124"/>
      <c r="J108" s="125">
        <v>0</v>
      </c>
      <c r="K108" s="124"/>
      <c r="L108" s="123"/>
      <c r="M108" s="124"/>
      <c r="N108" s="126" t="s">
        <v>37</v>
      </c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7" t="s">
        <v>142</v>
      </c>
      <c r="AZ108" s="124"/>
      <c r="BA108" s="124"/>
      <c r="BB108" s="124"/>
      <c r="BC108" s="124"/>
      <c r="BD108" s="124"/>
      <c r="BE108" s="128">
        <f>IF(N108="základná",J108,0)</f>
        <v>0</v>
      </c>
      <c r="BF108" s="128">
        <f>IF(N108="znížená",J108,0)</f>
        <v>0</v>
      </c>
      <c r="BG108" s="128">
        <f>IF(N108="zákl. prenesená",J108,0)</f>
        <v>0</v>
      </c>
      <c r="BH108" s="128">
        <f>IF(N108="zníž. prenesená",J108,0)</f>
        <v>0</v>
      </c>
      <c r="BI108" s="128">
        <f>IF(N108="nulová",J108,0)</f>
        <v>0</v>
      </c>
      <c r="BJ108" s="127" t="s">
        <v>83</v>
      </c>
      <c r="BK108" s="124"/>
      <c r="BL108" s="124"/>
      <c r="BM108" s="124"/>
    </row>
    <row r="109" spans="2:65" s="1" customFormat="1" ht="18" customHeight="1" x14ac:dyDescent="0.2">
      <c r="B109" s="123"/>
      <c r="C109" s="124"/>
      <c r="D109" s="303" t="s">
        <v>143</v>
      </c>
      <c r="E109" s="303"/>
      <c r="F109" s="303"/>
      <c r="G109" s="124"/>
      <c r="H109" s="124"/>
      <c r="I109" s="124"/>
      <c r="J109" s="125">
        <v>0</v>
      </c>
      <c r="K109" s="124"/>
      <c r="L109" s="123"/>
      <c r="M109" s="124"/>
      <c r="N109" s="126" t="s">
        <v>37</v>
      </c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7" t="s">
        <v>142</v>
      </c>
      <c r="AZ109" s="124"/>
      <c r="BA109" s="124"/>
      <c r="BB109" s="124"/>
      <c r="BC109" s="124"/>
      <c r="BD109" s="124"/>
      <c r="BE109" s="128">
        <f>IF(N109="základná",J109,0)</f>
        <v>0</v>
      </c>
      <c r="BF109" s="128">
        <f>IF(N109="znížená",J109,0)</f>
        <v>0</v>
      </c>
      <c r="BG109" s="128">
        <f>IF(N109="zákl. prenesená",J109,0)</f>
        <v>0</v>
      </c>
      <c r="BH109" s="128">
        <f>IF(N109="zníž. prenesená",J109,0)</f>
        <v>0</v>
      </c>
      <c r="BI109" s="128">
        <f>IF(N109="nulová",J109,0)</f>
        <v>0</v>
      </c>
      <c r="BJ109" s="127" t="s">
        <v>83</v>
      </c>
      <c r="BK109" s="124"/>
      <c r="BL109" s="124"/>
      <c r="BM109" s="124"/>
    </row>
    <row r="110" spans="2:65" s="1" customFormat="1" ht="18" customHeight="1" x14ac:dyDescent="0.2">
      <c r="B110" s="123"/>
      <c r="C110" s="124"/>
      <c r="D110" s="303" t="s">
        <v>144</v>
      </c>
      <c r="E110" s="303"/>
      <c r="F110" s="303"/>
      <c r="G110" s="124"/>
      <c r="H110" s="124"/>
      <c r="I110" s="124"/>
      <c r="J110" s="125">
        <v>0</v>
      </c>
      <c r="K110" s="124"/>
      <c r="L110" s="123"/>
      <c r="M110" s="124"/>
      <c r="N110" s="126" t="s">
        <v>37</v>
      </c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7" t="s">
        <v>142</v>
      </c>
      <c r="AZ110" s="124"/>
      <c r="BA110" s="124"/>
      <c r="BB110" s="124"/>
      <c r="BC110" s="124"/>
      <c r="BD110" s="124"/>
      <c r="BE110" s="128">
        <f>IF(N110="základná",J110,0)</f>
        <v>0</v>
      </c>
      <c r="BF110" s="128">
        <f>IF(N110="znížená",J110,0)</f>
        <v>0</v>
      </c>
      <c r="BG110" s="128">
        <f>IF(N110="zákl. prenesená",J110,0)</f>
        <v>0</v>
      </c>
      <c r="BH110" s="128">
        <f>IF(N110="zníž. prenesená",J110,0)</f>
        <v>0</v>
      </c>
      <c r="BI110" s="128">
        <f>IF(N110="nulová",J110,0)</f>
        <v>0</v>
      </c>
      <c r="BJ110" s="127" t="s">
        <v>83</v>
      </c>
      <c r="BK110" s="124"/>
      <c r="BL110" s="124"/>
      <c r="BM110" s="124"/>
    </row>
    <row r="111" spans="2:65" s="1" customFormat="1" ht="18" customHeight="1" x14ac:dyDescent="0.2">
      <c r="B111" s="28"/>
      <c r="L111" s="28"/>
    </row>
    <row r="112" spans="2:65" s="1" customFormat="1" ht="29.25" customHeight="1" x14ac:dyDescent="0.2">
      <c r="B112" s="28"/>
      <c r="C112" s="92" t="s">
        <v>112</v>
      </c>
      <c r="D112" s="93"/>
      <c r="E112" s="93"/>
      <c r="F112" s="93"/>
      <c r="G112" s="93"/>
      <c r="H112" s="93"/>
      <c r="I112" s="93"/>
      <c r="J112" s="94"/>
      <c r="K112" s="93"/>
      <c r="L112" s="28"/>
    </row>
    <row r="113" spans="2:12" s="1" customFormat="1" ht="7.15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7" spans="2:12" s="1" customFormat="1" ht="7.15" customHeight="1" x14ac:dyDescent="0.2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5.15" customHeight="1" x14ac:dyDescent="0.2">
      <c r="B118" s="28"/>
      <c r="C118" s="18" t="s">
        <v>145</v>
      </c>
      <c r="L118" s="28"/>
    </row>
    <row r="119" spans="2:12" s="1" customFormat="1" ht="7.15" customHeight="1" x14ac:dyDescent="0.2">
      <c r="B119" s="28"/>
      <c r="L119" s="28"/>
    </row>
    <row r="120" spans="2:12" s="1" customFormat="1" ht="12" customHeight="1" x14ac:dyDescent="0.2">
      <c r="B120" s="28"/>
      <c r="C120" s="23" t="s">
        <v>12</v>
      </c>
      <c r="L120" s="28"/>
    </row>
    <row r="121" spans="2:12" s="1" customFormat="1" ht="16.5" customHeight="1" x14ac:dyDescent="0.2">
      <c r="B121" s="28"/>
      <c r="E121" s="300" t="str">
        <f>E7</f>
        <v>Senica OÚ, klientske centrum - stavebné úpravy</v>
      </c>
      <c r="F121" s="301"/>
      <c r="G121" s="301"/>
      <c r="H121" s="301"/>
      <c r="L121" s="28"/>
    </row>
    <row r="122" spans="2:12" ht="12" customHeight="1" x14ac:dyDescent="0.2">
      <c r="B122" s="17"/>
      <c r="C122" s="23" t="s">
        <v>114</v>
      </c>
      <c r="L122" s="17"/>
    </row>
    <row r="123" spans="2:12" s="1" customFormat="1" ht="16.5" customHeight="1" x14ac:dyDescent="0.2">
      <c r="B123" s="28"/>
      <c r="E123" s="300" t="s">
        <v>726</v>
      </c>
      <c r="F123" s="302"/>
      <c r="G123" s="302"/>
      <c r="H123" s="302"/>
      <c r="L123" s="28"/>
    </row>
    <row r="124" spans="2:12" s="1" customFormat="1" ht="12" customHeight="1" x14ac:dyDescent="0.2">
      <c r="B124" s="28"/>
      <c r="C124" s="23" t="s">
        <v>116</v>
      </c>
      <c r="L124" s="28"/>
    </row>
    <row r="125" spans="2:12" s="1" customFormat="1" ht="16.5" customHeight="1" x14ac:dyDescent="0.2">
      <c r="B125" s="28"/>
      <c r="E125" s="261" t="str">
        <f>E11</f>
        <v>5 - Silnoprúd</v>
      </c>
      <c r="F125" s="302"/>
      <c r="G125" s="302"/>
      <c r="H125" s="302"/>
      <c r="L125" s="28"/>
    </row>
    <row r="126" spans="2:12" s="1" customFormat="1" ht="7.15" customHeight="1" x14ac:dyDescent="0.2">
      <c r="B126" s="28"/>
      <c r="L126" s="28"/>
    </row>
    <row r="127" spans="2:12" s="1" customFormat="1" ht="12" customHeight="1" x14ac:dyDescent="0.2">
      <c r="B127" s="28"/>
      <c r="C127" s="23" t="s">
        <v>15</v>
      </c>
      <c r="F127" s="21" t="str">
        <f>F14</f>
        <v xml:space="preserve"> </v>
      </c>
      <c r="I127" s="23" t="s">
        <v>17</v>
      </c>
      <c r="J127" s="51" t="str">
        <f>IF(J14="","",J14)</f>
        <v/>
      </c>
      <c r="L127" s="28"/>
    </row>
    <row r="128" spans="2:12" s="1" customFormat="1" ht="7.15" customHeight="1" x14ac:dyDescent="0.2">
      <c r="B128" s="28"/>
      <c r="L128" s="28"/>
    </row>
    <row r="129" spans="2:65" s="1" customFormat="1" ht="40.15" customHeight="1" x14ac:dyDescent="0.2">
      <c r="B129" s="28"/>
      <c r="C129" s="23" t="s">
        <v>18</v>
      </c>
      <c r="F129" s="21" t="str">
        <f>E17</f>
        <v xml:space="preserve">Ministerstvo vnútra Slovenskej republiky </v>
      </c>
      <c r="I129" s="23" t="s">
        <v>24</v>
      </c>
      <c r="J129" s="24" t="str">
        <f>E23</f>
        <v xml:space="preserve">Architectural &amp; Building Management s.r.o. </v>
      </c>
      <c r="L129" s="28"/>
    </row>
    <row r="130" spans="2:65" s="1" customFormat="1" ht="15.4" customHeight="1" x14ac:dyDescent="0.2">
      <c r="B130" s="28"/>
      <c r="C130" s="23" t="s">
        <v>22</v>
      </c>
      <c r="F130" s="21" t="str">
        <f>IF(E20="","",E20)</f>
        <v xml:space="preserve"> </v>
      </c>
      <c r="I130" s="23" t="s">
        <v>27</v>
      </c>
      <c r="J130" s="24"/>
      <c r="L130" s="28"/>
    </row>
    <row r="131" spans="2:65" s="1" customFormat="1" ht="10.35" customHeight="1" x14ac:dyDescent="0.2">
      <c r="B131" s="28"/>
      <c r="L131" s="28"/>
    </row>
    <row r="132" spans="2:65" s="10" customFormat="1" ht="29.25" customHeight="1" x14ac:dyDescent="0.2">
      <c r="B132" s="129"/>
      <c r="C132" s="130" t="s">
        <v>146</v>
      </c>
      <c r="D132" s="131" t="s">
        <v>56</v>
      </c>
      <c r="E132" s="131" t="s">
        <v>52</v>
      </c>
      <c r="F132" s="131" t="s">
        <v>53</v>
      </c>
      <c r="G132" s="131" t="s">
        <v>147</v>
      </c>
      <c r="H132" s="131" t="s">
        <v>148</v>
      </c>
      <c r="I132" s="131" t="s">
        <v>149</v>
      </c>
      <c r="J132" s="132" t="s">
        <v>124</v>
      </c>
      <c r="K132" s="133" t="s">
        <v>150</v>
      </c>
      <c r="L132" s="129"/>
      <c r="M132" s="57" t="s">
        <v>1</v>
      </c>
      <c r="N132" s="58" t="s">
        <v>35</v>
      </c>
      <c r="O132" s="58" t="s">
        <v>151</v>
      </c>
      <c r="P132" s="58" t="s">
        <v>152</v>
      </c>
      <c r="Q132" s="58" t="s">
        <v>153</v>
      </c>
      <c r="R132" s="58" t="s">
        <v>154</v>
      </c>
      <c r="S132" s="58" t="s">
        <v>155</v>
      </c>
      <c r="T132" s="59" t="s">
        <v>156</v>
      </c>
    </row>
    <row r="133" spans="2:65" s="1" customFormat="1" ht="22.9" customHeight="1" x14ac:dyDescent="0.25">
      <c r="B133" s="28"/>
      <c r="C133" s="62" t="s">
        <v>120</v>
      </c>
      <c r="J133" s="134"/>
      <c r="L133" s="28"/>
      <c r="M133" s="60"/>
      <c r="N133" s="52"/>
      <c r="O133" s="52"/>
      <c r="P133" s="135">
        <f>P134</f>
        <v>0</v>
      </c>
      <c r="Q133" s="52"/>
      <c r="R133" s="135">
        <f>R134</f>
        <v>0</v>
      </c>
      <c r="S133" s="52"/>
      <c r="T133" s="136">
        <f>T134</f>
        <v>0</v>
      </c>
      <c r="AT133" s="14" t="s">
        <v>70</v>
      </c>
      <c r="AU133" s="14" t="s">
        <v>126</v>
      </c>
      <c r="BK133" s="137">
        <f>BK134</f>
        <v>0</v>
      </c>
    </row>
    <row r="134" spans="2:65" s="11" customFormat="1" ht="25.9" customHeight="1" x14ac:dyDescent="0.2">
      <c r="B134" s="138"/>
      <c r="D134" s="139" t="s">
        <v>70</v>
      </c>
      <c r="E134" s="140" t="s">
        <v>157</v>
      </c>
      <c r="F134" s="140" t="s">
        <v>488</v>
      </c>
      <c r="J134" s="141"/>
      <c r="L134" s="138"/>
      <c r="M134" s="142"/>
      <c r="P134" s="143">
        <f>P135+SUM(P136:P197)</f>
        <v>0</v>
      </c>
      <c r="R134" s="143">
        <f>R135+SUM(R136:R197)</f>
        <v>0</v>
      </c>
      <c r="T134" s="144">
        <f>T135+SUM(T136:T197)</f>
        <v>0</v>
      </c>
      <c r="AR134" s="139" t="s">
        <v>78</v>
      </c>
      <c r="AT134" s="145" t="s">
        <v>70</v>
      </c>
      <c r="AU134" s="145" t="s">
        <v>71</v>
      </c>
      <c r="AY134" s="139" t="s">
        <v>159</v>
      </c>
      <c r="BK134" s="146">
        <f>BK135+SUM(BK136:BK197)</f>
        <v>0</v>
      </c>
    </row>
    <row r="135" spans="2:65" s="1" customFormat="1" ht="16.5" customHeight="1" x14ac:dyDescent="0.2">
      <c r="B135" s="123"/>
      <c r="C135" s="149" t="s">
        <v>78</v>
      </c>
      <c r="D135" s="149" t="s">
        <v>161</v>
      </c>
      <c r="E135" s="150" t="s">
        <v>489</v>
      </c>
      <c r="F135" s="151" t="s">
        <v>490</v>
      </c>
      <c r="G135" s="152" t="s">
        <v>196</v>
      </c>
      <c r="H135" s="153">
        <v>130</v>
      </c>
      <c r="I135" s="154"/>
      <c r="J135" s="154"/>
      <c r="K135" s="155"/>
      <c r="L135" s="28"/>
      <c r="M135" s="156" t="s">
        <v>1</v>
      </c>
      <c r="N135" s="122" t="s">
        <v>37</v>
      </c>
      <c r="O135" s="157">
        <v>0</v>
      </c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AR135" s="159" t="s">
        <v>90</v>
      </c>
      <c r="AT135" s="159" t="s">
        <v>161</v>
      </c>
      <c r="AU135" s="159" t="s">
        <v>78</v>
      </c>
      <c r="AY135" s="14" t="s">
        <v>159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4" t="s">
        <v>83</v>
      </c>
      <c r="BK135" s="160">
        <f>ROUND(I135*H135,2)</f>
        <v>0</v>
      </c>
      <c r="BL135" s="14" t="s">
        <v>90</v>
      </c>
      <c r="BM135" s="159" t="s">
        <v>90</v>
      </c>
    </row>
    <row r="136" spans="2:65" s="1" customFormat="1" ht="16.5" customHeight="1" x14ac:dyDescent="0.2">
      <c r="B136" s="123"/>
      <c r="C136" s="149" t="s">
        <v>83</v>
      </c>
      <c r="D136" s="149" t="s">
        <v>161</v>
      </c>
      <c r="E136" s="150" t="s">
        <v>491</v>
      </c>
      <c r="F136" s="151" t="s">
        <v>492</v>
      </c>
      <c r="G136" s="152" t="s">
        <v>196</v>
      </c>
      <c r="H136" s="153">
        <v>20</v>
      </c>
      <c r="I136" s="154"/>
      <c r="J136" s="154"/>
      <c r="K136" s="155"/>
      <c r="L136" s="28"/>
      <c r="M136" s="156" t="s">
        <v>1</v>
      </c>
      <c r="N136" s="122" t="s">
        <v>37</v>
      </c>
      <c r="O136" s="157">
        <v>0</v>
      </c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8">
        <f>S136*H136</f>
        <v>0</v>
      </c>
      <c r="AR136" s="159" t="s">
        <v>90</v>
      </c>
      <c r="AT136" s="159" t="s">
        <v>161</v>
      </c>
      <c r="AU136" s="159" t="s">
        <v>78</v>
      </c>
      <c r="AY136" s="14" t="s">
        <v>159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83</v>
      </c>
      <c r="BK136" s="160">
        <f>ROUND(I136*H136,2)</f>
        <v>0</v>
      </c>
      <c r="BL136" s="14" t="s">
        <v>90</v>
      </c>
      <c r="BM136" s="159" t="s">
        <v>102</v>
      </c>
    </row>
    <row r="137" spans="2:65" s="1" customFormat="1" ht="16.5" customHeight="1" x14ac:dyDescent="0.2">
      <c r="B137" s="123"/>
      <c r="C137" s="149" t="s">
        <v>87</v>
      </c>
      <c r="D137" s="149" t="s">
        <v>161</v>
      </c>
      <c r="E137" s="150" t="s">
        <v>1619</v>
      </c>
      <c r="F137" s="151" t="s">
        <v>1620</v>
      </c>
      <c r="G137" s="152" t="s">
        <v>196</v>
      </c>
      <c r="H137" s="153">
        <v>30</v>
      </c>
      <c r="I137" s="154"/>
      <c r="J137" s="154"/>
      <c r="K137" s="155"/>
      <c r="L137" s="28"/>
      <c r="M137" s="156" t="s">
        <v>1</v>
      </c>
      <c r="N137" s="122" t="s">
        <v>37</v>
      </c>
      <c r="O137" s="157">
        <v>0</v>
      </c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8">
        <f>S137*H137</f>
        <v>0</v>
      </c>
      <c r="AR137" s="159" t="s">
        <v>90</v>
      </c>
      <c r="AT137" s="159" t="s">
        <v>161</v>
      </c>
      <c r="AU137" s="159" t="s">
        <v>78</v>
      </c>
      <c r="AY137" s="14" t="s">
        <v>159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83</v>
      </c>
      <c r="BK137" s="160">
        <f>ROUND(I137*H137,2)</f>
        <v>0</v>
      </c>
      <c r="BL137" s="14" t="s">
        <v>90</v>
      </c>
      <c r="BM137" s="159" t="s">
        <v>170</v>
      </c>
    </row>
    <row r="138" spans="2:65" s="1" customFormat="1" ht="19.5" x14ac:dyDescent="0.2">
      <c r="B138" s="28"/>
      <c r="D138" s="175" t="s">
        <v>493</v>
      </c>
      <c r="F138" s="176" t="s">
        <v>494</v>
      </c>
      <c r="L138" s="28"/>
      <c r="M138" s="177"/>
      <c r="T138" s="54"/>
      <c r="AT138" s="14" t="s">
        <v>493</v>
      </c>
      <c r="AU138" s="14" t="s">
        <v>78</v>
      </c>
    </row>
    <row r="139" spans="2:65" s="1" customFormat="1" ht="16.5" customHeight="1" x14ac:dyDescent="0.2">
      <c r="B139" s="123"/>
      <c r="C139" s="149" t="s">
        <v>90</v>
      </c>
      <c r="D139" s="149" t="s">
        <v>161</v>
      </c>
      <c r="E139" s="150" t="s">
        <v>495</v>
      </c>
      <c r="F139" s="151" t="s">
        <v>496</v>
      </c>
      <c r="G139" s="152" t="s">
        <v>462</v>
      </c>
      <c r="H139" s="153">
        <v>160</v>
      </c>
      <c r="I139" s="154"/>
      <c r="J139" s="154"/>
      <c r="K139" s="155"/>
      <c r="L139" s="28"/>
      <c r="M139" s="156" t="s">
        <v>1</v>
      </c>
      <c r="N139" s="122" t="s">
        <v>37</v>
      </c>
      <c r="O139" s="157">
        <v>0</v>
      </c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AR139" s="159" t="s">
        <v>90</v>
      </c>
      <c r="AT139" s="159" t="s">
        <v>161</v>
      </c>
      <c r="AU139" s="159" t="s">
        <v>78</v>
      </c>
      <c r="AY139" s="14" t="s">
        <v>159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83</v>
      </c>
      <c r="BK139" s="160">
        <f>ROUND(I139*H139,2)</f>
        <v>0</v>
      </c>
      <c r="BL139" s="14" t="s">
        <v>90</v>
      </c>
      <c r="BM139" s="159" t="s">
        <v>177</v>
      </c>
    </row>
    <row r="140" spans="2:65" s="1" customFormat="1" ht="19.5" x14ac:dyDescent="0.2">
      <c r="B140" s="28"/>
      <c r="D140" s="175" t="s">
        <v>493</v>
      </c>
      <c r="F140" s="176" t="s">
        <v>497</v>
      </c>
      <c r="L140" s="28"/>
      <c r="M140" s="177"/>
      <c r="T140" s="54"/>
      <c r="AT140" s="14" t="s">
        <v>493</v>
      </c>
      <c r="AU140" s="14" t="s">
        <v>78</v>
      </c>
    </row>
    <row r="141" spans="2:65" s="1" customFormat="1" ht="16.5" customHeight="1" x14ac:dyDescent="0.2">
      <c r="B141" s="123"/>
      <c r="C141" s="149" t="s">
        <v>105</v>
      </c>
      <c r="D141" s="149" t="s">
        <v>161</v>
      </c>
      <c r="E141" s="150" t="s">
        <v>498</v>
      </c>
      <c r="F141" s="151" t="s">
        <v>499</v>
      </c>
      <c r="G141" s="152" t="s">
        <v>462</v>
      </c>
      <c r="H141" s="153">
        <v>50</v>
      </c>
      <c r="I141" s="154"/>
      <c r="J141" s="154"/>
      <c r="K141" s="155"/>
      <c r="L141" s="28"/>
      <c r="M141" s="156" t="s">
        <v>1</v>
      </c>
      <c r="N141" s="122" t="s">
        <v>37</v>
      </c>
      <c r="O141" s="157">
        <v>0</v>
      </c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AR141" s="159" t="s">
        <v>90</v>
      </c>
      <c r="AT141" s="159" t="s">
        <v>161</v>
      </c>
      <c r="AU141" s="159" t="s">
        <v>78</v>
      </c>
      <c r="AY141" s="14" t="s">
        <v>159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83</v>
      </c>
      <c r="BK141" s="160">
        <f>ROUND(I141*H141,2)</f>
        <v>0</v>
      </c>
      <c r="BL141" s="14" t="s">
        <v>90</v>
      </c>
      <c r="BM141" s="159" t="s">
        <v>180</v>
      </c>
    </row>
    <row r="142" spans="2:65" s="1" customFormat="1" ht="19.5" x14ac:dyDescent="0.2">
      <c r="B142" s="28"/>
      <c r="D142" s="175" t="s">
        <v>493</v>
      </c>
      <c r="F142" s="176" t="s">
        <v>500</v>
      </c>
      <c r="L142" s="28"/>
      <c r="M142" s="177"/>
      <c r="T142" s="54"/>
      <c r="AT142" s="14" t="s">
        <v>493</v>
      </c>
      <c r="AU142" s="14" t="s">
        <v>78</v>
      </c>
    </row>
    <row r="143" spans="2:65" s="1" customFormat="1" ht="16.5" customHeight="1" x14ac:dyDescent="0.2">
      <c r="B143" s="123"/>
      <c r="C143" s="149" t="s">
        <v>102</v>
      </c>
      <c r="D143" s="149" t="s">
        <v>161</v>
      </c>
      <c r="E143" s="150" t="s">
        <v>501</v>
      </c>
      <c r="F143" s="151" t="s">
        <v>502</v>
      </c>
      <c r="G143" s="152" t="s">
        <v>462</v>
      </c>
      <c r="H143" s="153">
        <v>13</v>
      </c>
      <c r="I143" s="154"/>
      <c r="J143" s="154"/>
      <c r="K143" s="155"/>
      <c r="L143" s="28"/>
      <c r="M143" s="156" t="s">
        <v>1</v>
      </c>
      <c r="N143" s="122" t="s">
        <v>37</v>
      </c>
      <c r="O143" s="157">
        <v>0</v>
      </c>
      <c r="P143" s="157">
        <f>O143*H143</f>
        <v>0</v>
      </c>
      <c r="Q143" s="157">
        <v>0</v>
      </c>
      <c r="R143" s="157">
        <f>Q143*H143</f>
        <v>0</v>
      </c>
      <c r="S143" s="157">
        <v>0</v>
      </c>
      <c r="T143" s="158">
        <f>S143*H143</f>
        <v>0</v>
      </c>
      <c r="AR143" s="159" t="s">
        <v>90</v>
      </c>
      <c r="AT143" s="159" t="s">
        <v>161</v>
      </c>
      <c r="AU143" s="159" t="s">
        <v>78</v>
      </c>
      <c r="AY143" s="14" t="s">
        <v>159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4" t="s">
        <v>83</v>
      </c>
      <c r="BK143" s="160">
        <f>ROUND(I143*H143,2)</f>
        <v>0</v>
      </c>
      <c r="BL143" s="14" t="s">
        <v>90</v>
      </c>
      <c r="BM143" s="159" t="s">
        <v>183</v>
      </c>
    </row>
    <row r="144" spans="2:65" s="1" customFormat="1" ht="19.5" x14ac:dyDescent="0.2">
      <c r="B144" s="28"/>
      <c r="D144" s="175" t="s">
        <v>493</v>
      </c>
      <c r="F144" s="176" t="s">
        <v>503</v>
      </c>
      <c r="L144" s="28"/>
      <c r="M144" s="177"/>
      <c r="T144" s="54"/>
      <c r="AT144" s="14" t="s">
        <v>493</v>
      </c>
      <c r="AU144" s="14" t="s">
        <v>78</v>
      </c>
    </row>
    <row r="145" spans="2:65" s="1" customFormat="1" ht="16.5" customHeight="1" x14ac:dyDescent="0.2">
      <c r="B145" s="123"/>
      <c r="C145" s="149" t="s">
        <v>108</v>
      </c>
      <c r="D145" s="149" t="s">
        <v>161</v>
      </c>
      <c r="E145" s="150" t="s">
        <v>504</v>
      </c>
      <c r="F145" s="151" t="s">
        <v>505</v>
      </c>
      <c r="G145" s="152" t="s">
        <v>462</v>
      </c>
      <c r="H145" s="153">
        <v>20</v>
      </c>
      <c r="I145" s="154"/>
      <c r="J145" s="154"/>
      <c r="K145" s="155"/>
      <c r="L145" s="28"/>
      <c r="M145" s="156" t="s">
        <v>1</v>
      </c>
      <c r="N145" s="122" t="s">
        <v>37</v>
      </c>
      <c r="O145" s="157">
        <v>0</v>
      </c>
      <c r="P145" s="157">
        <f>O145*H145</f>
        <v>0</v>
      </c>
      <c r="Q145" s="157">
        <v>0</v>
      </c>
      <c r="R145" s="157">
        <f>Q145*H145</f>
        <v>0</v>
      </c>
      <c r="S145" s="157">
        <v>0</v>
      </c>
      <c r="T145" s="158">
        <f>S145*H145</f>
        <v>0</v>
      </c>
      <c r="AR145" s="159" t="s">
        <v>90</v>
      </c>
      <c r="AT145" s="159" t="s">
        <v>161</v>
      </c>
      <c r="AU145" s="159" t="s">
        <v>78</v>
      </c>
      <c r="AY145" s="14" t="s">
        <v>159</v>
      </c>
      <c r="BE145" s="160">
        <f>IF(N145="základná",J145,0)</f>
        <v>0</v>
      </c>
      <c r="BF145" s="160">
        <f>IF(N145="znížená",J145,0)</f>
        <v>0</v>
      </c>
      <c r="BG145" s="160">
        <f>IF(N145="zákl. prenesená",J145,0)</f>
        <v>0</v>
      </c>
      <c r="BH145" s="160">
        <f>IF(N145="zníž. prenesená",J145,0)</f>
        <v>0</v>
      </c>
      <c r="BI145" s="160">
        <f>IF(N145="nulová",J145,0)</f>
        <v>0</v>
      </c>
      <c r="BJ145" s="14" t="s">
        <v>83</v>
      </c>
      <c r="BK145" s="160">
        <f>ROUND(I145*H145,2)</f>
        <v>0</v>
      </c>
      <c r="BL145" s="14" t="s">
        <v>90</v>
      </c>
      <c r="BM145" s="159" t="s">
        <v>186</v>
      </c>
    </row>
    <row r="146" spans="2:65" s="1" customFormat="1" ht="16.5" customHeight="1" x14ac:dyDescent="0.2">
      <c r="B146" s="123"/>
      <c r="C146" s="149" t="s">
        <v>170</v>
      </c>
      <c r="D146" s="149" t="s">
        <v>161</v>
      </c>
      <c r="E146" s="150" t="s">
        <v>506</v>
      </c>
      <c r="F146" s="151" t="s">
        <v>507</v>
      </c>
      <c r="G146" s="152" t="s">
        <v>462</v>
      </c>
      <c r="H146" s="153">
        <v>50</v>
      </c>
      <c r="I146" s="154"/>
      <c r="J146" s="154"/>
      <c r="K146" s="155"/>
      <c r="L146" s="28"/>
      <c r="M146" s="156" t="s">
        <v>1</v>
      </c>
      <c r="N146" s="122" t="s">
        <v>37</v>
      </c>
      <c r="O146" s="157">
        <v>0</v>
      </c>
      <c r="P146" s="157">
        <f>O146*H146</f>
        <v>0</v>
      </c>
      <c r="Q146" s="157">
        <v>0</v>
      </c>
      <c r="R146" s="157">
        <f>Q146*H146</f>
        <v>0</v>
      </c>
      <c r="S146" s="157">
        <v>0</v>
      </c>
      <c r="T146" s="158">
        <f>S146*H146</f>
        <v>0</v>
      </c>
      <c r="AR146" s="159" t="s">
        <v>90</v>
      </c>
      <c r="AT146" s="159" t="s">
        <v>161</v>
      </c>
      <c r="AU146" s="159" t="s">
        <v>78</v>
      </c>
      <c r="AY146" s="14" t="s">
        <v>159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4" t="s">
        <v>83</v>
      </c>
      <c r="BK146" s="160">
        <f>ROUND(I146*H146,2)</f>
        <v>0</v>
      </c>
      <c r="BL146" s="14" t="s">
        <v>90</v>
      </c>
      <c r="BM146" s="159" t="s">
        <v>190</v>
      </c>
    </row>
    <row r="147" spans="2:65" s="1" customFormat="1" ht="19.5" x14ac:dyDescent="0.2">
      <c r="B147" s="28"/>
      <c r="D147" s="175" t="s">
        <v>493</v>
      </c>
      <c r="F147" s="176" t="s">
        <v>508</v>
      </c>
      <c r="L147" s="28"/>
      <c r="M147" s="177"/>
      <c r="T147" s="54"/>
      <c r="AT147" s="14" t="s">
        <v>493</v>
      </c>
      <c r="AU147" s="14" t="s">
        <v>78</v>
      </c>
    </row>
    <row r="148" spans="2:65" s="1" customFormat="1" ht="16.5" customHeight="1" x14ac:dyDescent="0.2">
      <c r="B148" s="123"/>
      <c r="C148" s="149" t="s">
        <v>187</v>
      </c>
      <c r="D148" s="149" t="s">
        <v>161</v>
      </c>
      <c r="E148" s="150" t="s">
        <v>509</v>
      </c>
      <c r="F148" s="151" t="s">
        <v>510</v>
      </c>
      <c r="G148" s="152" t="s">
        <v>462</v>
      </c>
      <c r="H148" s="153">
        <v>200</v>
      </c>
      <c r="I148" s="154"/>
      <c r="J148" s="154"/>
      <c r="K148" s="155"/>
      <c r="L148" s="28"/>
      <c r="M148" s="156" t="s">
        <v>1</v>
      </c>
      <c r="N148" s="122" t="s">
        <v>37</v>
      </c>
      <c r="O148" s="157">
        <v>0</v>
      </c>
      <c r="P148" s="157">
        <f>O148*H148</f>
        <v>0</v>
      </c>
      <c r="Q148" s="157">
        <v>0</v>
      </c>
      <c r="R148" s="157">
        <f>Q148*H148</f>
        <v>0</v>
      </c>
      <c r="S148" s="157">
        <v>0</v>
      </c>
      <c r="T148" s="158">
        <f>S148*H148</f>
        <v>0</v>
      </c>
      <c r="AR148" s="159" t="s">
        <v>90</v>
      </c>
      <c r="AT148" s="159" t="s">
        <v>161</v>
      </c>
      <c r="AU148" s="159" t="s">
        <v>78</v>
      </c>
      <c r="AY148" s="14" t="s">
        <v>159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4" t="s">
        <v>83</v>
      </c>
      <c r="BK148" s="160">
        <f>ROUND(I148*H148,2)</f>
        <v>0</v>
      </c>
      <c r="BL148" s="14" t="s">
        <v>90</v>
      </c>
      <c r="BM148" s="159" t="s">
        <v>7</v>
      </c>
    </row>
    <row r="149" spans="2:65" s="1" customFormat="1" ht="19.5" x14ac:dyDescent="0.2">
      <c r="B149" s="28"/>
      <c r="D149" s="175" t="s">
        <v>493</v>
      </c>
      <c r="F149" s="176" t="s">
        <v>511</v>
      </c>
      <c r="L149" s="28"/>
      <c r="M149" s="177"/>
      <c r="T149" s="54"/>
      <c r="AT149" s="14" t="s">
        <v>493</v>
      </c>
      <c r="AU149" s="14" t="s">
        <v>78</v>
      </c>
    </row>
    <row r="150" spans="2:65" s="1" customFormat="1" ht="16.5" customHeight="1" x14ac:dyDescent="0.2">
      <c r="B150" s="123"/>
      <c r="C150" s="149" t="s">
        <v>177</v>
      </c>
      <c r="D150" s="149" t="s">
        <v>161</v>
      </c>
      <c r="E150" s="150" t="s">
        <v>1621</v>
      </c>
      <c r="F150" s="151" t="s">
        <v>1622</v>
      </c>
      <c r="G150" s="152" t="s">
        <v>196</v>
      </c>
      <c r="H150" s="153">
        <v>16</v>
      </c>
      <c r="I150" s="154"/>
      <c r="J150" s="154"/>
      <c r="K150" s="155"/>
      <c r="L150" s="28"/>
      <c r="M150" s="156" t="s">
        <v>1</v>
      </c>
      <c r="N150" s="122" t="s">
        <v>37</v>
      </c>
      <c r="O150" s="157">
        <v>0</v>
      </c>
      <c r="P150" s="157">
        <f t="shared" ref="P150:P155" si="0">O150*H150</f>
        <v>0</v>
      </c>
      <c r="Q150" s="157">
        <v>0</v>
      </c>
      <c r="R150" s="157">
        <f t="shared" ref="R150:R155" si="1">Q150*H150</f>
        <v>0</v>
      </c>
      <c r="S150" s="157">
        <v>0</v>
      </c>
      <c r="T150" s="158">
        <f t="shared" ref="T150:T155" si="2">S150*H150</f>
        <v>0</v>
      </c>
      <c r="AR150" s="159" t="s">
        <v>90</v>
      </c>
      <c r="AT150" s="159" t="s">
        <v>161</v>
      </c>
      <c r="AU150" s="159" t="s">
        <v>78</v>
      </c>
      <c r="AY150" s="14" t="s">
        <v>159</v>
      </c>
      <c r="BE150" s="160">
        <f t="shared" ref="BE150:BE155" si="3">IF(N150="základná",J150,0)</f>
        <v>0</v>
      </c>
      <c r="BF150" s="160">
        <f t="shared" ref="BF150:BF155" si="4">IF(N150="znížená",J150,0)</f>
        <v>0</v>
      </c>
      <c r="BG150" s="160">
        <f t="shared" ref="BG150:BG155" si="5">IF(N150="zákl. prenesená",J150,0)</f>
        <v>0</v>
      </c>
      <c r="BH150" s="160">
        <f t="shared" ref="BH150:BH155" si="6">IF(N150="zníž. prenesená",J150,0)</f>
        <v>0</v>
      </c>
      <c r="BI150" s="160">
        <f t="shared" ref="BI150:BI155" si="7">IF(N150="nulová",J150,0)</f>
        <v>0</v>
      </c>
      <c r="BJ150" s="14" t="s">
        <v>83</v>
      </c>
      <c r="BK150" s="160">
        <f t="shared" ref="BK150:BK155" si="8">ROUND(I150*H150,2)</f>
        <v>0</v>
      </c>
      <c r="BL150" s="14" t="s">
        <v>90</v>
      </c>
      <c r="BM150" s="159" t="s">
        <v>197</v>
      </c>
    </row>
    <row r="151" spans="2:65" s="1" customFormat="1" ht="16.5" customHeight="1" x14ac:dyDescent="0.2">
      <c r="B151" s="123"/>
      <c r="C151" s="149" t="s">
        <v>193</v>
      </c>
      <c r="D151" s="149" t="s">
        <v>161</v>
      </c>
      <c r="E151" s="150" t="s">
        <v>512</v>
      </c>
      <c r="F151" s="151" t="s">
        <v>513</v>
      </c>
      <c r="G151" s="152" t="s">
        <v>196</v>
      </c>
      <c r="H151" s="153">
        <v>20</v>
      </c>
      <c r="I151" s="154"/>
      <c r="J151" s="154"/>
      <c r="K151" s="155"/>
      <c r="L151" s="28"/>
      <c r="M151" s="156" t="s">
        <v>1</v>
      </c>
      <c r="N151" s="122" t="s">
        <v>37</v>
      </c>
      <c r="O151" s="157">
        <v>0</v>
      </c>
      <c r="P151" s="157">
        <f t="shared" si="0"/>
        <v>0</v>
      </c>
      <c r="Q151" s="157">
        <v>0</v>
      </c>
      <c r="R151" s="157">
        <f t="shared" si="1"/>
        <v>0</v>
      </c>
      <c r="S151" s="157">
        <v>0</v>
      </c>
      <c r="T151" s="158">
        <f t="shared" si="2"/>
        <v>0</v>
      </c>
      <c r="AR151" s="159" t="s">
        <v>90</v>
      </c>
      <c r="AT151" s="159" t="s">
        <v>161</v>
      </c>
      <c r="AU151" s="159" t="s">
        <v>78</v>
      </c>
      <c r="AY151" s="14" t="s">
        <v>159</v>
      </c>
      <c r="BE151" s="160">
        <f t="shared" si="3"/>
        <v>0</v>
      </c>
      <c r="BF151" s="160">
        <f t="shared" si="4"/>
        <v>0</v>
      </c>
      <c r="BG151" s="160">
        <f t="shared" si="5"/>
        <v>0</v>
      </c>
      <c r="BH151" s="160">
        <f t="shared" si="6"/>
        <v>0</v>
      </c>
      <c r="BI151" s="160">
        <f t="shared" si="7"/>
        <v>0</v>
      </c>
      <c r="BJ151" s="14" t="s">
        <v>83</v>
      </c>
      <c r="BK151" s="160">
        <f t="shared" si="8"/>
        <v>0</v>
      </c>
      <c r="BL151" s="14" t="s">
        <v>90</v>
      </c>
      <c r="BM151" s="159" t="s">
        <v>200</v>
      </c>
    </row>
    <row r="152" spans="2:65" s="1" customFormat="1" ht="16.5" customHeight="1" x14ac:dyDescent="0.2">
      <c r="B152" s="123"/>
      <c r="C152" s="149" t="s">
        <v>180</v>
      </c>
      <c r="D152" s="149" t="s">
        <v>161</v>
      </c>
      <c r="E152" s="150" t="s">
        <v>1623</v>
      </c>
      <c r="F152" s="151" t="s">
        <v>515</v>
      </c>
      <c r="G152" s="152" t="s">
        <v>462</v>
      </c>
      <c r="H152" s="153">
        <v>36</v>
      </c>
      <c r="I152" s="154"/>
      <c r="J152" s="154"/>
      <c r="K152" s="155"/>
      <c r="L152" s="28"/>
      <c r="M152" s="156" t="s">
        <v>1</v>
      </c>
      <c r="N152" s="122" t="s">
        <v>37</v>
      </c>
      <c r="O152" s="157">
        <v>0</v>
      </c>
      <c r="P152" s="157">
        <f t="shared" si="0"/>
        <v>0</v>
      </c>
      <c r="Q152" s="157">
        <v>0</v>
      </c>
      <c r="R152" s="157">
        <f t="shared" si="1"/>
        <v>0</v>
      </c>
      <c r="S152" s="157">
        <v>0</v>
      </c>
      <c r="T152" s="158">
        <f t="shared" si="2"/>
        <v>0</v>
      </c>
      <c r="AR152" s="159" t="s">
        <v>90</v>
      </c>
      <c r="AT152" s="159" t="s">
        <v>161</v>
      </c>
      <c r="AU152" s="159" t="s">
        <v>78</v>
      </c>
      <c r="AY152" s="14" t="s">
        <v>159</v>
      </c>
      <c r="BE152" s="160">
        <f t="shared" si="3"/>
        <v>0</v>
      </c>
      <c r="BF152" s="160">
        <f t="shared" si="4"/>
        <v>0</v>
      </c>
      <c r="BG152" s="160">
        <f t="shared" si="5"/>
        <v>0</v>
      </c>
      <c r="BH152" s="160">
        <f t="shared" si="6"/>
        <v>0</v>
      </c>
      <c r="BI152" s="160">
        <f t="shared" si="7"/>
        <v>0</v>
      </c>
      <c r="BJ152" s="14" t="s">
        <v>83</v>
      </c>
      <c r="BK152" s="160">
        <f t="shared" si="8"/>
        <v>0</v>
      </c>
      <c r="BL152" s="14" t="s">
        <v>90</v>
      </c>
      <c r="BM152" s="159" t="s">
        <v>204</v>
      </c>
    </row>
    <row r="153" spans="2:65" s="1" customFormat="1" ht="16.5" customHeight="1" x14ac:dyDescent="0.2">
      <c r="B153" s="123"/>
      <c r="C153" s="149" t="s">
        <v>201</v>
      </c>
      <c r="D153" s="149" t="s">
        <v>161</v>
      </c>
      <c r="E153" s="150" t="s">
        <v>516</v>
      </c>
      <c r="F153" s="151" t="s">
        <v>517</v>
      </c>
      <c r="G153" s="152" t="s">
        <v>196</v>
      </c>
      <c r="H153" s="153">
        <v>36</v>
      </c>
      <c r="I153" s="154"/>
      <c r="J153" s="154"/>
      <c r="K153" s="155"/>
      <c r="L153" s="28"/>
      <c r="M153" s="156" t="s">
        <v>1</v>
      </c>
      <c r="N153" s="122" t="s">
        <v>37</v>
      </c>
      <c r="O153" s="157">
        <v>0</v>
      </c>
      <c r="P153" s="157">
        <f t="shared" si="0"/>
        <v>0</v>
      </c>
      <c r="Q153" s="157">
        <v>0</v>
      </c>
      <c r="R153" s="157">
        <f t="shared" si="1"/>
        <v>0</v>
      </c>
      <c r="S153" s="157">
        <v>0</v>
      </c>
      <c r="T153" s="158">
        <f t="shared" si="2"/>
        <v>0</v>
      </c>
      <c r="AR153" s="159" t="s">
        <v>90</v>
      </c>
      <c r="AT153" s="159" t="s">
        <v>161</v>
      </c>
      <c r="AU153" s="159" t="s">
        <v>78</v>
      </c>
      <c r="AY153" s="14" t="s">
        <v>159</v>
      </c>
      <c r="BE153" s="160">
        <f t="shared" si="3"/>
        <v>0</v>
      </c>
      <c r="BF153" s="160">
        <f t="shared" si="4"/>
        <v>0</v>
      </c>
      <c r="BG153" s="160">
        <f t="shared" si="5"/>
        <v>0</v>
      </c>
      <c r="BH153" s="160">
        <f t="shared" si="6"/>
        <v>0</v>
      </c>
      <c r="BI153" s="160">
        <f t="shared" si="7"/>
        <v>0</v>
      </c>
      <c r="BJ153" s="14" t="s">
        <v>83</v>
      </c>
      <c r="BK153" s="160">
        <f t="shared" si="8"/>
        <v>0</v>
      </c>
      <c r="BL153" s="14" t="s">
        <v>90</v>
      </c>
      <c r="BM153" s="159" t="s">
        <v>207</v>
      </c>
    </row>
    <row r="154" spans="2:65" s="1" customFormat="1" ht="16.5" customHeight="1" x14ac:dyDescent="0.2">
      <c r="B154" s="123"/>
      <c r="C154" s="149" t="s">
        <v>183</v>
      </c>
      <c r="D154" s="149" t="s">
        <v>161</v>
      </c>
      <c r="E154" s="150" t="s">
        <v>518</v>
      </c>
      <c r="F154" s="151" t="s">
        <v>519</v>
      </c>
      <c r="G154" s="152" t="s">
        <v>462</v>
      </c>
      <c r="H154" s="153">
        <v>18</v>
      </c>
      <c r="I154" s="154"/>
      <c r="J154" s="154"/>
      <c r="K154" s="155"/>
      <c r="L154" s="28"/>
      <c r="M154" s="156" t="s">
        <v>1</v>
      </c>
      <c r="N154" s="122" t="s">
        <v>37</v>
      </c>
      <c r="O154" s="157">
        <v>0</v>
      </c>
      <c r="P154" s="157">
        <f t="shared" si="0"/>
        <v>0</v>
      </c>
      <c r="Q154" s="157">
        <v>0</v>
      </c>
      <c r="R154" s="157">
        <f t="shared" si="1"/>
        <v>0</v>
      </c>
      <c r="S154" s="157">
        <v>0</v>
      </c>
      <c r="T154" s="158">
        <f t="shared" si="2"/>
        <v>0</v>
      </c>
      <c r="AR154" s="159" t="s">
        <v>90</v>
      </c>
      <c r="AT154" s="159" t="s">
        <v>161</v>
      </c>
      <c r="AU154" s="159" t="s">
        <v>78</v>
      </c>
      <c r="AY154" s="14" t="s">
        <v>159</v>
      </c>
      <c r="BE154" s="160">
        <f t="shared" si="3"/>
        <v>0</v>
      </c>
      <c r="BF154" s="160">
        <f t="shared" si="4"/>
        <v>0</v>
      </c>
      <c r="BG154" s="160">
        <f t="shared" si="5"/>
        <v>0</v>
      </c>
      <c r="BH154" s="160">
        <f t="shared" si="6"/>
        <v>0</v>
      </c>
      <c r="BI154" s="160">
        <f t="shared" si="7"/>
        <v>0</v>
      </c>
      <c r="BJ154" s="14" t="s">
        <v>83</v>
      </c>
      <c r="BK154" s="160">
        <f t="shared" si="8"/>
        <v>0</v>
      </c>
      <c r="BL154" s="14" t="s">
        <v>90</v>
      </c>
      <c r="BM154" s="159" t="s">
        <v>211</v>
      </c>
    </row>
    <row r="155" spans="2:65" s="1" customFormat="1" ht="16.5" customHeight="1" x14ac:dyDescent="0.2">
      <c r="B155" s="123"/>
      <c r="C155" s="149" t="s">
        <v>208</v>
      </c>
      <c r="D155" s="149" t="s">
        <v>161</v>
      </c>
      <c r="E155" s="150" t="s">
        <v>520</v>
      </c>
      <c r="F155" s="151" t="s">
        <v>521</v>
      </c>
      <c r="G155" s="152" t="s">
        <v>462</v>
      </c>
      <c r="H155" s="153">
        <v>90</v>
      </c>
      <c r="I155" s="154"/>
      <c r="J155" s="154"/>
      <c r="K155" s="155"/>
      <c r="L155" s="28"/>
      <c r="M155" s="156" t="s">
        <v>1</v>
      </c>
      <c r="N155" s="122" t="s">
        <v>37</v>
      </c>
      <c r="O155" s="157">
        <v>0</v>
      </c>
      <c r="P155" s="157">
        <f t="shared" si="0"/>
        <v>0</v>
      </c>
      <c r="Q155" s="157">
        <v>0</v>
      </c>
      <c r="R155" s="157">
        <f t="shared" si="1"/>
        <v>0</v>
      </c>
      <c r="S155" s="157">
        <v>0</v>
      </c>
      <c r="T155" s="158">
        <f t="shared" si="2"/>
        <v>0</v>
      </c>
      <c r="AR155" s="159" t="s">
        <v>90</v>
      </c>
      <c r="AT155" s="159" t="s">
        <v>161</v>
      </c>
      <c r="AU155" s="159" t="s">
        <v>78</v>
      </c>
      <c r="AY155" s="14" t="s">
        <v>159</v>
      </c>
      <c r="BE155" s="160">
        <f t="shared" si="3"/>
        <v>0</v>
      </c>
      <c r="BF155" s="160">
        <f t="shared" si="4"/>
        <v>0</v>
      </c>
      <c r="BG155" s="160">
        <f t="shared" si="5"/>
        <v>0</v>
      </c>
      <c r="BH155" s="160">
        <f t="shared" si="6"/>
        <v>0</v>
      </c>
      <c r="BI155" s="160">
        <f t="shared" si="7"/>
        <v>0</v>
      </c>
      <c r="BJ155" s="14" t="s">
        <v>83</v>
      </c>
      <c r="BK155" s="160">
        <f t="shared" si="8"/>
        <v>0</v>
      </c>
      <c r="BL155" s="14" t="s">
        <v>90</v>
      </c>
      <c r="BM155" s="159" t="s">
        <v>214</v>
      </c>
    </row>
    <row r="156" spans="2:65" s="1" customFormat="1" ht="19.5" x14ac:dyDescent="0.2">
      <c r="B156" s="28"/>
      <c r="D156" s="175" t="s">
        <v>493</v>
      </c>
      <c r="F156" s="176" t="s">
        <v>1624</v>
      </c>
      <c r="L156" s="28"/>
      <c r="M156" s="177"/>
      <c r="T156" s="54"/>
      <c r="AT156" s="14" t="s">
        <v>493</v>
      </c>
      <c r="AU156" s="14" t="s">
        <v>78</v>
      </c>
    </row>
    <row r="157" spans="2:65" s="1" customFormat="1" ht="16.5" customHeight="1" x14ac:dyDescent="0.2">
      <c r="B157" s="123"/>
      <c r="C157" s="149" t="s">
        <v>186</v>
      </c>
      <c r="D157" s="149" t="s">
        <v>161</v>
      </c>
      <c r="E157" s="150" t="s">
        <v>1625</v>
      </c>
      <c r="F157" s="151" t="s">
        <v>1626</v>
      </c>
      <c r="G157" s="152" t="s">
        <v>196</v>
      </c>
      <c r="H157" s="153">
        <v>100</v>
      </c>
      <c r="I157" s="154"/>
      <c r="J157" s="154"/>
      <c r="K157" s="155"/>
      <c r="L157" s="28"/>
      <c r="M157" s="156" t="s">
        <v>1</v>
      </c>
      <c r="N157" s="122" t="s">
        <v>37</v>
      </c>
      <c r="O157" s="157">
        <v>0</v>
      </c>
      <c r="P157" s="157">
        <f>O157*H157</f>
        <v>0</v>
      </c>
      <c r="Q157" s="157">
        <v>0</v>
      </c>
      <c r="R157" s="157">
        <f>Q157*H157</f>
        <v>0</v>
      </c>
      <c r="S157" s="157">
        <v>0</v>
      </c>
      <c r="T157" s="158">
        <f>S157*H157</f>
        <v>0</v>
      </c>
      <c r="AR157" s="159" t="s">
        <v>90</v>
      </c>
      <c r="AT157" s="159" t="s">
        <v>161</v>
      </c>
      <c r="AU157" s="159" t="s">
        <v>78</v>
      </c>
      <c r="AY157" s="14" t="s">
        <v>159</v>
      </c>
      <c r="BE157" s="160">
        <f>IF(N157="základná",J157,0)</f>
        <v>0</v>
      </c>
      <c r="BF157" s="160">
        <f>IF(N157="znížená",J157,0)</f>
        <v>0</v>
      </c>
      <c r="BG157" s="160">
        <f>IF(N157="zákl. prenesená",J157,0)</f>
        <v>0</v>
      </c>
      <c r="BH157" s="160">
        <f>IF(N157="zníž. prenesená",J157,0)</f>
        <v>0</v>
      </c>
      <c r="BI157" s="160">
        <f>IF(N157="nulová",J157,0)</f>
        <v>0</v>
      </c>
      <c r="BJ157" s="14" t="s">
        <v>83</v>
      </c>
      <c r="BK157" s="160">
        <f>ROUND(I157*H157,2)</f>
        <v>0</v>
      </c>
      <c r="BL157" s="14" t="s">
        <v>90</v>
      </c>
      <c r="BM157" s="159" t="s">
        <v>218</v>
      </c>
    </row>
    <row r="158" spans="2:65" s="1" customFormat="1" ht="19.5" x14ac:dyDescent="0.2">
      <c r="B158" s="28"/>
      <c r="D158" s="175" t="s">
        <v>493</v>
      </c>
      <c r="F158" s="176" t="s">
        <v>522</v>
      </c>
      <c r="L158" s="28"/>
      <c r="M158" s="177"/>
      <c r="T158" s="54"/>
      <c r="AT158" s="14" t="s">
        <v>493</v>
      </c>
      <c r="AU158" s="14" t="s">
        <v>78</v>
      </c>
    </row>
    <row r="159" spans="2:65" s="1" customFormat="1" ht="16.5" customHeight="1" x14ac:dyDescent="0.2">
      <c r="B159" s="123"/>
      <c r="C159" s="149" t="s">
        <v>215</v>
      </c>
      <c r="D159" s="149" t="s">
        <v>161</v>
      </c>
      <c r="E159" s="150" t="s">
        <v>523</v>
      </c>
      <c r="F159" s="151" t="s">
        <v>524</v>
      </c>
      <c r="G159" s="152" t="s">
        <v>196</v>
      </c>
      <c r="H159" s="153">
        <v>30</v>
      </c>
      <c r="I159" s="154"/>
      <c r="J159" s="154"/>
      <c r="K159" s="155"/>
      <c r="L159" s="28"/>
      <c r="M159" s="156" t="s">
        <v>1</v>
      </c>
      <c r="N159" s="122" t="s">
        <v>37</v>
      </c>
      <c r="O159" s="157">
        <v>0</v>
      </c>
      <c r="P159" s="157">
        <f t="shared" ref="P159:P164" si="9">O159*H159</f>
        <v>0</v>
      </c>
      <c r="Q159" s="157">
        <v>0</v>
      </c>
      <c r="R159" s="157">
        <f t="shared" ref="R159:R164" si="10">Q159*H159</f>
        <v>0</v>
      </c>
      <c r="S159" s="157">
        <v>0</v>
      </c>
      <c r="T159" s="158">
        <f t="shared" ref="T159:T164" si="11">S159*H159</f>
        <v>0</v>
      </c>
      <c r="AR159" s="159" t="s">
        <v>90</v>
      </c>
      <c r="AT159" s="159" t="s">
        <v>161</v>
      </c>
      <c r="AU159" s="159" t="s">
        <v>78</v>
      </c>
      <c r="AY159" s="14" t="s">
        <v>159</v>
      </c>
      <c r="BE159" s="160">
        <f t="shared" ref="BE159:BE164" si="12">IF(N159="základná",J159,0)</f>
        <v>0</v>
      </c>
      <c r="BF159" s="160">
        <f t="shared" ref="BF159:BF164" si="13">IF(N159="znížená",J159,0)</f>
        <v>0</v>
      </c>
      <c r="BG159" s="160">
        <f t="shared" ref="BG159:BG164" si="14">IF(N159="zákl. prenesená",J159,0)</f>
        <v>0</v>
      </c>
      <c r="BH159" s="160">
        <f t="shared" ref="BH159:BH164" si="15">IF(N159="zníž. prenesená",J159,0)</f>
        <v>0</v>
      </c>
      <c r="BI159" s="160">
        <f t="shared" ref="BI159:BI164" si="16">IF(N159="nulová",J159,0)</f>
        <v>0</v>
      </c>
      <c r="BJ159" s="14" t="s">
        <v>83</v>
      </c>
      <c r="BK159" s="160">
        <f t="shared" ref="BK159:BK164" si="17">ROUND(I159*H159,2)</f>
        <v>0</v>
      </c>
      <c r="BL159" s="14" t="s">
        <v>90</v>
      </c>
      <c r="BM159" s="159" t="s">
        <v>221</v>
      </c>
    </row>
    <row r="160" spans="2:65" s="1" customFormat="1" ht="16.5" customHeight="1" x14ac:dyDescent="0.2">
      <c r="B160" s="123"/>
      <c r="C160" s="149" t="s">
        <v>190</v>
      </c>
      <c r="D160" s="149" t="s">
        <v>161</v>
      </c>
      <c r="E160" s="150" t="s">
        <v>525</v>
      </c>
      <c r="F160" s="151" t="s">
        <v>526</v>
      </c>
      <c r="G160" s="152" t="s">
        <v>196</v>
      </c>
      <c r="H160" s="153">
        <v>110</v>
      </c>
      <c r="I160" s="154"/>
      <c r="J160" s="154"/>
      <c r="K160" s="155"/>
      <c r="L160" s="28"/>
      <c r="M160" s="156" t="s">
        <v>1</v>
      </c>
      <c r="N160" s="122" t="s">
        <v>37</v>
      </c>
      <c r="O160" s="157">
        <v>0</v>
      </c>
      <c r="P160" s="157">
        <f t="shared" si="9"/>
        <v>0</v>
      </c>
      <c r="Q160" s="157">
        <v>0</v>
      </c>
      <c r="R160" s="157">
        <f t="shared" si="10"/>
        <v>0</v>
      </c>
      <c r="S160" s="157">
        <v>0</v>
      </c>
      <c r="T160" s="158">
        <f t="shared" si="11"/>
        <v>0</v>
      </c>
      <c r="AR160" s="159" t="s">
        <v>90</v>
      </c>
      <c r="AT160" s="159" t="s">
        <v>161</v>
      </c>
      <c r="AU160" s="159" t="s">
        <v>78</v>
      </c>
      <c r="AY160" s="14" t="s">
        <v>159</v>
      </c>
      <c r="BE160" s="160">
        <f t="shared" si="12"/>
        <v>0</v>
      </c>
      <c r="BF160" s="160">
        <f t="shared" si="13"/>
        <v>0</v>
      </c>
      <c r="BG160" s="160">
        <f t="shared" si="14"/>
        <v>0</v>
      </c>
      <c r="BH160" s="160">
        <f t="shared" si="15"/>
        <v>0</v>
      </c>
      <c r="BI160" s="160">
        <f t="shared" si="16"/>
        <v>0</v>
      </c>
      <c r="BJ160" s="14" t="s">
        <v>83</v>
      </c>
      <c r="BK160" s="160">
        <f t="shared" si="17"/>
        <v>0</v>
      </c>
      <c r="BL160" s="14" t="s">
        <v>90</v>
      </c>
      <c r="BM160" s="159" t="s">
        <v>225</v>
      </c>
    </row>
    <row r="161" spans="2:65" s="1" customFormat="1" ht="16.5" customHeight="1" x14ac:dyDescent="0.2">
      <c r="B161" s="123"/>
      <c r="C161" s="149" t="s">
        <v>222</v>
      </c>
      <c r="D161" s="149" t="s">
        <v>161</v>
      </c>
      <c r="E161" s="150" t="s">
        <v>527</v>
      </c>
      <c r="F161" s="151" t="s">
        <v>528</v>
      </c>
      <c r="G161" s="152" t="s">
        <v>196</v>
      </c>
      <c r="H161" s="153">
        <v>360</v>
      </c>
      <c r="I161" s="154"/>
      <c r="J161" s="154"/>
      <c r="K161" s="155"/>
      <c r="L161" s="28"/>
      <c r="M161" s="156" t="s">
        <v>1</v>
      </c>
      <c r="N161" s="122" t="s">
        <v>37</v>
      </c>
      <c r="O161" s="157">
        <v>0</v>
      </c>
      <c r="P161" s="157">
        <f t="shared" si="9"/>
        <v>0</v>
      </c>
      <c r="Q161" s="157">
        <v>0</v>
      </c>
      <c r="R161" s="157">
        <f t="shared" si="10"/>
        <v>0</v>
      </c>
      <c r="S161" s="157">
        <v>0</v>
      </c>
      <c r="T161" s="158">
        <f t="shared" si="11"/>
        <v>0</v>
      </c>
      <c r="AR161" s="159" t="s">
        <v>90</v>
      </c>
      <c r="AT161" s="159" t="s">
        <v>161</v>
      </c>
      <c r="AU161" s="159" t="s">
        <v>78</v>
      </c>
      <c r="AY161" s="14" t="s">
        <v>159</v>
      </c>
      <c r="BE161" s="160">
        <f t="shared" si="12"/>
        <v>0</v>
      </c>
      <c r="BF161" s="160">
        <f t="shared" si="13"/>
        <v>0</v>
      </c>
      <c r="BG161" s="160">
        <f t="shared" si="14"/>
        <v>0</v>
      </c>
      <c r="BH161" s="160">
        <f t="shared" si="15"/>
        <v>0</v>
      </c>
      <c r="BI161" s="160">
        <f t="shared" si="16"/>
        <v>0</v>
      </c>
      <c r="BJ161" s="14" t="s">
        <v>83</v>
      </c>
      <c r="BK161" s="160">
        <f t="shared" si="17"/>
        <v>0</v>
      </c>
      <c r="BL161" s="14" t="s">
        <v>90</v>
      </c>
      <c r="BM161" s="159" t="s">
        <v>229</v>
      </c>
    </row>
    <row r="162" spans="2:65" s="1" customFormat="1" ht="16.5" customHeight="1" x14ac:dyDescent="0.2">
      <c r="B162" s="123"/>
      <c r="C162" s="149" t="s">
        <v>7</v>
      </c>
      <c r="D162" s="149" t="s">
        <v>161</v>
      </c>
      <c r="E162" s="150" t="s">
        <v>529</v>
      </c>
      <c r="F162" s="151" t="s">
        <v>530</v>
      </c>
      <c r="G162" s="152" t="s">
        <v>196</v>
      </c>
      <c r="H162" s="153">
        <v>1120</v>
      </c>
      <c r="I162" s="154"/>
      <c r="J162" s="154"/>
      <c r="K162" s="155"/>
      <c r="L162" s="28"/>
      <c r="M162" s="156" t="s">
        <v>1</v>
      </c>
      <c r="N162" s="122" t="s">
        <v>37</v>
      </c>
      <c r="O162" s="157">
        <v>0</v>
      </c>
      <c r="P162" s="157">
        <f t="shared" si="9"/>
        <v>0</v>
      </c>
      <c r="Q162" s="157">
        <v>0</v>
      </c>
      <c r="R162" s="157">
        <f t="shared" si="10"/>
        <v>0</v>
      </c>
      <c r="S162" s="157">
        <v>0</v>
      </c>
      <c r="T162" s="158">
        <f t="shared" si="11"/>
        <v>0</v>
      </c>
      <c r="AR162" s="159" t="s">
        <v>90</v>
      </c>
      <c r="AT162" s="159" t="s">
        <v>161</v>
      </c>
      <c r="AU162" s="159" t="s">
        <v>78</v>
      </c>
      <c r="AY162" s="14" t="s">
        <v>159</v>
      </c>
      <c r="BE162" s="160">
        <f t="shared" si="12"/>
        <v>0</v>
      </c>
      <c r="BF162" s="160">
        <f t="shared" si="13"/>
        <v>0</v>
      </c>
      <c r="BG162" s="160">
        <f t="shared" si="14"/>
        <v>0</v>
      </c>
      <c r="BH162" s="160">
        <f t="shared" si="15"/>
        <v>0</v>
      </c>
      <c r="BI162" s="160">
        <f t="shared" si="16"/>
        <v>0</v>
      </c>
      <c r="BJ162" s="14" t="s">
        <v>83</v>
      </c>
      <c r="BK162" s="160">
        <f t="shared" si="17"/>
        <v>0</v>
      </c>
      <c r="BL162" s="14" t="s">
        <v>90</v>
      </c>
      <c r="BM162" s="159" t="s">
        <v>233</v>
      </c>
    </row>
    <row r="163" spans="2:65" s="1" customFormat="1" ht="16.5" customHeight="1" x14ac:dyDescent="0.2">
      <c r="B163" s="123"/>
      <c r="C163" s="149" t="s">
        <v>230</v>
      </c>
      <c r="D163" s="149" t="s">
        <v>161</v>
      </c>
      <c r="E163" s="150" t="s">
        <v>531</v>
      </c>
      <c r="F163" s="151" t="s">
        <v>532</v>
      </c>
      <c r="G163" s="152" t="s">
        <v>196</v>
      </c>
      <c r="H163" s="153">
        <v>40</v>
      </c>
      <c r="I163" s="154"/>
      <c r="J163" s="154"/>
      <c r="K163" s="155"/>
      <c r="L163" s="28"/>
      <c r="M163" s="156" t="s">
        <v>1</v>
      </c>
      <c r="N163" s="122" t="s">
        <v>37</v>
      </c>
      <c r="O163" s="157">
        <v>0</v>
      </c>
      <c r="P163" s="157">
        <f t="shared" si="9"/>
        <v>0</v>
      </c>
      <c r="Q163" s="157">
        <v>0</v>
      </c>
      <c r="R163" s="157">
        <f t="shared" si="10"/>
        <v>0</v>
      </c>
      <c r="S163" s="157">
        <v>0</v>
      </c>
      <c r="T163" s="158">
        <f t="shared" si="11"/>
        <v>0</v>
      </c>
      <c r="AR163" s="159" t="s">
        <v>90</v>
      </c>
      <c r="AT163" s="159" t="s">
        <v>161</v>
      </c>
      <c r="AU163" s="159" t="s">
        <v>78</v>
      </c>
      <c r="AY163" s="14" t="s">
        <v>159</v>
      </c>
      <c r="BE163" s="160">
        <f t="shared" si="12"/>
        <v>0</v>
      </c>
      <c r="BF163" s="160">
        <f t="shared" si="13"/>
        <v>0</v>
      </c>
      <c r="BG163" s="160">
        <f t="shared" si="14"/>
        <v>0</v>
      </c>
      <c r="BH163" s="160">
        <f t="shared" si="15"/>
        <v>0</v>
      </c>
      <c r="BI163" s="160">
        <f t="shared" si="16"/>
        <v>0</v>
      </c>
      <c r="BJ163" s="14" t="s">
        <v>83</v>
      </c>
      <c r="BK163" s="160">
        <f t="shared" si="17"/>
        <v>0</v>
      </c>
      <c r="BL163" s="14" t="s">
        <v>90</v>
      </c>
      <c r="BM163" s="159" t="s">
        <v>236</v>
      </c>
    </row>
    <row r="164" spans="2:65" s="1" customFormat="1" ht="16.5" customHeight="1" x14ac:dyDescent="0.2">
      <c r="B164" s="123"/>
      <c r="C164" s="149" t="s">
        <v>197</v>
      </c>
      <c r="D164" s="149" t="s">
        <v>161</v>
      </c>
      <c r="E164" s="150" t="s">
        <v>1627</v>
      </c>
      <c r="F164" s="151" t="s">
        <v>1628</v>
      </c>
      <c r="G164" s="152" t="s">
        <v>196</v>
      </c>
      <c r="H164" s="153">
        <v>30</v>
      </c>
      <c r="I164" s="154"/>
      <c r="J164" s="154"/>
      <c r="K164" s="155"/>
      <c r="L164" s="28"/>
      <c r="M164" s="156" t="s">
        <v>1</v>
      </c>
      <c r="N164" s="122" t="s">
        <v>37</v>
      </c>
      <c r="O164" s="157">
        <v>0</v>
      </c>
      <c r="P164" s="157">
        <f t="shared" si="9"/>
        <v>0</v>
      </c>
      <c r="Q164" s="157">
        <v>0</v>
      </c>
      <c r="R164" s="157">
        <f t="shared" si="10"/>
        <v>0</v>
      </c>
      <c r="S164" s="157">
        <v>0</v>
      </c>
      <c r="T164" s="158">
        <f t="shared" si="11"/>
        <v>0</v>
      </c>
      <c r="AR164" s="159" t="s">
        <v>90</v>
      </c>
      <c r="AT164" s="159" t="s">
        <v>161</v>
      </c>
      <c r="AU164" s="159" t="s">
        <v>78</v>
      </c>
      <c r="AY164" s="14" t="s">
        <v>159</v>
      </c>
      <c r="BE164" s="160">
        <f t="shared" si="12"/>
        <v>0</v>
      </c>
      <c r="BF164" s="160">
        <f t="shared" si="13"/>
        <v>0</v>
      </c>
      <c r="BG164" s="160">
        <f t="shared" si="14"/>
        <v>0</v>
      </c>
      <c r="BH164" s="160">
        <f t="shared" si="15"/>
        <v>0</v>
      </c>
      <c r="BI164" s="160">
        <f t="shared" si="16"/>
        <v>0</v>
      </c>
      <c r="BJ164" s="14" t="s">
        <v>83</v>
      </c>
      <c r="BK164" s="160">
        <f t="shared" si="17"/>
        <v>0</v>
      </c>
      <c r="BL164" s="14" t="s">
        <v>90</v>
      </c>
      <c r="BM164" s="159" t="s">
        <v>240</v>
      </c>
    </row>
    <row r="165" spans="2:65" s="1" customFormat="1" ht="19.5" x14ac:dyDescent="0.2">
      <c r="B165" s="28"/>
      <c r="D165" s="175" t="s">
        <v>493</v>
      </c>
      <c r="F165" s="176" t="s">
        <v>533</v>
      </c>
      <c r="L165" s="28"/>
      <c r="M165" s="177"/>
      <c r="T165" s="54"/>
      <c r="AT165" s="14" t="s">
        <v>493</v>
      </c>
      <c r="AU165" s="14" t="s">
        <v>78</v>
      </c>
    </row>
    <row r="166" spans="2:65" s="1" customFormat="1" ht="16.5" customHeight="1" x14ac:dyDescent="0.2">
      <c r="B166" s="123"/>
      <c r="C166" s="149" t="s">
        <v>237</v>
      </c>
      <c r="D166" s="149" t="s">
        <v>161</v>
      </c>
      <c r="E166" s="150" t="s">
        <v>534</v>
      </c>
      <c r="F166" s="151" t="s">
        <v>535</v>
      </c>
      <c r="G166" s="152" t="s">
        <v>196</v>
      </c>
      <c r="H166" s="153">
        <v>180</v>
      </c>
      <c r="I166" s="154"/>
      <c r="J166" s="154"/>
      <c r="K166" s="155"/>
      <c r="L166" s="28"/>
      <c r="M166" s="156" t="s">
        <v>1</v>
      </c>
      <c r="N166" s="122" t="s">
        <v>37</v>
      </c>
      <c r="O166" s="157">
        <v>0</v>
      </c>
      <c r="P166" s="157">
        <f>O166*H166</f>
        <v>0</v>
      </c>
      <c r="Q166" s="157">
        <v>0</v>
      </c>
      <c r="R166" s="157">
        <f>Q166*H166</f>
        <v>0</v>
      </c>
      <c r="S166" s="157">
        <v>0</v>
      </c>
      <c r="T166" s="158">
        <f>S166*H166</f>
        <v>0</v>
      </c>
      <c r="AR166" s="159" t="s">
        <v>90</v>
      </c>
      <c r="AT166" s="159" t="s">
        <v>161</v>
      </c>
      <c r="AU166" s="159" t="s">
        <v>78</v>
      </c>
      <c r="AY166" s="14" t="s">
        <v>159</v>
      </c>
      <c r="BE166" s="160">
        <f>IF(N166="základná",J166,0)</f>
        <v>0</v>
      </c>
      <c r="BF166" s="160">
        <f>IF(N166="znížená",J166,0)</f>
        <v>0</v>
      </c>
      <c r="BG166" s="160">
        <f>IF(N166="zákl. prenesená",J166,0)</f>
        <v>0</v>
      </c>
      <c r="BH166" s="160">
        <f>IF(N166="zníž. prenesená",J166,0)</f>
        <v>0</v>
      </c>
      <c r="BI166" s="160">
        <f>IF(N166="nulová",J166,0)</f>
        <v>0</v>
      </c>
      <c r="BJ166" s="14" t="s">
        <v>83</v>
      </c>
      <c r="BK166" s="160">
        <f>ROUND(I166*H166,2)</f>
        <v>0</v>
      </c>
      <c r="BL166" s="14" t="s">
        <v>90</v>
      </c>
      <c r="BM166" s="159" t="s">
        <v>243</v>
      </c>
    </row>
    <row r="167" spans="2:65" s="1" customFormat="1" ht="16.5" customHeight="1" x14ac:dyDescent="0.2">
      <c r="B167" s="123"/>
      <c r="C167" s="149" t="s">
        <v>200</v>
      </c>
      <c r="D167" s="149" t="s">
        <v>161</v>
      </c>
      <c r="E167" s="150" t="s">
        <v>536</v>
      </c>
      <c r="F167" s="151" t="s">
        <v>537</v>
      </c>
      <c r="G167" s="152" t="s">
        <v>462</v>
      </c>
      <c r="H167" s="153">
        <v>90</v>
      </c>
      <c r="I167" s="154"/>
      <c r="J167" s="154"/>
      <c r="K167" s="155"/>
      <c r="L167" s="28"/>
      <c r="M167" s="156" t="s">
        <v>1</v>
      </c>
      <c r="N167" s="122" t="s">
        <v>37</v>
      </c>
      <c r="O167" s="157">
        <v>0</v>
      </c>
      <c r="P167" s="157">
        <f>O167*H167</f>
        <v>0</v>
      </c>
      <c r="Q167" s="157">
        <v>0</v>
      </c>
      <c r="R167" s="157">
        <f>Q167*H167</f>
        <v>0</v>
      </c>
      <c r="S167" s="157">
        <v>0</v>
      </c>
      <c r="T167" s="158">
        <f>S167*H167</f>
        <v>0</v>
      </c>
      <c r="AR167" s="159" t="s">
        <v>90</v>
      </c>
      <c r="AT167" s="159" t="s">
        <v>161</v>
      </c>
      <c r="AU167" s="159" t="s">
        <v>78</v>
      </c>
      <c r="AY167" s="14" t="s">
        <v>159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4" t="s">
        <v>83</v>
      </c>
      <c r="BK167" s="160">
        <f>ROUND(I167*H167,2)</f>
        <v>0</v>
      </c>
      <c r="BL167" s="14" t="s">
        <v>90</v>
      </c>
      <c r="BM167" s="159" t="s">
        <v>247</v>
      </c>
    </row>
    <row r="168" spans="2:65" s="1" customFormat="1" ht="19.5" x14ac:dyDescent="0.2">
      <c r="B168" s="28"/>
      <c r="D168" s="175" t="s">
        <v>493</v>
      </c>
      <c r="F168" s="176" t="s">
        <v>1629</v>
      </c>
      <c r="L168" s="28"/>
      <c r="M168" s="177"/>
      <c r="T168" s="54"/>
      <c r="AT168" s="14" t="s">
        <v>493</v>
      </c>
      <c r="AU168" s="14" t="s">
        <v>78</v>
      </c>
    </row>
    <row r="169" spans="2:65" s="1" customFormat="1" ht="16.5" customHeight="1" x14ac:dyDescent="0.2">
      <c r="B169" s="123"/>
      <c r="C169" s="149" t="s">
        <v>244</v>
      </c>
      <c r="D169" s="149" t="s">
        <v>161</v>
      </c>
      <c r="E169" s="150" t="s">
        <v>1630</v>
      </c>
      <c r="F169" s="151" t="s">
        <v>1631</v>
      </c>
      <c r="G169" s="152" t="s">
        <v>462</v>
      </c>
      <c r="H169" s="153">
        <v>2</v>
      </c>
      <c r="I169" s="154"/>
      <c r="J169" s="154"/>
      <c r="K169" s="155"/>
      <c r="L169" s="28"/>
      <c r="M169" s="156" t="s">
        <v>1</v>
      </c>
      <c r="N169" s="122" t="s">
        <v>37</v>
      </c>
      <c r="O169" s="157">
        <v>0</v>
      </c>
      <c r="P169" s="157">
        <f>O169*H169</f>
        <v>0</v>
      </c>
      <c r="Q169" s="157">
        <v>0</v>
      </c>
      <c r="R169" s="157">
        <f>Q169*H169</f>
        <v>0</v>
      </c>
      <c r="S169" s="157">
        <v>0</v>
      </c>
      <c r="T169" s="158">
        <f>S169*H169</f>
        <v>0</v>
      </c>
      <c r="AR169" s="159" t="s">
        <v>90</v>
      </c>
      <c r="AT169" s="159" t="s">
        <v>161</v>
      </c>
      <c r="AU169" s="159" t="s">
        <v>78</v>
      </c>
      <c r="AY169" s="14" t="s">
        <v>159</v>
      </c>
      <c r="BE169" s="160">
        <f>IF(N169="základná",J169,0)</f>
        <v>0</v>
      </c>
      <c r="BF169" s="160">
        <f>IF(N169="znížená",J169,0)</f>
        <v>0</v>
      </c>
      <c r="BG169" s="160">
        <f>IF(N169="zákl. prenesená",J169,0)</f>
        <v>0</v>
      </c>
      <c r="BH169" s="160">
        <f>IF(N169="zníž. prenesená",J169,0)</f>
        <v>0</v>
      </c>
      <c r="BI169" s="160">
        <f>IF(N169="nulová",J169,0)</f>
        <v>0</v>
      </c>
      <c r="BJ169" s="14" t="s">
        <v>83</v>
      </c>
      <c r="BK169" s="160">
        <f>ROUND(I169*H169,2)</f>
        <v>0</v>
      </c>
      <c r="BL169" s="14" t="s">
        <v>90</v>
      </c>
      <c r="BM169" s="159" t="s">
        <v>250</v>
      </c>
    </row>
    <row r="170" spans="2:65" s="1" customFormat="1" ht="19.5" x14ac:dyDescent="0.2">
      <c r="B170" s="28"/>
      <c r="D170" s="175" t="s">
        <v>493</v>
      </c>
      <c r="F170" s="176" t="s">
        <v>538</v>
      </c>
      <c r="L170" s="28"/>
      <c r="M170" s="177"/>
      <c r="T170" s="54"/>
      <c r="AT170" s="14" t="s">
        <v>493</v>
      </c>
      <c r="AU170" s="14" t="s">
        <v>78</v>
      </c>
    </row>
    <row r="171" spans="2:65" s="235" customFormat="1" ht="16.5" customHeight="1" x14ac:dyDescent="0.2">
      <c r="B171" s="223"/>
      <c r="C171" s="239" t="s">
        <v>204</v>
      </c>
      <c r="D171" s="239" t="s">
        <v>161</v>
      </c>
      <c r="E171" s="240" t="s">
        <v>539</v>
      </c>
      <c r="F171" s="241" t="s">
        <v>1836</v>
      </c>
      <c r="G171" s="242" t="s">
        <v>462</v>
      </c>
      <c r="H171" s="243">
        <v>82</v>
      </c>
      <c r="I171" s="244"/>
      <c r="J171" s="244"/>
      <c r="K171" s="245"/>
      <c r="L171" s="246"/>
      <c r="M171" s="247" t="s">
        <v>1</v>
      </c>
      <c r="N171" s="248" t="s">
        <v>37</v>
      </c>
      <c r="O171" s="233">
        <v>0</v>
      </c>
      <c r="P171" s="233">
        <f>O171*H171</f>
        <v>0</v>
      </c>
      <c r="Q171" s="233">
        <v>0</v>
      </c>
      <c r="R171" s="233">
        <f>Q171*H171</f>
        <v>0</v>
      </c>
      <c r="S171" s="233">
        <v>0</v>
      </c>
      <c r="T171" s="234">
        <f>S171*H171</f>
        <v>0</v>
      </c>
      <c r="AR171" s="236" t="s">
        <v>90</v>
      </c>
      <c r="AT171" s="236" t="s">
        <v>161</v>
      </c>
      <c r="AU171" s="236" t="s">
        <v>78</v>
      </c>
      <c r="AY171" s="237" t="s">
        <v>159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237" t="s">
        <v>83</v>
      </c>
      <c r="BK171" s="238">
        <f>ROUND(I171*H171,2)</f>
        <v>0</v>
      </c>
      <c r="BL171" s="237" t="s">
        <v>90</v>
      </c>
      <c r="BM171" s="236" t="s">
        <v>254</v>
      </c>
    </row>
    <row r="172" spans="2:65" s="1" customFormat="1" ht="16.5" customHeight="1" x14ac:dyDescent="0.2">
      <c r="B172" s="123"/>
      <c r="C172" s="149" t="s">
        <v>251</v>
      </c>
      <c r="D172" s="149" t="s">
        <v>161</v>
      </c>
      <c r="E172" s="150" t="s">
        <v>1632</v>
      </c>
      <c r="F172" s="151" t="s">
        <v>1837</v>
      </c>
      <c r="G172" s="152" t="s">
        <v>462</v>
      </c>
      <c r="H172" s="153">
        <v>2</v>
      </c>
      <c r="I172" s="244"/>
      <c r="J172" s="154"/>
      <c r="K172" s="155"/>
      <c r="L172" s="246"/>
      <c r="M172" s="247" t="s">
        <v>1</v>
      </c>
      <c r="N172" s="248" t="s">
        <v>37</v>
      </c>
      <c r="O172" s="233">
        <v>0</v>
      </c>
      <c r="P172" s="233">
        <f>O172*H172</f>
        <v>0</v>
      </c>
      <c r="Q172" s="233">
        <v>0</v>
      </c>
      <c r="R172" s="233">
        <f>Q172*H172</f>
        <v>0</v>
      </c>
      <c r="S172" s="233">
        <v>0</v>
      </c>
      <c r="T172" s="234">
        <f>S172*H172</f>
        <v>0</v>
      </c>
      <c r="U172" s="235"/>
      <c r="V172" s="235"/>
      <c r="W172" s="235"/>
      <c r="X172" s="235"/>
      <c r="AR172" s="159" t="s">
        <v>90</v>
      </c>
      <c r="AT172" s="159" t="s">
        <v>161</v>
      </c>
      <c r="AU172" s="159" t="s">
        <v>78</v>
      </c>
      <c r="AY172" s="14" t="s">
        <v>159</v>
      </c>
      <c r="BE172" s="160">
        <f>IF(N172="základná",J172,0)</f>
        <v>0</v>
      </c>
      <c r="BF172" s="160">
        <f>IF(N172="znížená",J172,0)</f>
        <v>0</v>
      </c>
      <c r="BG172" s="160">
        <f>IF(N172="zákl. prenesená",J172,0)</f>
        <v>0</v>
      </c>
      <c r="BH172" s="160">
        <f>IF(N172="zníž. prenesená",J172,0)</f>
        <v>0</v>
      </c>
      <c r="BI172" s="160">
        <f>IF(N172="nulová",J172,0)</f>
        <v>0</v>
      </c>
      <c r="BJ172" s="14" t="s">
        <v>83</v>
      </c>
      <c r="BK172" s="160">
        <f>ROUND(I172*H172,2)</f>
        <v>0</v>
      </c>
      <c r="BL172" s="14" t="s">
        <v>90</v>
      </c>
      <c r="BM172" s="159" t="s">
        <v>257</v>
      </c>
    </row>
    <row r="173" spans="2:65" s="1" customFormat="1" ht="19.5" x14ac:dyDescent="0.2">
      <c r="B173" s="28"/>
      <c r="D173" s="175" t="s">
        <v>493</v>
      </c>
      <c r="F173" s="176" t="s">
        <v>541</v>
      </c>
      <c r="L173" s="28"/>
      <c r="M173" s="177"/>
      <c r="T173" s="54"/>
      <c r="AT173" s="14" t="s">
        <v>493</v>
      </c>
      <c r="AU173" s="14" t="s">
        <v>78</v>
      </c>
    </row>
    <row r="174" spans="2:65" s="1" customFormat="1" ht="16.5" customHeight="1" x14ac:dyDescent="0.2">
      <c r="B174" s="123"/>
      <c r="C174" s="149" t="s">
        <v>207</v>
      </c>
      <c r="D174" s="149" t="s">
        <v>161</v>
      </c>
      <c r="E174" s="150" t="s">
        <v>542</v>
      </c>
      <c r="F174" s="151" t="s">
        <v>543</v>
      </c>
      <c r="G174" s="152" t="s">
        <v>462</v>
      </c>
      <c r="H174" s="153">
        <v>8</v>
      </c>
      <c r="I174" s="154"/>
      <c r="J174" s="154"/>
      <c r="K174" s="155"/>
      <c r="L174" s="28"/>
      <c r="M174" s="156" t="s">
        <v>1</v>
      </c>
      <c r="N174" s="122" t="s">
        <v>37</v>
      </c>
      <c r="O174" s="157">
        <v>0</v>
      </c>
      <c r="P174" s="157">
        <f t="shared" ref="P174:P181" si="18">O174*H174</f>
        <v>0</v>
      </c>
      <c r="Q174" s="157">
        <v>0</v>
      </c>
      <c r="R174" s="157">
        <f t="shared" ref="R174:R181" si="19">Q174*H174</f>
        <v>0</v>
      </c>
      <c r="S174" s="157">
        <v>0</v>
      </c>
      <c r="T174" s="158">
        <f t="shared" ref="T174:T181" si="20">S174*H174</f>
        <v>0</v>
      </c>
      <c r="AR174" s="159" t="s">
        <v>90</v>
      </c>
      <c r="AT174" s="159" t="s">
        <v>161</v>
      </c>
      <c r="AU174" s="159" t="s">
        <v>78</v>
      </c>
      <c r="AY174" s="14" t="s">
        <v>159</v>
      </c>
      <c r="BE174" s="160">
        <f t="shared" ref="BE174:BE181" si="21">IF(N174="základná",J174,0)</f>
        <v>0</v>
      </c>
      <c r="BF174" s="160">
        <f t="shared" ref="BF174:BF181" si="22">IF(N174="znížená",J174,0)</f>
        <v>0</v>
      </c>
      <c r="BG174" s="160">
        <f t="shared" ref="BG174:BG181" si="23">IF(N174="zákl. prenesená",J174,0)</f>
        <v>0</v>
      </c>
      <c r="BH174" s="160">
        <f t="shared" ref="BH174:BH181" si="24">IF(N174="zníž. prenesená",J174,0)</f>
        <v>0</v>
      </c>
      <c r="BI174" s="160">
        <f t="shared" ref="BI174:BI181" si="25">IF(N174="nulová",J174,0)</f>
        <v>0</v>
      </c>
      <c r="BJ174" s="14" t="s">
        <v>83</v>
      </c>
      <c r="BK174" s="160">
        <f t="shared" ref="BK174:BK181" si="26">ROUND(I174*H174,2)</f>
        <v>0</v>
      </c>
      <c r="BL174" s="14" t="s">
        <v>90</v>
      </c>
      <c r="BM174" s="159" t="s">
        <v>261</v>
      </c>
    </row>
    <row r="175" spans="2:65" s="1" customFormat="1" ht="16.5" customHeight="1" x14ac:dyDescent="0.2">
      <c r="B175" s="123"/>
      <c r="C175" s="149" t="s">
        <v>258</v>
      </c>
      <c r="D175" s="149" t="s">
        <v>161</v>
      </c>
      <c r="E175" s="150" t="s">
        <v>544</v>
      </c>
      <c r="F175" s="151" t="s">
        <v>545</v>
      </c>
      <c r="G175" s="152" t="s">
        <v>462</v>
      </c>
      <c r="H175" s="153">
        <v>5</v>
      </c>
      <c r="I175" s="154"/>
      <c r="J175" s="154"/>
      <c r="K175" s="155"/>
      <c r="L175" s="28"/>
      <c r="M175" s="156" t="s">
        <v>1</v>
      </c>
      <c r="N175" s="122" t="s">
        <v>37</v>
      </c>
      <c r="O175" s="157">
        <v>0</v>
      </c>
      <c r="P175" s="157">
        <f t="shared" si="18"/>
        <v>0</v>
      </c>
      <c r="Q175" s="157">
        <v>0</v>
      </c>
      <c r="R175" s="157">
        <f t="shared" si="19"/>
        <v>0</v>
      </c>
      <c r="S175" s="157">
        <v>0</v>
      </c>
      <c r="T175" s="158">
        <f t="shared" si="20"/>
        <v>0</v>
      </c>
      <c r="AR175" s="159" t="s">
        <v>90</v>
      </c>
      <c r="AT175" s="159" t="s">
        <v>161</v>
      </c>
      <c r="AU175" s="159" t="s">
        <v>78</v>
      </c>
      <c r="AY175" s="14" t="s">
        <v>159</v>
      </c>
      <c r="BE175" s="160">
        <f t="shared" si="21"/>
        <v>0</v>
      </c>
      <c r="BF175" s="160">
        <f t="shared" si="22"/>
        <v>0</v>
      </c>
      <c r="BG175" s="160">
        <f t="shared" si="23"/>
        <v>0</v>
      </c>
      <c r="BH175" s="160">
        <f t="shared" si="24"/>
        <v>0</v>
      </c>
      <c r="BI175" s="160">
        <f t="shared" si="25"/>
        <v>0</v>
      </c>
      <c r="BJ175" s="14" t="s">
        <v>83</v>
      </c>
      <c r="BK175" s="160">
        <f t="shared" si="26"/>
        <v>0</v>
      </c>
      <c r="BL175" s="14" t="s">
        <v>90</v>
      </c>
      <c r="BM175" s="159" t="s">
        <v>265</v>
      </c>
    </row>
    <row r="176" spans="2:65" s="1" customFormat="1" ht="16.5" customHeight="1" x14ac:dyDescent="0.2">
      <c r="B176" s="123"/>
      <c r="C176" s="149" t="s">
        <v>211</v>
      </c>
      <c r="D176" s="149" t="s">
        <v>161</v>
      </c>
      <c r="E176" s="150" t="s">
        <v>546</v>
      </c>
      <c r="F176" s="151" t="s">
        <v>547</v>
      </c>
      <c r="G176" s="152" t="s">
        <v>462</v>
      </c>
      <c r="H176" s="153">
        <v>4</v>
      </c>
      <c r="I176" s="154"/>
      <c r="J176" s="154"/>
      <c r="K176" s="155"/>
      <c r="L176" s="28"/>
      <c r="M176" s="156" t="s">
        <v>1</v>
      </c>
      <c r="N176" s="122" t="s">
        <v>37</v>
      </c>
      <c r="O176" s="157">
        <v>0</v>
      </c>
      <c r="P176" s="157">
        <f t="shared" si="18"/>
        <v>0</v>
      </c>
      <c r="Q176" s="157">
        <v>0</v>
      </c>
      <c r="R176" s="157">
        <f t="shared" si="19"/>
        <v>0</v>
      </c>
      <c r="S176" s="157">
        <v>0</v>
      </c>
      <c r="T176" s="158">
        <f t="shared" si="20"/>
        <v>0</v>
      </c>
      <c r="AR176" s="159" t="s">
        <v>90</v>
      </c>
      <c r="AT176" s="159" t="s">
        <v>161</v>
      </c>
      <c r="AU176" s="159" t="s">
        <v>78</v>
      </c>
      <c r="AY176" s="14" t="s">
        <v>159</v>
      </c>
      <c r="BE176" s="160">
        <f t="shared" si="21"/>
        <v>0</v>
      </c>
      <c r="BF176" s="160">
        <f t="shared" si="22"/>
        <v>0</v>
      </c>
      <c r="BG176" s="160">
        <f t="shared" si="23"/>
        <v>0</v>
      </c>
      <c r="BH176" s="160">
        <f t="shared" si="24"/>
        <v>0</v>
      </c>
      <c r="BI176" s="160">
        <f t="shared" si="25"/>
        <v>0</v>
      </c>
      <c r="BJ176" s="14" t="s">
        <v>83</v>
      </c>
      <c r="BK176" s="160">
        <f t="shared" si="26"/>
        <v>0</v>
      </c>
      <c r="BL176" s="14" t="s">
        <v>90</v>
      </c>
      <c r="BM176" s="159" t="s">
        <v>269</v>
      </c>
    </row>
    <row r="177" spans="2:65" s="1" customFormat="1" ht="16.5" customHeight="1" x14ac:dyDescent="0.2">
      <c r="B177" s="123"/>
      <c r="C177" s="149" t="s">
        <v>266</v>
      </c>
      <c r="D177" s="149" t="s">
        <v>161</v>
      </c>
      <c r="E177" s="150" t="s">
        <v>548</v>
      </c>
      <c r="F177" s="151" t="s">
        <v>549</v>
      </c>
      <c r="G177" s="152" t="s">
        <v>462</v>
      </c>
      <c r="H177" s="153">
        <v>10</v>
      </c>
      <c r="I177" s="154"/>
      <c r="J177" s="154"/>
      <c r="K177" s="155"/>
      <c r="L177" s="28"/>
      <c r="M177" s="156" t="s">
        <v>1</v>
      </c>
      <c r="N177" s="122" t="s">
        <v>37</v>
      </c>
      <c r="O177" s="157">
        <v>0</v>
      </c>
      <c r="P177" s="157">
        <f t="shared" si="18"/>
        <v>0</v>
      </c>
      <c r="Q177" s="157">
        <v>0</v>
      </c>
      <c r="R177" s="157">
        <f t="shared" si="19"/>
        <v>0</v>
      </c>
      <c r="S177" s="157">
        <v>0</v>
      </c>
      <c r="T177" s="158">
        <f t="shared" si="20"/>
        <v>0</v>
      </c>
      <c r="AR177" s="159" t="s">
        <v>90</v>
      </c>
      <c r="AT177" s="159" t="s">
        <v>161</v>
      </c>
      <c r="AU177" s="159" t="s">
        <v>78</v>
      </c>
      <c r="AY177" s="14" t="s">
        <v>159</v>
      </c>
      <c r="BE177" s="160">
        <f t="shared" si="21"/>
        <v>0</v>
      </c>
      <c r="BF177" s="160">
        <f t="shared" si="22"/>
        <v>0</v>
      </c>
      <c r="BG177" s="160">
        <f t="shared" si="23"/>
        <v>0</v>
      </c>
      <c r="BH177" s="160">
        <f t="shared" si="24"/>
        <v>0</v>
      </c>
      <c r="BI177" s="160">
        <f t="shared" si="25"/>
        <v>0</v>
      </c>
      <c r="BJ177" s="14" t="s">
        <v>83</v>
      </c>
      <c r="BK177" s="160">
        <f t="shared" si="26"/>
        <v>0</v>
      </c>
      <c r="BL177" s="14" t="s">
        <v>90</v>
      </c>
      <c r="BM177" s="159" t="s">
        <v>272</v>
      </c>
    </row>
    <row r="178" spans="2:65" s="1" customFormat="1" ht="16.5" customHeight="1" x14ac:dyDescent="0.2">
      <c r="B178" s="123"/>
      <c r="C178" s="149" t="s">
        <v>214</v>
      </c>
      <c r="D178" s="149" t="s">
        <v>161</v>
      </c>
      <c r="E178" s="150" t="s">
        <v>550</v>
      </c>
      <c r="F178" s="151" t="s">
        <v>551</v>
      </c>
      <c r="G178" s="152" t="s">
        <v>462</v>
      </c>
      <c r="H178" s="153">
        <v>4</v>
      </c>
      <c r="I178" s="154"/>
      <c r="J178" s="154"/>
      <c r="K178" s="155"/>
      <c r="L178" s="28"/>
      <c r="M178" s="156" t="s">
        <v>1</v>
      </c>
      <c r="N178" s="122" t="s">
        <v>37</v>
      </c>
      <c r="O178" s="157">
        <v>0</v>
      </c>
      <c r="P178" s="157">
        <f t="shared" si="18"/>
        <v>0</v>
      </c>
      <c r="Q178" s="157">
        <v>0</v>
      </c>
      <c r="R178" s="157">
        <f t="shared" si="19"/>
        <v>0</v>
      </c>
      <c r="S178" s="157">
        <v>0</v>
      </c>
      <c r="T178" s="158">
        <f t="shared" si="20"/>
        <v>0</v>
      </c>
      <c r="AR178" s="159" t="s">
        <v>90</v>
      </c>
      <c r="AT178" s="159" t="s">
        <v>161</v>
      </c>
      <c r="AU178" s="159" t="s">
        <v>78</v>
      </c>
      <c r="AY178" s="14" t="s">
        <v>159</v>
      </c>
      <c r="BE178" s="160">
        <f t="shared" si="21"/>
        <v>0</v>
      </c>
      <c r="BF178" s="160">
        <f t="shared" si="22"/>
        <v>0</v>
      </c>
      <c r="BG178" s="160">
        <f t="shared" si="23"/>
        <v>0</v>
      </c>
      <c r="BH178" s="160">
        <f t="shared" si="24"/>
        <v>0</v>
      </c>
      <c r="BI178" s="160">
        <f t="shared" si="25"/>
        <v>0</v>
      </c>
      <c r="BJ178" s="14" t="s">
        <v>83</v>
      </c>
      <c r="BK178" s="160">
        <f t="shared" si="26"/>
        <v>0</v>
      </c>
      <c r="BL178" s="14" t="s">
        <v>90</v>
      </c>
      <c r="BM178" s="159" t="s">
        <v>276</v>
      </c>
    </row>
    <row r="179" spans="2:65" s="1" customFormat="1" ht="16.5" customHeight="1" x14ac:dyDescent="0.2">
      <c r="B179" s="123"/>
      <c r="C179" s="149" t="s">
        <v>273</v>
      </c>
      <c r="D179" s="149" t="s">
        <v>161</v>
      </c>
      <c r="E179" s="150" t="s">
        <v>1633</v>
      </c>
      <c r="F179" s="151" t="s">
        <v>1634</v>
      </c>
      <c r="G179" s="152" t="s">
        <v>462</v>
      </c>
      <c r="H179" s="153">
        <v>14</v>
      </c>
      <c r="I179" s="154"/>
      <c r="J179" s="154"/>
      <c r="K179" s="155"/>
      <c r="L179" s="28"/>
      <c r="M179" s="156" t="s">
        <v>1</v>
      </c>
      <c r="N179" s="122" t="s">
        <v>37</v>
      </c>
      <c r="O179" s="157">
        <v>0</v>
      </c>
      <c r="P179" s="157">
        <f t="shared" si="18"/>
        <v>0</v>
      </c>
      <c r="Q179" s="157">
        <v>0</v>
      </c>
      <c r="R179" s="157">
        <f t="shared" si="19"/>
        <v>0</v>
      </c>
      <c r="S179" s="157">
        <v>0</v>
      </c>
      <c r="T179" s="158">
        <f t="shared" si="20"/>
        <v>0</v>
      </c>
      <c r="AR179" s="159" t="s">
        <v>90</v>
      </c>
      <c r="AT179" s="159" t="s">
        <v>161</v>
      </c>
      <c r="AU179" s="159" t="s">
        <v>78</v>
      </c>
      <c r="AY179" s="14" t="s">
        <v>159</v>
      </c>
      <c r="BE179" s="160">
        <f t="shared" si="21"/>
        <v>0</v>
      </c>
      <c r="BF179" s="160">
        <f t="shared" si="22"/>
        <v>0</v>
      </c>
      <c r="BG179" s="160">
        <f t="shared" si="23"/>
        <v>0</v>
      </c>
      <c r="BH179" s="160">
        <f t="shared" si="24"/>
        <v>0</v>
      </c>
      <c r="BI179" s="160">
        <f t="shared" si="25"/>
        <v>0</v>
      </c>
      <c r="BJ179" s="14" t="s">
        <v>83</v>
      </c>
      <c r="BK179" s="160">
        <f t="shared" si="26"/>
        <v>0</v>
      </c>
      <c r="BL179" s="14" t="s">
        <v>90</v>
      </c>
      <c r="BM179" s="159" t="s">
        <v>279</v>
      </c>
    </row>
    <row r="180" spans="2:65" s="1" customFormat="1" ht="16.5" customHeight="1" x14ac:dyDescent="0.2">
      <c r="B180" s="123"/>
      <c r="C180" s="149" t="s">
        <v>218</v>
      </c>
      <c r="D180" s="149" t="s">
        <v>161</v>
      </c>
      <c r="E180" s="150" t="s">
        <v>552</v>
      </c>
      <c r="F180" s="151" t="s">
        <v>553</v>
      </c>
      <c r="G180" s="152" t="s">
        <v>462</v>
      </c>
      <c r="H180" s="153">
        <v>106</v>
      </c>
      <c r="I180" s="154"/>
      <c r="J180" s="154"/>
      <c r="K180" s="155"/>
      <c r="L180" s="28"/>
      <c r="M180" s="156" t="s">
        <v>1</v>
      </c>
      <c r="N180" s="122" t="s">
        <v>37</v>
      </c>
      <c r="O180" s="157">
        <v>0</v>
      </c>
      <c r="P180" s="157">
        <f t="shared" si="18"/>
        <v>0</v>
      </c>
      <c r="Q180" s="157">
        <v>0</v>
      </c>
      <c r="R180" s="157">
        <f t="shared" si="19"/>
        <v>0</v>
      </c>
      <c r="S180" s="157">
        <v>0</v>
      </c>
      <c r="T180" s="158">
        <f t="shared" si="20"/>
        <v>0</v>
      </c>
      <c r="AR180" s="159" t="s">
        <v>90</v>
      </c>
      <c r="AT180" s="159" t="s">
        <v>161</v>
      </c>
      <c r="AU180" s="159" t="s">
        <v>78</v>
      </c>
      <c r="AY180" s="14" t="s">
        <v>159</v>
      </c>
      <c r="BE180" s="160">
        <f t="shared" si="21"/>
        <v>0</v>
      </c>
      <c r="BF180" s="160">
        <f t="shared" si="22"/>
        <v>0</v>
      </c>
      <c r="BG180" s="160">
        <f t="shared" si="23"/>
        <v>0</v>
      </c>
      <c r="BH180" s="160">
        <f t="shared" si="24"/>
        <v>0</v>
      </c>
      <c r="BI180" s="160">
        <f t="shared" si="25"/>
        <v>0</v>
      </c>
      <c r="BJ180" s="14" t="s">
        <v>83</v>
      </c>
      <c r="BK180" s="160">
        <f t="shared" si="26"/>
        <v>0</v>
      </c>
      <c r="BL180" s="14" t="s">
        <v>90</v>
      </c>
      <c r="BM180" s="159" t="s">
        <v>283</v>
      </c>
    </row>
    <row r="181" spans="2:65" s="1" customFormat="1" ht="16.5" customHeight="1" x14ac:dyDescent="0.2">
      <c r="B181" s="123"/>
      <c r="C181" s="149" t="s">
        <v>280</v>
      </c>
      <c r="D181" s="149" t="s">
        <v>161</v>
      </c>
      <c r="E181" s="150" t="s">
        <v>554</v>
      </c>
      <c r="F181" s="151" t="s">
        <v>555</v>
      </c>
      <c r="G181" s="152" t="s">
        <v>462</v>
      </c>
      <c r="H181" s="153">
        <v>7</v>
      </c>
      <c r="I181" s="154"/>
      <c r="J181" s="154"/>
      <c r="K181" s="155"/>
      <c r="L181" s="28"/>
      <c r="M181" s="156" t="s">
        <v>1</v>
      </c>
      <c r="N181" s="122" t="s">
        <v>37</v>
      </c>
      <c r="O181" s="157">
        <v>0</v>
      </c>
      <c r="P181" s="157">
        <f t="shared" si="18"/>
        <v>0</v>
      </c>
      <c r="Q181" s="157">
        <v>0</v>
      </c>
      <c r="R181" s="157">
        <f t="shared" si="19"/>
        <v>0</v>
      </c>
      <c r="S181" s="157">
        <v>0</v>
      </c>
      <c r="T181" s="158">
        <f t="shared" si="20"/>
        <v>0</v>
      </c>
      <c r="AR181" s="159" t="s">
        <v>90</v>
      </c>
      <c r="AT181" s="159" t="s">
        <v>161</v>
      </c>
      <c r="AU181" s="159" t="s">
        <v>78</v>
      </c>
      <c r="AY181" s="14" t="s">
        <v>159</v>
      </c>
      <c r="BE181" s="160">
        <f t="shared" si="21"/>
        <v>0</v>
      </c>
      <c r="BF181" s="160">
        <f t="shared" si="22"/>
        <v>0</v>
      </c>
      <c r="BG181" s="160">
        <f t="shared" si="23"/>
        <v>0</v>
      </c>
      <c r="BH181" s="160">
        <f t="shared" si="24"/>
        <v>0</v>
      </c>
      <c r="BI181" s="160">
        <f t="shared" si="25"/>
        <v>0</v>
      </c>
      <c r="BJ181" s="14" t="s">
        <v>83</v>
      </c>
      <c r="BK181" s="160">
        <f t="shared" si="26"/>
        <v>0</v>
      </c>
      <c r="BL181" s="14" t="s">
        <v>90</v>
      </c>
      <c r="BM181" s="159" t="s">
        <v>290</v>
      </c>
    </row>
    <row r="182" spans="2:65" s="1" customFormat="1" ht="19.5" x14ac:dyDescent="0.2">
      <c r="B182" s="28"/>
      <c r="D182" s="175" t="s">
        <v>493</v>
      </c>
      <c r="F182" s="176" t="s">
        <v>556</v>
      </c>
      <c r="L182" s="28"/>
      <c r="M182" s="177"/>
      <c r="T182" s="54"/>
      <c r="AT182" s="14" t="s">
        <v>493</v>
      </c>
      <c r="AU182" s="14" t="s">
        <v>78</v>
      </c>
    </row>
    <row r="183" spans="2:65" s="1" customFormat="1" ht="16.5" customHeight="1" x14ac:dyDescent="0.2">
      <c r="B183" s="123"/>
      <c r="C183" s="149" t="s">
        <v>221</v>
      </c>
      <c r="D183" s="149" t="s">
        <v>161</v>
      </c>
      <c r="E183" s="150" t="s">
        <v>557</v>
      </c>
      <c r="F183" s="151" t="s">
        <v>558</v>
      </c>
      <c r="G183" s="152" t="s">
        <v>462</v>
      </c>
      <c r="H183" s="153">
        <v>6</v>
      </c>
      <c r="I183" s="154"/>
      <c r="J183" s="154"/>
      <c r="K183" s="155"/>
      <c r="L183" s="28"/>
      <c r="M183" s="156" t="s">
        <v>1</v>
      </c>
      <c r="N183" s="122" t="s">
        <v>37</v>
      </c>
      <c r="O183" s="157">
        <v>0</v>
      </c>
      <c r="P183" s="157">
        <f>O183*H183</f>
        <v>0</v>
      </c>
      <c r="Q183" s="157">
        <v>0</v>
      </c>
      <c r="R183" s="157">
        <f>Q183*H183</f>
        <v>0</v>
      </c>
      <c r="S183" s="157">
        <v>0</v>
      </c>
      <c r="T183" s="158">
        <f>S183*H183</f>
        <v>0</v>
      </c>
      <c r="AR183" s="159" t="s">
        <v>90</v>
      </c>
      <c r="AT183" s="159" t="s">
        <v>161</v>
      </c>
      <c r="AU183" s="159" t="s">
        <v>78</v>
      </c>
      <c r="AY183" s="14" t="s">
        <v>159</v>
      </c>
      <c r="BE183" s="160">
        <f>IF(N183="základná",J183,0)</f>
        <v>0</v>
      </c>
      <c r="BF183" s="160">
        <f>IF(N183="znížená",J183,0)</f>
        <v>0</v>
      </c>
      <c r="BG183" s="160">
        <f>IF(N183="zákl. prenesená",J183,0)</f>
        <v>0</v>
      </c>
      <c r="BH183" s="160">
        <f>IF(N183="zníž. prenesená",J183,0)</f>
        <v>0</v>
      </c>
      <c r="BI183" s="160">
        <f>IF(N183="nulová",J183,0)</f>
        <v>0</v>
      </c>
      <c r="BJ183" s="14" t="s">
        <v>83</v>
      </c>
      <c r="BK183" s="160">
        <f>ROUND(I183*H183,2)</f>
        <v>0</v>
      </c>
      <c r="BL183" s="14" t="s">
        <v>90</v>
      </c>
      <c r="BM183" s="159" t="s">
        <v>295</v>
      </c>
    </row>
    <row r="184" spans="2:65" s="1" customFormat="1" ht="19.5" x14ac:dyDescent="0.2">
      <c r="B184" s="28"/>
      <c r="D184" s="175" t="s">
        <v>493</v>
      </c>
      <c r="F184" s="176" t="s">
        <v>1635</v>
      </c>
      <c r="L184" s="28"/>
      <c r="M184" s="177"/>
      <c r="T184" s="54"/>
      <c r="AT184" s="14" t="s">
        <v>493</v>
      </c>
      <c r="AU184" s="14" t="s">
        <v>78</v>
      </c>
    </row>
    <row r="185" spans="2:65" s="1" customFormat="1" ht="16.5" customHeight="1" x14ac:dyDescent="0.2">
      <c r="B185" s="123"/>
      <c r="C185" s="149" t="s">
        <v>291</v>
      </c>
      <c r="D185" s="149" t="s">
        <v>161</v>
      </c>
      <c r="E185" s="150" t="s">
        <v>1636</v>
      </c>
      <c r="F185" s="151" t="s">
        <v>1637</v>
      </c>
      <c r="G185" s="152" t="s">
        <v>462</v>
      </c>
      <c r="H185" s="153">
        <v>1</v>
      </c>
      <c r="I185" s="154"/>
      <c r="J185" s="154"/>
      <c r="K185" s="155"/>
      <c r="L185" s="28"/>
      <c r="M185" s="156" t="s">
        <v>1</v>
      </c>
      <c r="N185" s="122" t="s">
        <v>37</v>
      </c>
      <c r="O185" s="157">
        <v>0</v>
      </c>
      <c r="P185" s="157">
        <f>O185*H185</f>
        <v>0</v>
      </c>
      <c r="Q185" s="157">
        <v>0</v>
      </c>
      <c r="R185" s="157">
        <f>Q185*H185</f>
        <v>0</v>
      </c>
      <c r="S185" s="157">
        <v>0</v>
      </c>
      <c r="T185" s="158">
        <f>S185*H185</f>
        <v>0</v>
      </c>
      <c r="AR185" s="159" t="s">
        <v>90</v>
      </c>
      <c r="AT185" s="159" t="s">
        <v>161</v>
      </c>
      <c r="AU185" s="159" t="s">
        <v>78</v>
      </c>
      <c r="AY185" s="14" t="s">
        <v>159</v>
      </c>
      <c r="BE185" s="160">
        <f>IF(N185="základná",J185,0)</f>
        <v>0</v>
      </c>
      <c r="BF185" s="160">
        <f>IF(N185="znížená",J185,0)</f>
        <v>0</v>
      </c>
      <c r="BG185" s="160">
        <f>IF(N185="zákl. prenesená",J185,0)</f>
        <v>0</v>
      </c>
      <c r="BH185" s="160">
        <f>IF(N185="zníž. prenesená",J185,0)</f>
        <v>0</v>
      </c>
      <c r="BI185" s="160">
        <f>IF(N185="nulová",J185,0)</f>
        <v>0</v>
      </c>
      <c r="BJ185" s="14" t="s">
        <v>83</v>
      </c>
      <c r="BK185" s="160">
        <f>ROUND(I185*H185,2)</f>
        <v>0</v>
      </c>
      <c r="BL185" s="14" t="s">
        <v>90</v>
      </c>
      <c r="BM185" s="159" t="s">
        <v>301</v>
      </c>
    </row>
    <row r="186" spans="2:65" s="1" customFormat="1" ht="19.5" x14ac:dyDescent="0.2">
      <c r="B186" s="28"/>
      <c r="D186" s="175" t="s">
        <v>493</v>
      </c>
      <c r="F186" s="176" t="s">
        <v>559</v>
      </c>
      <c r="L186" s="28"/>
      <c r="M186" s="177"/>
      <c r="T186" s="54"/>
      <c r="AT186" s="14" t="s">
        <v>493</v>
      </c>
      <c r="AU186" s="14" t="s">
        <v>78</v>
      </c>
    </row>
    <row r="187" spans="2:65" s="1" customFormat="1" ht="16.5" customHeight="1" x14ac:dyDescent="0.2">
      <c r="B187" s="123"/>
      <c r="C187" s="239" t="s">
        <v>225</v>
      </c>
      <c r="D187" s="239" t="s">
        <v>161</v>
      </c>
      <c r="E187" s="240" t="s">
        <v>560</v>
      </c>
      <c r="F187" s="220" t="s">
        <v>1805</v>
      </c>
      <c r="G187" s="242" t="s">
        <v>462</v>
      </c>
      <c r="H187" s="222">
        <v>41</v>
      </c>
      <c r="I187" s="244"/>
      <c r="J187" s="244"/>
      <c r="K187" s="155"/>
      <c r="L187" s="28"/>
      <c r="M187" s="156" t="s">
        <v>1</v>
      </c>
      <c r="N187" s="122" t="s">
        <v>37</v>
      </c>
      <c r="O187" s="157">
        <v>0</v>
      </c>
      <c r="P187" s="157">
        <f>O187*H187</f>
        <v>0</v>
      </c>
      <c r="Q187" s="157">
        <v>0</v>
      </c>
      <c r="R187" s="157">
        <f>Q187*H187</f>
        <v>0</v>
      </c>
      <c r="S187" s="157">
        <v>0</v>
      </c>
      <c r="T187" s="158">
        <f>S187*H187</f>
        <v>0</v>
      </c>
      <c r="V187" s="299"/>
      <c r="W187" s="299"/>
      <c r="X187" s="299"/>
      <c r="AR187" s="159" t="s">
        <v>90</v>
      </c>
      <c r="AT187" s="159" t="s">
        <v>161</v>
      </c>
      <c r="AU187" s="159" t="s">
        <v>78</v>
      </c>
      <c r="AY187" s="14" t="s">
        <v>159</v>
      </c>
      <c r="BE187" s="160">
        <f>IF(N187="základná",J187,0)</f>
        <v>0</v>
      </c>
      <c r="BF187" s="160">
        <f>IF(N187="znížená",J187,0)</f>
        <v>0</v>
      </c>
      <c r="BG187" s="160">
        <f>IF(N187="zákl. prenesená",J187,0)</f>
        <v>0</v>
      </c>
      <c r="BH187" s="160">
        <f>IF(N187="zníž. prenesená",J187,0)</f>
        <v>0</v>
      </c>
      <c r="BI187" s="160">
        <f>IF(N187="nulová",J187,0)</f>
        <v>0</v>
      </c>
      <c r="BJ187" s="14" t="s">
        <v>83</v>
      </c>
      <c r="BK187" s="160">
        <f>ROUND(I187*H187,2)</f>
        <v>0</v>
      </c>
      <c r="BL187" s="14" t="s">
        <v>90</v>
      </c>
      <c r="BM187" s="159" t="s">
        <v>305</v>
      </c>
    </row>
    <row r="188" spans="2:65" s="1" customFormat="1" ht="16.5" customHeight="1" x14ac:dyDescent="0.2">
      <c r="B188" s="123"/>
      <c r="C188" s="239" t="s">
        <v>302</v>
      </c>
      <c r="D188" s="239" t="s">
        <v>161</v>
      </c>
      <c r="E188" s="240" t="s">
        <v>561</v>
      </c>
      <c r="F188" s="151" t="s">
        <v>1806</v>
      </c>
      <c r="G188" s="242" t="s">
        <v>462</v>
      </c>
      <c r="H188" s="209">
        <v>47</v>
      </c>
      <c r="I188" s="244"/>
      <c r="J188" s="244"/>
      <c r="K188" s="155"/>
      <c r="L188" s="28"/>
      <c r="M188" s="156" t="s">
        <v>1</v>
      </c>
      <c r="N188" s="122" t="s">
        <v>37</v>
      </c>
      <c r="O188" s="157">
        <v>0</v>
      </c>
      <c r="P188" s="157">
        <f>O188*H188</f>
        <v>0</v>
      </c>
      <c r="Q188" s="157">
        <v>0</v>
      </c>
      <c r="R188" s="157">
        <f>Q188*H188</f>
        <v>0</v>
      </c>
      <c r="S188" s="157">
        <v>0</v>
      </c>
      <c r="T188" s="158">
        <f>S188*H188</f>
        <v>0</v>
      </c>
      <c r="V188" s="299"/>
      <c r="W188" s="299"/>
      <c r="X188" s="299"/>
      <c r="AR188" s="159" t="s">
        <v>90</v>
      </c>
      <c r="AT188" s="159" t="s">
        <v>161</v>
      </c>
      <c r="AU188" s="159" t="s">
        <v>78</v>
      </c>
      <c r="AY188" s="14" t="s">
        <v>159</v>
      </c>
      <c r="BE188" s="160">
        <f>IF(N188="základná",J188,0)</f>
        <v>0</v>
      </c>
      <c r="BF188" s="160">
        <f>IF(N188="znížená",J188,0)</f>
        <v>0</v>
      </c>
      <c r="BG188" s="160">
        <f>IF(N188="zákl. prenesená",J188,0)</f>
        <v>0</v>
      </c>
      <c r="BH188" s="160">
        <f>IF(N188="zníž. prenesená",J188,0)</f>
        <v>0</v>
      </c>
      <c r="BI188" s="160">
        <f>IF(N188="nulová",J188,0)</f>
        <v>0</v>
      </c>
      <c r="BJ188" s="14" t="s">
        <v>83</v>
      </c>
      <c r="BK188" s="160">
        <f>ROUND(I188*H188,2)</f>
        <v>0</v>
      </c>
      <c r="BL188" s="14" t="s">
        <v>90</v>
      </c>
      <c r="BM188" s="159" t="s">
        <v>308</v>
      </c>
    </row>
    <row r="189" spans="2:65" s="1" customFormat="1" ht="16.5" customHeight="1" x14ac:dyDescent="0.2">
      <c r="B189" s="123"/>
      <c r="C189" s="239" t="s">
        <v>229</v>
      </c>
      <c r="D189" s="239" t="s">
        <v>161</v>
      </c>
      <c r="E189" s="240" t="s">
        <v>562</v>
      </c>
      <c r="F189" s="220" t="s">
        <v>563</v>
      </c>
      <c r="G189" s="242" t="s">
        <v>462</v>
      </c>
      <c r="H189" s="222">
        <v>88</v>
      </c>
      <c r="I189" s="244"/>
      <c r="J189" s="244"/>
      <c r="K189" s="155"/>
      <c r="L189" s="28"/>
      <c r="M189" s="156" t="s">
        <v>1</v>
      </c>
      <c r="N189" s="122" t="s">
        <v>37</v>
      </c>
      <c r="O189" s="157">
        <v>0</v>
      </c>
      <c r="P189" s="157">
        <f>O189*H189</f>
        <v>0</v>
      </c>
      <c r="Q189" s="157">
        <v>0</v>
      </c>
      <c r="R189" s="157">
        <f>Q189*H189</f>
        <v>0</v>
      </c>
      <c r="S189" s="157">
        <v>0</v>
      </c>
      <c r="T189" s="158">
        <f>S189*H189</f>
        <v>0</v>
      </c>
      <c r="V189" s="299"/>
      <c r="W189" s="299"/>
      <c r="X189" s="299"/>
      <c r="AR189" s="159" t="s">
        <v>90</v>
      </c>
      <c r="AT189" s="159" t="s">
        <v>161</v>
      </c>
      <c r="AU189" s="159" t="s">
        <v>78</v>
      </c>
      <c r="AY189" s="14" t="s">
        <v>159</v>
      </c>
      <c r="BE189" s="160">
        <f>IF(N189="základná",J189,0)</f>
        <v>0</v>
      </c>
      <c r="BF189" s="160">
        <f>IF(N189="znížená",J189,0)</f>
        <v>0</v>
      </c>
      <c r="BG189" s="160">
        <f>IF(N189="zákl. prenesená",J189,0)</f>
        <v>0</v>
      </c>
      <c r="BH189" s="160">
        <f>IF(N189="zníž. prenesená",J189,0)</f>
        <v>0</v>
      </c>
      <c r="BI189" s="160">
        <f>IF(N189="nulová",J189,0)</f>
        <v>0</v>
      </c>
      <c r="BJ189" s="14" t="s">
        <v>83</v>
      </c>
      <c r="BK189" s="160">
        <f>ROUND(I189*H189,2)</f>
        <v>0</v>
      </c>
      <c r="BL189" s="14" t="s">
        <v>90</v>
      </c>
      <c r="BM189" s="159" t="s">
        <v>312</v>
      </c>
    </row>
    <row r="190" spans="2:65" s="1" customFormat="1" ht="19.5" x14ac:dyDescent="0.2">
      <c r="B190" s="28"/>
      <c r="D190" s="175" t="s">
        <v>493</v>
      </c>
      <c r="F190" s="176" t="s">
        <v>564</v>
      </c>
      <c r="L190" s="28"/>
      <c r="M190" s="177"/>
      <c r="T190" s="54"/>
      <c r="V190" s="299"/>
      <c r="W190" s="299"/>
      <c r="X190" s="299"/>
      <c r="AT190" s="14" t="s">
        <v>493</v>
      </c>
      <c r="AU190" s="14" t="s">
        <v>78</v>
      </c>
    </row>
    <row r="191" spans="2:65" s="1" customFormat="1" ht="16.5" customHeight="1" x14ac:dyDescent="0.2">
      <c r="B191" s="123"/>
      <c r="C191" s="149" t="s">
        <v>309</v>
      </c>
      <c r="D191" s="149" t="s">
        <v>161</v>
      </c>
      <c r="E191" s="150" t="s">
        <v>565</v>
      </c>
      <c r="F191" s="151" t="s">
        <v>566</v>
      </c>
      <c r="G191" s="152" t="s">
        <v>462</v>
      </c>
      <c r="H191" s="153">
        <v>24</v>
      </c>
      <c r="I191" s="154"/>
      <c r="J191" s="154"/>
      <c r="K191" s="155"/>
      <c r="L191" s="28"/>
      <c r="M191" s="156" t="s">
        <v>1</v>
      </c>
      <c r="N191" s="122" t="s">
        <v>37</v>
      </c>
      <c r="O191" s="157">
        <v>0</v>
      </c>
      <c r="P191" s="157">
        <f>O191*H191</f>
        <v>0</v>
      </c>
      <c r="Q191" s="157">
        <v>0</v>
      </c>
      <c r="R191" s="157">
        <f>Q191*H191</f>
        <v>0</v>
      </c>
      <c r="S191" s="157">
        <v>0</v>
      </c>
      <c r="T191" s="158">
        <f>S191*H191</f>
        <v>0</v>
      </c>
      <c r="AR191" s="159" t="s">
        <v>90</v>
      </c>
      <c r="AT191" s="159" t="s">
        <v>161</v>
      </c>
      <c r="AU191" s="159" t="s">
        <v>78</v>
      </c>
      <c r="AY191" s="14" t="s">
        <v>159</v>
      </c>
      <c r="BE191" s="160">
        <f>IF(N191="základná",J191,0)</f>
        <v>0</v>
      </c>
      <c r="BF191" s="160">
        <f>IF(N191="znížená",J191,0)</f>
        <v>0</v>
      </c>
      <c r="BG191" s="160">
        <f>IF(N191="zákl. prenesená",J191,0)</f>
        <v>0</v>
      </c>
      <c r="BH191" s="160">
        <f>IF(N191="zníž. prenesená",J191,0)</f>
        <v>0</v>
      </c>
      <c r="BI191" s="160">
        <f>IF(N191="nulová",J191,0)</f>
        <v>0</v>
      </c>
      <c r="BJ191" s="14" t="s">
        <v>83</v>
      </c>
      <c r="BK191" s="160">
        <f>ROUND(I191*H191,2)</f>
        <v>0</v>
      </c>
      <c r="BL191" s="14" t="s">
        <v>90</v>
      </c>
      <c r="BM191" s="159" t="s">
        <v>315</v>
      </c>
    </row>
    <row r="192" spans="2:65" s="235" customFormat="1" ht="24" customHeight="1" x14ac:dyDescent="0.2">
      <c r="B192" s="223"/>
      <c r="C192" s="319" t="s">
        <v>1857</v>
      </c>
      <c r="D192" s="319" t="s">
        <v>161</v>
      </c>
      <c r="E192" s="318" t="s">
        <v>1858</v>
      </c>
      <c r="F192" s="220" t="s">
        <v>1859</v>
      </c>
      <c r="G192" s="242" t="s">
        <v>196</v>
      </c>
      <c r="H192" s="222">
        <v>24</v>
      </c>
      <c r="I192" s="244"/>
      <c r="J192" s="244"/>
      <c r="K192" s="245"/>
      <c r="L192" s="246"/>
      <c r="M192" s="247"/>
      <c r="N192" s="248"/>
      <c r="O192" s="233"/>
      <c r="P192" s="233"/>
      <c r="Q192" s="233"/>
      <c r="R192" s="233"/>
      <c r="S192" s="233"/>
      <c r="T192" s="234"/>
      <c r="AR192" s="236"/>
      <c r="AT192" s="236"/>
      <c r="AU192" s="236"/>
      <c r="AY192" s="237"/>
      <c r="BE192" s="238"/>
      <c r="BF192" s="238"/>
      <c r="BG192" s="238"/>
      <c r="BH192" s="238"/>
      <c r="BI192" s="238"/>
      <c r="BJ192" s="237"/>
      <c r="BK192" s="238"/>
      <c r="BL192" s="237"/>
      <c r="BM192" s="236"/>
    </row>
    <row r="193" spans="2:65" s="1" customFormat="1" ht="16.5" customHeight="1" x14ac:dyDescent="0.2">
      <c r="B193" s="123"/>
      <c r="C193" s="149" t="s">
        <v>233</v>
      </c>
      <c r="D193" s="149" t="s">
        <v>161</v>
      </c>
      <c r="E193" s="150" t="s">
        <v>1638</v>
      </c>
      <c r="F193" s="151" t="s">
        <v>1639</v>
      </c>
      <c r="G193" s="152" t="s">
        <v>462</v>
      </c>
      <c r="H193" s="153">
        <v>1</v>
      </c>
      <c r="I193" s="154"/>
      <c r="J193" s="154"/>
      <c r="K193" s="155"/>
      <c r="L193" s="28"/>
      <c r="M193" s="156" t="s">
        <v>1</v>
      </c>
      <c r="N193" s="122" t="s">
        <v>37</v>
      </c>
      <c r="O193" s="157">
        <v>0</v>
      </c>
      <c r="P193" s="157">
        <f>O193*H193</f>
        <v>0</v>
      </c>
      <c r="Q193" s="157">
        <v>0</v>
      </c>
      <c r="R193" s="157">
        <f>Q193*H193</f>
        <v>0</v>
      </c>
      <c r="S193" s="157">
        <v>0</v>
      </c>
      <c r="T193" s="158">
        <f>S193*H193</f>
        <v>0</v>
      </c>
      <c r="AR193" s="159" t="s">
        <v>90</v>
      </c>
      <c r="AT193" s="159" t="s">
        <v>161</v>
      </c>
      <c r="AU193" s="159" t="s">
        <v>78</v>
      </c>
      <c r="AY193" s="14" t="s">
        <v>159</v>
      </c>
      <c r="BE193" s="160">
        <f>IF(N193="základná",J193,0)</f>
        <v>0</v>
      </c>
      <c r="BF193" s="160">
        <f>IF(N193="znížená",J193,0)</f>
        <v>0</v>
      </c>
      <c r="BG193" s="160">
        <f>IF(N193="zákl. prenesená",J193,0)</f>
        <v>0</v>
      </c>
      <c r="BH193" s="160">
        <f>IF(N193="zníž. prenesená",J193,0)</f>
        <v>0</v>
      </c>
      <c r="BI193" s="160">
        <f>IF(N193="nulová",J193,0)</f>
        <v>0</v>
      </c>
      <c r="BJ193" s="14" t="s">
        <v>83</v>
      </c>
      <c r="BK193" s="160">
        <f>ROUND(I193*H193,2)</f>
        <v>0</v>
      </c>
      <c r="BL193" s="14" t="s">
        <v>90</v>
      </c>
      <c r="BM193" s="159" t="s">
        <v>319</v>
      </c>
    </row>
    <row r="194" spans="2:65" s="1" customFormat="1" ht="19.5" x14ac:dyDescent="0.2">
      <c r="B194" s="28"/>
      <c r="D194" s="175" t="s">
        <v>493</v>
      </c>
      <c r="F194" s="176" t="s">
        <v>567</v>
      </c>
      <c r="L194" s="28"/>
      <c r="M194" s="177"/>
      <c r="T194" s="54"/>
      <c r="AT194" s="14" t="s">
        <v>493</v>
      </c>
      <c r="AU194" s="14" t="s">
        <v>78</v>
      </c>
    </row>
    <row r="195" spans="2:65" s="1" customFormat="1" ht="16.5" customHeight="1" x14ac:dyDescent="0.2">
      <c r="B195" s="123"/>
      <c r="C195" s="149" t="s">
        <v>316</v>
      </c>
      <c r="D195" s="149" t="s">
        <v>161</v>
      </c>
      <c r="E195" s="150" t="s">
        <v>568</v>
      </c>
      <c r="F195" s="151" t="s">
        <v>569</v>
      </c>
      <c r="G195" s="152" t="s">
        <v>196</v>
      </c>
      <c r="H195" s="153">
        <v>90</v>
      </c>
      <c r="I195" s="154"/>
      <c r="J195" s="154"/>
      <c r="K195" s="155"/>
      <c r="L195" s="28"/>
      <c r="M195" s="156" t="s">
        <v>1</v>
      </c>
      <c r="N195" s="122" t="s">
        <v>37</v>
      </c>
      <c r="O195" s="157">
        <v>0</v>
      </c>
      <c r="P195" s="157">
        <f>O195*H195</f>
        <v>0</v>
      </c>
      <c r="Q195" s="157">
        <v>0</v>
      </c>
      <c r="R195" s="157">
        <f>Q195*H195</f>
        <v>0</v>
      </c>
      <c r="S195" s="157">
        <v>0</v>
      </c>
      <c r="T195" s="158">
        <f>S195*H195</f>
        <v>0</v>
      </c>
      <c r="AR195" s="159" t="s">
        <v>90</v>
      </c>
      <c r="AT195" s="159" t="s">
        <v>161</v>
      </c>
      <c r="AU195" s="159" t="s">
        <v>78</v>
      </c>
      <c r="AY195" s="14" t="s">
        <v>159</v>
      </c>
      <c r="BE195" s="160">
        <f>IF(N195="základná",J195,0)</f>
        <v>0</v>
      </c>
      <c r="BF195" s="160">
        <f>IF(N195="znížená",J195,0)</f>
        <v>0</v>
      </c>
      <c r="BG195" s="160">
        <f>IF(N195="zákl. prenesená",J195,0)</f>
        <v>0</v>
      </c>
      <c r="BH195" s="160">
        <f>IF(N195="zníž. prenesená",J195,0)</f>
        <v>0</v>
      </c>
      <c r="BI195" s="160">
        <f>IF(N195="nulová",J195,0)</f>
        <v>0</v>
      </c>
      <c r="BJ195" s="14" t="s">
        <v>83</v>
      </c>
      <c r="BK195" s="160">
        <f>ROUND(I195*H195,2)</f>
        <v>0</v>
      </c>
      <c r="BL195" s="14" t="s">
        <v>90</v>
      </c>
      <c r="BM195" s="159" t="s">
        <v>324</v>
      </c>
    </row>
    <row r="196" spans="2:65" s="1" customFormat="1" ht="16.5" customHeight="1" x14ac:dyDescent="0.2">
      <c r="B196" s="123"/>
      <c r="C196" s="149" t="s">
        <v>71</v>
      </c>
      <c r="D196" s="149" t="s">
        <v>161</v>
      </c>
      <c r="E196" s="150" t="s">
        <v>570</v>
      </c>
      <c r="F196" s="151" t="s">
        <v>571</v>
      </c>
      <c r="G196" s="152" t="s">
        <v>294</v>
      </c>
      <c r="H196" s="153"/>
      <c r="I196" s="154"/>
      <c r="J196" s="154"/>
      <c r="K196" s="155"/>
      <c r="L196" s="28"/>
      <c r="M196" s="156" t="s">
        <v>1</v>
      </c>
      <c r="N196" s="122" t="s">
        <v>37</v>
      </c>
      <c r="O196" s="157">
        <v>0</v>
      </c>
      <c r="P196" s="157">
        <f>O196*H196</f>
        <v>0</v>
      </c>
      <c r="Q196" s="157">
        <v>0</v>
      </c>
      <c r="R196" s="157">
        <f>Q196*H196</f>
        <v>0</v>
      </c>
      <c r="S196" s="157">
        <v>0</v>
      </c>
      <c r="T196" s="158">
        <f>S196*H196</f>
        <v>0</v>
      </c>
      <c r="AR196" s="159" t="s">
        <v>90</v>
      </c>
      <c r="AT196" s="159" t="s">
        <v>161</v>
      </c>
      <c r="AU196" s="159" t="s">
        <v>78</v>
      </c>
      <c r="AY196" s="14" t="s">
        <v>159</v>
      </c>
      <c r="BE196" s="160">
        <f>IF(N196="základná",J196,0)</f>
        <v>0</v>
      </c>
      <c r="BF196" s="160">
        <f>IF(N196="znížená",J196,0)</f>
        <v>0</v>
      </c>
      <c r="BG196" s="160">
        <f>IF(N196="zákl. prenesená",J196,0)</f>
        <v>0</v>
      </c>
      <c r="BH196" s="160">
        <f>IF(N196="zníž. prenesená",J196,0)</f>
        <v>0</v>
      </c>
      <c r="BI196" s="160">
        <f>IF(N196="nulová",J196,0)</f>
        <v>0</v>
      </c>
      <c r="BJ196" s="14" t="s">
        <v>83</v>
      </c>
      <c r="BK196" s="160">
        <f>ROUND(I196*H196,2)</f>
        <v>0</v>
      </c>
      <c r="BL196" s="14" t="s">
        <v>90</v>
      </c>
      <c r="BM196" s="159" t="s">
        <v>331</v>
      </c>
    </row>
    <row r="197" spans="2:65" s="11" customFormat="1" ht="25.5" customHeight="1" x14ac:dyDescent="0.2">
      <c r="B197" s="138"/>
      <c r="D197" s="139" t="s">
        <v>70</v>
      </c>
      <c r="E197" s="140" t="s">
        <v>284</v>
      </c>
      <c r="F197" s="140" t="s">
        <v>572</v>
      </c>
      <c r="J197" s="148"/>
      <c r="L197" s="138"/>
      <c r="M197" s="142"/>
      <c r="P197" s="143">
        <f>P198+SUM(P199:P253)</f>
        <v>0</v>
      </c>
      <c r="R197" s="143">
        <f>R198+SUM(R199:R253)</f>
        <v>0</v>
      </c>
      <c r="T197" s="144">
        <f>T198+SUM(T199:T253)</f>
        <v>0</v>
      </c>
      <c r="AR197" s="139" t="s">
        <v>78</v>
      </c>
      <c r="AT197" s="145" t="s">
        <v>70</v>
      </c>
      <c r="AU197" s="145" t="s">
        <v>78</v>
      </c>
      <c r="AY197" s="139" t="s">
        <v>159</v>
      </c>
      <c r="BK197" s="146">
        <f>BK198+SUM(BK199:BK253)</f>
        <v>0</v>
      </c>
    </row>
    <row r="198" spans="2:65" s="1" customFormat="1" ht="16.5" customHeight="1" x14ac:dyDescent="0.2">
      <c r="B198" s="123"/>
      <c r="C198" s="149" t="s">
        <v>78</v>
      </c>
      <c r="D198" s="149" t="s">
        <v>161</v>
      </c>
      <c r="E198" s="150" t="s">
        <v>573</v>
      </c>
      <c r="F198" s="151" t="s">
        <v>574</v>
      </c>
      <c r="G198" s="152" t="s">
        <v>196</v>
      </c>
      <c r="H198" s="153">
        <v>136.5</v>
      </c>
      <c r="I198" s="154"/>
      <c r="J198" s="154"/>
      <c r="K198" s="155"/>
      <c r="L198" s="28"/>
      <c r="M198" s="156" t="s">
        <v>1</v>
      </c>
      <c r="N198" s="122" t="s">
        <v>37</v>
      </c>
      <c r="O198" s="157">
        <v>0</v>
      </c>
      <c r="P198" s="157">
        <f t="shared" ref="P198:P203" si="27">O198*H198</f>
        <v>0</v>
      </c>
      <c r="Q198" s="157">
        <v>0</v>
      </c>
      <c r="R198" s="157">
        <f t="shared" ref="R198:R203" si="28">Q198*H198</f>
        <v>0</v>
      </c>
      <c r="S198" s="157">
        <v>0</v>
      </c>
      <c r="T198" s="158">
        <f t="shared" ref="T198:T203" si="29">S198*H198</f>
        <v>0</v>
      </c>
      <c r="AR198" s="159" t="s">
        <v>90</v>
      </c>
      <c r="AT198" s="159" t="s">
        <v>161</v>
      </c>
      <c r="AU198" s="159" t="s">
        <v>83</v>
      </c>
      <c r="AY198" s="14" t="s">
        <v>159</v>
      </c>
      <c r="BE198" s="160">
        <f t="shared" ref="BE198:BE203" si="30">IF(N198="základná",J198,0)</f>
        <v>0</v>
      </c>
      <c r="BF198" s="160">
        <f t="shared" ref="BF198:BF203" si="31">IF(N198="znížená",J198,0)</f>
        <v>0</v>
      </c>
      <c r="BG198" s="160">
        <f t="shared" ref="BG198:BG203" si="32">IF(N198="zákl. prenesená",J198,0)</f>
        <v>0</v>
      </c>
      <c r="BH198" s="160">
        <f t="shared" ref="BH198:BH203" si="33">IF(N198="zníž. prenesená",J198,0)</f>
        <v>0</v>
      </c>
      <c r="BI198" s="160">
        <f t="shared" ref="BI198:BI203" si="34">IF(N198="nulová",J198,0)</f>
        <v>0</v>
      </c>
      <c r="BJ198" s="14" t="s">
        <v>83</v>
      </c>
      <c r="BK198" s="160">
        <f t="shared" ref="BK198:BK203" si="35">ROUND(I198*H198,2)</f>
        <v>0</v>
      </c>
      <c r="BL198" s="14" t="s">
        <v>90</v>
      </c>
      <c r="BM198" s="159" t="s">
        <v>337</v>
      </c>
    </row>
    <row r="199" spans="2:65" s="1" customFormat="1" ht="16.5" customHeight="1" x14ac:dyDescent="0.2">
      <c r="B199" s="123"/>
      <c r="C199" s="149" t="s">
        <v>83</v>
      </c>
      <c r="D199" s="149" t="s">
        <v>161</v>
      </c>
      <c r="E199" s="150" t="s">
        <v>575</v>
      </c>
      <c r="F199" s="151" t="s">
        <v>576</v>
      </c>
      <c r="G199" s="152" t="s">
        <v>196</v>
      </c>
      <c r="H199" s="153">
        <v>21</v>
      </c>
      <c r="I199" s="154"/>
      <c r="J199" s="154"/>
      <c r="K199" s="155"/>
      <c r="L199" s="28"/>
      <c r="M199" s="156" t="s">
        <v>1</v>
      </c>
      <c r="N199" s="122" t="s">
        <v>37</v>
      </c>
      <c r="O199" s="157">
        <v>0</v>
      </c>
      <c r="P199" s="157">
        <f t="shared" si="27"/>
        <v>0</v>
      </c>
      <c r="Q199" s="157">
        <v>0</v>
      </c>
      <c r="R199" s="157">
        <f t="shared" si="28"/>
        <v>0</v>
      </c>
      <c r="S199" s="157">
        <v>0</v>
      </c>
      <c r="T199" s="158">
        <f t="shared" si="29"/>
        <v>0</v>
      </c>
      <c r="AR199" s="159" t="s">
        <v>90</v>
      </c>
      <c r="AT199" s="159" t="s">
        <v>161</v>
      </c>
      <c r="AU199" s="159" t="s">
        <v>83</v>
      </c>
      <c r="AY199" s="14" t="s">
        <v>159</v>
      </c>
      <c r="BE199" s="160">
        <f t="shared" si="30"/>
        <v>0</v>
      </c>
      <c r="BF199" s="160">
        <f t="shared" si="31"/>
        <v>0</v>
      </c>
      <c r="BG199" s="160">
        <f t="shared" si="32"/>
        <v>0</v>
      </c>
      <c r="BH199" s="160">
        <f t="shared" si="33"/>
        <v>0</v>
      </c>
      <c r="BI199" s="160">
        <f t="shared" si="34"/>
        <v>0</v>
      </c>
      <c r="BJ199" s="14" t="s">
        <v>83</v>
      </c>
      <c r="BK199" s="160">
        <f t="shared" si="35"/>
        <v>0</v>
      </c>
      <c r="BL199" s="14" t="s">
        <v>90</v>
      </c>
      <c r="BM199" s="159" t="s">
        <v>341</v>
      </c>
    </row>
    <row r="200" spans="2:65" s="1" customFormat="1" ht="16.5" customHeight="1" x14ac:dyDescent="0.2">
      <c r="B200" s="123"/>
      <c r="C200" s="149" t="s">
        <v>87</v>
      </c>
      <c r="D200" s="149" t="s">
        <v>161</v>
      </c>
      <c r="E200" s="150" t="s">
        <v>1640</v>
      </c>
      <c r="F200" s="151" t="s">
        <v>1641</v>
      </c>
      <c r="G200" s="152" t="s">
        <v>196</v>
      </c>
      <c r="H200" s="153">
        <v>31.5</v>
      </c>
      <c r="I200" s="154"/>
      <c r="J200" s="154"/>
      <c r="K200" s="155"/>
      <c r="L200" s="28"/>
      <c r="M200" s="156" t="s">
        <v>1</v>
      </c>
      <c r="N200" s="122" t="s">
        <v>37</v>
      </c>
      <c r="O200" s="157">
        <v>0</v>
      </c>
      <c r="P200" s="157">
        <f t="shared" si="27"/>
        <v>0</v>
      </c>
      <c r="Q200" s="157">
        <v>0</v>
      </c>
      <c r="R200" s="157">
        <f t="shared" si="28"/>
        <v>0</v>
      </c>
      <c r="S200" s="157">
        <v>0</v>
      </c>
      <c r="T200" s="158">
        <f t="shared" si="29"/>
        <v>0</v>
      </c>
      <c r="AR200" s="159" t="s">
        <v>90</v>
      </c>
      <c r="AT200" s="159" t="s">
        <v>161</v>
      </c>
      <c r="AU200" s="159" t="s">
        <v>83</v>
      </c>
      <c r="AY200" s="14" t="s">
        <v>159</v>
      </c>
      <c r="BE200" s="160">
        <f t="shared" si="30"/>
        <v>0</v>
      </c>
      <c r="BF200" s="160">
        <f t="shared" si="31"/>
        <v>0</v>
      </c>
      <c r="BG200" s="160">
        <f t="shared" si="32"/>
        <v>0</v>
      </c>
      <c r="BH200" s="160">
        <f t="shared" si="33"/>
        <v>0</v>
      </c>
      <c r="BI200" s="160">
        <f t="shared" si="34"/>
        <v>0</v>
      </c>
      <c r="BJ200" s="14" t="s">
        <v>83</v>
      </c>
      <c r="BK200" s="160">
        <f t="shared" si="35"/>
        <v>0</v>
      </c>
      <c r="BL200" s="14" t="s">
        <v>90</v>
      </c>
      <c r="BM200" s="159" t="s">
        <v>346</v>
      </c>
    </row>
    <row r="201" spans="2:65" s="1" customFormat="1" ht="16.5" customHeight="1" x14ac:dyDescent="0.2">
      <c r="B201" s="123"/>
      <c r="C201" s="149" t="s">
        <v>90</v>
      </c>
      <c r="D201" s="149" t="s">
        <v>161</v>
      </c>
      <c r="E201" s="150" t="s">
        <v>577</v>
      </c>
      <c r="F201" s="151" t="s">
        <v>578</v>
      </c>
      <c r="G201" s="152" t="s">
        <v>462</v>
      </c>
      <c r="H201" s="153">
        <v>160</v>
      </c>
      <c r="I201" s="154"/>
      <c r="J201" s="154"/>
      <c r="K201" s="155"/>
      <c r="L201" s="28"/>
      <c r="M201" s="156" t="s">
        <v>1</v>
      </c>
      <c r="N201" s="122" t="s">
        <v>37</v>
      </c>
      <c r="O201" s="157">
        <v>0</v>
      </c>
      <c r="P201" s="157">
        <f t="shared" si="27"/>
        <v>0</v>
      </c>
      <c r="Q201" s="157">
        <v>0</v>
      </c>
      <c r="R201" s="157">
        <f t="shared" si="28"/>
        <v>0</v>
      </c>
      <c r="S201" s="157">
        <v>0</v>
      </c>
      <c r="T201" s="158">
        <f t="shared" si="29"/>
        <v>0</v>
      </c>
      <c r="AR201" s="159" t="s">
        <v>90</v>
      </c>
      <c r="AT201" s="159" t="s">
        <v>161</v>
      </c>
      <c r="AU201" s="159" t="s">
        <v>83</v>
      </c>
      <c r="AY201" s="14" t="s">
        <v>159</v>
      </c>
      <c r="BE201" s="160">
        <f t="shared" si="30"/>
        <v>0</v>
      </c>
      <c r="BF201" s="160">
        <f t="shared" si="31"/>
        <v>0</v>
      </c>
      <c r="BG201" s="160">
        <f t="shared" si="32"/>
        <v>0</v>
      </c>
      <c r="BH201" s="160">
        <f t="shared" si="33"/>
        <v>0</v>
      </c>
      <c r="BI201" s="160">
        <f t="shared" si="34"/>
        <v>0</v>
      </c>
      <c r="BJ201" s="14" t="s">
        <v>83</v>
      </c>
      <c r="BK201" s="160">
        <f t="shared" si="35"/>
        <v>0</v>
      </c>
      <c r="BL201" s="14" t="s">
        <v>90</v>
      </c>
      <c r="BM201" s="159" t="s">
        <v>350</v>
      </c>
    </row>
    <row r="202" spans="2:65" s="1" customFormat="1" ht="16.5" customHeight="1" x14ac:dyDescent="0.2">
      <c r="B202" s="123"/>
      <c r="C202" s="149" t="s">
        <v>105</v>
      </c>
      <c r="D202" s="149" t="s">
        <v>161</v>
      </c>
      <c r="E202" s="150" t="s">
        <v>579</v>
      </c>
      <c r="F202" s="151" t="s">
        <v>580</v>
      </c>
      <c r="G202" s="152" t="s">
        <v>462</v>
      </c>
      <c r="H202" s="153">
        <v>50</v>
      </c>
      <c r="I202" s="154"/>
      <c r="J202" s="154"/>
      <c r="K202" s="155"/>
      <c r="L202" s="28"/>
      <c r="M202" s="156" t="s">
        <v>1</v>
      </c>
      <c r="N202" s="122" t="s">
        <v>37</v>
      </c>
      <c r="O202" s="157">
        <v>0</v>
      </c>
      <c r="P202" s="157">
        <f t="shared" si="27"/>
        <v>0</v>
      </c>
      <c r="Q202" s="157">
        <v>0</v>
      </c>
      <c r="R202" s="157">
        <f t="shared" si="28"/>
        <v>0</v>
      </c>
      <c r="S202" s="157">
        <v>0</v>
      </c>
      <c r="T202" s="158">
        <f t="shared" si="29"/>
        <v>0</v>
      </c>
      <c r="AR202" s="159" t="s">
        <v>90</v>
      </c>
      <c r="AT202" s="159" t="s">
        <v>161</v>
      </c>
      <c r="AU202" s="159" t="s">
        <v>83</v>
      </c>
      <c r="AY202" s="14" t="s">
        <v>159</v>
      </c>
      <c r="BE202" s="160">
        <f t="shared" si="30"/>
        <v>0</v>
      </c>
      <c r="BF202" s="160">
        <f t="shared" si="31"/>
        <v>0</v>
      </c>
      <c r="BG202" s="160">
        <f t="shared" si="32"/>
        <v>0</v>
      </c>
      <c r="BH202" s="160">
        <f t="shared" si="33"/>
        <v>0</v>
      </c>
      <c r="BI202" s="160">
        <f t="shared" si="34"/>
        <v>0</v>
      </c>
      <c r="BJ202" s="14" t="s">
        <v>83</v>
      </c>
      <c r="BK202" s="160">
        <f t="shared" si="35"/>
        <v>0</v>
      </c>
      <c r="BL202" s="14" t="s">
        <v>90</v>
      </c>
      <c r="BM202" s="159" t="s">
        <v>353</v>
      </c>
    </row>
    <row r="203" spans="2:65" s="1" customFormat="1" ht="16.5" customHeight="1" x14ac:dyDescent="0.2">
      <c r="B203" s="123"/>
      <c r="C203" s="149" t="s">
        <v>102</v>
      </c>
      <c r="D203" s="149" t="s">
        <v>161</v>
      </c>
      <c r="E203" s="150" t="s">
        <v>581</v>
      </c>
      <c r="F203" s="151" t="s">
        <v>582</v>
      </c>
      <c r="G203" s="152" t="s">
        <v>462</v>
      </c>
      <c r="H203" s="153">
        <v>13</v>
      </c>
      <c r="I203" s="154"/>
      <c r="J203" s="154"/>
      <c r="K203" s="155"/>
      <c r="L203" s="28"/>
      <c r="M203" s="156" t="s">
        <v>1</v>
      </c>
      <c r="N203" s="122" t="s">
        <v>37</v>
      </c>
      <c r="O203" s="157">
        <v>0</v>
      </c>
      <c r="P203" s="157">
        <f t="shared" si="27"/>
        <v>0</v>
      </c>
      <c r="Q203" s="157">
        <v>0</v>
      </c>
      <c r="R203" s="157">
        <f t="shared" si="28"/>
        <v>0</v>
      </c>
      <c r="S203" s="157">
        <v>0</v>
      </c>
      <c r="T203" s="158">
        <f t="shared" si="29"/>
        <v>0</v>
      </c>
      <c r="AR203" s="159" t="s">
        <v>90</v>
      </c>
      <c r="AT203" s="159" t="s">
        <v>161</v>
      </c>
      <c r="AU203" s="159" t="s">
        <v>83</v>
      </c>
      <c r="AY203" s="14" t="s">
        <v>159</v>
      </c>
      <c r="BE203" s="160">
        <f t="shared" si="30"/>
        <v>0</v>
      </c>
      <c r="BF203" s="160">
        <f t="shared" si="31"/>
        <v>0</v>
      </c>
      <c r="BG203" s="160">
        <f t="shared" si="32"/>
        <v>0</v>
      </c>
      <c r="BH203" s="160">
        <f t="shared" si="33"/>
        <v>0</v>
      </c>
      <c r="BI203" s="160">
        <f t="shared" si="34"/>
        <v>0</v>
      </c>
      <c r="BJ203" s="14" t="s">
        <v>83</v>
      </c>
      <c r="BK203" s="160">
        <f t="shared" si="35"/>
        <v>0</v>
      </c>
      <c r="BL203" s="14" t="s">
        <v>90</v>
      </c>
      <c r="BM203" s="159" t="s">
        <v>357</v>
      </c>
    </row>
    <row r="204" spans="2:65" s="1" customFormat="1" ht="19.5" x14ac:dyDescent="0.2">
      <c r="B204" s="28"/>
      <c r="D204" s="175" t="s">
        <v>493</v>
      </c>
      <c r="F204" s="176" t="s">
        <v>503</v>
      </c>
      <c r="L204" s="28"/>
      <c r="M204" s="177"/>
      <c r="T204" s="54"/>
      <c r="AT204" s="14" t="s">
        <v>493</v>
      </c>
      <c r="AU204" s="14" t="s">
        <v>83</v>
      </c>
    </row>
    <row r="205" spans="2:65" s="1" customFormat="1" ht="16.5" customHeight="1" x14ac:dyDescent="0.2">
      <c r="B205" s="123"/>
      <c r="C205" s="149" t="s">
        <v>108</v>
      </c>
      <c r="D205" s="149" t="s">
        <v>161</v>
      </c>
      <c r="E205" s="150" t="s">
        <v>583</v>
      </c>
      <c r="F205" s="151" t="s">
        <v>584</v>
      </c>
      <c r="G205" s="152" t="s">
        <v>462</v>
      </c>
      <c r="H205" s="153">
        <v>20</v>
      </c>
      <c r="I205" s="154"/>
      <c r="J205" s="154"/>
      <c r="K205" s="155"/>
      <c r="L205" s="28"/>
      <c r="M205" s="156" t="s">
        <v>1</v>
      </c>
      <c r="N205" s="122" t="s">
        <v>37</v>
      </c>
      <c r="O205" s="157">
        <v>0</v>
      </c>
      <c r="P205" s="157">
        <f>O205*H205</f>
        <v>0</v>
      </c>
      <c r="Q205" s="157">
        <v>0</v>
      </c>
      <c r="R205" s="157">
        <f>Q205*H205</f>
        <v>0</v>
      </c>
      <c r="S205" s="157">
        <v>0</v>
      </c>
      <c r="T205" s="158">
        <f>S205*H205</f>
        <v>0</v>
      </c>
      <c r="AR205" s="159" t="s">
        <v>90</v>
      </c>
      <c r="AT205" s="159" t="s">
        <v>161</v>
      </c>
      <c r="AU205" s="159" t="s">
        <v>83</v>
      </c>
      <c r="AY205" s="14" t="s">
        <v>159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4" t="s">
        <v>83</v>
      </c>
      <c r="BK205" s="160">
        <f>ROUND(I205*H205,2)</f>
        <v>0</v>
      </c>
      <c r="BL205" s="14" t="s">
        <v>90</v>
      </c>
      <c r="BM205" s="159" t="s">
        <v>360</v>
      </c>
    </row>
    <row r="206" spans="2:65" s="1" customFormat="1" ht="16.5" customHeight="1" x14ac:dyDescent="0.2">
      <c r="B206" s="123"/>
      <c r="C206" s="149" t="s">
        <v>170</v>
      </c>
      <c r="D206" s="149" t="s">
        <v>161</v>
      </c>
      <c r="E206" s="150" t="s">
        <v>585</v>
      </c>
      <c r="F206" s="151" t="s">
        <v>510</v>
      </c>
      <c r="G206" s="152" t="s">
        <v>462</v>
      </c>
      <c r="H206" s="153">
        <v>200</v>
      </c>
      <c r="I206" s="154"/>
      <c r="J206" s="154"/>
      <c r="K206" s="155"/>
      <c r="L206" s="28"/>
      <c r="M206" s="156" t="s">
        <v>1</v>
      </c>
      <c r="N206" s="122" t="s">
        <v>37</v>
      </c>
      <c r="O206" s="157">
        <v>0</v>
      </c>
      <c r="P206" s="157">
        <f>O206*H206</f>
        <v>0</v>
      </c>
      <c r="Q206" s="157">
        <v>0</v>
      </c>
      <c r="R206" s="157">
        <f>Q206*H206</f>
        <v>0</v>
      </c>
      <c r="S206" s="157">
        <v>0</v>
      </c>
      <c r="T206" s="158">
        <f>S206*H206</f>
        <v>0</v>
      </c>
      <c r="AR206" s="159" t="s">
        <v>90</v>
      </c>
      <c r="AT206" s="159" t="s">
        <v>161</v>
      </c>
      <c r="AU206" s="159" t="s">
        <v>83</v>
      </c>
      <c r="AY206" s="14" t="s">
        <v>159</v>
      </c>
      <c r="BE206" s="160">
        <f>IF(N206="základná",J206,0)</f>
        <v>0</v>
      </c>
      <c r="BF206" s="160">
        <f>IF(N206="znížená",J206,0)</f>
        <v>0</v>
      </c>
      <c r="BG206" s="160">
        <f>IF(N206="zákl. prenesená",J206,0)</f>
        <v>0</v>
      </c>
      <c r="BH206" s="160">
        <f>IF(N206="zníž. prenesená",J206,0)</f>
        <v>0</v>
      </c>
      <c r="BI206" s="160">
        <f>IF(N206="nulová",J206,0)</f>
        <v>0</v>
      </c>
      <c r="BJ206" s="14" t="s">
        <v>83</v>
      </c>
      <c r="BK206" s="160">
        <f>ROUND(I206*H206,2)</f>
        <v>0</v>
      </c>
      <c r="BL206" s="14" t="s">
        <v>90</v>
      </c>
      <c r="BM206" s="159" t="s">
        <v>364</v>
      </c>
    </row>
    <row r="207" spans="2:65" s="1" customFormat="1" ht="19.5" x14ac:dyDescent="0.2">
      <c r="B207" s="28"/>
      <c r="D207" s="175" t="s">
        <v>493</v>
      </c>
      <c r="F207" s="176" t="s">
        <v>511</v>
      </c>
      <c r="L207" s="28"/>
      <c r="M207" s="177"/>
      <c r="T207" s="54"/>
      <c r="AT207" s="14" t="s">
        <v>493</v>
      </c>
      <c r="AU207" s="14" t="s">
        <v>83</v>
      </c>
    </row>
    <row r="208" spans="2:65" s="1" customFormat="1" ht="16.5" customHeight="1" x14ac:dyDescent="0.2">
      <c r="B208" s="123"/>
      <c r="C208" s="149" t="s">
        <v>187</v>
      </c>
      <c r="D208" s="149" t="s">
        <v>161</v>
      </c>
      <c r="E208" s="150" t="s">
        <v>1642</v>
      </c>
      <c r="F208" s="151" t="s">
        <v>1643</v>
      </c>
      <c r="G208" s="152" t="s">
        <v>196</v>
      </c>
      <c r="H208" s="153">
        <v>16</v>
      </c>
      <c r="I208" s="154"/>
      <c r="J208" s="154"/>
      <c r="K208" s="155"/>
      <c r="L208" s="28"/>
      <c r="M208" s="156" t="s">
        <v>1</v>
      </c>
      <c r="N208" s="122" t="s">
        <v>37</v>
      </c>
      <c r="O208" s="157">
        <v>0</v>
      </c>
      <c r="P208" s="157">
        <f t="shared" ref="P208:P214" si="36">O208*H208</f>
        <v>0</v>
      </c>
      <c r="Q208" s="157">
        <v>0</v>
      </c>
      <c r="R208" s="157">
        <f t="shared" ref="R208:R214" si="37">Q208*H208</f>
        <v>0</v>
      </c>
      <c r="S208" s="157">
        <v>0</v>
      </c>
      <c r="T208" s="158">
        <f t="shared" ref="T208:T214" si="38">S208*H208</f>
        <v>0</v>
      </c>
      <c r="AR208" s="159" t="s">
        <v>90</v>
      </c>
      <c r="AT208" s="159" t="s">
        <v>161</v>
      </c>
      <c r="AU208" s="159" t="s">
        <v>83</v>
      </c>
      <c r="AY208" s="14" t="s">
        <v>159</v>
      </c>
      <c r="BE208" s="160">
        <f t="shared" ref="BE208:BE214" si="39">IF(N208="základná",J208,0)</f>
        <v>0</v>
      </c>
      <c r="BF208" s="160">
        <f t="shared" ref="BF208:BF214" si="40">IF(N208="znížená",J208,0)</f>
        <v>0</v>
      </c>
      <c r="BG208" s="160">
        <f t="shared" ref="BG208:BG214" si="41">IF(N208="zákl. prenesená",J208,0)</f>
        <v>0</v>
      </c>
      <c r="BH208" s="160">
        <f t="shared" ref="BH208:BH214" si="42">IF(N208="zníž. prenesená",J208,0)</f>
        <v>0</v>
      </c>
      <c r="BI208" s="160">
        <f t="shared" ref="BI208:BI214" si="43">IF(N208="nulová",J208,0)</f>
        <v>0</v>
      </c>
      <c r="BJ208" s="14" t="s">
        <v>83</v>
      </c>
      <c r="BK208" s="160">
        <f t="shared" ref="BK208:BK214" si="44">ROUND(I208*H208,2)</f>
        <v>0</v>
      </c>
      <c r="BL208" s="14" t="s">
        <v>90</v>
      </c>
      <c r="BM208" s="159" t="s">
        <v>367</v>
      </c>
    </row>
    <row r="209" spans="2:65" s="1" customFormat="1" ht="16.5" customHeight="1" x14ac:dyDescent="0.2">
      <c r="B209" s="123"/>
      <c r="C209" s="149" t="s">
        <v>177</v>
      </c>
      <c r="D209" s="149" t="s">
        <v>161</v>
      </c>
      <c r="E209" s="150" t="s">
        <v>586</v>
      </c>
      <c r="F209" s="151" t="s">
        <v>587</v>
      </c>
      <c r="G209" s="152" t="s">
        <v>196</v>
      </c>
      <c r="H209" s="153">
        <v>20</v>
      </c>
      <c r="I209" s="154"/>
      <c r="J209" s="154"/>
      <c r="K209" s="155"/>
      <c r="L209" s="28"/>
      <c r="M209" s="156" t="s">
        <v>1</v>
      </c>
      <c r="N209" s="122" t="s">
        <v>37</v>
      </c>
      <c r="O209" s="157">
        <v>0</v>
      </c>
      <c r="P209" s="157">
        <f t="shared" si="36"/>
        <v>0</v>
      </c>
      <c r="Q209" s="157">
        <v>0</v>
      </c>
      <c r="R209" s="157">
        <f t="shared" si="37"/>
        <v>0</v>
      </c>
      <c r="S209" s="157">
        <v>0</v>
      </c>
      <c r="T209" s="158">
        <f t="shared" si="38"/>
        <v>0</v>
      </c>
      <c r="AR209" s="159" t="s">
        <v>90</v>
      </c>
      <c r="AT209" s="159" t="s">
        <v>161</v>
      </c>
      <c r="AU209" s="159" t="s">
        <v>83</v>
      </c>
      <c r="AY209" s="14" t="s">
        <v>159</v>
      </c>
      <c r="BE209" s="160">
        <f t="shared" si="39"/>
        <v>0</v>
      </c>
      <c r="BF209" s="160">
        <f t="shared" si="40"/>
        <v>0</v>
      </c>
      <c r="BG209" s="160">
        <f t="shared" si="41"/>
        <v>0</v>
      </c>
      <c r="BH209" s="160">
        <f t="shared" si="42"/>
        <v>0</v>
      </c>
      <c r="BI209" s="160">
        <f t="shared" si="43"/>
        <v>0</v>
      </c>
      <c r="BJ209" s="14" t="s">
        <v>83</v>
      </c>
      <c r="BK209" s="160">
        <f t="shared" si="44"/>
        <v>0</v>
      </c>
      <c r="BL209" s="14" t="s">
        <v>90</v>
      </c>
      <c r="BM209" s="159" t="s">
        <v>372</v>
      </c>
    </row>
    <row r="210" spans="2:65" s="1" customFormat="1" ht="16.5" customHeight="1" x14ac:dyDescent="0.2">
      <c r="B210" s="123"/>
      <c r="C210" s="149" t="s">
        <v>193</v>
      </c>
      <c r="D210" s="149" t="s">
        <v>161</v>
      </c>
      <c r="E210" s="150" t="s">
        <v>1644</v>
      </c>
      <c r="F210" s="151" t="s">
        <v>1645</v>
      </c>
      <c r="G210" s="152" t="s">
        <v>462</v>
      </c>
      <c r="H210" s="153">
        <v>8</v>
      </c>
      <c r="I210" s="154"/>
      <c r="J210" s="154"/>
      <c r="K210" s="155"/>
      <c r="L210" s="28"/>
      <c r="M210" s="156" t="s">
        <v>1</v>
      </c>
      <c r="N210" s="122" t="s">
        <v>37</v>
      </c>
      <c r="O210" s="157">
        <v>0</v>
      </c>
      <c r="P210" s="157">
        <f t="shared" si="36"/>
        <v>0</v>
      </c>
      <c r="Q210" s="157">
        <v>0</v>
      </c>
      <c r="R210" s="157">
        <f t="shared" si="37"/>
        <v>0</v>
      </c>
      <c r="S210" s="157">
        <v>0</v>
      </c>
      <c r="T210" s="158">
        <f t="shared" si="38"/>
        <v>0</v>
      </c>
      <c r="AR210" s="159" t="s">
        <v>90</v>
      </c>
      <c r="AT210" s="159" t="s">
        <v>161</v>
      </c>
      <c r="AU210" s="159" t="s">
        <v>83</v>
      </c>
      <c r="AY210" s="14" t="s">
        <v>159</v>
      </c>
      <c r="BE210" s="160">
        <f t="shared" si="39"/>
        <v>0</v>
      </c>
      <c r="BF210" s="160">
        <f t="shared" si="40"/>
        <v>0</v>
      </c>
      <c r="BG210" s="160">
        <f t="shared" si="41"/>
        <v>0</v>
      </c>
      <c r="BH210" s="160">
        <f t="shared" si="42"/>
        <v>0</v>
      </c>
      <c r="BI210" s="160">
        <f t="shared" si="43"/>
        <v>0</v>
      </c>
      <c r="BJ210" s="14" t="s">
        <v>83</v>
      </c>
      <c r="BK210" s="160">
        <f t="shared" si="44"/>
        <v>0</v>
      </c>
      <c r="BL210" s="14" t="s">
        <v>90</v>
      </c>
      <c r="BM210" s="159" t="s">
        <v>375</v>
      </c>
    </row>
    <row r="211" spans="2:65" s="1" customFormat="1" ht="16.5" customHeight="1" x14ac:dyDescent="0.2">
      <c r="B211" s="123"/>
      <c r="C211" s="149" t="s">
        <v>180</v>
      </c>
      <c r="D211" s="149" t="s">
        <v>161</v>
      </c>
      <c r="E211" s="150" t="s">
        <v>588</v>
      </c>
      <c r="F211" s="151" t="s">
        <v>589</v>
      </c>
      <c r="G211" s="152" t="s">
        <v>462</v>
      </c>
      <c r="H211" s="153">
        <v>10</v>
      </c>
      <c r="I211" s="154"/>
      <c r="J211" s="154"/>
      <c r="K211" s="155"/>
      <c r="L211" s="28"/>
      <c r="M211" s="156" t="s">
        <v>1</v>
      </c>
      <c r="N211" s="122" t="s">
        <v>37</v>
      </c>
      <c r="O211" s="157">
        <v>0</v>
      </c>
      <c r="P211" s="157">
        <f t="shared" si="36"/>
        <v>0</v>
      </c>
      <c r="Q211" s="157">
        <v>0</v>
      </c>
      <c r="R211" s="157">
        <f t="shared" si="37"/>
        <v>0</v>
      </c>
      <c r="S211" s="157">
        <v>0</v>
      </c>
      <c r="T211" s="158">
        <f t="shared" si="38"/>
        <v>0</v>
      </c>
      <c r="AR211" s="159" t="s">
        <v>90</v>
      </c>
      <c r="AT211" s="159" t="s">
        <v>161</v>
      </c>
      <c r="AU211" s="159" t="s">
        <v>83</v>
      </c>
      <c r="AY211" s="14" t="s">
        <v>159</v>
      </c>
      <c r="BE211" s="160">
        <f t="shared" si="39"/>
        <v>0</v>
      </c>
      <c r="BF211" s="160">
        <f t="shared" si="40"/>
        <v>0</v>
      </c>
      <c r="BG211" s="160">
        <f t="shared" si="41"/>
        <v>0</v>
      </c>
      <c r="BH211" s="160">
        <f t="shared" si="42"/>
        <v>0</v>
      </c>
      <c r="BI211" s="160">
        <f t="shared" si="43"/>
        <v>0</v>
      </c>
      <c r="BJ211" s="14" t="s">
        <v>83</v>
      </c>
      <c r="BK211" s="160">
        <f t="shared" si="44"/>
        <v>0</v>
      </c>
      <c r="BL211" s="14" t="s">
        <v>90</v>
      </c>
      <c r="BM211" s="159" t="s">
        <v>379</v>
      </c>
    </row>
    <row r="212" spans="2:65" s="1" customFormat="1" ht="16.5" customHeight="1" x14ac:dyDescent="0.2">
      <c r="B212" s="123"/>
      <c r="C212" s="149" t="s">
        <v>201</v>
      </c>
      <c r="D212" s="149" t="s">
        <v>161</v>
      </c>
      <c r="E212" s="150" t="s">
        <v>590</v>
      </c>
      <c r="F212" s="151" t="s">
        <v>591</v>
      </c>
      <c r="G212" s="152" t="s">
        <v>462</v>
      </c>
      <c r="H212" s="153">
        <v>90</v>
      </c>
      <c r="I212" s="154"/>
      <c r="J212" s="154"/>
      <c r="K212" s="155"/>
      <c r="L212" s="28"/>
      <c r="M212" s="156" t="s">
        <v>1</v>
      </c>
      <c r="N212" s="122" t="s">
        <v>37</v>
      </c>
      <c r="O212" s="157">
        <v>0</v>
      </c>
      <c r="P212" s="157">
        <f t="shared" si="36"/>
        <v>0</v>
      </c>
      <c r="Q212" s="157">
        <v>0</v>
      </c>
      <c r="R212" s="157">
        <f t="shared" si="37"/>
        <v>0</v>
      </c>
      <c r="S212" s="157">
        <v>0</v>
      </c>
      <c r="T212" s="158">
        <f t="shared" si="38"/>
        <v>0</v>
      </c>
      <c r="AR212" s="159" t="s">
        <v>90</v>
      </c>
      <c r="AT212" s="159" t="s">
        <v>161</v>
      </c>
      <c r="AU212" s="159" t="s">
        <v>83</v>
      </c>
      <c r="AY212" s="14" t="s">
        <v>159</v>
      </c>
      <c r="BE212" s="160">
        <f t="shared" si="39"/>
        <v>0</v>
      </c>
      <c r="BF212" s="160">
        <f t="shared" si="40"/>
        <v>0</v>
      </c>
      <c r="BG212" s="160">
        <f t="shared" si="41"/>
        <v>0</v>
      </c>
      <c r="BH212" s="160">
        <f t="shared" si="42"/>
        <v>0</v>
      </c>
      <c r="BI212" s="160">
        <f t="shared" si="43"/>
        <v>0</v>
      </c>
      <c r="BJ212" s="14" t="s">
        <v>83</v>
      </c>
      <c r="BK212" s="160">
        <f t="shared" si="44"/>
        <v>0</v>
      </c>
      <c r="BL212" s="14" t="s">
        <v>90</v>
      </c>
      <c r="BM212" s="159" t="s">
        <v>382</v>
      </c>
    </row>
    <row r="213" spans="2:65" s="1" customFormat="1" ht="16.5" customHeight="1" x14ac:dyDescent="0.2">
      <c r="B213" s="123"/>
      <c r="C213" s="149" t="s">
        <v>183</v>
      </c>
      <c r="D213" s="149" t="s">
        <v>161</v>
      </c>
      <c r="E213" s="150" t="s">
        <v>592</v>
      </c>
      <c r="F213" s="151" t="s">
        <v>593</v>
      </c>
      <c r="G213" s="152" t="s">
        <v>196</v>
      </c>
      <c r="H213" s="153">
        <v>36</v>
      </c>
      <c r="I213" s="154"/>
      <c r="J213" s="154"/>
      <c r="K213" s="155"/>
      <c r="L213" s="28"/>
      <c r="M213" s="156" t="s">
        <v>1</v>
      </c>
      <c r="N213" s="122" t="s">
        <v>37</v>
      </c>
      <c r="O213" s="157">
        <v>0</v>
      </c>
      <c r="P213" s="157">
        <f t="shared" si="36"/>
        <v>0</v>
      </c>
      <c r="Q213" s="157">
        <v>0</v>
      </c>
      <c r="R213" s="157">
        <f t="shared" si="37"/>
        <v>0</v>
      </c>
      <c r="S213" s="157">
        <v>0</v>
      </c>
      <c r="T213" s="158">
        <f t="shared" si="38"/>
        <v>0</v>
      </c>
      <c r="AR213" s="159" t="s">
        <v>90</v>
      </c>
      <c r="AT213" s="159" t="s">
        <v>161</v>
      </c>
      <c r="AU213" s="159" t="s">
        <v>83</v>
      </c>
      <c r="AY213" s="14" t="s">
        <v>159</v>
      </c>
      <c r="BE213" s="160">
        <f t="shared" si="39"/>
        <v>0</v>
      </c>
      <c r="BF213" s="160">
        <f t="shared" si="40"/>
        <v>0</v>
      </c>
      <c r="BG213" s="160">
        <f t="shared" si="41"/>
        <v>0</v>
      </c>
      <c r="BH213" s="160">
        <f t="shared" si="42"/>
        <v>0</v>
      </c>
      <c r="BI213" s="160">
        <f t="shared" si="43"/>
        <v>0</v>
      </c>
      <c r="BJ213" s="14" t="s">
        <v>83</v>
      </c>
      <c r="BK213" s="160">
        <f t="shared" si="44"/>
        <v>0</v>
      </c>
      <c r="BL213" s="14" t="s">
        <v>90</v>
      </c>
      <c r="BM213" s="159" t="s">
        <v>388</v>
      </c>
    </row>
    <row r="214" spans="2:65" s="1" customFormat="1" ht="16.5" customHeight="1" x14ac:dyDescent="0.2">
      <c r="B214" s="123"/>
      <c r="C214" s="149" t="s">
        <v>208</v>
      </c>
      <c r="D214" s="149" t="s">
        <v>161</v>
      </c>
      <c r="E214" s="150" t="s">
        <v>594</v>
      </c>
      <c r="F214" s="151" t="s">
        <v>537</v>
      </c>
      <c r="G214" s="152" t="s">
        <v>462</v>
      </c>
      <c r="H214" s="153">
        <v>90</v>
      </c>
      <c r="I214" s="154"/>
      <c r="J214" s="154"/>
      <c r="K214" s="155"/>
      <c r="L214" s="28"/>
      <c r="M214" s="156" t="s">
        <v>1</v>
      </c>
      <c r="N214" s="122" t="s">
        <v>37</v>
      </c>
      <c r="O214" s="157">
        <v>0</v>
      </c>
      <c r="P214" s="157">
        <f t="shared" si="36"/>
        <v>0</v>
      </c>
      <c r="Q214" s="157">
        <v>0</v>
      </c>
      <c r="R214" s="157">
        <f t="shared" si="37"/>
        <v>0</v>
      </c>
      <c r="S214" s="157">
        <v>0</v>
      </c>
      <c r="T214" s="158">
        <f t="shared" si="38"/>
        <v>0</v>
      </c>
      <c r="AR214" s="159" t="s">
        <v>90</v>
      </c>
      <c r="AT214" s="159" t="s">
        <v>161</v>
      </c>
      <c r="AU214" s="159" t="s">
        <v>83</v>
      </c>
      <c r="AY214" s="14" t="s">
        <v>159</v>
      </c>
      <c r="BE214" s="160">
        <f t="shared" si="39"/>
        <v>0</v>
      </c>
      <c r="BF214" s="160">
        <f t="shared" si="40"/>
        <v>0</v>
      </c>
      <c r="BG214" s="160">
        <f t="shared" si="41"/>
        <v>0</v>
      </c>
      <c r="BH214" s="160">
        <f t="shared" si="42"/>
        <v>0</v>
      </c>
      <c r="BI214" s="160">
        <f t="shared" si="43"/>
        <v>0</v>
      </c>
      <c r="BJ214" s="14" t="s">
        <v>83</v>
      </c>
      <c r="BK214" s="160">
        <f t="shared" si="44"/>
        <v>0</v>
      </c>
      <c r="BL214" s="14" t="s">
        <v>90</v>
      </c>
      <c r="BM214" s="159" t="s">
        <v>391</v>
      </c>
    </row>
    <row r="215" spans="2:65" s="1" customFormat="1" ht="19.5" x14ac:dyDescent="0.2">
      <c r="B215" s="28"/>
      <c r="D215" s="175" t="s">
        <v>493</v>
      </c>
      <c r="F215" s="176" t="s">
        <v>595</v>
      </c>
      <c r="L215" s="28"/>
      <c r="M215" s="177"/>
      <c r="T215" s="54"/>
      <c r="AT215" s="14" t="s">
        <v>493</v>
      </c>
      <c r="AU215" s="14" t="s">
        <v>83</v>
      </c>
    </row>
    <row r="216" spans="2:65" s="1" customFormat="1" ht="16.5" customHeight="1" x14ac:dyDescent="0.2">
      <c r="B216" s="123"/>
      <c r="C216" s="149" t="s">
        <v>186</v>
      </c>
      <c r="D216" s="149" t="s">
        <v>161</v>
      </c>
      <c r="E216" s="150" t="s">
        <v>596</v>
      </c>
      <c r="F216" s="151" t="s">
        <v>597</v>
      </c>
      <c r="G216" s="152" t="s">
        <v>196</v>
      </c>
      <c r="H216" s="153">
        <v>94.5</v>
      </c>
      <c r="I216" s="154"/>
      <c r="J216" s="154"/>
      <c r="K216" s="155"/>
      <c r="L216" s="28"/>
      <c r="M216" s="156" t="s">
        <v>1</v>
      </c>
      <c r="N216" s="122" t="s">
        <v>37</v>
      </c>
      <c r="O216" s="157">
        <v>0</v>
      </c>
      <c r="P216" s="157">
        <f>O216*H216</f>
        <v>0</v>
      </c>
      <c r="Q216" s="157">
        <v>0</v>
      </c>
      <c r="R216" s="157">
        <f>Q216*H216</f>
        <v>0</v>
      </c>
      <c r="S216" s="157">
        <v>0</v>
      </c>
      <c r="T216" s="158">
        <f>S216*H216</f>
        <v>0</v>
      </c>
      <c r="AR216" s="159" t="s">
        <v>90</v>
      </c>
      <c r="AT216" s="159" t="s">
        <v>161</v>
      </c>
      <c r="AU216" s="159" t="s">
        <v>83</v>
      </c>
      <c r="AY216" s="14" t="s">
        <v>159</v>
      </c>
      <c r="BE216" s="160">
        <f>IF(N216="základná",J216,0)</f>
        <v>0</v>
      </c>
      <c r="BF216" s="160">
        <f>IF(N216="znížená",J216,0)</f>
        <v>0</v>
      </c>
      <c r="BG216" s="160">
        <f>IF(N216="zákl. prenesená",J216,0)</f>
        <v>0</v>
      </c>
      <c r="BH216" s="160">
        <f>IF(N216="zníž. prenesená",J216,0)</f>
        <v>0</v>
      </c>
      <c r="BI216" s="160">
        <f>IF(N216="nulová",J216,0)</f>
        <v>0</v>
      </c>
      <c r="BJ216" s="14" t="s">
        <v>83</v>
      </c>
      <c r="BK216" s="160">
        <f>ROUND(I216*H216,2)</f>
        <v>0</v>
      </c>
      <c r="BL216" s="14" t="s">
        <v>90</v>
      </c>
      <c r="BM216" s="159" t="s">
        <v>395</v>
      </c>
    </row>
    <row r="217" spans="2:65" s="1" customFormat="1" ht="16.5" customHeight="1" x14ac:dyDescent="0.2">
      <c r="B217" s="123"/>
      <c r="C217" s="149" t="s">
        <v>215</v>
      </c>
      <c r="D217" s="149" t="s">
        <v>161</v>
      </c>
      <c r="E217" s="150" t="s">
        <v>1646</v>
      </c>
      <c r="F217" s="151" t="s">
        <v>1647</v>
      </c>
      <c r="G217" s="152" t="s">
        <v>196</v>
      </c>
      <c r="H217" s="153">
        <v>105</v>
      </c>
      <c r="I217" s="154"/>
      <c r="J217" s="154"/>
      <c r="K217" s="155"/>
      <c r="L217" s="28"/>
      <c r="M217" s="156" t="s">
        <v>1</v>
      </c>
      <c r="N217" s="122" t="s">
        <v>37</v>
      </c>
      <c r="O217" s="157">
        <v>0</v>
      </c>
      <c r="P217" s="157">
        <f>O217*H217</f>
        <v>0</v>
      </c>
      <c r="Q217" s="157">
        <v>0</v>
      </c>
      <c r="R217" s="157">
        <f>Q217*H217</f>
        <v>0</v>
      </c>
      <c r="S217" s="157">
        <v>0</v>
      </c>
      <c r="T217" s="158">
        <f>S217*H217</f>
        <v>0</v>
      </c>
      <c r="AR217" s="159" t="s">
        <v>90</v>
      </c>
      <c r="AT217" s="159" t="s">
        <v>161</v>
      </c>
      <c r="AU217" s="159" t="s">
        <v>83</v>
      </c>
      <c r="AY217" s="14" t="s">
        <v>159</v>
      </c>
      <c r="BE217" s="160">
        <f>IF(N217="základná",J217,0)</f>
        <v>0</v>
      </c>
      <c r="BF217" s="160">
        <f>IF(N217="znížená",J217,0)</f>
        <v>0</v>
      </c>
      <c r="BG217" s="160">
        <f>IF(N217="zákl. prenesená",J217,0)</f>
        <v>0</v>
      </c>
      <c r="BH217" s="160">
        <f>IF(N217="zníž. prenesená",J217,0)</f>
        <v>0</v>
      </c>
      <c r="BI217" s="160">
        <f>IF(N217="nulová",J217,0)</f>
        <v>0</v>
      </c>
      <c r="BJ217" s="14" t="s">
        <v>83</v>
      </c>
      <c r="BK217" s="160">
        <f>ROUND(I217*H217,2)</f>
        <v>0</v>
      </c>
      <c r="BL217" s="14" t="s">
        <v>90</v>
      </c>
      <c r="BM217" s="159" t="s">
        <v>397</v>
      </c>
    </row>
    <row r="218" spans="2:65" s="1" customFormat="1" ht="19.5" x14ac:dyDescent="0.2">
      <c r="B218" s="28"/>
      <c r="D218" s="175" t="s">
        <v>493</v>
      </c>
      <c r="F218" s="176" t="s">
        <v>522</v>
      </c>
      <c r="L218" s="28"/>
      <c r="M218" s="177"/>
      <c r="T218" s="54"/>
      <c r="AT218" s="14" t="s">
        <v>493</v>
      </c>
      <c r="AU218" s="14" t="s">
        <v>83</v>
      </c>
    </row>
    <row r="219" spans="2:65" s="235" customFormat="1" ht="16.5" customHeight="1" x14ac:dyDescent="0.2">
      <c r="B219" s="223"/>
      <c r="C219" s="239" t="s">
        <v>190</v>
      </c>
      <c r="D219" s="239" t="s">
        <v>161</v>
      </c>
      <c r="E219" s="240" t="s">
        <v>598</v>
      </c>
      <c r="F219" s="220" t="s">
        <v>524</v>
      </c>
      <c r="G219" s="242" t="s">
        <v>196</v>
      </c>
      <c r="H219" s="222">
        <v>31.5</v>
      </c>
      <c r="I219" s="244"/>
      <c r="J219" s="244"/>
      <c r="K219" s="245"/>
      <c r="L219" s="246"/>
      <c r="M219" s="247" t="s">
        <v>1</v>
      </c>
      <c r="N219" s="248" t="s">
        <v>37</v>
      </c>
      <c r="O219" s="233">
        <v>0</v>
      </c>
      <c r="P219" s="233">
        <f t="shared" ref="P219:P224" si="45">O219*H219</f>
        <v>0</v>
      </c>
      <c r="Q219" s="233">
        <v>0</v>
      </c>
      <c r="R219" s="233">
        <f t="shared" ref="R219:R224" si="46">Q219*H219</f>
        <v>0</v>
      </c>
      <c r="S219" s="233">
        <v>0</v>
      </c>
      <c r="T219" s="234">
        <f t="shared" ref="T219:T224" si="47">S219*H219</f>
        <v>0</v>
      </c>
      <c r="AR219" s="236" t="s">
        <v>90</v>
      </c>
      <c r="AT219" s="236" t="s">
        <v>161</v>
      </c>
      <c r="AU219" s="236" t="s">
        <v>83</v>
      </c>
      <c r="AY219" s="237" t="s">
        <v>159</v>
      </c>
      <c r="BE219" s="238">
        <f t="shared" ref="BE219:BE224" si="48">IF(N219="základná",J219,0)</f>
        <v>0</v>
      </c>
      <c r="BF219" s="238">
        <f t="shared" ref="BF219:BF224" si="49">IF(N219="znížená",J219,0)</f>
        <v>0</v>
      </c>
      <c r="BG219" s="238">
        <f t="shared" ref="BG219:BG224" si="50">IF(N219="zákl. prenesená",J219,0)</f>
        <v>0</v>
      </c>
      <c r="BH219" s="238">
        <f t="shared" ref="BH219:BH224" si="51">IF(N219="zníž. prenesená",J219,0)</f>
        <v>0</v>
      </c>
      <c r="BI219" s="238">
        <f t="shared" ref="BI219:BI224" si="52">IF(N219="nulová",J219,0)</f>
        <v>0</v>
      </c>
      <c r="BJ219" s="237" t="s">
        <v>83</v>
      </c>
      <c r="BK219" s="238">
        <f t="shared" ref="BK219:BK224" si="53">ROUND(I219*H219,2)</f>
        <v>0</v>
      </c>
      <c r="BL219" s="237" t="s">
        <v>90</v>
      </c>
      <c r="BM219" s="236" t="s">
        <v>401</v>
      </c>
    </row>
    <row r="220" spans="2:65" s="235" customFormat="1" ht="16.5" customHeight="1" x14ac:dyDescent="0.2">
      <c r="B220" s="223"/>
      <c r="C220" s="239" t="s">
        <v>222</v>
      </c>
      <c r="D220" s="239" t="s">
        <v>161</v>
      </c>
      <c r="E220" s="240" t="s">
        <v>599</v>
      </c>
      <c r="F220" s="241" t="s">
        <v>526</v>
      </c>
      <c r="G220" s="242" t="s">
        <v>196</v>
      </c>
      <c r="H220" s="243">
        <v>115.5</v>
      </c>
      <c r="I220" s="244"/>
      <c r="J220" s="244"/>
      <c r="K220" s="245"/>
      <c r="L220" s="246"/>
      <c r="M220" s="247" t="s">
        <v>1</v>
      </c>
      <c r="N220" s="248" t="s">
        <v>37</v>
      </c>
      <c r="O220" s="233">
        <v>0</v>
      </c>
      <c r="P220" s="233">
        <f t="shared" si="45"/>
        <v>0</v>
      </c>
      <c r="Q220" s="233">
        <v>0</v>
      </c>
      <c r="R220" s="233">
        <f t="shared" si="46"/>
        <v>0</v>
      </c>
      <c r="S220" s="233">
        <v>0</v>
      </c>
      <c r="T220" s="234">
        <f t="shared" si="47"/>
        <v>0</v>
      </c>
      <c r="AR220" s="236" t="s">
        <v>90</v>
      </c>
      <c r="AT220" s="236" t="s">
        <v>161</v>
      </c>
      <c r="AU220" s="236" t="s">
        <v>83</v>
      </c>
      <c r="AY220" s="237" t="s">
        <v>159</v>
      </c>
      <c r="BE220" s="238">
        <f t="shared" si="48"/>
        <v>0</v>
      </c>
      <c r="BF220" s="238">
        <f t="shared" si="49"/>
        <v>0</v>
      </c>
      <c r="BG220" s="238">
        <f t="shared" si="50"/>
        <v>0</v>
      </c>
      <c r="BH220" s="238">
        <f t="shared" si="51"/>
        <v>0</v>
      </c>
      <c r="BI220" s="238">
        <f t="shared" si="52"/>
        <v>0</v>
      </c>
      <c r="BJ220" s="237" t="s">
        <v>83</v>
      </c>
      <c r="BK220" s="238">
        <f t="shared" si="53"/>
        <v>0</v>
      </c>
      <c r="BL220" s="237" t="s">
        <v>90</v>
      </c>
      <c r="BM220" s="236" t="s">
        <v>406</v>
      </c>
    </row>
    <row r="221" spans="2:65" s="235" customFormat="1" ht="16.5" customHeight="1" x14ac:dyDescent="0.2">
      <c r="B221" s="223"/>
      <c r="C221" s="239" t="s">
        <v>7</v>
      </c>
      <c r="D221" s="239" t="s">
        <v>161</v>
      </c>
      <c r="E221" s="240" t="s">
        <v>600</v>
      </c>
      <c r="F221" s="241" t="s">
        <v>528</v>
      </c>
      <c r="G221" s="242" t="s">
        <v>196</v>
      </c>
      <c r="H221" s="243">
        <v>378</v>
      </c>
      <c r="I221" s="244"/>
      <c r="J221" s="244"/>
      <c r="K221" s="245"/>
      <c r="L221" s="246"/>
      <c r="M221" s="247" t="s">
        <v>1</v>
      </c>
      <c r="N221" s="248" t="s">
        <v>37</v>
      </c>
      <c r="O221" s="233">
        <v>0</v>
      </c>
      <c r="P221" s="233">
        <f t="shared" si="45"/>
        <v>0</v>
      </c>
      <c r="Q221" s="233">
        <v>0</v>
      </c>
      <c r="R221" s="233">
        <f t="shared" si="46"/>
        <v>0</v>
      </c>
      <c r="S221" s="233">
        <v>0</v>
      </c>
      <c r="T221" s="234">
        <f t="shared" si="47"/>
        <v>0</v>
      </c>
      <c r="AR221" s="236" t="s">
        <v>90</v>
      </c>
      <c r="AT221" s="236" t="s">
        <v>161</v>
      </c>
      <c r="AU221" s="236" t="s">
        <v>83</v>
      </c>
      <c r="AY221" s="237" t="s">
        <v>159</v>
      </c>
      <c r="BE221" s="238">
        <f t="shared" si="48"/>
        <v>0</v>
      </c>
      <c r="BF221" s="238">
        <f t="shared" si="49"/>
        <v>0</v>
      </c>
      <c r="BG221" s="238">
        <f t="shared" si="50"/>
        <v>0</v>
      </c>
      <c r="BH221" s="238">
        <f t="shared" si="51"/>
        <v>0</v>
      </c>
      <c r="BI221" s="238">
        <f t="shared" si="52"/>
        <v>0</v>
      </c>
      <c r="BJ221" s="237" t="s">
        <v>83</v>
      </c>
      <c r="BK221" s="238">
        <f t="shared" si="53"/>
        <v>0</v>
      </c>
      <c r="BL221" s="237" t="s">
        <v>90</v>
      </c>
      <c r="BM221" s="236" t="s">
        <v>409</v>
      </c>
    </row>
    <row r="222" spans="2:65" s="235" customFormat="1" ht="16.5" customHeight="1" x14ac:dyDescent="0.2">
      <c r="B222" s="223"/>
      <c r="C222" s="239" t="s">
        <v>230</v>
      </c>
      <c r="D222" s="239" t="s">
        <v>161</v>
      </c>
      <c r="E222" s="240" t="s">
        <v>601</v>
      </c>
      <c r="F222" s="241" t="s">
        <v>530</v>
      </c>
      <c r="G222" s="242" t="s">
        <v>196</v>
      </c>
      <c r="H222" s="243">
        <v>1176</v>
      </c>
      <c r="I222" s="244"/>
      <c r="J222" s="244"/>
      <c r="K222" s="245"/>
      <c r="L222" s="246"/>
      <c r="M222" s="247" t="s">
        <v>1</v>
      </c>
      <c r="N222" s="248" t="s">
        <v>37</v>
      </c>
      <c r="O222" s="233">
        <v>0</v>
      </c>
      <c r="P222" s="233">
        <f t="shared" si="45"/>
        <v>0</v>
      </c>
      <c r="Q222" s="233">
        <v>0</v>
      </c>
      <c r="R222" s="233">
        <f t="shared" si="46"/>
        <v>0</v>
      </c>
      <c r="S222" s="233">
        <v>0</v>
      </c>
      <c r="T222" s="234">
        <f t="shared" si="47"/>
        <v>0</v>
      </c>
      <c r="AR222" s="236" t="s">
        <v>90</v>
      </c>
      <c r="AT222" s="236" t="s">
        <v>161</v>
      </c>
      <c r="AU222" s="236" t="s">
        <v>83</v>
      </c>
      <c r="AY222" s="237" t="s">
        <v>159</v>
      </c>
      <c r="BE222" s="238">
        <f t="shared" si="48"/>
        <v>0</v>
      </c>
      <c r="BF222" s="238">
        <f t="shared" si="49"/>
        <v>0</v>
      </c>
      <c r="BG222" s="238">
        <f t="shared" si="50"/>
        <v>0</v>
      </c>
      <c r="BH222" s="238">
        <f t="shared" si="51"/>
        <v>0</v>
      </c>
      <c r="BI222" s="238">
        <f t="shared" si="52"/>
        <v>0</v>
      </c>
      <c r="BJ222" s="237" t="s">
        <v>83</v>
      </c>
      <c r="BK222" s="238">
        <f t="shared" si="53"/>
        <v>0</v>
      </c>
      <c r="BL222" s="237" t="s">
        <v>90</v>
      </c>
      <c r="BM222" s="236" t="s">
        <v>411</v>
      </c>
    </row>
    <row r="223" spans="2:65" s="235" customFormat="1" ht="16.5" customHeight="1" x14ac:dyDescent="0.2">
      <c r="B223" s="223"/>
      <c r="C223" s="239" t="s">
        <v>197</v>
      </c>
      <c r="D223" s="239" t="s">
        <v>161</v>
      </c>
      <c r="E223" s="240" t="s">
        <v>602</v>
      </c>
      <c r="F223" s="241" t="s">
        <v>532</v>
      </c>
      <c r="G223" s="242" t="s">
        <v>196</v>
      </c>
      <c r="H223" s="243">
        <v>42</v>
      </c>
      <c r="I223" s="244"/>
      <c r="J223" s="244"/>
      <c r="K223" s="245"/>
      <c r="L223" s="246"/>
      <c r="M223" s="247" t="s">
        <v>1</v>
      </c>
      <c r="N223" s="248" t="s">
        <v>37</v>
      </c>
      <c r="O223" s="233">
        <v>0</v>
      </c>
      <c r="P223" s="233">
        <f t="shared" si="45"/>
        <v>0</v>
      </c>
      <c r="Q223" s="233">
        <v>0</v>
      </c>
      <c r="R223" s="233">
        <f t="shared" si="46"/>
        <v>0</v>
      </c>
      <c r="S223" s="233">
        <v>0</v>
      </c>
      <c r="T223" s="234">
        <f t="shared" si="47"/>
        <v>0</v>
      </c>
      <c r="AR223" s="236" t="s">
        <v>90</v>
      </c>
      <c r="AT223" s="236" t="s">
        <v>161</v>
      </c>
      <c r="AU223" s="236" t="s">
        <v>83</v>
      </c>
      <c r="AY223" s="237" t="s">
        <v>159</v>
      </c>
      <c r="BE223" s="238">
        <f t="shared" si="48"/>
        <v>0</v>
      </c>
      <c r="BF223" s="238">
        <f t="shared" si="49"/>
        <v>0</v>
      </c>
      <c r="BG223" s="238">
        <f t="shared" si="50"/>
        <v>0</v>
      </c>
      <c r="BH223" s="238">
        <f t="shared" si="51"/>
        <v>0</v>
      </c>
      <c r="BI223" s="238">
        <f t="shared" si="52"/>
        <v>0</v>
      </c>
      <c r="BJ223" s="237" t="s">
        <v>83</v>
      </c>
      <c r="BK223" s="238">
        <f t="shared" si="53"/>
        <v>0</v>
      </c>
      <c r="BL223" s="237" t="s">
        <v>90</v>
      </c>
      <c r="BM223" s="236" t="s">
        <v>415</v>
      </c>
    </row>
    <row r="224" spans="2:65" s="235" customFormat="1" ht="16.5" customHeight="1" x14ac:dyDescent="0.2">
      <c r="B224" s="223"/>
      <c r="C224" s="239" t="s">
        <v>237</v>
      </c>
      <c r="D224" s="239" t="s">
        <v>161</v>
      </c>
      <c r="E224" s="240" t="s">
        <v>1648</v>
      </c>
      <c r="F224" s="241" t="s">
        <v>1628</v>
      </c>
      <c r="G224" s="242" t="s">
        <v>196</v>
      </c>
      <c r="H224" s="243">
        <v>31.5</v>
      </c>
      <c r="I224" s="244"/>
      <c r="J224" s="244"/>
      <c r="K224" s="245"/>
      <c r="L224" s="246"/>
      <c r="M224" s="247" t="s">
        <v>1</v>
      </c>
      <c r="N224" s="248" t="s">
        <v>37</v>
      </c>
      <c r="O224" s="233">
        <v>0</v>
      </c>
      <c r="P224" s="233">
        <f t="shared" si="45"/>
        <v>0</v>
      </c>
      <c r="Q224" s="233">
        <v>0</v>
      </c>
      <c r="R224" s="233">
        <f t="shared" si="46"/>
        <v>0</v>
      </c>
      <c r="S224" s="233">
        <v>0</v>
      </c>
      <c r="T224" s="234">
        <f t="shared" si="47"/>
        <v>0</v>
      </c>
      <c r="AR224" s="236" t="s">
        <v>90</v>
      </c>
      <c r="AT224" s="236" t="s">
        <v>161</v>
      </c>
      <c r="AU224" s="236" t="s">
        <v>83</v>
      </c>
      <c r="AY224" s="237" t="s">
        <v>159</v>
      </c>
      <c r="BE224" s="238">
        <f t="shared" si="48"/>
        <v>0</v>
      </c>
      <c r="BF224" s="238">
        <f t="shared" si="49"/>
        <v>0</v>
      </c>
      <c r="BG224" s="238">
        <f t="shared" si="50"/>
        <v>0</v>
      </c>
      <c r="BH224" s="238">
        <f t="shared" si="51"/>
        <v>0</v>
      </c>
      <c r="BI224" s="238">
        <f t="shared" si="52"/>
        <v>0</v>
      </c>
      <c r="BJ224" s="237" t="s">
        <v>83</v>
      </c>
      <c r="BK224" s="238">
        <f t="shared" si="53"/>
        <v>0</v>
      </c>
      <c r="BL224" s="237" t="s">
        <v>90</v>
      </c>
      <c r="BM224" s="236" t="s">
        <v>418</v>
      </c>
    </row>
    <row r="225" spans="2:65" s="235" customFormat="1" ht="19.5" x14ac:dyDescent="0.2">
      <c r="B225" s="246"/>
      <c r="D225" s="249" t="s">
        <v>493</v>
      </c>
      <c r="F225" s="250" t="s">
        <v>1649</v>
      </c>
      <c r="L225" s="246"/>
      <c r="M225" s="251"/>
      <c r="T225" s="252"/>
      <c r="AT225" s="237" t="s">
        <v>493</v>
      </c>
      <c r="AU225" s="237" t="s">
        <v>83</v>
      </c>
    </row>
    <row r="226" spans="2:65" s="235" customFormat="1" ht="16.5" customHeight="1" x14ac:dyDescent="0.2">
      <c r="B226" s="223"/>
      <c r="C226" s="239" t="s">
        <v>200</v>
      </c>
      <c r="D226" s="239" t="s">
        <v>161</v>
      </c>
      <c r="E226" s="240" t="s">
        <v>1650</v>
      </c>
      <c r="F226" s="220" t="s">
        <v>1651</v>
      </c>
      <c r="G226" s="242" t="s">
        <v>462</v>
      </c>
      <c r="H226" s="222">
        <v>2</v>
      </c>
      <c r="I226" s="244"/>
      <c r="J226" s="244"/>
      <c r="K226" s="245"/>
      <c r="L226" s="246"/>
      <c r="M226" s="247" t="s">
        <v>1</v>
      </c>
      <c r="N226" s="248" t="s">
        <v>37</v>
      </c>
      <c r="O226" s="233">
        <v>0</v>
      </c>
      <c r="P226" s="233">
        <f>O226*H226</f>
        <v>0</v>
      </c>
      <c r="Q226" s="233">
        <v>0</v>
      </c>
      <c r="R226" s="233">
        <f>Q226*H226</f>
        <v>0</v>
      </c>
      <c r="S226" s="233">
        <v>0</v>
      </c>
      <c r="T226" s="234">
        <f>S226*H226</f>
        <v>0</v>
      </c>
      <c r="AR226" s="236" t="s">
        <v>90</v>
      </c>
      <c r="AT226" s="236" t="s">
        <v>161</v>
      </c>
      <c r="AU226" s="236" t="s">
        <v>83</v>
      </c>
      <c r="AY226" s="237" t="s">
        <v>159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237" t="s">
        <v>83</v>
      </c>
      <c r="BK226" s="238">
        <f>ROUND(I226*H226,2)</f>
        <v>0</v>
      </c>
      <c r="BL226" s="237" t="s">
        <v>90</v>
      </c>
      <c r="BM226" s="236" t="s">
        <v>424</v>
      </c>
    </row>
    <row r="227" spans="2:65" s="235" customFormat="1" ht="16.5" customHeight="1" x14ac:dyDescent="0.2">
      <c r="B227" s="223"/>
      <c r="C227" s="239" t="s">
        <v>244</v>
      </c>
      <c r="D227" s="239" t="s">
        <v>161</v>
      </c>
      <c r="E227" s="240" t="s">
        <v>1652</v>
      </c>
      <c r="F227" s="220" t="s">
        <v>1846</v>
      </c>
      <c r="G227" s="242" t="s">
        <v>462</v>
      </c>
      <c r="H227" s="222">
        <v>0</v>
      </c>
      <c r="I227" s="244"/>
      <c r="J227" s="244"/>
      <c r="K227" s="245"/>
      <c r="L227" s="246"/>
      <c r="M227" s="247" t="s">
        <v>1</v>
      </c>
      <c r="N227" s="248" t="s">
        <v>37</v>
      </c>
      <c r="O227" s="233">
        <v>0</v>
      </c>
      <c r="P227" s="233">
        <f>O227*H227</f>
        <v>0</v>
      </c>
      <c r="Q227" s="233">
        <v>0</v>
      </c>
      <c r="R227" s="233">
        <f>Q227*H227</f>
        <v>0</v>
      </c>
      <c r="S227" s="233">
        <v>0</v>
      </c>
      <c r="T227" s="234">
        <f>S227*H227</f>
        <v>0</v>
      </c>
      <c r="AR227" s="236" t="s">
        <v>90</v>
      </c>
      <c r="AT227" s="236" t="s">
        <v>161</v>
      </c>
      <c r="AU227" s="236" t="s">
        <v>83</v>
      </c>
      <c r="AY227" s="237" t="s">
        <v>159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237" t="s">
        <v>83</v>
      </c>
      <c r="BK227" s="238">
        <f>ROUND(I227*H227,2)</f>
        <v>0</v>
      </c>
      <c r="BL227" s="237" t="s">
        <v>90</v>
      </c>
      <c r="BM227" s="236" t="s">
        <v>427</v>
      </c>
    </row>
    <row r="228" spans="2:65" s="1" customFormat="1" ht="19.5" x14ac:dyDescent="0.2">
      <c r="B228" s="28"/>
      <c r="D228" s="175" t="s">
        <v>493</v>
      </c>
      <c r="F228" s="176" t="s">
        <v>564</v>
      </c>
      <c r="L228" s="28"/>
      <c r="M228" s="177"/>
      <c r="T228" s="54"/>
      <c r="AT228" s="14" t="s">
        <v>493</v>
      </c>
      <c r="AU228" s="14" t="s">
        <v>83</v>
      </c>
    </row>
    <row r="229" spans="2:65" s="1" customFormat="1" ht="16.5" customHeight="1" x14ac:dyDescent="0.2">
      <c r="B229" s="123"/>
      <c r="C229" s="149" t="s">
        <v>204</v>
      </c>
      <c r="D229" s="149" t="s">
        <v>161</v>
      </c>
      <c r="E229" s="150" t="s">
        <v>603</v>
      </c>
      <c r="F229" s="151" t="s">
        <v>604</v>
      </c>
      <c r="G229" s="152" t="s">
        <v>462</v>
      </c>
      <c r="H229" s="153">
        <v>24</v>
      </c>
      <c r="I229" s="154"/>
      <c r="J229" s="154"/>
      <c r="K229" s="155"/>
      <c r="L229" s="28"/>
      <c r="M229" s="156" t="s">
        <v>1</v>
      </c>
      <c r="N229" s="122" t="s">
        <v>37</v>
      </c>
      <c r="O229" s="157">
        <v>0</v>
      </c>
      <c r="P229" s="157">
        <f>O229*H229</f>
        <v>0</v>
      </c>
      <c r="Q229" s="157">
        <v>0</v>
      </c>
      <c r="R229" s="157">
        <f>Q229*H229</f>
        <v>0</v>
      </c>
      <c r="S229" s="157">
        <v>0</v>
      </c>
      <c r="T229" s="158">
        <f>S229*H229</f>
        <v>0</v>
      </c>
      <c r="AR229" s="159" t="s">
        <v>90</v>
      </c>
      <c r="AT229" s="159" t="s">
        <v>161</v>
      </c>
      <c r="AU229" s="159" t="s">
        <v>83</v>
      </c>
      <c r="AY229" s="14" t="s">
        <v>159</v>
      </c>
      <c r="BE229" s="160">
        <f>IF(N229="základná",J229,0)</f>
        <v>0</v>
      </c>
      <c r="BF229" s="160">
        <f>IF(N229="znížená",J229,0)</f>
        <v>0</v>
      </c>
      <c r="BG229" s="160">
        <f>IF(N229="zákl. prenesená",J229,0)</f>
        <v>0</v>
      </c>
      <c r="BH229" s="160">
        <f>IF(N229="zníž. prenesená",J229,0)</f>
        <v>0</v>
      </c>
      <c r="BI229" s="160">
        <f>IF(N229="nulová",J229,0)</f>
        <v>0</v>
      </c>
      <c r="BJ229" s="14" t="s">
        <v>83</v>
      </c>
      <c r="BK229" s="160">
        <f>ROUND(I229*H229,2)</f>
        <v>0</v>
      </c>
      <c r="BL229" s="14" t="s">
        <v>90</v>
      </c>
      <c r="BM229" s="159" t="s">
        <v>431</v>
      </c>
    </row>
    <row r="230" spans="2:65" s="235" customFormat="1" ht="21.75" customHeight="1" x14ac:dyDescent="0.2">
      <c r="B230" s="223"/>
      <c r="C230" s="319" t="s">
        <v>1851</v>
      </c>
      <c r="D230" s="319" t="s">
        <v>161</v>
      </c>
      <c r="E230" s="318" t="s">
        <v>1852</v>
      </c>
      <c r="F230" s="220" t="s">
        <v>1853</v>
      </c>
      <c r="G230" s="242" t="s">
        <v>196</v>
      </c>
      <c r="H230" s="222">
        <v>24</v>
      </c>
      <c r="I230" s="244"/>
      <c r="J230" s="244"/>
      <c r="K230" s="245"/>
      <c r="L230" s="246"/>
      <c r="M230" s="247"/>
      <c r="N230" s="248"/>
      <c r="O230" s="233"/>
      <c r="P230" s="233"/>
      <c r="Q230" s="233"/>
      <c r="R230" s="233"/>
      <c r="S230" s="233"/>
      <c r="T230" s="234"/>
      <c r="AR230" s="236"/>
      <c r="AT230" s="236"/>
      <c r="AU230" s="236"/>
      <c r="AY230" s="237"/>
      <c r="BE230" s="238"/>
      <c r="BF230" s="238"/>
      <c r="BG230" s="238"/>
      <c r="BH230" s="238"/>
      <c r="BI230" s="238"/>
      <c r="BJ230" s="237"/>
      <c r="BK230" s="238"/>
      <c r="BL230" s="237"/>
      <c r="BM230" s="236"/>
    </row>
    <row r="231" spans="2:65" s="235" customFormat="1" ht="16.5" customHeight="1" x14ac:dyDescent="0.2">
      <c r="B231" s="223"/>
      <c r="C231" s="319" t="s">
        <v>1854</v>
      </c>
      <c r="D231" s="319" t="s">
        <v>161</v>
      </c>
      <c r="E231" s="318" t="s">
        <v>1855</v>
      </c>
      <c r="F231" s="220" t="s">
        <v>1856</v>
      </c>
      <c r="G231" s="242" t="s">
        <v>462</v>
      </c>
      <c r="H231" s="222">
        <v>28</v>
      </c>
      <c r="I231" s="244"/>
      <c r="J231" s="244"/>
      <c r="K231" s="245"/>
      <c r="L231" s="246"/>
      <c r="M231" s="247"/>
      <c r="N231" s="248"/>
      <c r="O231" s="233"/>
      <c r="P231" s="233"/>
      <c r="Q231" s="233"/>
      <c r="R231" s="233"/>
      <c r="S231" s="233"/>
      <c r="T231" s="234"/>
      <c r="AR231" s="236"/>
      <c r="AT231" s="236"/>
      <c r="AU231" s="236"/>
      <c r="AY231" s="237"/>
      <c r="BE231" s="238"/>
      <c r="BF231" s="238"/>
      <c r="BG231" s="238"/>
      <c r="BH231" s="238"/>
      <c r="BI231" s="238"/>
      <c r="BJ231" s="237"/>
      <c r="BK231" s="238"/>
      <c r="BL231" s="237"/>
      <c r="BM231" s="236"/>
    </row>
    <row r="232" spans="2:65" s="1" customFormat="1" ht="16.5" customHeight="1" x14ac:dyDescent="0.2">
      <c r="B232" s="123"/>
      <c r="C232" s="149" t="s">
        <v>251</v>
      </c>
      <c r="D232" s="149" t="s">
        <v>161</v>
      </c>
      <c r="E232" s="150" t="s">
        <v>1653</v>
      </c>
      <c r="F232" s="151" t="s">
        <v>1654</v>
      </c>
      <c r="G232" s="152" t="s">
        <v>462</v>
      </c>
      <c r="H232" s="153">
        <v>1</v>
      </c>
      <c r="I232" s="154"/>
      <c r="J232" s="154"/>
      <c r="K232" s="155"/>
      <c r="L232" s="28"/>
      <c r="M232" s="156" t="s">
        <v>1</v>
      </c>
      <c r="N232" s="122" t="s">
        <v>37</v>
      </c>
      <c r="O232" s="157">
        <v>0</v>
      </c>
      <c r="P232" s="157">
        <f>O232*H232</f>
        <v>0</v>
      </c>
      <c r="Q232" s="157">
        <v>0</v>
      </c>
      <c r="R232" s="157">
        <f>Q232*H232</f>
        <v>0</v>
      </c>
      <c r="S232" s="157">
        <v>0</v>
      </c>
      <c r="T232" s="158">
        <f>S232*H232</f>
        <v>0</v>
      </c>
      <c r="AR232" s="159" t="s">
        <v>90</v>
      </c>
      <c r="AT232" s="159" t="s">
        <v>161</v>
      </c>
      <c r="AU232" s="159" t="s">
        <v>83</v>
      </c>
      <c r="AY232" s="14" t="s">
        <v>159</v>
      </c>
      <c r="BE232" s="160">
        <f>IF(N232="základná",J232,0)</f>
        <v>0</v>
      </c>
      <c r="BF232" s="160">
        <f>IF(N232="znížená",J232,0)</f>
        <v>0</v>
      </c>
      <c r="BG232" s="160">
        <f>IF(N232="zákl. prenesená",J232,0)</f>
        <v>0</v>
      </c>
      <c r="BH232" s="160">
        <f>IF(N232="zníž. prenesená",J232,0)</f>
        <v>0</v>
      </c>
      <c r="BI232" s="160">
        <f>IF(N232="nulová",J232,0)</f>
        <v>0</v>
      </c>
      <c r="BJ232" s="14" t="s">
        <v>83</v>
      </c>
      <c r="BK232" s="160">
        <f>ROUND(I232*H232,2)</f>
        <v>0</v>
      </c>
      <c r="BL232" s="14" t="s">
        <v>90</v>
      </c>
      <c r="BM232" s="159" t="s">
        <v>436</v>
      </c>
    </row>
    <row r="233" spans="2:65" s="1" customFormat="1" ht="19.5" x14ac:dyDescent="0.2">
      <c r="B233" s="28"/>
      <c r="D233" s="175" t="s">
        <v>493</v>
      </c>
      <c r="F233" s="176" t="s">
        <v>605</v>
      </c>
      <c r="L233" s="28"/>
      <c r="M233" s="177"/>
      <c r="T233" s="54"/>
      <c r="AT233" s="14" t="s">
        <v>493</v>
      </c>
      <c r="AU233" s="14" t="s">
        <v>83</v>
      </c>
    </row>
    <row r="234" spans="2:65" s="1" customFormat="1" ht="16.5" customHeight="1" x14ac:dyDescent="0.2">
      <c r="B234" s="123"/>
      <c r="C234" s="149" t="s">
        <v>207</v>
      </c>
      <c r="D234" s="149" t="s">
        <v>161</v>
      </c>
      <c r="E234" s="150" t="s">
        <v>606</v>
      </c>
      <c r="F234" s="151" t="s">
        <v>543</v>
      </c>
      <c r="G234" s="152" t="s">
        <v>462</v>
      </c>
      <c r="H234" s="153">
        <v>8</v>
      </c>
      <c r="I234" s="154"/>
      <c r="J234" s="154"/>
      <c r="K234" s="155"/>
      <c r="L234" s="28"/>
      <c r="M234" s="156" t="s">
        <v>1</v>
      </c>
      <c r="N234" s="122" t="s">
        <v>37</v>
      </c>
      <c r="O234" s="157">
        <v>0</v>
      </c>
      <c r="P234" s="157">
        <f t="shared" ref="P234:P244" si="54">O234*H234</f>
        <v>0</v>
      </c>
      <c r="Q234" s="157">
        <v>0</v>
      </c>
      <c r="R234" s="157">
        <f t="shared" ref="R234:R244" si="55">Q234*H234</f>
        <v>0</v>
      </c>
      <c r="S234" s="157">
        <v>0</v>
      </c>
      <c r="T234" s="158">
        <f t="shared" ref="T234:T244" si="56">S234*H234</f>
        <v>0</v>
      </c>
      <c r="AR234" s="159" t="s">
        <v>90</v>
      </c>
      <c r="AT234" s="159" t="s">
        <v>161</v>
      </c>
      <c r="AU234" s="159" t="s">
        <v>83</v>
      </c>
      <c r="AY234" s="14" t="s">
        <v>159</v>
      </c>
      <c r="BE234" s="160">
        <f t="shared" ref="BE234:BE244" si="57">IF(N234="základná",J234,0)</f>
        <v>0</v>
      </c>
      <c r="BF234" s="160">
        <f t="shared" ref="BF234:BF244" si="58">IF(N234="znížená",J234,0)</f>
        <v>0</v>
      </c>
      <c r="BG234" s="160">
        <f t="shared" ref="BG234:BG244" si="59">IF(N234="zákl. prenesená",J234,0)</f>
        <v>0</v>
      </c>
      <c r="BH234" s="160">
        <f t="shared" ref="BH234:BH244" si="60">IF(N234="zníž. prenesená",J234,0)</f>
        <v>0</v>
      </c>
      <c r="BI234" s="160">
        <f t="shared" ref="BI234:BI244" si="61">IF(N234="nulová",J234,0)</f>
        <v>0</v>
      </c>
      <c r="BJ234" s="14" t="s">
        <v>83</v>
      </c>
      <c r="BK234" s="160">
        <f t="shared" ref="BK234:BK244" si="62">ROUND(I234*H234,2)</f>
        <v>0</v>
      </c>
      <c r="BL234" s="14" t="s">
        <v>90</v>
      </c>
      <c r="BM234" s="159" t="s">
        <v>440</v>
      </c>
    </row>
    <row r="235" spans="2:65" s="1" customFormat="1" ht="16.5" customHeight="1" x14ac:dyDescent="0.2">
      <c r="B235" s="123"/>
      <c r="C235" s="149" t="s">
        <v>258</v>
      </c>
      <c r="D235" s="149" t="s">
        <v>161</v>
      </c>
      <c r="E235" s="150" t="s">
        <v>607</v>
      </c>
      <c r="F235" s="151" t="s">
        <v>608</v>
      </c>
      <c r="G235" s="152" t="s">
        <v>462</v>
      </c>
      <c r="H235" s="153">
        <v>5</v>
      </c>
      <c r="I235" s="154"/>
      <c r="J235" s="154"/>
      <c r="K235" s="155"/>
      <c r="L235" s="28"/>
      <c r="M235" s="156" t="s">
        <v>1</v>
      </c>
      <c r="N235" s="122" t="s">
        <v>37</v>
      </c>
      <c r="O235" s="157">
        <v>0</v>
      </c>
      <c r="P235" s="157">
        <f t="shared" si="54"/>
        <v>0</v>
      </c>
      <c r="Q235" s="157">
        <v>0</v>
      </c>
      <c r="R235" s="157">
        <f t="shared" si="55"/>
        <v>0</v>
      </c>
      <c r="S235" s="157">
        <v>0</v>
      </c>
      <c r="T235" s="158">
        <f t="shared" si="56"/>
        <v>0</v>
      </c>
      <c r="AR235" s="159" t="s">
        <v>90</v>
      </c>
      <c r="AT235" s="159" t="s">
        <v>161</v>
      </c>
      <c r="AU235" s="159" t="s">
        <v>83</v>
      </c>
      <c r="AY235" s="14" t="s">
        <v>159</v>
      </c>
      <c r="BE235" s="160">
        <f t="shared" si="57"/>
        <v>0</v>
      </c>
      <c r="BF235" s="160">
        <f t="shared" si="58"/>
        <v>0</v>
      </c>
      <c r="BG235" s="160">
        <f t="shared" si="59"/>
        <v>0</v>
      </c>
      <c r="BH235" s="160">
        <f t="shared" si="60"/>
        <v>0</v>
      </c>
      <c r="BI235" s="160">
        <f t="shared" si="61"/>
        <v>0</v>
      </c>
      <c r="BJ235" s="14" t="s">
        <v>83</v>
      </c>
      <c r="BK235" s="160">
        <f t="shared" si="62"/>
        <v>0</v>
      </c>
      <c r="BL235" s="14" t="s">
        <v>90</v>
      </c>
      <c r="BM235" s="159" t="s">
        <v>443</v>
      </c>
    </row>
    <row r="236" spans="2:65" s="1" customFormat="1" ht="16.5" customHeight="1" x14ac:dyDescent="0.2">
      <c r="B236" s="123"/>
      <c r="C236" s="149" t="s">
        <v>211</v>
      </c>
      <c r="D236" s="149" t="s">
        <v>161</v>
      </c>
      <c r="E236" s="150" t="s">
        <v>609</v>
      </c>
      <c r="F236" s="151" t="s">
        <v>610</v>
      </c>
      <c r="G236" s="152" t="s">
        <v>462</v>
      </c>
      <c r="H236" s="153">
        <v>4</v>
      </c>
      <c r="I236" s="154"/>
      <c r="J236" s="154"/>
      <c r="K236" s="155"/>
      <c r="L236" s="28"/>
      <c r="M236" s="156" t="s">
        <v>1</v>
      </c>
      <c r="N236" s="122" t="s">
        <v>37</v>
      </c>
      <c r="O236" s="157">
        <v>0</v>
      </c>
      <c r="P236" s="157">
        <f t="shared" si="54"/>
        <v>0</v>
      </c>
      <c r="Q236" s="157">
        <v>0</v>
      </c>
      <c r="R236" s="157">
        <f t="shared" si="55"/>
        <v>0</v>
      </c>
      <c r="S236" s="157">
        <v>0</v>
      </c>
      <c r="T236" s="158">
        <f t="shared" si="56"/>
        <v>0</v>
      </c>
      <c r="AR236" s="159" t="s">
        <v>90</v>
      </c>
      <c r="AT236" s="159" t="s">
        <v>161</v>
      </c>
      <c r="AU236" s="159" t="s">
        <v>83</v>
      </c>
      <c r="AY236" s="14" t="s">
        <v>159</v>
      </c>
      <c r="BE236" s="160">
        <f t="shared" si="57"/>
        <v>0</v>
      </c>
      <c r="BF236" s="160">
        <f t="shared" si="58"/>
        <v>0</v>
      </c>
      <c r="BG236" s="160">
        <f t="shared" si="59"/>
        <v>0</v>
      </c>
      <c r="BH236" s="160">
        <f t="shared" si="60"/>
        <v>0</v>
      </c>
      <c r="BI236" s="160">
        <f t="shared" si="61"/>
        <v>0</v>
      </c>
      <c r="BJ236" s="14" t="s">
        <v>83</v>
      </c>
      <c r="BK236" s="160">
        <f t="shared" si="62"/>
        <v>0</v>
      </c>
      <c r="BL236" s="14" t="s">
        <v>90</v>
      </c>
      <c r="BM236" s="159" t="s">
        <v>447</v>
      </c>
    </row>
    <row r="237" spans="2:65" s="1" customFormat="1" ht="16.5" customHeight="1" x14ac:dyDescent="0.2">
      <c r="B237" s="123"/>
      <c r="C237" s="149" t="s">
        <v>266</v>
      </c>
      <c r="D237" s="149" t="s">
        <v>161</v>
      </c>
      <c r="E237" s="150" t="s">
        <v>611</v>
      </c>
      <c r="F237" s="151" t="s">
        <v>612</v>
      </c>
      <c r="G237" s="152" t="s">
        <v>462</v>
      </c>
      <c r="H237" s="153">
        <v>10</v>
      </c>
      <c r="I237" s="154"/>
      <c r="J237" s="154"/>
      <c r="K237" s="155"/>
      <c r="L237" s="28"/>
      <c r="M237" s="156" t="s">
        <v>1</v>
      </c>
      <c r="N237" s="122" t="s">
        <v>37</v>
      </c>
      <c r="O237" s="157">
        <v>0</v>
      </c>
      <c r="P237" s="157">
        <f t="shared" si="54"/>
        <v>0</v>
      </c>
      <c r="Q237" s="157">
        <v>0</v>
      </c>
      <c r="R237" s="157">
        <f t="shared" si="55"/>
        <v>0</v>
      </c>
      <c r="S237" s="157">
        <v>0</v>
      </c>
      <c r="T237" s="158">
        <f t="shared" si="56"/>
        <v>0</v>
      </c>
      <c r="AR237" s="159" t="s">
        <v>90</v>
      </c>
      <c r="AT237" s="159" t="s">
        <v>161</v>
      </c>
      <c r="AU237" s="159" t="s">
        <v>83</v>
      </c>
      <c r="AY237" s="14" t="s">
        <v>159</v>
      </c>
      <c r="BE237" s="160">
        <f t="shared" si="57"/>
        <v>0</v>
      </c>
      <c r="BF237" s="160">
        <f t="shared" si="58"/>
        <v>0</v>
      </c>
      <c r="BG237" s="160">
        <f t="shared" si="59"/>
        <v>0</v>
      </c>
      <c r="BH237" s="160">
        <f t="shared" si="60"/>
        <v>0</v>
      </c>
      <c r="BI237" s="160">
        <f t="shared" si="61"/>
        <v>0</v>
      </c>
      <c r="BJ237" s="14" t="s">
        <v>83</v>
      </c>
      <c r="BK237" s="160">
        <f t="shared" si="62"/>
        <v>0</v>
      </c>
      <c r="BL237" s="14" t="s">
        <v>90</v>
      </c>
      <c r="BM237" s="159" t="s">
        <v>847</v>
      </c>
    </row>
    <row r="238" spans="2:65" s="1" customFormat="1" ht="16.5" customHeight="1" x14ac:dyDescent="0.2">
      <c r="B238" s="123"/>
      <c r="C238" s="149" t="s">
        <v>214</v>
      </c>
      <c r="D238" s="149" t="s">
        <v>161</v>
      </c>
      <c r="E238" s="150" t="s">
        <v>613</v>
      </c>
      <c r="F238" s="151" t="s">
        <v>614</v>
      </c>
      <c r="G238" s="152" t="s">
        <v>462</v>
      </c>
      <c r="H238" s="153">
        <v>4</v>
      </c>
      <c r="I238" s="154"/>
      <c r="J238" s="154"/>
      <c r="K238" s="155"/>
      <c r="L238" s="28"/>
      <c r="M238" s="156" t="s">
        <v>1</v>
      </c>
      <c r="N238" s="122" t="s">
        <v>37</v>
      </c>
      <c r="O238" s="157">
        <v>0</v>
      </c>
      <c r="P238" s="157">
        <f t="shared" si="54"/>
        <v>0</v>
      </c>
      <c r="Q238" s="157">
        <v>0</v>
      </c>
      <c r="R238" s="157">
        <f t="shared" si="55"/>
        <v>0</v>
      </c>
      <c r="S238" s="157">
        <v>0</v>
      </c>
      <c r="T238" s="158">
        <f t="shared" si="56"/>
        <v>0</v>
      </c>
      <c r="AR238" s="159" t="s">
        <v>90</v>
      </c>
      <c r="AT238" s="159" t="s">
        <v>161</v>
      </c>
      <c r="AU238" s="159" t="s">
        <v>83</v>
      </c>
      <c r="AY238" s="14" t="s">
        <v>159</v>
      </c>
      <c r="BE238" s="160">
        <f t="shared" si="57"/>
        <v>0</v>
      </c>
      <c r="BF238" s="160">
        <f t="shared" si="58"/>
        <v>0</v>
      </c>
      <c r="BG238" s="160">
        <f t="shared" si="59"/>
        <v>0</v>
      </c>
      <c r="BH238" s="160">
        <f t="shared" si="60"/>
        <v>0</v>
      </c>
      <c r="BI238" s="160">
        <f t="shared" si="61"/>
        <v>0</v>
      </c>
      <c r="BJ238" s="14" t="s">
        <v>83</v>
      </c>
      <c r="BK238" s="160">
        <f t="shared" si="62"/>
        <v>0</v>
      </c>
      <c r="BL238" s="14" t="s">
        <v>90</v>
      </c>
      <c r="BM238" s="159" t="s">
        <v>643</v>
      </c>
    </row>
    <row r="239" spans="2:65" s="1" customFormat="1" ht="16.5" customHeight="1" x14ac:dyDescent="0.2">
      <c r="B239" s="123"/>
      <c r="C239" s="149" t="s">
        <v>273</v>
      </c>
      <c r="D239" s="149" t="s">
        <v>161</v>
      </c>
      <c r="E239" s="150" t="s">
        <v>1655</v>
      </c>
      <c r="F239" s="151" t="s">
        <v>1656</v>
      </c>
      <c r="G239" s="152" t="s">
        <v>462</v>
      </c>
      <c r="H239" s="153">
        <v>14</v>
      </c>
      <c r="I239" s="154"/>
      <c r="J239" s="154"/>
      <c r="K239" s="155"/>
      <c r="L239" s="28"/>
      <c r="M239" s="156" t="s">
        <v>1</v>
      </c>
      <c r="N239" s="122" t="s">
        <v>37</v>
      </c>
      <c r="O239" s="157">
        <v>0</v>
      </c>
      <c r="P239" s="157">
        <f t="shared" si="54"/>
        <v>0</v>
      </c>
      <c r="Q239" s="157">
        <v>0</v>
      </c>
      <c r="R239" s="157">
        <f t="shared" si="55"/>
        <v>0</v>
      </c>
      <c r="S239" s="157">
        <v>0</v>
      </c>
      <c r="T239" s="158">
        <f t="shared" si="56"/>
        <v>0</v>
      </c>
      <c r="AR239" s="159" t="s">
        <v>90</v>
      </c>
      <c r="AT239" s="159" t="s">
        <v>161</v>
      </c>
      <c r="AU239" s="159" t="s">
        <v>83</v>
      </c>
      <c r="AY239" s="14" t="s">
        <v>159</v>
      </c>
      <c r="BE239" s="160">
        <f t="shared" si="57"/>
        <v>0</v>
      </c>
      <c r="BF239" s="160">
        <f t="shared" si="58"/>
        <v>0</v>
      </c>
      <c r="BG239" s="160">
        <f t="shared" si="59"/>
        <v>0</v>
      </c>
      <c r="BH239" s="160">
        <f t="shared" si="60"/>
        <v>0</v>
      </c>
      <c r="BI239" s="160">
        <f t="shared" si="61"/>
        <v>0</v>
      </c>
      <c r="BJ239" s="14" t="s">
        <v>83</v>
      </c>
      <c r="BK239" s="160">
        <f t="shared" si="62"/>
        <v>0</v>
      </c>
      <c r="BL239" s="14" t="s">
        <v>90</v>
      </c>
      <c r="BM239" s="159" t="s">
        <v>853</v>
      </c>
    </row>
    <row r="240" spans="2:65" s="1" customFormat="1" ht="16.5" customHeight="1" x14ac:dyDescent="0.2">
      <c r="B240" s="123"/>
      <c r="C240" s="149" t="s">
        <v>218</v>
      </c>
      <c r="D240" s="149" t="s">
        <v>161</v>
      </c>
      <c r="E240" s="150" t="s">
        <v>615</v>
      </c>
      <c r="F240" s="151" t="s">
        <v>553</v>
      </c>
      <c r="G240" s="152" t="s">
        <v>462</v>
      </c>
      <c r="H240" s="153">
        <v>54</v>
      </c>
      <c r="I240" s="154"/>
      <c r="J240" s="154"/>
      <c r="K240" s="155"/>
      <c r="L240" s="28"/>
      <c r="M240" s="156" t="s">
        <v>1</v>
      </c>
      <c r="N240" s="122" t="s">
        <v>37</v>
      </c>
      <c r="O240" s="157">
        <v>0</v>
      </c>
      <c r="P240" s="157">
        <f t="shared" si="54"/>
        <v>0</v>
      </c>
      <c r="Q240" s="157">
        <v>0</v>
      </c>
      <c r="R240" s="157">
        <f t="shared" si="55"/>
        <v>0</v>
      </c>
      <c r="S240" s="157">
        <v>0</v>
      </c>
      <c r="T240" s="158">
        <f t="shared" si="56"/>
        <v>0</v>
      </c>
      <c r="AR240" s="159" t="s">
        <v>90</v>
      </c>
      <c r="AT240" s="159" t="s">
        <v>161</v>
      </c>
      <c r="AU240" s="159" t="s">
        <v>83</v>
      </c>
      <c r="AY240" s="14" t="s">
        <v>159</v>
      </c>
      <c r="BE240" s="160">
        <f t="shared" si="57"/>
        <v>0</v>
      </c>
      <c r="BF240" s="160">
        <f t="shared" si="58"/>
        <v>0</v>
      </c>
      <c r="BG240" s="160">
        <f t="shared" si="59"/>
        <v>0</v>
      </c>
      <c r="BH240" s="160">
        <f t="shared" si="60"/>
        <v>0</v>
      </c>
      <c r="BI240" s="160">
        <f t="shared" si="61"/>
        <v>0</v>
      </c>
      <c r="BJ240" s="14" t="s">
        <v>83</v>
      </c>
      <c r="BK240" s="160">
        <f t="shared" si="62"/>
        <v>0</v>
      </c>
      <c r="BL240" s="14" t="s">
        <v>90</v>
      </c>
      <c r="BM240" s="159" t="s">
        <v>648</v>
      </c>
    </row>
    <row r="241" spans="2:65" s="1" customFormat="1" ht="21.75" customHeight="1" x14ac:dyDescent="0.2">
      <c r="B241" s="123"/>
      <c r="C241" s="149" t="s">
        <v>280</v>
      </c>
      <c r="D241" s="149" t="s">
        <v>161</v>
      </c>
      <c r="E241" s="150" t="s">
        <v>616</v>
      </c>
      <c r="F241" s="151" t="s">
        <v>617</v>
      </c>
      <c r="G241" s="152" t="s">
        <v>462</v>
      </c>
      <c r="H241" s="153">
        <v>52</v>
      </c>
      <c r="I241" s="154"/>
      <c r="J241" s="154"/>
      <c r="K241" s="155"/>
      <c r="L241" s="28"/>
      <c r="M241" s="156" t="s">
        <v>1</v>
      </c>
      <c r="N241" s="122" t="s">
        <v>37</v>
      </c>
      <c r="O241" s="157">
        <v>0</v>
      </c>
      <c r="P241" s="157">
        <f t="shared" si="54"/>
        <v>0</v>
      </c>
      <c r="Q241" s="157">
        <v>0</v>
      </c>
      <c r="R241" s="157">
        <f t="shared" si="55"/>
        <v>0</v>
      </c>
      <c r="S241" s="157">
        <v>0</v>
      </c>
      <c r="T241" s="158">
        <f t="shared" si="56"/>
        <v>0</v>
      </c>
      <c r="AR241" s="159" t="s">
        <v>90</v>
      </c>
      <c r="AT241" s="159" t="s">
        <v>161</v>
      </c>
      <c r="AU241" s="159" t="s">
        <v>83</v>
      </c>
      <c r="AY241" s="14" t="s">
        <v>159</v>
      </c>
      <c r="BE241" s="160">
        <f t="shared" si="57"/>
        <v>0</v>
      </c>
      <c r="BF241" s="160">
        <f t="shared" si="58"/>
        <v>0</v>
      </c>
      <c r="BG241" s="160">
        <f t="shared" si="59"/>
        <v>0</v>
      </c>
      <c r="BH241" s="160">
        <f t="shared" si="60"/>
        <v>0</v>
      </c>
      <c r="BI241" s="160">
        <f t="shared" si="61"/>
        <v>0</v>
      </c>
      <c r="BJ241" s="14" t="s">
        <v>83</v>
      </c>
      <c r="BK241" s="160">
        <f t="shared" si="62"/>
        <v>0</v>
      </c>
      <c r="BL241" s="14" t="s">
        <v>90</v>
      </c>
      <c r="BM241" s="159" t="s">
        <v>857</v>
      </c>
    </row>
    <row r="242" spans="2:65" s="1" customFormat="1" ht="16.5" customHeight="1" x14ac:dyDescent="0.2">
      <c r="B242" s="123"/>
      <c r="C242" s="149" t="s">
        <v>221</v>
      </c>
      <c r="D242" s="149" t="s">
        <v>161</v>
      </c>
      <c r="E242" s="150" t="s">
        <v>618</v>
      </c>
      <c r="F242" s="151" t="s">
        <v>555</v>
      </c>
      <c r="G242" s="152" t="s">
        <v>462</v>
      </c>
      <c r="H242" s="153">
        <v>7</v>
      </c>
      <c r="I242" s="154"/>
      <c r="J242" s="154"/>
      <c r="K242" s="155"/>
      <c r="L242" s="28"/>
      <c r="M242" s="156" t="s">
        <v>1</v>
      </c>
      <c r="N242" s="122" t="s">
        <v>37</v>
      </c>
      <c r="O242" s="157">
        <v>0</v>
      </c>
      <c r="P242" s="157">
        <f t="shared" si="54"/>
        <v>0</v>
      </c>
      <c r="Q242" s="157">
        <v>0</v>
      </c>
      <c r="R242" s="157">
        <f t="shared" si="55"/>
        <v>0</v>
      </c>
      <c r="S242" s="157">
        <v>0</v>
      </c>
      <c r="T242" s="158">
        <f t="shared" si="56"/>
        <v>0</v>
      </c>
      <c r="AR242" s="159" t="s">
        <v>90</v>
      </c>
      <c r="AT242" s="159" t="s">
        <v>161</v>
      </c>
      <c r="AU242" s="159" t="s">
        <v>83</v>
      </c>
      <c r="AY242" s="14" t="s">
        <v>159</v>
      </c>
      <c r="BE242" s="160">
        <f t="shared" si="57"/>
        <v>0</v>
      </c>
      <c r="BF242" s="160">
        <f t="shared" si="58"/>
        <v>0</v>
      </c>
      <c r="BG242" s="160">
        <f t="shared" si="59"/>
        <v>0</v>
      </c>
      <c r="BH242" s="160">
        <f t="shared" si="60"/>
        <v>0</v>
      </c>
      <c r="BI242" s="160">
        <f t="shared" si="61"/>
        <v>0</v>
      </c>
      <c r="BJ242" s="14" t="s">
        <v>83</v>
      </c>
      <c r="BK242" s="160">
        <f t="shared" si="62"/>
        <v>0</v>
      </c>
      <c r="BL242" s="14" t="s">
        <v>90</v>
      </c>
      <c r="BM242" s="159" t="s">
        <v>861</v>
      </c>
    </row>
    <row r="243" spans="2:65" s="1" customFormat="1" ht="16.5" customHeight="1" x14ac:dyDescent="0.2">
      <c r="B243" s="123"/>
      <c r="C243" s="149" t="s">
        <v>291</v>
      </c>
      <c r="D243" s="149" t="s">
        <v>161</v>
      </c>
      <c r="E243" s="150" t="s">
        <v>1657</v>
      </c>
      <c r="F243" s="151" t="s">
        <v>1658</v>
      </c>
      <c r="G243" s="152" t="s">
        <v>462</v>
      </c>
      <c r="H243" s="153">
        <v>13</v>
      </c>
      <c r="I243" s="154"/>
      <c r="J243" s="154"/>
      <c r="K243" s="155"/>
      <c r="L243" s="28"/>
      <c r="M243" s="156" t="s">
        <v>1</v>
      </c>
      <c r="N243" s="122" t="s">
        <v>37</v>
      </c>
      <c r="O243" s="157">
        <v>0</v>
      </c>
      <c r="P243" s="157">
        <f t="shared" si="54"/>
        <v>0</v>
      </c>
      <c r="Q243" s="157">
        <v>0</v>
      </c>
      <c r="R243" s="157">
        <f t="shared" si="55"/>
        <v>0</v>
      </c>
      <c r="S243" s="157">
        <v>0</v>
      </c>
      <c r="T243" s="158">
        <f t="shared" si="56"/>
        <v>0</v>
      </c>
      <c r="AR243" s="159" t="s">
        <v>90</v>
      </c>
      <c r="AT243" s="159" t="s">
        <v>161</v>
      </c>
      <c r="AU243" s="159" t="s">
        <v>83</v>
      </c>
      <c r="AY243" s="14" t="s">
        <v>159</v>
      </c>
      <c r="BE243" s="160">
        <f t="shared" si="57"/>
        <v>0</v>
      </c>
      <c r="BF243" s="160">
        <f t="shared" si="58"/>
        <v>0</v>
      </c>
      <c r="BG243" s="160">
        <f t="shared" si="59"/>
        <v>0</v>
      </c>
      <c r="BH243" s="160">
        <f t="shared" si="60"/>
        <v>0</v>
      </c>
      <c r="BI243" s="160">
        <f t="shared" si="61"/>
        <v>0</v>
      </c>
      <c r="BJ243" s="14" t="s">
        <v>83</v>
      </c>
      <c r="BK243" s="160">
        <f t="shared" si="62"/>
        <v>0</v>
      </c>
      <c r="BL243" s="14" t="s">
        <v>90</v>
      </c>
      <c r="BM243" s="159" t="s">
        <v>864</v>
      </c>
    </row>
    <row r="244" spans="2:65" s="1" customFormat="1" ht="16.5" customHeight="1" x14ac:dyDescent="0.2">
      <c r="B244" s="123"/>
      <c r="C244" s="149" t="s">
        <v>225</v>
      </c>
      <c r="D244" s="149" t="s">
        <v>161</v>
      </c>
      <c r="E244" s="150" t="s">
        <v>1659</v>
      </c>
      <c r="F244" s="151" t="s">
        <v>1660</v>
      </c>
      <c r="G244" s="152" t="s">
        <v>462</v>
      </c>
      <c r="H244" s="153">
        <v>1</v>
      </c>
      <c r="I244" s="154"/>
      <c r="J244" s="154"/>
      <c r="K244" s="155"/>
      <c r="L244" s="28"/>
      <c r="M244" s="156" t="s">
        <v>1</v>
      </c>
      <c r="N244" s="122" t="s">
        <v>37</v>
      </c>
      <c r="O244" s="157">
        <v>0</v>
      </c>
      <c r="P244" s="157">
        <f t="shared" si="54"/>
        <v>0</v>
      </c>
      <c r="Q244" s="157">
        <v>0</v>
      </c>
      <c r="R244" s="157">
        <f t="shared" si="55"/>
        <v>0</v>
      </c>
      <c r="S244" s="157">
        <v>0</v>
      </c>
      <c r="T244" s="158">
        <f t="shared" si="56"/>
        <v>0</v>
      </c>
      <c r="AR244" s="159" t="s">
        <v>90</v>
      </c>
      <c r="AT244" s="159" t="s">
        <v>161</v>
      </c>
      <c r="AU244" s="159" t="s">
        <v>83</v>
      </c>
      <c r="AY244" s="14" t="s">
        <v>159</v>
      </c>
      <c r="BE244" s="160">
        <f t="shared" si="57"/>
        <v>0</v>
      </c>
      <c r="BF244" s="160">
        <f t="shared" si="58"/>
        <v>0</v>
      </c>
      <c r="BG244" s="160">
        <f t="shared" si="59"/>
        <v>0</v>
      </c>
      <c r="BH244" s="160">
        <f t="shared" si="60"/>
        <v>0</v>
      </c>
      <c r="BI244" s="160">
        <f t="shared" si="61"/>
        <v>0</v>
      </c>
      <c r="BJ244" s="14" t="s">
        <v>83</v>
      </c>
      <c r="BK244" s="160">
        <f t="shared" si="62"/>
        <v>0</v>
      </c>
      <c r="BL244" s="14" t="s">
        <v>90</v>
      </c>
      <c r="BM244" s="159" t="s">
        <v>868</v>
      </c>
    </row>
    <row r="245" spans="2:65" s="1" customFormat="1" ht="19.5" x14ac:dyDescent="0.2">
      <c r="B245" s="28"/>
      <c r="D245" s="175" t="s">
        <v>493</v>
      </c>
      <c r="F245" s="176" t="s">
        <v>621</v>
      </c>
      <c r="L245" s="28"/>
      <c r="M245" s="177"/>
      <c r="T245" s="54"/>
      <c r="AT245" s="14" t="s">
        <v>493</v>
      </c>
      <c r="AU245" s="14" t="s">
        <v>83</v>
      </c>
    </row>
    <row r="246" spans="2:65" s="1" customFormat="1" ht="16.5" customHeight="1" x14ac:dyDescent="0.2">
      <c r="B246" s="123"/>
      <c r="C246" s="149" t="s">
        <v>302</v>
      </c>
      <c r="D246" s="149" t="s">
        <v>161</v>
      </c>
      <c r="E246" s="150" t="s">
        <v>622</v>
      </c>
      <c r="F246" s="151" t="s">
        <v>623</v>
      </c>
      <c r="G246" s="152" t="s">
        <v>462</v>
      </c>
      <c r="H246" s="153">
        <v>6</v>
      </c>
      <c r="I246" s="154"/>
      <c r="J246" s="154"/>
      <c r="K246" s="155"/>
      <c r="L246" s="28"/>
      <c r="M246" s="156" t="s">
        <v>1</v>
      </c>
      <c r="N246" s="122" t="s">
        <v>37</v>
      </c>
      <c r="O246" s="157">
        <v>0</v>
      </c>
      <c r="P246" s="157">
        <f>O246*H246</f>
        <v>0</v>
      </c>
      <c r="Q246" s="157">
        <v>0</v>
      </c>
      <c r="R246" s="157">
        <f>Q246*H246</f>
        <v>0</v>
      </c>
      <c r="S246" s="157">
        <v>0</v>
      </c>
      <c r="T246" s="158">
        <f>S246*H246</f>
        <v>0</v>
      </c>
      <c r="AR246" s="159" t="s">
        <v>90</v>
      </c>
      <c r="AT246" s="159" t="s">
        <v>161</v>
      </c>
      <c r="AU246" s="159" t="s">
        <v>83</v>
      </c>
      <c r="AY246" s="14" t="s">
        <v>159</v>
      </c>
      <c r="BE246" s="160">
        <f>IF(N246="základná",J246,0)</f>
        <v>0</v>
      </c>
      <c r="BF246" s="160">
        <f>IF(N246="znížená",J246,0)</f>
        <v>0</v>
      </c>
      <c r="BG246" s="160">
        <f>IF(N246="zákl. prenesená",J246,0)</f>
        <v>0</v>
      </c>
      <c r="BH246" s="160">
        <f>IF(N246="zníž. prenesená",J246,0)</f>
        <v>0</v>
      </c>
      <c r="BI246" s="160">
        <f>IF(N246="nulová",J246,0)</f>
        <v>0</v>
      </c>
      <c r="BJ246" s="14" t="s">
        <v>83</v>
      </c>
      <c r="BK246" s="160">
        <f>ROUND(I246*H246,2)</f>
        <v>0</v>
      </c>
      <c r="BL246" s="14" t="s">
        <v>90</v>
      </c>
      <c r="BM246" s="159" t="s">
        <v>869</v>
      </c>
    </row>
    <row r="247" spans="2:65" s="1" customFormat="1" ht="19.5" x14ac:dyDescent="0.2">
      <c r="B247" s="28"/>
      <c r="D247" s="175" t="s">
        <v>493</v>
      </c>
      <c r="F247" s="176" t="s">
        <v>624</v>
      </c>
      <c r="L247" s="28"/>
      <c r="M247" s="177"/>
      <c r="T247" s="54"/>
      <c r="AT247" s="14" t="s">
        <v>493</v>
      </c>
      <c r="AU247" s="14" t="s">
        <v>83</v>
      </c>
    </row>
    <row r="248" spans="2:65" s="1" customFormat="1" ht="16.5" customHeight="1" x14ac:dyDescent="0.2">
      <c r="B248" s="123"/>
      <c r="C248" s="149" t="s">
        <v>229</v>
      </c>
      <c r="D248" s="149" t="s">
        <v>161</v>
      </c>
      <c r="E248" s="150" t="s">
        <v>625</v>
      </c>
      <c r="F248" s="151" t="s">
        <v>1760</v>
      </c>
      <c r="G248" s="152" t="s">
        <v>462</v>
      </c>
      <c r="H248" s="209">
        <v>19</v>
      </c>
      <c r="I248" s="154"/>
      <c r="J248" s="154"/>
      <c r="K248" s="155"/>
      <c r="L248" s="28"/>
      <c r="M248" s="156" t="s">
        <v>1</v>
      </c>
      <c r="N248" s="122" t="s">
        <v>37</v>
      </c>
      <c r="O248" s="157">
        <v>0</v>
      </c>
      <c r="P248" s="157">
        <f>O248*H248</f>
        <v>0</v>
      </c>
      <c r="Q248" s="157">
        <v>0</v>
      </c>
      <c r="R248" s="157">
        <f>Q248*H248</f>
        <v>0</v>
      </c>
      <c r="S248" s="157">
        <v>0</v>
      </c>
      <c r="T248" s="158">
        <f>S248*H248</f>
        <v>0</v>
      </c>
      <c r="V248" s="299"/>
      <c r="W248" s="299"/>
      <c r="AR248" s="159" t="s">
        <v>90</v>
      </c>
      <c r="AT248" s="159" t="s">
        <v>161</v>
      </c>
      <c r="AU248" s="159" t="s">
        <v>83</v>
      </c>
      <c r="AY248" s="14" t="s">
        <v>159</v>
      </c>
      <c r="BE248" s="160">
        <f>IF(N248="základná",J248,0)</f>
        <v>0</v>
      </c>
      <c r="BF248" s="160">
        <f>IF(N248="znížená",J248,0)</f>
        <v>0</v>
      </c>
      <c r="BG248" s="160">
        <f>IF(N248="zákl. prenesená",J248,0)</f>
        <v>0</v>
      </c>
      <c r="BH248" s="160">
        <f>IF(N248="zníž. prenesená",J248,0)</f>
        <v>0</v>
      </c>
      <c r="BI248" s="160">
        <f>IF(N248="nulová",J248,0)</f>
        <v>0</v>
      </c>
      <c r="BJ248" s="14" t="s">
        <v>83</v>
      </c>
      <c r="BK248" s="160">
        <f>ROUND(I248*H248,2)</f>
        <v>0</v>
      </c>
      <c r="BL248" s="14" t="s">
        <v>90</v>
      </c>
      <c r="BM248" s="159" t="s">
        <v>873</v>
      </c>
    </row>
    <row r="249" spans="2:65" s="1" customFormat="1" ht="16.5" customHeight="1" x14ac:dyDescent="0.2">
      <c r="B249" s="123"/>
      <c r="C249" s="149" t="s">
        <v>309</v>
      </c>
      <c r="D249" s="149" t="s">
        <v>161</v>
      </c>
      <c r="E249" s="150" t="s">
        <v>1661</v>
      </c>
      <c r="F249" s="151" t="s">
        <v>1777</v>
      </c>
      <c r="G249" s="152" t="s">
        <v>462</v>
      </c>
      <c r="H249" s="209">
        <v>22</v>
      </c>
      <c r="I249" s="154"/>
      <c r="J249" s="154"/>
      <c r="K249" s="155"/>
      <c r="L249" s="28"/>
      <c r="M249" s="156" t="s">
        <v>1</v>
      </c>
      <c r="N249" s="122" t="s">
        <v>37</v>
      </c>
      <c r="O249" s="157">
        <v>0</v>
      </c>
      <c r="P249" s="157">
        <f>O249*H249</f>
        <v>0</v>
      </c>
      <c r="Q249" s="157">
        <v>0</v>
      </c>
      <c r="R249" s="157">
        <f>Q249*H249</f>
        <v>0</v>
      </c>
      <c r="S249" s="157">
        <v>0</v>
      </c>
      <c r="T249" s="158">
        <f>S249*H249</f>
        <v>0</v>
      </c>
      <c r="V249" s="299"/>
      <c r="W249" s="299"/>
      <c r="AR249" s="159" t="s">
        <v>90</v>
      </c>
      <c r="AT249" s="159" t="s">
        <v>161</v>
      </c>
      <c r="AU249" s="159" t="s">
        <v>83</v>
      </c>
      <c r="AY249" s="14" t="s">
        <v>159</v>
      </c>
      <c r="BE249" s="160">
        <f>IF(N249="základná",J249,0)</f>
        <v>0</v>
      </c>
      <c r="BF249" s="160">
        <f>IF(N249="znížená",J249,0)</f>
        <v>0</v>
      </c>
      <c r="BG249" s="160">
        <f>IF(N249="zákl. prenesená",J249,0)</f>
        <v>0</v>
      </c>
      <c r="BH249" s="160">
        <f>IF(N249="zníž. prenesená",J249,0)</f>
        <v>0</v>
      </c>
      <c r="BI249" s="160">
        <f>IF(N249="nulová",J249,0)</f>
        <v>0</v>
      </c>
      <c r="BJ249" s="14" t="s">
        <v>83</v>
      </c>
      <c r="BK249" s="160">
        <f>ROUND(I249*H249,2)</f>
        <v>0</v>
      </c>
      <c r="BL249" s="14" t="s">
        <v>90</v>
      </c>
      <c r="BM249" s="159" t="s">
        <v>874</v>
      </c>
    </row>
    <row r="250" spans="2:65" s="1" customFormat="1" ht="16.5" customHeight="1" x14ac:dyDescent="0.2">
      <c r="B250" s="123"/>
      <c r="C250" s="149" t="s">
        <v>233</v>
      </c>
      <c r="D250" s="149" t="s">
        <v>161</v>
      </c>
      <c r="E250" s="150" t="s">
        <v>626</v>
      </c>
      <c r="F250" s="151" t="s">
        <v>1761</v>
      </c>
      <c r="G250" s="152" t="s">
        <v>462</v>
      </c>
      <c r="H250" s="209">
        <v>47</v>
      </c>
      <c r="I250" s="154"/>
      <c r="J250" s="154"/>
      <c r="K250" s="155"/>
      <c r="L250" s="28"/>
      <c r="M250" s="156" t="s">
        <v>1</v>
      </c>
      <c r="N250" s="122" t="s">
        <v>37</v>
      </c>
      <c r="O250" s="157">
        <v>0</v>
      </c>
      <c r="P250" s="157">
        <f>O250*H250</f>
        <v>0</v>
      </c>
      <c r="Q250" s="157">
        <v>0</v>
      </c>
      <c r="R250" s="157">
        <f>Q250*H250</f>
        <v>0</v>
      </c>
      <c r="S250" s="157">
        <v>0</v>
      </c>
      <c r="T250" s="158">
        <f>S250*H250</f>
        <v>0</v>
      </c>
      <c r="V250" s="299"/>
      <c r="W250" s="299"/>
      <c r="AR250" s="159" t="s">
        <v>90</v>
      </c>
      <c r="AT250" s="159" t="s">
        <v>161</v>
      </c>
      <c r="AU250" s="159" t="s">
        <v>83</v>
      </c>
      <c r="AY250" s="14" t="s">
        <v>159</v>
      </c>
      <c r="BE250" s="160">
        <f>IF(N250="základná",J250,0)</f>
        <v>0</v>
      </c>
      <c r="BF250" s="160">
        <f>IF(N250="znížená",J250,0)</f>
        <v>0</v>
      </c>
      <c r="BG250" s="160">
        <f>IF(N250="zákl. prenesená",J250,0)</f>
        <v>0</v>
      </c>
      <c r="BH250" s="160">
        <f>IF(N250="zníž. prenesená",J250,0)</f>
        <v>0</v>
      </c>
      <c r="BI250" s="160">
        <f>IF(N250="nulová",J250,0)</f>
        <v>0</v>
      </c>
      <c r="BJ250" s="14" t="s">
        <v>83</v>
      </c>
      <c r="BK250" s="160">
        <f>ROUND(I250*H250,2)</f>
        <v>0</v>
      </c>
      <c r="BL250" s="14" t="s">
        <v>90</v>
      </c>
      <c r="BM250" s="159" t="s">
        <v>876</v>
      </c>
    </row>
    <row r="251" spans="2:65" s="235" customFormat="1" ht="16.5" customHeight="1" x14ac:dyDescent="0.2">
      <c r="B251" s="223"/>
      <c r="C251" s="239" t="s">
        <v>71</v>
      </c>
      <c r="D251" s="239" t="s">
        <v>161</v>
      </c>
      <c r="E251" s="318" t="s">
        <v>1849</v>
      </c>
      <c r="F251" s="220" t="s">
        <v>1850</v>
      </c>
      <c r="G251" s="242" t="s">
        <v>294</v>
      </c>
      <c r="H251" s="243"/>
      <c r="I251" s="244"/>
      <c r="J251" s="244"/>
      <c r="K251" s="245"/>
      <c r="L251" s="246"/>
      <c r="M251" s="247"/>
      <c r="N251" s="248"/>
      <c r="O251" s="233"/>
      <c r="P251" s="233"/>
      <c r="Q251" s="233"/>
      <c r="R251" s="233"/>
      <c r="S251" s="233"/>
      <c r="T251" s="234"/>
      <c r="V251" s="320"/>
      <c r="W251" s="320"/>
      <c r="AR251" s="236"/>
      <c r="AT251" s="236"/>
      <c r="AU251" s="236"/>
      <c r="AY251" s="237"/>
      <c r="BE251" s="238"/>
      <c r="BF251" s="238"/>
      <c r="BG251" s="238"/>
      <c r="BH251" s="238"/>
      <c r="BI251" s="238"/>
      <c r="BJ251" s="237"/>
      <c r="BK251" s="238"/>
      <c r="BL251" s="237"/>
      <c r="BM251" s="236"/>
    </row>
    <row r="252" spans="2:65" s="1" customFormat="1" ht="16.5" customHeight="1" x14ac:dyDescent="0.2">
      <c r="B252" s="123"/>
      <c r="C252" s="149" t="s">
        <v>71</v>
      </c>
      <c r="D252" s="149" t="s">
        <v>161</v>
      </c>
      <c r="E252" s="150" t="s">
        <v>627</v>
      </c>
      <c r="F252" s="151" t="s">
        <v>628</v>
      </c>
      <c r="G252" s="152" t="s">
        <v>294</v>
      </c>
      <c r="H252" s="153"/>
      <c r="I252" s="154"/>
      <c r="J252" s="154"/>
      <c r="K252" s="155"/>
      <c r="L252" s="28"/>
      <c r="M252" s="156" t="s">
        <v>1</v>
      </c>
      <c r="N252" s="122" t="s">
        <v>37</v>
      </c>
      <c r="O252" s="157">
        <v>0</v>
      </c>
      <c r="P252" s="157">
        <f>O252*H252</f>
        <v>0</v>
      </c>
      <c r="Q252" s="157">
        <v>0</v>
      </c>
      <c r="R252" s="157">
        <f>Q252*H252</f>
        <v>0</v>
      </c>
      <c r="S252" s="157">
        <v>0</v>
      </c>
      <c r="T252" s="158">
        <f>S252*H252</f>
        <v>0</v>
      </c>
      <c r="AR252" s="159" t="s">
        <v>90</v>
      </c>
      <c r="AT252" s="159" t="s">
        <v>161</v>
      </c>
      <c r="AU252" s="159" t="s">
        <v>83</v>
      </c>
      <c r="AY252" s="14" t="s">
        <v>159</v>
      </c>
      <c r="BE252" s="160">
        <f>IF(N252="základná",J252,0)</f>
        <v>0</v>
      </c>
      <c r="BF252" s="160">
        <f>IF(N252="znížená",J252,0)</f>
        <v>0</v>
      </c>
      <c r="BG252" s="160">
        <f>IF(N252="zákl. prenesená",J252,0)</f>
        <v>0</v>
      </c>
      <c r="BH252" s="160">
        <f>IF(N252="zníž. prenesená",J252,0)</f>
        <v>0</v>
      </c>
      <c r="BI252" s="160">
        <f>IF(N252="nulová",J252,0)</f>
        <v>0</v>
      </c>
      <c r="BJ252" s="14" t="s">
        <v>83</v>
      </c>
      <c r="BK252" s="160">
        <f>ROUND(I252*H252,2)</f>
        <v>0</v>
      </c>
      <c r="BL252" s="14" t="s">
        <v>90</v>
      </c>
      <c r="BM252" s="159" t="s">
        <v>879</v>
      </c>
    </row>
    <row r="253" spans="2:65" s="11" customFormat="1" ht="25.5" customHeight="1" x14ac:dyDescent="0.2">
      <c r="B253" s="138"/>
      <c r="D253" s="139" t="s">
        <v>70</v>
      </c>
      <c r="E253" s="140" t="s">
        <v>629</v>
      </c>
      <c r="F253" s="140" t="s">
        <v>1662</v>
      </c>
      <c r="J253" s="148"/>
      <c r="L253" s="138"/>
      <c r="M253" s="142"/>
      <c r="P253" s="143">
        <f>P254+SUM(P255:P271)</f>
        <v>0</v>
      </c>
      <c r="R253" s="143">
        <f>R254+SUM(R255:R271)</f>
        <v>0</v>
      </c>
      <c r="T253" s="144">
        <f>T254+SUM(T255:T271)</f>
        <v>0</v>
      </c>
      <c r="AR253" s="139" t="s">
        <v>78</v>
      </c>
      <c r="AT253" s="145" t="s">
        <v>70</v>
      </c>
      <c r="AU253" s="145" t="s">
        <v>83</v>
      </c>
      <c r="AY253" s="139" t="s">
        <v>159</v>
      </c>
      <c r="BK253" s="146">
        <f>BK254+SUM(BK255:BK271)</f>
        <v>0</v>
      </c>
    </row>
    <row r="254" spans="2:65" s="1" customFormat="1" ht="21.75" customHeight="1" x14ac:dyDescent="0.2">
      <c r="B254" s="123"/>
      <c r="C254" s="149" t="s">
        <v>78</v>
      </c>
      <c r="D254" s="149" t="s">
        <v>161</v>
      </c>
      <c r="E254" s="150" t="s">
        <v>1663</v>
      </c>
      <c r="F254" s="151" t="s">
        <v>1664</v>
      </c>
      <c r="G254" s="152" t="s">
        <v>462</v>
      </c>
      <c r="H254" s="153">
        <v>1</v>
      </c>
      <c r="I254" s="154"/>
      <c r="J254" s="154"/>
      <c r="K254" s="155"/>
      <c r="L254" s="28"/>
      <c r="M254" s="156" t="s">
        <v>1</v>
      </c>
      <c r="N254" s="122" t="s">
        <v>37</v>
      </c>
      <c r="O254" s="157">
        <v>0</v>
      </c>
      <c r="P254" s="157">
        <f t="shared" ref="P254:P270" si="63">O254*H254</f>
        <v>0</v>
      </c>
      <c r="Q254" s="157">
        <v>0</v>
      </c>
      <c r="R254" s="157">
        <f t="shared" ref="R254:R270" si="64">Q254*H254</f>
        <v>0</v>
      </c>
      <c r="S254" s="157">
        <v>0</v>
      </c>
      <c r="T254" s="158">
        <f t="shared" ref="T254:T270" si="65">S254*H254</f>
        <v>0</v>
      </c>
      <c r="AR254" s="159" t="s">
        <v>90</v>
      </c>
      <c r="AT254" s="159" t="s">
        <v>161</v>
      </c>
      <c r="AU254" s="159" t="s">
        <v>87</v>
      </c>
      <c r="AY254" s="14" t="s">
        <v>159</v>
      </c>
      <c r="BE254" s="160">
        <f t="shared" ref="BE254:BE270" si="66">IF(N254="základná",J254,0)</f>
        <v>0</v>
      </c>
      <c r="BF254" s="160">
        <f t="shared" ref="BF254:BF270" si="67">IF(N254="znížená",J254,0)</f>
        <v>0</v>
      </c>
      <c r="BG254" s="160">
        <f t="shared" ref="BG254:BG270" si="68">IF(N254="zákl. prenesená",J254,0)</f>
        <v>0</v>
      </c>
      <c r="BH254" s="160">
        <f t="shared" ref="BH254:BH270" si="69">IF(N254="zníž. prenesená",J254,0)</f>
        <v>0</v>
      </c>
      <c r="BI254" s="160">
        <f t="shared" ref="BI254:BI270" si="70">IF(N254="nulová",J254,0)</f>
        <v>0</v>
      </c>
      <c r="BJ254" s="14" t="s">
        <v>83</v>
      </c>
      <c r="BK254" s="160">
        <f t="shared" ref="BK254:BK270" si="71">ROUND(I254*H254,2)</f>
        <v>0</v>
      </c>
      <c r="BL254" s="14" t="s">
        <v>90</v>
      </c>
      <c r="BM254" s="159" t="s">
        <v>890</v>
      </c>
    </row>
    <row r="255" spans="2:65" s="1" customFormat="1" ht="16.5" customHeight="1" x14ac:dyDescent="0.2">
      <c r="B255" s="123"/>
      <c r="C255" s="149" t="s">
        <v>83</v>
      </c>
      <c r="D255" s="149" t="s">
        <v>161</v>
      </c>
      <c r="E255" s="150" t="s">
        <v>1665</v>
      </c>
      <c r="F255" s="151" t="s">
        <v>1666</v>
      </c>
      <c r="G255" s="152" t="s">
        <v>462</v>
      </c>
      <c r="H255" s="153">
        <v>1</v>
      </c>
      <c r="I255" s="154"/>
      <c r="J255" s="154"/>
      <c r="K255" s="155"/>
      <c r="L255" s="28"/>
      <c r="M255" s="156" t="s">
        <v>1</v>
      </c>
      <c r="N255" s="122" t="s">
        <v>37</v>
      </c>
      <c r="O255" s="157">
        <v>0</v>
      </c>
      <c r="P255" s="157">
        <f t="shared" si="63"/>
        <v>0</v>
      </c>
      <c r="Q255" s="157">
        <v>0</v>
      </c>
      <c r="R255" s="157">
        <f t="shared" si="64"/>
        <v>0</v>
      </c>
      <c r="S255" s="157">
        <v>0</v>
      </c>
      <c r="T255" s="158">
        <f t="shared" si="65"/>
        <v>0</v>
      </c>
      <c r="AR255" s="159" t="s">
        <v>90</v>
      </c>
      <c r="AT255" s="159" t="s">
        <v>161</v>
      </c>
      <c r="AU255" s="159" t="s">
        <v>87</v>
      </c>
      <c r="AY255" s="14" t="s">
        <v>159</v>
      </c>
      <c r="BE255" s="160">
        <f t="shared" si="66"/>
        <v>0</v>
      </c>
      <c r="BF255" s="160">
        <f t="shared" si="67"/>
        <v>0</v>
      </c>
      <c r="BG255" s="160">
        <f t="shared" si="68"/>
        <v>0</v>
      </c>
      <c r="BH255" s="160">
        <f t="shared" si="69"/>
        <v>0</v>
      </c>
      <c r="BI255" s="160">
        <f t="shared" si="70"/>
        <v>0</v>
      </c>
      <c r="BJ255" s="14" t="s">
        <v>83</v>
      </c>
      <c r="BK255" s="160">
        <f t="shared" si="71"/>
        <v>0</v>
      </c>
      <c r="BL255" s="14" t="s">
        <v>90</v>
      </c>
      <c r="BM255" s="159" t="s">
        <v>892</v>
      </c>
    </row>
    <row r="256" spans="2:65" s="1" customFormat="1" ht="16.5" customHeight="1" x14ac:dyDescent="0.2">
      <c r="B256" s="123"/>
      <c r="C256" s="149" t="s">
        <v>87</v>
      </c>
      <c r="D256" s="149" t="s">
        <v>161</v>
      </c>
      <c r="E256" s="150" t="s">
        <v>1667</v>
      </c>
      <c r="F256" s="151" t="s">
        <v>1668</v>
      </c>
      <c r="G256" s="152" t="s">
        <v>462</v>
      </c>
      <c r="H256" s="153">
        <v>1</v>
      </c>
      <c r="I256" s="154"/>
      <c r="J256" s="154"/>
      <c r="K256" s="155"/>
      <c r="L256" s="28"/>
      <c r="M256" s="156" t="s">
        <v>1</v>
      </c>
      <c r="N256" s="122" t="s">
        <v>37</v>
      </c>
      <c r="O256" s="157">
        <v>0</v>
      </c>
      <c r="P256" s="157">
        <f t="shared" si="63"/>
        <v>0</v>
      </c>
      <c r="Q256" s="157">
        <v>0</v>
      </c>
      <c r="R256" s="157">
        <f t="shared" si="64"/>
        <v>0</v>
      </c>
      <c r="S256" s="157">
        <v>0</v>
      </c>
      <c r="T256" s="158">
        <f t="shared" si="65"/>
        <v>0</v>
      </c>
      <c r="AR256" s="159" t="s">
        <v>90</v>
      </c>
      <c r="AT256" s="159" t="s">
        <v>161</v>
      </c>
      <c r="AU256" s="159" t="s">
        <v>87</v>
      </c>
      <c r="AY256" s="14" t="s">
        <v>159</v>
      </c>
      <c r="BE256" s="160">
        <f t="shared" si="66"/>
        <v>0</v>
      </c>
      <c r="BF256" s="160">
        <f t="shared" si="67"/>
        <v>0</v>
      </c>
      <c r="BG256" s="160">
        <f t="shared" si="68"/>
        <v>0</v>
      </c>
      <c r="BH256" s="160">
        <f t="shared" si="69"/>
        <v>0</v>
      </c>
      <c r="BI256" s="160">
        <f t="shared" si="70"/>
        <v>0</v>
      </c>
      <c r="BJ256" s="14" t="s">
        <v>83</v>
      </c>
      <c r="BK256" s="160">
        <f t="shared" si="71"/>
        <v>0</v>
      </c>
      <c r="BL256" s="14" t="s">
        <v>90</v>
      </c>
      <c r="BM256" s="159" t="s">
        <v>896</v>
      </c>
    </row>
    <row r="257" spans="2:65" s="1" customFormat="1" ht="16.5" customHeight="1" x14ac:dyDescent="0.2">
      <c r="B257" s="123"/>
      <c r="C257" s="149" t="s">
        <v>90</v>
      </c>
      <c r="D257" s="149" t="s">
        <v>161</v>
      </c>
      <c r="E257" s="150" t="s">
        <v>1669</v>
      </c>
      <c r="F257" s="151" t="s">
        <v>1670</v>
      </c>
      <c r="G257" s="152" t="s">
        <v>462</v>
      </c>
      <c r="H257" s="153">
        <v>66</v>
      </c>
      <c r="I257" s="154"/>
      <c r="J257" s="154"/>
      <c r="K257" s="155"/>
      <c r="L257" s="28"/>
      <c r="M257" s="156" t="s">
        <v>1</v>
      </c>
      <c r="N257" s="122" t="s">
        <v>37</v>
      </c>
      <c r="O257" s="157">
        <v>0</v>
      </c>
      <c r="P257" s="157">
        <f t="shared" si="63"/>
        <v>0</v>
      </c>
      <c r="Q257" s="157">
        <v>0</v>
      </c>
      <c r="R257" s="157">
        <f t="shared" si="64"/>
        <v>0</v>
      </c>
      <c r="S257" s="157">
        <v>0</v>
      </c>
      <c r="T257" s="158">
        <f t="shared" si="65"/>
        <v>0</v>
      </c>
      <c r="AR257" s="159" t="s">
        <v>90</v>
      </c>
      <c r="AT257" s="159" t="s">
        <v>161</v>
      </c>
      <c r="AU257" s="159" t="s">
        <v>87</v>
      </c>
      <c r="AY257" s="14" t="s">
        <v>159</v>
      </c>
      <c r="BE257" s="160">
        <f t="shared" si="66"/>
        <v>0</v>
      </c>
      <c r="BF257" s="160">
        <f t="shared" si="67"/>
        <v>0</v>
      </c>
      <c r="BG257" s="160">
        <f t="shared" si="68"/>
        <v>0</v>
      </c>
      <c r="BH257" s="160">
        <f t="shared" si="69"/>
        <v>0</v>
      </c>
      <c r="BI257" s="160">
        <f t="shared" si="70"/>
        <v>0</v>
      </c>
      <c r="BJ257" s="14" t="s">
        <v>83</v>
      </c>
      <c r="BK257" s="160">
        <f t="shared" si="71"/>
        <v>0</v>
      </c>
      <c r="BL257" s="14" t="s">
        <v>90</v>
      </c>
      <c r="BM257" s="159" t="s">
        <v>901</v>
      </c>
    </row>
    <row r="258" spans="2:65" s="1" customFormat="1" ht="16.5" customHeight="1" x14ac:dyDescent="0.2">
      <c r="B258" s="123"/>
      <c r="C258" s="149" t="s">
        <v>105</v>
      </c>
      <c r="D258" s="149" t="s">
        <v>161</v>
      </c>
      <c r="E258" s="150" t="s">
        <v>1671</v>
      </c>
      <c r="F258" s="151" t="s">
        <v>1672</v>
      </c>
      <c r="G258" s="152" t="s">
        <v>462</v>
      </c>
      <c r="H258" s="153">
        <v>1</v>
      </c>
      <c r="I258" s="154"/>
      <c r="J258" s="154"/>
      <c r="K258" s="155"/>
      <c r="L258" s="28"/>
      <c r="M258" s="156" t="s">
        <v>1</v>
      </c>
      <c r="N258" s="122" t="s">
        <v>37</v>
      </c>
      <c r="O258" s="157">
        <v>0</v>
      </c>
      <c r="P258" s="157">
        <f t="shared" si="63"/>
        <v>0</v>
      </c>
      <c r="Q258" s="157">
        <v>0</v>
      </c>
      <c r="R258" s="157">
        <f t="shared" si="64"/>
        <v>0</v>
      </c>
      <c r="S258" s="157">
        <v>0</v>
      </c>
      <c r="T258" s="158">
        <f t="shared" si="65"/>
        <v>0</v>
      </c>
      <c r="AR258" s="159" t="s">
        <v>90</v>
      </c>
      <c r="AT258" s="159" t="s">
        <v>161</v>
      </c>
      <c r="AU258" s="159" t="s">
        <v>87</v>
      </c>
      <c r="AY258" s="14" t="s">
        <v>159</v>
      </c>
      <c r="BE258" s="160">
        <f t="shared" si="66"/>
        <v>0</v>
      </c>
      <c r="BF258" s="160">
        <f t="shared" si="67"/>
        <v>0</v>
      </c>
      <c r="BG258" s="160">
        <f t="shared" si="68"/>
        <v>0</v>
      </c>
      <c r="BH258" s="160">
        <f t="shared" si="69"/>
        <v>0</v>
      </c>
      <c r="BI258" s="160">
        <f t="shared" si="70"/>
        <v>0</v>
      </c>
      <c r="BJ258" s="14" t="s">
        <v>83</v>
      </c>
      <c r="BK258" s="160">
        <f t="shared" si="71"/>
        <v>0</v>
      </c>
      <c r="BL258" s="14" t="s">
        <v>90</v>
      </c>
      <c r="BM258" s="159" t="s">
        <v>905</v>
      </c>
    </row>
    <row r="259" spans="2:65" s="1" customFormat="1" ht="16.5" customHeight="1" x14ac:dyDescent="0.2">
      <c r="B259" s="123"/>
      <c r="C259" s="149" t="s">
        <v>102</v>
      </c>
      <c r="D259" s="149" t="s">
        <v>161</v>
      </c>
      <c r="E259" s="150" t="s">
        <v>1673</v>
      </c>
      <c r="F259" s="151" t="s">
        <v>1674</v>
      </c>
      <c r="G259" s="152" t="s">
        <v>462</v>
      </c>
      <c r="H259" s="153">
        <v>2</v>
      </c>
      <c r="I259" s="154"/>
      <c r="J259" s="154"/>
      <c r="K259" s="155"/>
      <c r="L259" s="28"/>
      <c r="M259" s="156" t="s">
        <v>1</v>
      </c>
      <c r="N259" s="122" t="s">
        <v>37</v>
      </c>
      <c r="O259" s="157">
        <v>0</v>
      </c>
      <c r="P259" s="157">
        <f t="shared" si="63"/>
        <v>0</v>
      </c>
      <c r="Q259" s="157">
        <v>0</v>
      </c>
      <c r="R259" s="157">
        <f t="shared" si="64"/>
        <v>0</v>
      </c>
      <c r="S259" s="157">
        <v>0</v>
      </c>
      <c r="T259" s="158">
        <f t="shared" si="65"/>
        <v>0</v>
      </c>
      <c r="AR259" s="159" t="s">
        <v>90</v>
      </c>
      <c r="AT259" s="159" t="s">
        <v>161</v>
      </c>
      <c r="AU259" s="159" t="s">
        <v>87</v>
      </c>
      <c r="AY259" s="14" t="s">
        <v>159</v>
      </c>
      <c r="BE259" s="160">
        <f t="shared" si="66"/>
        <v>0</v>
      </c>
      <c r="BF259" s="160">
        <f t="shared" si="67"/>
        <v>0</v>
      </c>
      <c r="BG259" s="160">
        <f t="shared" si="68"/>
        <v>0</v>
      </c>
      <c r="BH259" s="160">
        <f t="shared" si="69"/>
        <v>0</v>
      </c>
      <c r="BI259" s="160">
        <f t="shared" si="70"/>
        <v>0</v>
      </c>
      <c r="BJ259" s="14" t="s">
        <v>83</v>
      </c>
      <c r="BK259" s="160">
        <f t="shared" si="71"/>
        <v>0</v>
      </c>
      <c r="BL259" s="14" t="s">
        <v>90</v>
      </c>
      <c r="BM259" s="159" t="s">
        <v>908</v>
      </c>
    </row>
    <row r="260" spans="2:65" s="1" customFormat="1" ht="16.5" customHeight="1" x14ac:dyDescent="0.2">
      <c r="B260" s="123"/>
      <c r="C260" s="149" t="s">
        <v>108</v>
      </c>
      <c r="D260" s="149" t="s">
        <v>161</v>
      </c>
      <c r="E260" s="150" t="s">
        <v>1675</v>
      </c>
      <c r="F260" s="151" t="s">
        <v>1676</v>
      </c>
      <c r="G260" s="152" t="s">
        <v>462</v>
      </c>
      <c r="H260" s="153">
        <v>8</v>
      </c>
      <c r="I260" s="154"/>
      <c r="J260" s="154"/>
      <c r="K260" s="155"/>
      <c r="L260" s="28"/>
      <c r="M260" s="156" t="s">
        <v>1</v>
      </c>
      <c r="N260" s="122" t="s">
        <v>37</v>
      </c>
      <c r="O260" s="157">
        <v>0</v>
      </c>
      <c r="P260" s="157">
        <f t="shared" si="63"/>
        <v>0</v>
      </c>
      <c r="Q260" s="157">
        <v>0</v>
      </c>
      <c r="R260" s="157">
        <f t="shared" si="64"/>
        <v>0</v>
      </c>
      <c r="S260" s="157">
        <v>0</v>
      </c>
      <c r="T260" s="158">
        <f t="shared" si="65"/>
        <v>0</v>
      </c>
      <c r="AR260" s="159" t="s">
        <v>90</v>
      </c>
      <c r="AT260" s="159" t="s">
        <v>161</v>
      </c>
      <c r="AU260" s="159" t="s">
        <v>87</v>
      </c>
      <c r="AY260" s="14" t="s">
        <v>159</v>
      </c>
      <c r="BE260" s="160">
        <f t="shared" si="66"/>
        <v>0</v>
      </c>
      <c r="BF260" s="160">
        <f t="shared" si="67"/>
        <v>0</v>
      </c>
      <c r="BG260" s="160">
        <f t="shared" si="68"/>
        <v>0</v>
      </c>
      <c r="BH260" s="160">
        <f t="shared" si="69"/>
        <v>0</v>
      </c>
      <c r="BI260" s="160">
        <f t="shared" si="70"/>
        <v>0</v>
      </c>
      <c r="BJ260" s="14" t="s">
        <v>83</v>
      </c>
      <c r="BK260" s="160">
        <f t="shared" si="71"/>
        <v>0</v>
      </c>
      <c r="BL260" s="14" t="s">
        <v>90</v>
      </c>
      <c r="BM260" s="159" t="s">
        <v>914</v>
      </c>
    </row>
    <row r="261" spans="2:65" s="1" customFormat="1" ht="16.5" customHeight="1" x14ac:dyDescent="0.2">
      <c r="B261" s="123"/>
      <c r="C261" s="149" t="s">
        <v>170</v>
      </c>
      <c r="D261" s="149" t="s">
        <v>161</v>
      </c>
      <c r="E261" s="150" t="s">
        <v>1677</v>
      </c>
      <c r="F261" s="151" t="s">
        <v>1678</v>
      </c>
      <c r="G261" s="152" t="s">
        <v>462</v>
      </c>
      <c r="H261" s="153">
        <v>3</v>
      </c>
      <c r="I261" s="154"/>
      <c r="J261" s="154"/>
      <c r="K261" s="155"/>
      <c r="L261" s="28"/>
      <c r="M261" s="156" t="s">
        <v>1</v>
      </c>
      <c r="N261" s="122" t="s">
        <v>37</v>
      </c>
      <c r="O261" s="157">
        <v>0</v>
      </c>
      <c r="P261" s="157">
        <f t="shared" si="63"/>
        <v>0</v>
      </c>
      <c r="Q261" s="157">
        <v>0</v>
      </c>
      <c r="R261" s="157">
        <f t="shared" si="64"/>
        <v>0</v>
      </c>
      <c r="S261" s="157">
        <v>0</v>
      </c>
      <c r="T261" s="158">
        <f t="shared" si="65"/>
        <v>0</v>
      </c>
      <c r="AR261" s="159" t="s">
        <v>90</v>
      </c>
      <c r="AT261" s="159" t="s">
        <v>161</v>
      </c>
      <c r="AU261" s="159" t="s">
        <v>87</v>
      </c>
      <c r="AY261" s="14" t="s">
        <v>159</v>
      </c>
      <c r="BE261" s="160">
        <f t="shared" si="66"/>
        <v>0</v>
      </c>
      <c r="BF261" s="160">
        <f t="shared" si="67"/>
        <v>0</v>
      </c>
      <c r="BG261" s="160">
        <f t="shared" si="68"/>
        <v>0</v>
      </c>
      <c r="BH261" s="160">
        <f t="shared" si="69"/>
        <v>0</v>
      </c>
      <c r="BI261" s="160">
        <f t="shared" si="70"/>
        <v>0</v>
      </c>
      <c r="BJ261" s="14" t="s">
        <v>83</v>
      </c>
      <c r="BK261" s="160">
        <f t="shared" si="71"/>
        <v>0</v>
      </c>
      <c r="BL261" s="14" t="s">
        <v>90</v>
      </c>
      <c r="BM261" s="159" t="s">
        <v>917</v>
      </c>
    </row>
    <row r="262" spans="2:65" s="1" customFormat="1" ht="16.5" customHeight="1" x14ac:dyDescent="0.2">
      <c r="B262" s="123"/>
      <c r="C262" s="149" t="s">
        <v>187</v>
      </c>
      <c r="D262" s="149" t="s">
        <v>161</v>
      </c>
      <c r="E262" s="150" t="s">
        <v>1679</v>
      </c>
      <c r="F262" s="151" t="s">
        <v>1680</v>
      </c>
      <c r="G262" s="152" t="s">
        <v>462</v>
      </c>
      <c r="H262" s="153">
        <v>2</v>
      </c>
      <c r="I262" s="154"/>
      <c r="J262" s="154"/>
      <c r="K262" s="155"/>
      <c r="L262" s="28"/>
      <c r="M262" s="156" t="s">
        <v>1</v>
      </c>
      <c r="N262" s="122" t="s">
        <v>37</v>
      </c>
      <c r="O262" s="157">
        <v>0</v>
      </c>
      <c r="P262" s="157">
        <f t="shared" si="63"/>
        <v>0</v>
      </c>
      <c r="Q262" s="157">
        <v>0</v>
      </c>
      <c r="R262" s="157">
        <f t="shared" si="64"/>
        <v>0</v>
      </c>
      <c r="S262" s="157">
        <v>0</v>
      </c>
      <c r="T262" s="158">
        <f t="shared" si="65"/>
        <v>0</v>
      </c>
      <c r="AR262" s="159" t="s">
        <v>90</v>
      </c>
      <c r="AT262" s="159" t="s">
        <v>161</v>
      </c>
      <c r="AU262" s="159" t="s">
        <v>87</v>
      </c>
      <c r="AY262" s="14" t="s">
        <v>159</v>
      </c>
      <c r="BE262" s="160">
        <f t="shared" si="66"/>
        <v>0</v>
      </c>
      <c r="BF262" s="160">
        <f t="shared" si="67"/>
        <v>0</v>
      </c>
      <c r="BG262" s="160">
        <f t="shared" si="68"/>
        <v>0</v>
      </c>
      <c r="BH262" s="160">
        <f t="shared" si="69"/>
        <v>0</v>
      </c>
      <c r="BI262" s="160">
        <f t="shared" si="70"/>
        <v>0</v>
      </c>
      <c r="BJ262" s="14" t="s">
        <v>83</v>
      </c>
      <c r="BK262" s="160">
        <f t="shared" si="71"/>
        <v>0</v>
      </c>
      <c r="BL262" s="14" t="s">
        <v>90</v>
      </c>
      <c r="BM262" s="159" t="s">
        <v>920</v>
      </c>
    </row>
    <row r="263" spans="2:65" s="1" customFormat="1" ht="16.5" customHeight="1" x14ac:dyDescent="0.2">
      <c r="B263" s="123"/>
      <c r="C263" s="149" t="s">
        <v>177</v>
      </c>
      <c r="D263" s="149" t="s">
        <v>161</v>
      </c>
      <c r="E263" s="150" t="s">
        <v>1681</v>
      </c>
      <c r="F263" s="151" t="s">
        <v>1682</v>
      </c>
      <c r="G263" s="152" t="s">
        <v>462</v>
      </c>
      <c r="H263" s="153">
        <v>11</v>
      </c>
      <c r="I263" s="154"/>
      <c r="J263" s="154"/>
      <c r="K263" s="155"/>
      <c r="L263" s="28"/>
      <c r="M263" s="156" t="s">
        <v>1</v>
      </c>
      <c r="N263" s="122" t="s">
        <v>37</v>
      </c>
      <c r="O263" s="157">
        <v>0</v>
      </c>
      <c r="P263" s="157">
        <f t="shared" si="63"/>
        <v>0</v>
      </c>
      <c r="Q263" s="157">
        <v>0</v>
      </c>
      <c r="R263" s="157">
        <f t="shared" si="64"/>
        <v>0</v>
      </c>
      <c r="S263" s="157">
        <v>0</v>
      </c>
      <c r="T263" s="158">
        <f t="shared" si="65"/>
        <v>0</v>
      </c>
      <c r="AR263" s="159" t="s">
        <v>90</v>
      </c>
      <c r="AT263" s="159" t="s">
        <v>161</v>
      </c>
      <c r="AU263" s="159" t="s">
        <v>87</v>
      </c>
      <c r="AY263" s="14" t="s">
        <v>159</v>
      </c>
      <c r="BE263" s="160">
        <f t="shared" si="66"/>
        <v>0</v>
      </c>
      <c r="BF263" s="160">
        <f t="shared" si="67"/>
        <v>0</v>
      </c>
      <c r="BG263" s="160">
        <f t="shared" si="68"/>
        <v>0</v>
      </c>
      <c r="BH263" s="160">
        <f t="shared" si="69"/>
        <v>0</v>
      </c>
      <c r="BI263" s="160">
        <f t="shared" si="70"/>
        <v>0</v>
      </c>
      <c r="BJ263" s="14" t="s">
        <v>83</v>
      </c>
      <c r="BK263" s="160">
        <f t="shared" si="71"/>
        <v>0</v>
      </c>
      <c r="BL263" s="14" t="s">
        <v>90</v>
      </c>
      <c r="BM263" s="159" t="s">
        <v>923</v>
      </c>
    </row>
    <row r="264" spans="2:65" s="1" customFormat="1" ht="16.5" customHeight="1" x14ac:dyDescent="0.2">
      <c r="B264" s="123"/>
      <c r="C264" s="149" t="s">
        <v>193</v>
      </c>
      <c r="D264" s="149" t="s">
        <v>161</v>
      </c>
      <c r="E264" s="150" t="s">
        <v>1683</v>
      </c>
      <c r="F264" s="151" t="s">
        <v>1684</v>
      </c>
      <c r="G264" s="152" t="s">
        <v>462</v>
      </c>
      <c r="H264" s="153">
        <v>2</v>
      </c>
      <c r="I264" s="154"/>
      <c r="J264" s="154"/>
      <c r="K264" s="155"/>
      <c r="L264" s="28"/>
      <c r="M264" s="156" t="s">
        <v>1</v>
      </c>
      <c r="N264" s="122" t="s">
        <v>37</v>
      </c>
      <c r="O264" s="157">
        <v>0</v>
      </c>
      <c r="P264" s="157">
        <f t="shared" si="63"/>
        <v>0</v>
      </c>
      <c r="Q264" s="157">
        <v>0</v>
      </c>
      <c r="R264" s="157">
        <f t="shared" si="64"/>
        <v>0</v>
      </c>
      <c r="S264" s="157">
        <v>0</v>
      </c>
      <c r="T264" s="158">
        <f t="shared" si="65"/>
        <v>0</v>
      </c>
      <c r="AR264" s="159" t="s">
        <v>90</v>
      </c>
      <c r="AT264" s="159" t="s">
        <v>161</v>
      </c>
      <c r="AU264" s="159" t="s">
        <v>87</v>
      </c>
      <c r="AY264" s="14" t="s">
        <v>159</v>
      </c>
      <c r="BE264" s="160">
        <f t="shared" si="66"/>
        <v>0</v>
      </c>
      <c r="BF264" s="160">
        <f t="shared" si="67"/>
        <v>0</v>
      </c>
      <c r="BG264" s="160">
        <f t="shared" si="68"/>
        <v>0</v>
      </c>
      <c r="BH264" s="160">
        <f t="shared" si="69"/>
        <v>0</v>
      </c>
      <c r="BI264" s="160">
        <f t="shared" si="70"/>
        <v>0</v>
      </c>
      <c r="BJ264" s="14" t="s">
        <v>83</v>
      </c>
      <c r="BK264" s="160">
        <f t="shared" si="71"/>
        <v>0</v>
      </c>
      <c r="BL264" s="14" t="s">
        <v>90</v>
      </c>
      <c r="BM264" s="159" t="s">
        <v>926</v>
      </c>
    </row>
    <row r="265" spans="2:65" s="1" customFormat="1" ht="16.5" customHeight="1" x14ac:dyDescent="0.2">
      <c r="B265" s="123"/>
      <c r="C265" s="149" t="s">
        <v>180</v>
      </c>
      <c r="D265" s="149" t="s">
        <v>161</v>
      </c>
      <c r="E265" s="150" t="s">
        <v>1685</v>
      </c>
      <c r="F265" s="151" t="s">
        <v>1686</v>
      </c>
      <c r="G265" s="152" t="s">
        <v>462</v>
      </c>
      <c r="H265" s="153">
        <v>1</v>
      </c>
      <c r="I265" s="154"/>
      <c r="J265" s="154"/>
      <c r="K265" s="155"/>
      <c r="L265" s="28"/>
      <c r="M265" s="156" t="s">
        <v>1</v>
      </c>
      <c r="N265" s="122" t="s">
        <v>37</v>
      </c>
      <c r="O265" s="157">
        <v>0</v>
      </c>
      <c r="P265" s="157">
        <f t="shared" si="63"/>
        <v>0</v>
      </c>
      <c r="Q265" s="157">
        <v>0</v>
      </c>
      <c r="R265" s="157">
        <f t="shared" si="64"/>
        <v>0</v>
      </c>
      <c r="S265" s="157">
        <v>0</v>
      </c>
      <c r="T265" s="158">
        <f t="shared" si="65"/>
        <v>0</v>
      </c>
      <c r="AR265" s="159" t="s">
        <v>90</v>
      </c>
      <c r="AT265" s="159" t="s">
        <v>161</v>
      </c>
      <c r="AU265" s="159" t="s">
        <v>87</v>
      </c>
      <c r="AY265" s="14" t="s">
        <v>159</v>
      </c>
      <c r="BE265" s="160">
        <f t="shared" si="66"/>
        <v>0</v>
      </c>
      <c r="BF265" s="160">
        <f t="shared" si="67"/>
        <v>0</v>
      </c>
      <c r="BG265" s="160">
        <f t="shared" si="68"/>
        <v>0</v>
      </c>
      <c r="BH265" s="160">
        <f t="shared" si="69"/>
        <v>0</v>
      </c>
      <c r="BI265" s="160">
        <f t="shared" si="70"/>
        <v>0</v>
      </c>
      <c r="BJ265" s="14" t="s">
        <v>83</v>
      </c>
      <c r="BK265" s="160">
        <f t="shared" si="71"/>
        <v>0</v>
      </c>
      <c r="BL265" s="14" t="s">
        <v>90</v>
      </c>
      <c r="BM265" s="159" t="s">
        <v>928</v>
      </c>
    </row>
    <row r="266" spans="2:65" s="1" customFormat="1" ht="16.5" customHeight="1" x14ac:dyDescent="0.2">
      <c r="B266" s="123"/>
      <c r="C266" s="149" t="s">
        <v>201</v>
      </c>
      <c r="D266" s="149" t="s">
        <v>161</v>
      </c>
      <c r="E266" s="150" t="s">
        <v>1687</v>
      </c>
      <c r="F266" s="151" t="s">
        <v>1688</v>
      </c>
      <c r="G266" s="152" t="s">
        <v>462</v>
      </c>
      <c r="H266" s="153">
        <v>1</v>
      </c>
      <c r="I266" s="154"/>
      <c r="J266" s="154"/>
      <c r="K266" s="155"/>
      <c r="L266" s="28"/>
      <c r="M266" s="156" t="s">
        <v>1</v>
      </c>
      <c r="N266" s="122" t="s">
        <v>37</v>
      </c>
      <c r="O266" s="157">
        <v>0</v>
      </c>
      <c r="P266" s="157">
        <f t="shared" si="63"/>
        <v>0</v>
      </c>
      <c r="Q266" s="157">
        <v>0</v>
      </c>
      <c r="R266" s="157">
        <f t="shared" si="64"/>
        <v>0</v>
      </c>
      <c r="S266" s="157">
        <v>0</v>
      </c>
      <c r="T266" s="158">
        <f t="shared" si="65"/>
        <v>0</v>
      </c>
      <c r="AR266" s="159" t="s">
        <v>90</v>
      </c>
      <c r="AT266" s="159" t="s">
        <v>161</v>
      </c>
      <c r="AU266" s="159" t="s">
        <v>87</v>
      </c>
      <c r="AY266" s="14" t="s">
        <v>159</v>
      </c>
      <c r="BE266" s="160">
        <f t="shared" si="66"/>
        <v>0</v>
      </c>
      <c r="BF266" s="160">
        <f t="shared" si="67"/>
        <v>0</v>
      </c>
      <c r="BG266" s="160">
        <f t="shared" si="68"/>
        <v>0</v>
      </c>
      <c r="BH266" s="160">
        <f t="shared" si="69"/>
        <v>0</v>
      </c>
      <c r="BI266" s="160">
        <f t="shared" si="70"/>
        <v>0</v>
      </c>
      <c r="BJ266" s="14" t="s">
        <v>83</v>
      </c>
      <c r="BK266" s="160">
        <f t="shared" si="71"/>
        <v>0</v>
      </c>
      <c r="BL266" s="14" t="s">
        <v>90</v>
      </c>
      <c r="BM266" s="159" t="s">
        <v>932</v>
      </c>
    </row>
    <row r="267" spans="2:65" s="1" customFormat="1" ht="16.5" customHeight="1" x14ac:dyDescent="0.2">
      <c r="B267" s="123"/>
      <c r="C267" s="149" t="s">
        <v>183</v>
      </c>
      <c r="D267" s="149" t="s">
        <v>161</v>
      </c>
      <c r="E267" s="150" t="s">
        <v>1689</v>
      </c>
      <c r="F267" s="151" t="s">
        <v>1690</v>
      </c>
      <c r="G267" s="152" t="s">
        <v>462</v>
      </c>
      <c r="H267" s="153">
        <v>90</v>
      </c>
      <c r="I267" s="154"/>
      <c r="J267" s="154"/>
      <c r="K267" s="155"/>
      <c r="L267" s="28"/>
      <c r="M267" s="156" t="s">
        <v>1</v>
      </c>
      <c r="N267" s="122" t="s">
        <v>37</v>
      </c>
      <c r="O267" s="157">
        <v>0</v>
      </c>
      <c r="P267" s="157">
        <f t="shared" si="63"/>
        <v>0</v>
      </c>
      <c r="Q267" s="157">
        <v>0</v>
      </c>
      <c r="R267" s="157">
        <f t="shared" si="64"/>
        <v>0</v>
      </c>
      <c r="S267" s="157">
        <v>0</v>
      </c>
      <c r="T267" s="158">
        <f t="shared" si="65"/>
        <v>0</v>
      </c>
      <c r="AR267" s="159" t="s">
        <v>90</v>
      </c>
      <c r="AT267" s="159" t="s">
        <v>161</v>
      </c>
      <c r="AU267" s="159" t="s">
        <v>87</v>
      </c>
      <c r="AY267" s="14" t="s">
        <v>159</v>
      </c>
      <c r="BE267" s="160">
        <f t="shared" si="66"/>
        <v>0</v>
      </c>
      <c r="BF267" s="160">
        <f t="shared" si="67"/>
        <v>0</v>
      </c>
      <c r="BG267" s="160">
        <f t="shared" si="68"/>
        <v>0</v>
      </c>
      <c r="BH267" s="160">
        <f t="shared" si="69"/>
        <v>0</v>
      </c>
      <c r="BI267" s="160">
        <f t="shared" si="70"/>
        <v>0</v>
      </c>
      <c r="BJ267" s="14" t="s">
        <v>83</v>
      </c>
      <c r="BK267" s="160">
        <f t="shared" si="71"/>
        <v>0</v>
      </c>
      <c r="BL267" s="14" t="s">
        <v>90</v>
      </c>
      <c r="BM267" s="159" t="s">
        <v>933</v>
      </c>
    </row>
    <row r="268" spans="2:65" s="1" customFormat="1" ht="16.5" customHeight="1" x14ac:dyDescent="0.2">
      <c r="B268" s="123"/>
      <c r="C268" s="149" t="s">
        <v>208</v>
      </c>
      <c r="D268" s="149" t="s">
        <v>161</v>
      </c>
      <c r="E268" s="150" t="s">
        <v>1691</v>
      </c>
      <c r="F268" s="151" t="s">
        <v>1692</v>
      </c>
      <c r="G268" s="152" t="s">
        <v>462</v>
      </c>
      <c r="H268" s="153">
        <v>80</v>
      </c>
      <c r="I268" s="154"/>
      <c r="J268" s="154"/>
      <c r="K268" s="155"/>
      <c r="L268" s="28"/>
      <c r="M268" s="156" t="s">
        <v>1</v>
      </c>
      <c r="N268" s="122" t="s">
        <v>37</v>
      </c>
      <c r="O268" s="157">
        <v>0</v>
      </c>
      <c r="P268" s="157">
        <f t="shared" si="63"/>
        <v>0</v>
      </c>
      <c r="Q268" s="157">
        <v>0</v>
      </c>
      <c r="R268" s="157">
        <f t="shared" si="64"/>
        <v>0</v>
      </c>
      <c r="S268" s="157">
        <v>0</v>
      </c>
      <c r="T268" s="158">
        <f t="shared" si="65"/>
        <v>0</v>
      </c>
      <c r="AR268" s="159" t="s">
        <v>90</v>
      </c>
      <c r="AT268" s="159" t="s">
        <v>161</v>
      </c>
      <c r="AU268" s="159" t="s">
        <v>87</v>
      </c>
      <c r="AY268" s="14" t="s">
        <v>159</v>
      </c>
      <c r="BE268" s="160">
        <f t="shared" si="66"/>
        <v>0</v>
      </c>
      <c r="BF268" s="160">
        <f t="shared" si="67"/>
        <v>0</v>
      </c>
      <c r="BG268" s="160">
        <f t="shared" si="68"/>
        <v>0</v>
      </c>
      <c r="BH268" s="160">
        <f t="shared" si="69"/>
        <v>0</v>
      </c>
      <c r="BI268" s="160">
        <f t="shared" si="70"/>
        <v>0</v>
      </c>
      <c r="BJ268" s="14" t="s">
        <v>83</v>
      </c>
      <c r="BK268" s="160">
        <f t="shared" si="71"/>
        <v>0</v>
      </c>
      <c r="BL268" s="14" t="s">
        <v>90</v>
      </c>
      <c r="BM268" s="159" t="s">
        <v>935</v>
      </c>
    </row>
    <row r="269" spans="2:65" s="1" customFormat="1" ht="16.5" customHeight="1" x14ac:dyDescent="0.2">
      <c r="B269" s="123"/>
      <c r="C269" s="149" t="s">
        <v>186</v>
      </c>
      <c r="D269" s="149" t="s">
        <v>161</v>
      </c>
      <c r="E269" s="150" t="s">
        <v>1693</v>
      </c>
      <c r="F269" s="151" t="s">
        <v>1694</v>
      </c>
      <c r="G269" s="152" t="s">
        <v>462</v>
      </c>
      <c r="H269" s="153">
        <v>5</v>
      </c>
      <c r="I269" s="154"/>
      <c r="J269" s="154"/>
      <c r="K269" s="155"/>
      <c r="L269" s="28"/>
      <c r="M269" s="156" t="s">
        <v>1</v>
      </c>
      <c r="N269" s="122" t="s">
        <v>37</v>
      </c>
      <c r="O269" s="157">
        <v>0</v>
      </c>
      <c r="P269" s="157">
        <f t="shared" si="63"/>
        <v>0</v>
      </c>
      <c r="Q269" s="157">
        <v>0</v>
      </c>
      <c r="R269" s="157">
        <f t="shared" si="64"/>
        <v>0</v>
      </c>
      <c r="S269" s="157">
        <v>0</v>
      </c>
      <c r="T269" s="158">
        <f t="shared" si="65"/>
        <v>0</v>
      </c>
      <c r="AR269" s="159" t="s">
        <v>90</v>
      </c>
      <c r="AT269" s="159" t="s">
        <v>161</v>
      </c>
      <c r="AU269" s="159" t="s">
        <v>87</v>
      </c>
      <c r="AY269" s="14" t="s">
        <v>159</v>
      </c>
      <c r="BE269" s="160">
        <f t="shared" si="66"/>
        <v>0</v>
      </c>
      <c r="BF269" s="160">
        <f t="shared" si="67"/>
        <v>0</v>
      </c>
      <c r="BG269" s="160">
        <f t="shared" si="68"/>
        <v>0</v>
      </c>
      <c r="BH269" s="160">
        <f t="shared" si="69"/>
        <v>0</v>
      </c>
      <c r="BI269" s="160">
        <f t="shared" si="70"/>
        <v>0</v>
      </c>
      <c r="BJ269" s="14" t="s">
        <v>83</v>
      </c>
      <c r="BK269" s="160">
        <f t="shared" si="71"/>
        <v>0</v>
      </c>
      <c r="BL269" s="14" t="s">
        <v>90</v>
      </c>
      <c r="BM269" s="159" t="s">
        <v>938</v>
      </c>
    </row>
    <row r="270" spans="2:65" s="1" customFormat="1" ht="16.5" customHeight="1" x14ac:dyDescent="0.2">
      <c r="B270" s="123"/>
      <c r="C270" s="149" t="s">
        <v>215</v>
      </c>
      <c r="D270" s="149" t="s">
        <v>161</v>
      </c>
      <c r="E270" s="150" t="s">
        <v>1695</v>
      </c>
      <c r="F270" s="151" t="s">
        <v>1696</v>
      </c>
      <c r="G270" s="152" t="s">
        <v>462</v>
      </c>
      <c r="H270" s="153">
        <v>5</v>
      </c>
      <c r="I270" s="154"/>
      <c r="J270" s="154"/>
      <c r="K270" s="155"/>
      <c r="L270" s="28"/>
      <c r="M270" s="156" t="s">
        <v>1</v>
      </c>
      <c r="N270" s="122" t="s">
        <v>37</v>
      </c>
      <c r="O270" s="157">
        <v>0</v>
      </c>
      <c r="P270" s="157">
        <f t="shared" si="63"/>
        <v>0</v>
      </c>
      <c r="Q270" s="157">
        <v>0</v>
      </c>
      <c r="R270" s="157">
        <f t="shared" si="64"/>
        <v>0</v>
      </c>
      <c r="S270" s="157">
        <v>0</v>
      </c>
      <c r="T270" s="158">
        <f t="shared" si="65"/>
        <v>0</v>
      </c>
      <c r="AR270" s="159" t="s">
        <v>90</v>
      </c>
      <c r="AT270" s="159" t="s">
        <v>161</v>
      </c>
      <c r="AU270" s="159" t="s">
        <v>87</v>
      </c>
      <c r="AY270" s="14" t="s">
        <v>159</v>
      </c>
      <c r="BE270" s="160">
        <f t="shared" si="66"/>
        <v>0</v>
      </c>
      <c r="BF270" s="160">
        <f t="shared" si="67"/>
        <v>0</v>
      </c>
      <c r="BG270" s="160">
        <f t="shared" si="68"/>
        <v>0</v>
      </c>
      <c r="BH270" s="160">
        <f t="shared" si="69"/>
        <v>0</v>
      </c>
      <c r="BI270" s="160">
        <f t="shared" si="70"/>
        <v>0</v>
      </c>
      <c r="BJ270" s="14" t="s">
        <v>83</v>
      </c>
      <c r="BK270" s="160">
        <f t="shared" si="71"/>
        <v>0</v>
      </c>
      <c r="BL270" s="14" t="s">
        <v>90</v>
      </c>
      <c r="BM270" s="159" t="s">
        <v>942</v>
      </c>
    </row>
    <row r="271" spans="2:65" s="12" customFormat="1" ht="25.5" customHeight="1" x14ac:dyDescent="0.2">
      <c r="B271" s="178"/>
      <c r="D271" s="139" t="s">
        <v>70</v>
      </c>
      <c r="E271" s="140" t="s">
        <v>639</v>
      </c>
      <c r="F271" s="140" t="s">
        <v>630</v>
      </c>
      <c r="J271" s="180"/>
      <c r="L271" s="178"/>
      <c r="M271" s="181"/>
      <c r="P271" s="182">
        <f>P272+SUM(P273:P277)</f>
        <v>0</v>
      </c>
      <c r="R271" s="182">
        <f>R272+SUM(R273:R277)</f>
        <v>0</v>
      </c>
      <c r="T271" s="183">
        <f>T272+SUM(T273:T277)</f>
        <v>0</v>
      </c>
      <c r="AR271" s="179" t="s">
        <v>78</v>
      </c>
      <c r="AT271" s="184" t="s">
        <v>70</v>
      </c>
      <c r="AU271" s="184" t="s">
        <v>87</v>
      </c>
      <c r="AY271" s="179" t="s">
        <v>159</v>
      </c>
      <c r="BK271" s="185">
        <f>BK272+SUM(BK273:BK277)</f>
        <v>0</v>
      </c>
    </row>
    <row r="272" spans="2:65" s="1" customFormat="1" ht="16.5" customHeight="1" x14ac:dyDescent="0.2">
      <c r="B272" s="123"/>
      <c r="C272" s="149" t="s">
        <v>78</v>
      </c>
      <c r="D272" s="149" t="s">
        <v>161</v>
      </c>
      <c r="E272" s="150" t="s">
        <v>631</v>
      </c>
      <c r="F272" s="151" t="s">
        <v>632</v>
      </c>
      <c r="G272" s="152" t="s">
        <v>196</v>
      </c>
      <c r="H272" s="153">
        <v>250</v>
      </c>
      <c r="I272" s="154"/>
      <c r="J272" s="154"/>
      <c r="K272" s="155"/>
      <c r="L272" s="28"/>
      <c r="M272" s="156" t="s">
        <v>1</v>
      </c>
      <c r="N272" s="122" t="s">
        <v>37</v>
      </c>
      <c r="O272" s="157">
        <v>0</v>
      </c>
      <c r="P272" s="157">
        <f>O272*H272</f>
        <v>0</v>
      </c>
      <c r="Q272" s="157">
        <v>0</v>
      </c>
      <c r="R272" s="157">
        <f>Q272*H272</f>
        <v>0</v>
      </c>
      <c r="S272" s="157">
        <v>0</v>
      </c>
      <c r="T272" s="158">
        <f>S272*H272</f>
        <v>0</v>
      </c>
      <c r="AR272" s="159" t="s">
        <v>90</v>
      </c>
      <c r="AT272" s="159" t="s">
        <v>161</v>
      </c>
      <c r="AU272" s="159" t="s">
        <v>90</v>
      </c>
      <c r="AY272" s="14" t="s">
        <v>159</v>
      </c>
      <c r="BE272" s="160">
        <f>IF(N272="základná",J272,0)</f>
        <v>0</v>
      </c>
      <c r="BF272" s="160">
        <f>IF(N272="znížená",J272,0)</f>
        <v>0</v>
      </c>
      <c r="BG272" s="160">
        <f>IF(N272="zákl. prenesená",J272,0)</f>
        <v>0</v>
      </c>
      <c r="BH272" s="160">
        <f>IF(N272="zníž. prenesená",J272,0)</f>
        <v>0</v>
      </c>
      <c r="BI272" s="160">
        <f>IF(N272="nulová",J272,0)</f>
        <v>0</v>
      </c>
      <c r="BJ272" s="14" t="s">
        <v>83</v>
      </c>
      <c r="BK272" s="160">
        <f>ROUND(I272*H272,2)</f>
        <v>0</v>
      </c>
      <c r="BL272" s="14" t="s">
        <v>90</v>
      </c>
      <c r="BM272" s="159" t="s">
        <v>960</v>
      </c>
    </row>
    <row r="273" spans="2:65" s="1" customFormat="1" ht="19.5" x14ac:dyDescent="0.2">
      <c r="B273" s="28"/>
      <c r="D273" s="175" t="s">
        <v>493</v>
      </c>
      <c r="F273" s="176" t="s">
        <v>633</v>
      </c>
      <c r="L273" s="28"/>
      <c r="M273" s="177"/>
      <c r="T273" s="54"/>
      <c r="AT273" s="14" t="s">
        <v>493</v>
      </c>
      <c r="AU273" s="14" t="s">
        <v>90</v>
      </c>
    </row>
    <row r="274" spans="2:65" s="1" customFormat="1" ht="16.5" customHeight="1" x14ac:dyDescent="0.2">
      <c r="B274" s="123"/>
      <c r="C274" s="149" t="s">
        <v>83</v>
      </c>
      <c r="D274" s="149" t="s">
        <v>161</v>
      </c>
      <c r="E274" s="150" t="s">
        <v>634</v>
      </c>
      <c r="F274" s="151" t="s">
        <v>635</v>
      </c>
      <c r="G274" s="152" t="s">
        <v>196</v>
      </c>
      <c r="H274" s="153">
        <v>50</v>
      </c>
      <c r="I274" s="154"/>
      <c r="J274" s="154"/>
      <c r="K274" s="155"/>
      <c r="L274" s="28"/>
      <c r="M274" s="156" t="s">
        <v>1</v>
      </c>
      <c r="N274" s="122" t="s">
        <v>37</v>
      </c>
      <c r="O274" s="157">
        <v>0</v>
      </c>
      <c r="P274" s="157">
        <f>O274*H274</f>
        <v>0</v>
      </c>
      <c r="Q274" s="157">
        <v>0</v>
      </c>
      <c r="R274" s="157">
        <f>Q274*H274</f>
        <v>0</v>
      </c>
      <c r="S274" s="157">
        <v>0</v>
      </c>
      <c r="T274" s="158">
        <f>S274*H274</f>
        <v>0</v>
      </c>
      <c r="AR274" s="159" t="s">
        <v>90</v>
      </c>
      <c r="AT274" s="159" t="s">
        <v>161</v>
      </c>
      <c r="AU274" s="159" t="s">
        <v>90</v>
      </c>
      <c r="AY274" s="14" t="s">
        <v>159</v>
      </c>
      <c r="BE274" s="160">
        <f>IF(N274="základná",J274,0)</f>
        <v>0</v>
      </c>
      <c r="BF274" s="160">
        <f>IF(N274="znížená",J274,0)</f>
        <v>0</v>
      </c>
      <c r="BG274" s="160">
        <f>IF(N274="zákl. prenesená",J274,0)</f>
        <v>0</v>
      </c>
      <c r="BH274" s="160">
        <f>IF(N274="zníž. prenesená",J274,0)</f>
        <v>0</v>
      </c>
      <c r="BI274" s="160">
        <f>IF(N274="nulová",J274,0)</f>
        <v>0</v>
      </c>
      <c r="BJ274" s="14" t="s">
        <v>83</v>
      </c>
      <c r="BK274" s="160">
        <f>ROUND(I274*H274,2)</f>
        <v>0</v>
      </c>
      <c r="BL274" s="14" t="s">
        <v>90</v>
      </c>
      <c r="BM274" s="159" t="s">
        <v>963</v>
      </c>
    </row>
    <row r="275" spans="2:65" s="1" customFormat="1" ht="19.5" x14ac:dyDescent="0.2">
      <c r="B275" s="28"/>
      <c r="D275" s="175" t="s">
        <v>493</v>
      </c>
      <c r="F275" s="176" t="s">
        <v>636</v>
      </c>
      <c r="L275" s="28"/>
      <c r="M275" s="177"/>
      <c r="T275" s="54"/>
      <c r="AT275" s="14" t="s">
        <v>493</v>
      </c>
      <c r="AU275" s="14" t="s">
        <v>90</v>
      </c>
    </row>
    <row r="276" spans="2:65" s="1" customFormat="1" ht="16.5" customHeight="1" x14ac:dyDescent="0.2">
      <c r="B276" s="123"/>
      <c r="C276" s="149" t="s">
        <v>87</v>
      </c>
      <c r="D276" s="149" t="s">
        <v>161</v>
      </c>
      <c r="E276" s="150" t="s">
        <v>637</v>
      </c>
      <c r="F276" s="151" t="s">
        <v>638</v>
      </c>
      <c r="G276" s="152" t="s">
        <v>462</v>
      </c>
      <c r="H276" s="153">
        <v>210</v>
      </c>
      <c r="I276" s="154"/>
      <c r="J276" s="154"/>
      <c r="K276" s="155"/>
      <c r="L276" s="28"/>
      <c r="M276" s="156" t="s">
        <v>1</v>
      </c>
      <c r="N276" s="122" t="s">
        <v>37</v>
      </c>
      <c r="O276" s="157">
        <v>0</v>
      </c>
      <c r="P276" s="157">
        <f>O276*H276</f>
        <v>0</v>
      </c>
      <c r="Q276" s="157">
        <v>0</v>
      </c>
      <c r="R276" s="157">
        <f>Q276*H276</f>
        <v>0</v>
      </c>
      <c r="S276" s="157">
        <v>0</v>
      </c>
      <c r="T276" s="158">
        <f>S276*H276</f>
        <v>0</v>
      </c>
      <c r="AR276" s="159" t="s">
        <v>90</v>
      </c>
      <c r="AT276" s="159" t="s">
        <v>161</v>
      </c>
      <c r="AU276" s="159" t="s">
        <v>90</v>
      </c>
      <c r="AY276" s="14" t="s">
        <v>159</v>
      </c>
      <c r="BE276" s="160">
        <f>IF(N276="základná",J276,0)</f>
        <v>0</v>
      </c>
      <c r="BF276" s="160">
        <f>IF(N276="znížená",J276,0)</f>
        <v>0</v>
      </c>
      <c r="BG276" s="160">
        <f>IF(N276="zákl. prenesená",J276,0)</f>
        <v>0</v>
      </c>
      <c r="BH276" s="160">
        <f>IF(N276="zníž. prenesená",J276,0)</f>
        <v>0</v>
      </c>
      <c r="BI276" s="160">
        <f>IF(N276="nulová",J276,0)</f>
        <v>0</v>
      </c>
      <c r="BJ276" s="14" t="s">
        <v>83</v>
      </c>
      <c r="BK276" s="160">
        <f>ROUND(I276*H276,2)</f>
        <v>0</v>
      </c>
      <c r="BL276" s="14" t="s">
        <v>90</v>
      </c>
      <c r="BM276" s="159" t="s">
        <v>968</v>
      </c>
    </row>
    <row r="277" spans="2:65" s="12" customFormat="1" ht="25.5" customHeight="1" x14ac:dyDescent="0.2">
      <c r="B277" s="178"/>
      <c r="D277" s="139" t="s">
        <v>70</v>
      </c>
      <c r="E277" s="140" t="s">
        <v>644</v>
      </c>
      <c r="F277" s="140" t="s">
        <v>640</v>
      </c>
      <c r="J277" s="180"/>
      <c r="L277" s="178"/>
      <c r="M277" s="181"/>
      <c r="P277" s="182">
        <f>P278+P279</f>
        <v>0</v>
      </c>
      <c r="R277" s="182">
        <f>R278+R279</f>
        <v>0</v>
      </c>
      <c r="T277" s="183">
        <f>T278+T279</f>
        <v>0</v>
      </c>
      <c r="AR277" s="179" t="s">
        <v>78</v>
      </c>
      <c r="AT277" s="184" t="s">
        <v>70</v>
      </c>
      <c r="AU277" s="184" t="s">
        <v>90</v>
      </c>
      <c r="AY277" s="179" t="s">
        <v>159</v>
      </c>
      <c r="BK277" s="185">
        <f>BK278+BK279</f>
        <v>0</v>
      </c>
    </row>
    <row r="278" spans="2:65" s="1" customFormat="1" ht="16.5" customHeight="1" x14ac:dyDescent="0.2">
      <c r="B278" s="123"/>
      <c r="C278" s="149" t="s">
        <v>71</v>
      </c>
      <c r="D278" s="149" t="s">
        <v>161</v>
      </c>
      <c r="E278" s="150" t="s">
        <v>641</v>
      </c>
      <c r="F278" s="151" t="s">
        <v>642</v>
      </c>
      <c r="G278" s="152" t="s">
        <v>336</v>
      </c>
      <c r="H278" s="153">
        <v>24</v>
      </c>
      <c r="I278" s="154"/>
      <c r="J278" s="154"/>
      <c r="K278" s="155"/>
      <c r="L278" s="28"/>
      <c r="M278" s="156" t="s">
        <v>1</v>
      </c>
      <c r="N278" s="122" t="s">
        <v>37</v>
      </c>
      <c r="O278" s="157">
        <v>0</v>
      </c>
      <c r="P278" s="157">
        <f>O278*H278</f>
        <v>0</v>
      </c>
      <c r="Q278" s="157">
        <v>0</v>
      </c>
      <c r="R278" s="157">
        <f>Q278*H278</f>
        <v>0</v>
      </c>
      <c r="S278" s="157">
        <v>0</v>
      </c>
      <c r="T278" s="158">
        <f>S278*H278</f>
        <v>0</v>
      </c>
      <c r="AR278" s="159" t="s">
        <v>90</v>
      </c>
      <c r="AT278" s="159" t="s">
        <v>161</v>
      </c>
      <c r="AU278" s="159" t="s">
        <v>105</v>
      </c>
      <c r="AY278" s="14" t="s">
        <v>159</v>
      </c>
      <c r="BE278" s="160">
        <f>IF(N278="základná",J278,0)</f>
        <v>0</v>
      </c>
      <c r="BF278" s="160">
        <f>IF(N278="znížená",J278,0)</f>
        <v>0</v>
      </c>
      <c r="BG278" s="160">
        <f>IF(N278="zákl. prenesená",J278,0)</f>
        <v>0</v>
      </c>
      <c r="BH278" s="160">
        <f>IF(N278="zníž. prenesená",J278,0)</f>
        <v>0</v>
      </c>
      <c r="BI278" s="160">
        <f>IF(N278="nulová",J278,0)</f>
        <v>0</v>
      </c>
      <c r="BJ278" s="14" t="s">
        <v>83</v>
      </c>
      <c r="BK278" s="160">
        <f>ROUND(I278*H278,2)</f>
        <v>0</v>
      </c>
      <c r="BL278" s="14" t="s">
        <v>90</v>
      </c>
      <c r="BM278" s="159" t="s">
        <v>973</v>
      </c>
    </row>
    <row r="279" spans="2:65" s="12" customFormat="1" ht="20.85" customHeight="1" x14ac:dyDescent="0.2">
      <c r="B279" s="178"/>
      <c r="D279" s="139" t="s">
        <v>70</v>
      </c>
      <c r="E279" s="140" t="s">
        <v>1697</v>
      </c>
      <c r="F279" s="140" t="s">
        <v>645</v>
      </c>
      <c r="J279" s="180"/>
      <c r="L279" s="178"/>
      <c r="M279" s="181"/>
      <c r="P279" s="182">
        <f>P280</f>
        <v>0</v>
      </c>
      <c r="R279" s="182">
        <f>R280</f>
        <v>0</v>
      </c>
      <c r="T279" s="183">
        <f>T280</f>
        <v>0</v>
      </c>
      <c r="AR279" s="179" t="s">
        <v>78</v>
      </c>
      <c r="AT279" s="184" t="s">
        <v>70</v>
      </c>
      <c r="AU279" s="184" t="s">
        <v>105</v>
      </c>
      <c r="AY279" s="179" t="s">
        <v>159</v>
      </c>
      <c r="BK279" s="185">
        <f>BK280</f>
        <v>0</v>
      </c>
    </row>
    <row r="280" spans="2:65" s="1" customFormat="1" ht="24.4" customHeight="1" x14ac:dyDescent="0.2">
      <c r="B280" s="123"/>
      <c r="C280" s="149" t="s">
        <v>71</v>
      </c>
      <c r="D280" s="149" t="s">
        <v>161</v>
      </c>
      <c r="E280" s="150" t="s">
        <v>646</v>
      </c>
      <c r="F280" s="151" t="s">
        <v>647</v>
      </c>
      <c r="G280" s="152" t="s">
        <v>336</v>
      </c>
      <c r="H280" s="153">
        <v>20</v>
      </c>
      <c r="I280" s="154"/>
      <c r="J280" s="154"/>
      <c r="K280" s="155"/>
      <c r="L280" s="28"/>
      <c r="M280" s="171" t="s">
        <v>1</v>
      </c>
      <c r="N280" s="172" t="s">
        <v>37</v>
      </c>
      <c r="O280" s="173">
        <v>0</v>
      </c>
      <c r="P280" s="173">
        <f>O280*H280</f>
        <v>0</v>
      </c>
      <c r="Q280" s="173">
        <v>0</v>
      </c>
      <c r="R280" s="173">
        <f>Q280*H280</f>
        <v>0</v>
      </c>
      <c r="S280" s="173">
        <v>0</v>
      </c>
      <c r="T280" s="174">
        <f>S280*H280</f>
        <v>0</v>
      </c>
      <c r="AR280" s="159" t="s">
        <v>90</v>
      </c>
      <c r="AT280" s="159" t="s">
        <v>161</v>
      </c>
      <c r="AU280" s="159" t="s">
        <v>102</v>
      </c>
      <c r="AY280" s="14" t="s">
        <v>159</v>
      </c>
      <c r="BE280" s="160">
        <f>IF(N280="základná",J280,0)</f>
        <v>0</v>
      </c>
      <c r="BF280" s="160">
        <f>IF(N280="znížená",J280,0)</f>
        <v>0</v>
      </c>
      <c r="BG280" s="160">
        <f>IF(N280="zákl. prenesená",J280,0)</f>
        <v>0</v>
      </c>
      <c r="BH280" s="160">
        <f>IF(N280="zníž. prenesená",J280,0)</f>
        <v>0</v>
      </c>
      <c r="BI280" s="160">
        <f>IF(N280="nulová",J280,0)</f>
        <v>0</v>
      </c>
      <c r="BJ280" s="14" t="s">
        <v>83</v>
      </c>
      <c r="BK280" s="160">
        <f>ROUND(I280*H280,2)</f>
        <v>0</v>
      </c>
      <c r="BL280" s="14" t="s">
        <v>90</v>
      </c>
      <c r="BM280" s="159" t="s">
        <v>979</v>
      </c>
    </row>
    <row r="281" spans="2:65" s="235" customFormat="1" ht="24.4" customHeight="1" x14ac:dyDescent="0.2">
      <c r="B281" s="223"/>
      <c r="C281" s="239" t="s">
        <v>71</v>
      </c>
      <c r="D281" s="239" t="s">
        <v>161</v>
      </c>
      <c r="E281" s="318" t="s">
        <v>1847</v>
      </c>
      <c r="F281" s="220" t="s">
        <v>1848</v>
      </c>
      <c r="G281" s="242" t="s">
        <v>336</v>
      </c>
      <c r="H281" s="222">
        <v>8</v>
      </c>
      <c r="I281" s="244"/>
      <c r="J281" s="244"/>
      <c r="K281" s="314"/>
      <c r="L281" s="246"/>
      <c r="M281" s="315"/>
      <c r="N281" s="316"/>
      <c r="O281" s="317"/>
      <c r="P281" s="317"/>
      <c r="Q281" s="317"/>
      <c r="R281" s="317"/>
      <c r="S281" s="317"/>
      <c r="T281" s="317"/>
      <c r="AR281" s="236"/>
      <c r="AT281" s="236"/>
      <c r="AU281" s="236"/>
      <c r="AY281" s="237"/>
      <c r="BE281" s="238"/>
      <c r="BF281" s="238"/>
      <c r="BG281" s="238"/>
      <c r="BH281" s="238"/>
      <c r="BI281" s="238"/>
      <c r="BJ281" s="237"/>
      <c r="BK281" s="238"/>
      <c r="BL281" s="237"/>
      <c r="BM281" s="236"/>
    </row>
    <row r="282" spans="2:65" s="1" customFormat="1" ht="7.15" customHeight="1" x14ac:dyDescent="0.2">
      <c r="B282" s="43"/>
      <c r="C282" s="44"/>
      <c r="D282" s="44"/>
      <c r="E282" s="44"/>
      <c r="F282" s="44"/>
      <c r="G282" s="44"/>
      <c r="H282" s="44"/>
      <c r="I282" s="44"/>
      <c r="J282" s="44"/>
      <c r="K282" s="44"/>
      <c r="L282" s="28"/>
    </row>
  </sheetData>
  <autoFilter ref="C132:K280"/>
  <mergeCells count="18">
    <mergeCell ref="D109:F109"/>
    <mergeCell ref="E7:H7"/>
    <mergeCell ref="E9:H9"/>
    <mergeCell ref="E11:H11"/>
    <mergeCell ref="E20:H20"/>
    <mergeCell ref="E29:H29"/>
    <mergeCell ref="L2:V2"/>
    <mergeCell ref="E85:H85"/>
    <mergeCell ref="E87:H87"/>
    <mergeCell ref="E89:H89"/>
    <mergeCell ref="D108:F108"/>
    <mergeCell ref="V248:W250"/>
    <mergeCell ref="D110:F110"/>
    <mergeCell ref="E121:H121"/>
    <mergeCell ref="E123:H123"/>
    <mergeCell ref="E125:H125"/>
    <mergeCell ref="V189:X190"/>
    <mergeCell ref="V187:X188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9"/>
  <sheetViews>
    <sheetView showGridLines="0" topLeftCell="A108" workbookViewId="0">
      <selection activeCell="E26" sqref="E2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33203125" customWidth="1"/>
    <col min="11" max="11" width="22.33203125" hidden="1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 x14ac:dyDescent="0.2">
      <c r="L2" s="282" t="s">
        <v>5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104</v>
      </c>
    </row>
    <row r="3" spans="2:46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2:46" ht="25.15" customHeight="1" x14ac:dyDescent="0.2">
      <c r="B4" s="17"/>
      <c r="D4" s="18" t="s">
        <v>113</v>
      </c>
      <c r="L4" s="17"/>
      <c r="M4" s="95" t="s">
        <v>9</v>
      </c>
      <c r="AT4" s="14" t="s">
        <v>3</v>
      </c>
    </row>
    <row r="5" spans="2:46" ht="7.1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300" t="str">
        <f>'Rekapitulácia stavby'!K6</f>
        <v>Senica OÚ, klientske centrum - stavebné úpravy</v>
      </c>
      <c r="F7" s="301"/>
      <c r="G7" s="301"/>
      <c r="H7" s="301"/>
      <c r="L7" s="17"/>
    </row>
    <row r="8" spans="2:46" ht="12" customHeight="1" x14ac:dyDescent="0.2">
      <c r="B8" s="17"/>
      <c r="D8" s="23" t="s">
        <v>114</v>
      </c>
      <c r="L8" s="17"/>
    </row>
    <row r="9" spans="2:46" s="1" customFormat="1" ht="16.5" customHeight="1" x14ac:dyDescent="0.2">
      <c r="B9" s="28"/>
      <c r="E9" s="300" t="s">
        <v>726</v>
      </c>
      <c r="F9" s="302"/>
      <c r="G9" s="302"/>
      <c r="H9" s="302"/>
      <c r="L9" s="28"/>
    </row>
    <row r="10" spans="2:46" s="1" customFormat="1" ht="12" customHeight="1" x14ac:dyDescent="0.2">
      <c r="B10" s="28"/>
      <c r="D10" s="23" t="s">
        <v>116</v>
      </c>
      <c r="L10" s="28"/>
    </row>
    <row r="11" spans="2:46" s="1" customFormat="1" ht="16.5" customHeight="1" x14ac:dyDescent="0.2">
      <c r="B11" s="28"/>
      <c r="E11" s="261" t="s">
        <v>1503</v>
      </c>
      <c r="F11" s="302"/>
      <c r="G11" s="302"/>
      <c r="H11" s="302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13</v>
      </c>
      <c r="F13" s="21" t="s">
        <v>1</v>
      </c>
      <c r="I13" s="23" t="s">
        <v>14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15</v>
      </c>
      <c r="F14" s="21" t="s">
        <v>23</v>
      </c>
      <c r="I14" s="23" t="s">
        <v>17</v>
      </c>
      <c r="J14" s="51"/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18</v>
      </c>
      <c r="I16" s="23" t="s">
        <v>19</v>
      </c>
      <c r="J16" s="21" t="str">
        <f>IF('Rekapitulácia stavby'!AN10="","",'Rekapitulácia stavby'!AN10)</f>
        <v/>
      </c>
      <c r="L16" s="28"/>
    </row>
    <row r="17" spans="2:12" s="1" customFormat="1" ht="18" customHeight="1" x14ac:dyDescent="0.2">
      <c r="B17" s="28"/>
      <c r="E17" s="21" t="str">
        <f>IF('Rekapitulácia stavby'!E11="","",'Rekapitulácia stavby'!E11)</f>
        <v xml:space="preserve">Ministerstvo vnútra Slovenskej republiky </v>
      </c>
      <c r="I17" s="23" t="s">
        <v>21</v>
      </c>
      <c r="J17" s="21" t="str">
        <f>IF('Rekapitulácia stavby'!AN11="","",'Rekapitulácia stavby'!AN11)</f>
        <v/>
      </c>
      <c r="L17" s="28"/>
    </row>
    <row r="18" spans="2:12" s="1" customFormat="1" ht="7.15" customHeight="1" x14ac:dyDescent="0.2">
      <c r="B18" s="28"/>
      <c r="L18" s="28"/>
    </row>
    <row r="19" spans="2:12" s="1" customFormat="1" ht="12" customHeight="1" x14ac:dyDescent="0.2">
      <c r="B19" s="28"/>
      <c r="D19" s="23" t="s">
        <v>22</v>
      </c>
      <c r="I19" s="23" t="s">
        <v>19</v>
      </c>
      <c r="J19" s="21" t="str">
        <f>'Rekapitulácia stavby'!AN13</f>
        <v/>
      </c>
      <c r="L19" s="28"/>
    </row>
    <row r="20" spans="2:12" s="1" customFormat="1" ht="18" customHeight="1" x14ac:dyDescent="0.2">
      <c r="B20" s="28"/>
      <c r="E20" s="264" t="str">
        <f>'Rekapitulácia stavby'!E14</f>
        <v xml:space="preserve"> </v>
      </c>
      <c r="F20" s="264"/>
      <c r="G20" s="264"/>
      <c r="H20" s="264"/>
      <c r="I20" s="23" t="s">
        <v>21</v>
      </c>
      <c r="J20" s="21" t="str">
        <f>'Rekapitulácia stavby'!AN14</f>
        <v/>
      </c>
      <c r="L20" s="28"/>
    </row>
    <row r="21" spans="2:12" s="1" customFormat="1" ht="7.15" customHeight="1" x14ac:dyDescent="0.2">
      <c r="B21" s="28"/>
      <c r="L21" s="28"/>
    </row>
    <row r="22" spans="2:12" s="1" customFormat="1" ht="12" customHeight="1" x14ac:dyDescent="0.2">
      <c r="B22" s="28"/>
      <c r="D22" s="23" t="s">
        <v>24</v>
      </c>
      <c r="I22" s="23" t="s">
        <v>19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Architectural &amp; Building Management s.r.o. </v>
      </c>
      <c r="I23" s="23" t="s">
        <v>21</v>
      </c>
      <c r="J23" s="21" t="str">
        <f>IF('Rekapitulácia stavby'!AN17="","",'Rekapitulácia stavby'!AN17)</f>
        <v/>
      </c>
      <c r="L23" s="28"/>
    </row>
    <row r="24" spans="2:12" s="1" customFormat="1" ht="7.15" customHeight="1" x14ac:dyDescent="0.2">
      <c r="B24" s="28"/>
      <c r="L24" s="28"/>
    </row>
    <row r="25" spans="2:12" s="1" customFormat="1" ht="12" customHeight="1" x14ac:dyDescent="0.2">
      <c r="B25" s="28"/>
      <c r="D25" s="23" t="s">
        <v>27</v>
      </c>
      <c r="I25" s="23" t="s">
        <v>19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/>
      <c r="I26" s="23" t="s">
        <v>21</v>
      </c>
      <c r="J26" s="21" t="str">
        <f>IF('Rekapitulácia stavby'!AN20="","",'Rekapitulácia stavby'!AN20)</f>
        <v/>
      </c>
      <c r="L26" s="28"/>
    </row>
    <row r="27" spans="2:12" s="1" customFormat="1" ht="7.15" customHeight="1" x14ac:dyDescent="0.2">
      <c r="B27" s="28"/>
      <c r="L27" s="28"/>
    </row>
    <row r="28" spans="2:12" s="1" customFormat="1" ht="12" customHeight="1" x14ac:dyDescent="0.2">
      <c r="B28" s="28"/>
      <c r="D28" s="23" t="s">
        <v>28</v>
      </c>
      <c r="L28" s="28"/>
    </row>
    <row r="29" spans="2:12" s="7" customFormat="1" ht="16.5" customHeight="1" x14ac:dyDescent="0.2">
      <c r="B29" s="96"/>
      <c r="E29" s="267" t="s">
        <v>1</v>
      </c>
      <c r="F29" s="267"/>
      <c r="G29" s="267"/>
      <c r="H29" s="267"/>
      <c r="L29" s="96"/>
    </row>
    <row r="30" spans="2:12" s="1" customFormat="1" ht="7.15" customHeight="1" x14ac:dyDescent="0.2">
      <c r="B30" s="28"/>
      <c r="L30" s="28"/>
    </row>
    <row r="31" spans="2:12" s="1" customFormat="1" ht="7.1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65" customHeight="1" x14ac:dyDescent="0.2">
      <c r="B32" s="28"/>
      <c r="D32" s="21" t="s">
        <v>120</v>
      </c>
      <c r="J32" s="27"/>
      <c r="L32" s="28"/>
    </row>
    <row r="33" spans="2:12" s="1" customFormat="1" ht="14.65" customHeight="1" x14ac:dyDescent="0.2">
      <c r="B33" s="28"/>
      <c r="D33" s="26" t="s">
        <v>121</v>
      </c>
      <c r="J33" s="27"/>
      <c r="L33" s="28"/>
    </row>
    <row r="34" spans="2:12" s="1" customFormat="1" ht="25.35" customHeight="1" x14ac:dyDescent="0.2">
      <c r="B34" s="28"/>
      <c r="D34" s="97" t="s">
        <v>31</v>
      </c>
      <c r="J34" s="64"/>
      <c r="L34" s="28"/>
    </row>
    <row r="35" spans="2:12" s="1" customFormat="1" ht="7.1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65" customHeight="1" x14ac:dyDescent="0.2">
      <c r="B36" s="28"/>
      <c r="F36" s="31" t="s">
        <v>33</v>
      </c>
      <c r="I36" s="31" t="s">
        <v>32</v>
      </c>
      <c r="J36" s="31" t="s">
        <v>34</v>
      </c>
      <c r="L36" s="28"/>
    </row>
    <row r="37" spans="2:12" s="1" customFormat="1" ht="14.65" customHeight="1" x14ac:dyDescent="0.2">
      <c r="B37" s="28"/>
      <c r="D37" s="98" t="s">
        <v>35</v>
      </c>
      <c r="E37" s="33" t="s">
        <v>36</v>
      </c>
      <c r="F37" s="99">
        <f>ROUND((SUM(BE106:BE110) + SUM(BE132:BE208)),  2)</f>
        <v>0</v>
      </c>
      <c r="G37" s="100"/>
      <c r="H37" s="100"/>
      <c r="I37" s="101">
        <v>0.2</v>
      </c>
      <c r="J37" s="99">
        <f>ROUND(((SUM(BE106:BE110) + SUM(BE132:BE208))*I37),  2)</f>
        <v>0</v>
      </c>
      <c r="L37" s="28"/>
    </row>
    <row r="38" spans="2:12" s="1" customFormat="1" ht="14.65" customHeight="1" x14ac:dyDescent="0.2">
      <c r="B38" s="28"/>
      <c r="E38" s="33" t="s">
        <v>37</v>
      </c>
      <c r="F38" s="84"/>
      <c r="I38" s="102">
        <v>0.2</v>
      </c>
      <c r="J38" s="84"/>
      <c r="L38" s="28"/>
    </row>
    <row r="39" spans="2:12" s="1" customFormat="1" ht="14.65" hidden="1" customHeight="1" x14ac:dyDescent="0.2">
      <c r="B39" s="28"/>
      <c r="E39" s="23" t="s">
        <v>38</v>
      </c>
      <c r="F39" s="84">
        <f>ROUND((SUM(BG106:BG110) + SUM(BG132:BG208)),  2)</f>
        <v>0</v>
      </c>
      <c r="I39" s="102">
        <v>0.2</v>
      </c>
      <c r="J39" s="84"/>
      <c r="L39" s="28"/>
    </row>
    <row r="40" spans="2:12" s="1" customFormat="1" ht="14.65" hidden="1" customHeight="1" x14ac:dyDescent="0.2">
      <c r="B40" s="28"/>
      <c r="E40" s="23" t="s">
        <v>39</v>
      </c>
      <c r="F40" s="84">
        <f>ROUND((SUM(BH106:BH110) + SUM(BH132:BH208)),  2)</f>
        <v>0</v>
      </c>
      <c r="I40" s="102">
        <v>0.2</v>
      </c>
      <c r="J40" s="84"/>
      <c r="L40" s="28"/>
    </row>
    <row r="41" spans="2:12" s="1" customFormat="1" ht="14.65" hidden="1" customHeight="1" x14ac:dyDescent="0.2">
      <c r="B41" s="28"/>
      <c r="E41" s="33" t="s">
        <v>40</v>
      </c>
      <c r="F41" s="99">
        <f>ROUND((SUM(BI106:BI110) + SUM(BI132:BI208)),  2)</f>
        <v>0</v>
      </c>
      <c r="G41" s="100"/>
      <c r="H41" s="100"/>
      <c r="I41" s="101">
        <v>0</v>
      </c>
      <c r="J41" s="99"/>
      <c r="L41" s="28"/>
    </row>
    <row r="42" spans="2:12" s="1" customFormat="1" ht="7.15" customHeight="1" x14ac:dyDescent="0.2">
      <c r="B42" s="28"/>
      <c r="L42" s="28"/>
    </row>
    <row r="43" spans="2:12" s="1" customFormat="1" ht="25.35" customHeight="1" x14ac:dyDescent="0.2">
      <c r="B43" s="28"/>
      <c r="C43" s="93"/>
      <c r="D43" s="103" t="s">
        <v>41</v>
      </c>
      <c r="E43" s="55"/>
      <c r="F43" s="55"/>
      <c r="G43" s="104" t="s">
        <v>42</v>
      </c>
      <c r="H43" s="105" t="s">
        <v>43</v>
      </c>
      <c r="I43" s="55"/>
      <c r="J43" s="106"/>
      <c r="K43" s="107"/>
      <c r="L43" s="28"/>
    </row>
    <row r="44" spans="2:12" s="1" customFormat="1" ht="14.65" customHeight="1" x14ac:dyDescent="0.2">
      <c r="B44" s="28"/>
      <c r="L44" s="28"/>
    </row>
    <row r="45" spans="2:12" ht="14.65" customHeight="1" x14ac:dyDescent="0.2">
      <c r="B45" s="17"/>
      <c r="L45" s="17"/>
    </row>
    <row r="46" spans="2:12" ht="14.65" customHeight="1" x14ac:dyDescent="0.2">
      <c r="B46" s="17"/>
      <c r="L46" s="17"/>
    </row>
    <row r="47" spans="2:12" ht="14.65" customHeight="1" x14ac:dyDescent="0.2">
      <c r="B47" s="17"/>
      <c r="L47" s="17"/>
    </row>
    <row r="48" spans="2:12" ht="14.65" customHeight="1" x14ac:dyDescent="0.2">
      <c r="B48" s="17"/>
      <c r="L48" s="17"/>
    </row>
    <row r="49" spans="2:12" ht="14.65" customHeight="1" x14ac:dyDescent="0.2">
      <c r="B49" s="17"/>
      <c r="L49" s="17"/>
    </row>
    <row r="50" spans="2:12" s="1" customFormat="1" ht="14.6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8"/>
      <c r="D61" s="42" t="s">
        <v>46</v>
      </c>
      <c r="E61" s="30"/>
      <c r="F61" s="108" t="s">
        <v>47</v>
      </c>
      <c r="G61" s="42" t="s">
        <v>46</v>
      </c>
      <c r="H61" s="30"/>
      <c r="I61" s="30"/>
      <c r="J61" s="109" t="s">
        <v>47</v>
      </c>
      <c r="K61" s="30"/>
      <c r="L61" s="28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8"/>
      <c r="D76" s="42" t="s">
        <v>46</v>
      </c>
      <c r="E76" s="30"/>
      <c r="F76" s="108" t="s">
        <v>47</v>
      </c>
      <c r="G76" s="42" t="s">
        <v>46</v>
      </c>
      <c r="H76" s="30"/>
      <c r="I76" s="30"/>
      <c r="J76" s="109" t="s">
        <v>47</v>
      </c>
      <c r="K76" s="30"/>
      <c r="L76" s="28"/>
    </row>
    <row r="77" spans="2:12" s="1" customFormat="1" ht="14.6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15" customHeight="1" x14ac:dyDescent="0.2">
      <c r="B82" s="28"/>
      <c r="C82" s="18" t="s">
        <v>122</v>
      </c>
      <c r="L82" s="28"/>
    </row>
    <row r="83" spans="2:12" s="1" customFormat="1" ht="7.15" customHeight="1" x14ac:dyDescent="0.2">
      <c r="B83" s="28"/>
      <c r="L83" s="28"/>
    </row>
    <row r="84" spans="2:12" s="1" customFormat="1" ht="12" customHeight="1" x14ac:dyDescent="0.2">
      <c r="B84" s="28"/>
      <c r="C84" s="23" t="s">
        <v>12</v>
      </c>
      <c r="L84" s="28"/>
    </row>
    <row r="85" spans="2:12" s="1" customFormat="1" ht="16.5" customHeight="1" x14ac:dyDescent="0.2">
      <c r="B85" s="28"/>
      <c r="E85" s="300" t="str">
        <f>E7</f>
        <v>Senica OÚ, klientske centrum - stavebné úpravy</v>
      </c>
      <c r="F85" s="301"/>
      <c r="G85" s="301"/>
      <c r="H85" s="301"/>
      <c r="L85" s="28"/>
    </row>
    <row r="86" spans="2:12" ht="12" customHeight="1" x14ac:dyDescent="0.2">
      <c r="B86" s="17"/>
      <c r="C86" s="23" t="s">
        <v>114</v>
      </c>
      <c r="L86" s="17"/>
    </row>
    <row r="87" spans="2:12" s="1" customFormat="1" ht="16.5" customHeight="1" x14ac:dyDescent="0.2">
      <c r="B87" s="28"/>
      <c r="E87" s="300" t="s">
        <v>726</v>
      </c>
      <c r="F87" s="302"/>
      <c r="G87" s="302"/>
      <c r="H87" s="302"/>
      <c r="L87" s="28"/>
    </row>
    <row r="88" spans="2:12" s="1" customFormat="1" ht="12" customHeight="1" x14ac:dyDescent="0.2">
      <c r="B88" s="28"/>
      <c r="C88" s="23" t="s">
        <v>116</v>
      </c>
      <c r="L88" s="28"/>
    </row>
    <row r="89" spans="2:12" s="1" customFormat="1" ht="16.5" customHeight="1" x14ac:dyDescent="0.2">
      <c r="B89" s="28"/>
      <c r="E89" s="261" t="str">
        <f>E11</f>
        <v>6 - Prípojka NN</v>
      </c>
      <c r="F89" s="302"/>
      <c r="G89" s="302"/>
      <c r="H89" s="302"/>
      <c r="L89" s="28"/>
    </row>
    <row r="90" spans="2:12" s="1" customFormat="1" ht="7.15" customHeight="1" x14ac:dyDescent="0.2">
      <c r="B90" s="28"/>
      <c r="L90" s="28"/>
    </row>
    <row r="91" spans="2:12" s="1" customFormat="1" ht="12" customHeight="1" x14ac:dyDescent="0.2">
      <c r="B91" s="28"/>
      <c r="C91" s="23" t="s">
        <v>15</v>
      </c>
      <c r="F91" s="21" t="str">
        <f>F14</f>
        <v xml:space="preserve"> </v>
      </c>
      <c r="I91" s="23" t="s">
        <v>17</v>
      </c>
      <c r="J91" s="51" t="str">
        <f>IF(J14="","",J14)</f>
        <v/>
      </c>
      <c r="L91" s="28"/>
    </row>
    <row r="92" spans="2:12" s="1" customFormat="1" ht="7.15" customHeight="1" x14ac:dyDescent="0.2">
      <c r="B92" s="28"/>
      <c r="L92" s="28"/>
    </row>
    <row r="93" spans="2:12" s="1" customFormat="1" ht="40.15" customHeight="1" x14ac:dyDescent="0.2">
      <c r="B93" s="28"/>
      <c r="C93" s="23" t="s">
        <v>18</v>
      </c>
      <c r="F93" s="21" t="str">
        <f>E17</f>
        <v xml:space="preserve">Ministerstvo vnútra Slovenskej republiky </v>
      </c>
      <c r="I93" s="23" t="s">
        <v>24</v>
      </c>
      <c r="J93" s="24" t="str">
        <f>E23</f>
        <v xml:space="preserve">Architectural &amp; Building Management s.r.o. </v>
      </c>
      <c r="L93" s="28"/>
    </row>
    <row r="94" spans="2:12" s="1" customFormat="1" ht="15.4" customHeight="1" x14ac:dyDescent="0.2">
      <c r="B94" s="28"/>
      <c r="C94" s="23" t="s">
        <v>22</v>
      </c>
      <c r="F94" s="21" t="str">
        <f>IF(E20="","",E20)</f>
        <v xml:space="preserve"> </v>
      </c>
      <c r="I94" s="23" t="s">
        <v>27</v>
      </c>
      <c r="J94" s="24"/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10" t="s">
        <v>123</v>
      </c>
      <c r="D96" s="93"/>
      <c r="E96" s="93"/>
      <c r="F96" s="93"/>
      <c r="G96" s="93"/>
      <c r="H96" s="93"/>
      <c r="I96" s="93"/>
      <c r="J96" s="111" t="s">
        <v>124</v>
      </c>
      <c r="K96" s="93"/>
      <c r="L96" s="28"/>
    </row>
    <row r="97" spans="2:65" s="1" customFormat="1" ht="10.35" customHeight="1" x14ac:dyDescent="0.2">
      <c r="B97" s="28"/>
      <c r="L97" s="28"/>
    </row>
    <row r="98" spans="2:65" s="1" customFormat="1" ht="22.9" customHeight="1" x14ac:dyDescent="0.2">
      <c r="B98" s="28"/>
      <c r="C98" s="112" t="s">
        <v>125</v>
      </c>
      <c r="J98" s="64"/>
      <c r="L98" s="28"/>
      <c r="AU98" s="14" t="s">
        <v>126</v>
      </c>
    </row>
    <row r="99" spans="2:65" s="8" customFormat="1" ht="25.15" customHeight="1" x14ac:dyDescent="0.2">
      <c r="B99" s="113"/>
      <c r="D99" s="114" t="s">
        <v>483</v>
      </c>
      <c r="E99" s="115"/>
      <c r="F99" s="115"/>
      <c r="G99" s="115"/>
      <c r="H99" s="115"/>
      <c r="I99" s="115"/>
      <c r="J99" s="116"/>
      <c r="L99" s="113"/>
    </row>
    <row r="100" spans="2:65" s="9" customFormat="1" ht="19.899999999999999" customHeight="1" x14ac:dyDescent="0.2">
      <c r="B100" s="117"/>
      <c r="D100" s="118" t="s">
        <v>484</v>
      </c>
      <c r="E100" s="119"/>
      <c r="F100" s="119"/>
      <c r="G100" s="119"/>
      <c r="H100" s="119"/>
      <c r="I100" s="119"/>
      <c r="J100" s="120"/>
      <c r="L100" s="117"/>
    </row>
    <row r="101" spans="2:65" s="9" customFormat="1" ht="14.85" customHeight="1" x14ac:dyDescent="0.2">
      <c r="B101" s="117"/>
      <c r="D101" s="118" t="s">
        <v>1504</v>
      </c>
      <c r="E101" s="119"/>
      <c r="F101" s="119"/>
      <c r="G101" s="119"/>
      <c r="H101" s="119"/>
      <c r="I101" s="119"/>
      <c r="J101" s="120"/>
      <c r="L101" s="117"/>
    </row>
    <row r="102" spans="2:65" s="9" customFormat="1" ht="21.75" customHeight="1" x14ac:dyDescent="0.2">
      <c r="B102" s="117"/>
      <c r="D102" s="118" t="s">
        <v>651</v>
      </c>
      <c r="E102" s="119"/>
      <c r="F102" s="119"/>
      <c r="G102" s="119"/>
      <c r="H102" s="119"/>
      <c r="I102" s="119"/>
      <c r="J102" s="120"/>
      <c r="L102" s="117"/>
    </row>
    <row r="103" spans="2:65" s="9" customFormat="1" ht="21.75" customHeight="1" x14ac:dyDescent="0.2">
      <c r="B103" s="117"/>
      <c r="D103" s="118" t="s">
        <v>487</v>
      </c>
      <c r="E103" s="119"/>
      <c r="F103" s="119"/>
      <c r="G103" s="119"/>
      <c r="H103" s="119"/>
      <c r="I103" s="119"/>
      <c r="J103" s="120"/>
      <c r="L103" s="117"/>
    </row>
    <row r="104" spans="2:65" s="1" customFormat="1" ht="21.75" customHeight="1" x14ac:dyDescent="0.2">
      <c r="B104" s="28"/>
      <c r="L104" s="28"/>
    </row>
    <row r="105" spans="2:65" s="1" customFormat="1" ht="7.15" customHeight="1" x14ac:dyDescent="0.2">
      <c r="B105" s="28"/>
      <c r="L105" s="28"/>
    </row>
    <row r="106" spans="2:65" s="1" customFormat="1" ht="29.25" customHeight="1" x14ac:dyDescent="0.2">
      <c r="B106" s="28"/>
      <c r="C106" s="112" t="s">
        <v>140</v>
      </c>
      <c r="J106" s="121">
        <f>ROUND(J107 + J108 + J109,2)</f>
        <v>0</v>
      </c>
      <c r="L106" s="28"/>
      <c r="N106" s="122" t="s">
        <v>35</v>
      </c>
    </row>
    <row r="107" spans="2:65" s="1" customFormat="1" ht="18" customHeight="1" x14ac:dyDescent="0.2">
      <c r="B107" s="123"/>
      <c r="C107" s="124"/>
      <c r="D107" s="303" t="s">
        <v>141</v>
      </c>
      <c r="E107" s="303"/>
      <c r="F107" s="303"/>
      <c r="G107" s="124"/>
      <c r="H107" s="124"/>
      <c r="I107" s="124"/>
      <c r="J107" s="125">
        <v>0</v>
      </c>
      <c r="K107" s="124"/>
      <c r="L107" s="123"/>
      <c r="M107" s="124"/>
      <c r="N107" s="126" t="s">
        <v>37</v>
      </c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7" t="s">
        <v>142</v>
      </c>
      <c r="AZ107" s="124"/>
      <c r="BA107" s="124"/>
      <c r="BB107" s="124"/>
      <c r="BC107" s="124"/>
      <c r="BD107" s="124"/>
      <c r="BE107" s="128">
        <f>IF(N107="základná",J107,0)</f>
        <v>0</v>
      </c>
      <c r="BF107" s="128">
        <f>IF(N107="znížená",J107,0)</f>
        <v>0</v>
      </c>
      <c r="BG107" s="128">
        <f>IF(N107="zákl. prenesená",J107,0)</f>
        <v>0</v>
      </c>
      <c r="BH107" s="128">
        <f>IF(N107="zníž. prenesená",J107,0)</f>
        <v>0</v>
      </c>
      <c r="BI107" s="128">
        <f>IF(N107="nulová",J107,0)</f>
        <v>0</v>
      </c>
      <c r="BJ107" s="127" t="s">
        <v>83</v>
      </c>
      <c r="BK107" s="124"/>
      <c r="BL107" s="124"/>
      <c r="BM107" s="124"/>
    </row>
    <row r="108" spans="2:65" s="1" customFormat="1" ht="18" customHeight="1" x14ac:dyDescent="0.2">
      <c r="B108" s="123"/>
      <c r="C108" s="124"/>
      <c r="D108" s="303" t="s">
        <v>143</v>
      </c>
      <c r="E108" s="303"/>
      <c r="F108" s="303"/>
      <c r="G108" s="124"/>
      <c r="H108" s="124"/>
      <c r="I108" s="124"/>
      <c r="J108" s="125">
        <v>0</v>
      </c>
      <c r="K108" s="124"/>
      <c r="L108" s="123"/>
      <c r="M108" s="124"/>
      <c r="N108" s="126" t="s">
        <v>37</v>
      </c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7" t="s">
        <v>142</v>
      </c>
      <c r="AZ108" s="124"/>
      <c r="BA108" s="124"/>
      <c r="BB108" s="124"/>
      <c r="BC108" s="124"/>
      <c r="BD108" s="124"/>
      <c r="BE108" s="128">
        <f>IF(N108="základná",J108,0)</f>
        <v>0</v>
      </c>
      <c r="BF108" s="128">
        <f>IF(N108="znížená",J108,0)</f>
        <v>0</v>
      </c>
      <c r="BG108" s="128">
        <f>IF(N108="zákl. prenesená",J108,0)</f>
        <v>0</v>
      </c>
      <c r="BH108" s="128">
        <f>IF(N108="zníž. prenesená",J108,0)</f>
        <v>0</v>
      </c>
      <c r="BI108" s="128">
        <f>IF(N108="nulová",J108,0)</f>
        <v>0</v>
      </c>
      <c r="BJ108" s="127" t="s">
        <v>83</v>
      </c>
      <c r="BK108" s="124"/>
      <c r="BL108" s="124"/>
      <c r="BM108" s="124"/>
    </row>
    <row r="109" spans="2:65" s="1" customFormat="1" ht="18" customHeight="1" x14ac:dyDescent="0.2">
      <c r="B109" s="123"/>
      <c r="C109" s="124"/>
      <c r="D109" s="303" t="s">
        <v>144</v>
      </c>
      <c r="E109" s="303"/>
      <c r="F109" s="303"/>
      <c r="G109" s="124"/>
      <c r="H109" s="124"/>
      <c r="I109" s="124"/>
      <c r="J109" s="125">
        <v>0</v>
      </c>
      <c r="K109" s="124"/>
      <c r="L109" s="123"/>
      <c r="M109" s="124"/>
      <c r="N109" s="126" t="s">
        <v>37</v>
      </c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7" t="s">
        <v>142</v>
      </c>
      <c r="AZ109" s="124"/>
      <c r="BA109" s="124"/>
      <c r="BB109" s="124"/>
      <c r="BC109" s="124"/>
      <c r="BD109" s="124"/>
      <c r="BE109" s="128">
        <f>IF(N109="základná",J109,0)</f>
        <v>0</v>
      </c>
      <c r="BF109" s="128">
        <f>IF(N109="znížená",J109,0)</f>
        <v>0</v>
      </c>
      <c r="BG109" s="128">
        <f>IF(N109="zákl. prenesená",J109,0)</f>
        <v>0</v>
      </c>
      <c r="BH109" s="128">
        <f>IF(N109="zníž. prenesená",J109,0)</f>
        <v>0</v>
      </c>
      <c r="BI109" s="128">
        <f>IF(N109="nulová",J109,0)</f>
        <v>0</v>
      </c>
      <c r="BJ109" s="127" t="s">
        <v>83</v>
      </c>
      <c r="BK109" s="124"/>
      <c r="BL109" s="124"/>
      <c r="BM109" s="124"/>
    </row>
    <row r="110" spans="2:65" s="1" customFormat="1" ht="18" customHeight="1" x14ac:dyDescent="0.2">
      <c r="B110" s="28"/>
      <c r="L110" s="28"/>
    </row>
    <row r="111" spans="2:65" s="1" customFormat="1" ht="29.25" customHeight="1" x14ac:dyDescent="0.2">
      <c r="B111" s="28"/>
      <c r="C111" s="92" t="s">
        <v>112</v>
      </c>
      <c r="D111" s="93"/>
      <c r="E111" s="93"/>
      <c r="F111" s="93"/>
      <c r="G111" s="93"/>
      <c r="H111" s="93"/>
      <c r="I111" s="93"/>
      <c r="J111" s="94">
        <f>ROUND(J98+J106,2)</f>
        <v>0</v>
      </c>
      <c r="K111" s="93"/>
      <c r="L111" s="28"/>
    </row>
    <row r="112" spans="2:65" s="1" customFormat="1" ht="7.1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7.15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5.15" customHeight="1" x14ac:dyDescent="0.2">
      <c r="B117" s="28"/>
      <c r="C117" s="18" t="s">
        <v>145</v>
      </c>
      <c r="L117" s="28"/>
    </row>
    <row r="118" spans="2:12" s="1" customFormat="1" ht="7.15" customHeight="1" x14ac:dyDescent="0.2">
      <c r="B118" s="28"/>
      <c r="L118" s="28"/>
    </row>
    <row r="119" spans="2:12" s="1" customFormat="1" ht="12" customHeight="1" x14ac:dyDescent="0.2">
      <c r="B119" s="28"/>
      <c r="C119" s="23" t="s">
        <v>12</v>
      </c>
      <c r="L119" s="28"/>
    </row>
    <row r="120" spans="2:12" s="1" customFormat="1" ht="16.5" customHeight="1" x14ac:dyDescent="0.2">
      <c r="B120" s="28"/>
      <c r="E120" s="300" t="str">
        <f>E7</f>
        <v>Senica OÚ, klientske centrum - stavebné úpravy</v>
      </c>
      <c r="F120" s="301"/>
      <c r="G120" s="301"/>
      <c r="H120" s="301"/>
      <c r="L120" s="28"/>
    </row>
    <row r="121" spans="2:12" ht="12" customHeight="1" x14ac:dyDescent="0.2">
      <c r="B121" s="17"/>
      <c r="C121" s="23" t="s">
        <v>114</v>
      </c>
      <c r="L121" s="17"/>
    </row>
    <row r="122" spans="2:12" s="1" customFormat="1" ht="16.5" customHeight="1" x14ac:dyDescent="0.2">
      <c r="B122" s="28"/>
      <c r="E122" s="300" t="s">
        <v>726</v>
      </c>
      <c r="F122" s="302"/>
      <c r="G122" s="302"/>
      <c r="H122" s="302"/>
      <c r="L122" s="28"/>
    </row>
    <row r="123" spans="2:12" s="1" customFormat="1" ht="12" customHeight="1" x14ac:dyDescent="0.2">
      <c r="B123" s="28"/>
      <c r="C123" s="23" t="s">
        <v>116</v>
      </c>
      <c r="L123" s="28"/>
    </row>
    <row r="124" spans="2:12" s="1" customFormat="1" ht="16.5" customHeight="1" x14ac:dyDescent="0.2">
      <c r="B124" s="28"/>
      <c r="E124" s="261" t="str">
        <f>E11</f>
        <v>6 - Prípojka NN</v>
      </c>
      <c r="F124" s="302"/>
      <c r="G124" s="302"/>
      <c r="H124" s="302"/>
      <c r="L124" s="28"/>
    </row>
    <row r="125" spans="2:12" s="1" customFormat="1" ht="7.15" customHeight="1" x14ac:dyDescent="0.2">
      <c r="B125" s="28"/>
      <c r="L125" s="28"/>
    </row>
    <row r="126" spans="2:12" s="1" customFormat="1" ht="12" customHeight="1" x14ac:dyDescent="0.2">
      <c r="B126" s="28"/>
      <c r="C126" s="23" t="s">
        <v>15</v>
      </c>
      <c r="F126" s="21" t="str">
        <f>F14</f>
        <v xml:space="preserve"> </v>
      </c>
      <c r="I126" s="23" t="s">
        <v>17</v>
      </c>
      <c r="J126" s="51" t="str">
        <f>IF(J14="","",J14)</f>
        <v/>
      </c>
      <c r="L126" s="28"/>
    </row>
    <row r="127" spans="2:12" s="1" customFormat="1" ht="7.15" customHeight="1" x14ac:dyDescent="0.2">
      <c r="B127" s="28"/>
      <c r="L127" s="28"/>
    </row>
    <row r="128" spans="2:12" s="1" customFormat="1" ht="40.15" customHeight="1" x14ac:dyDescent="0.2">
      <c r="B128" s="28"/>
      <c r="C128" s="23" t="s">
        <v>18</v>
      </c>
      <c r="F128" s="21" t="str">
        <f>E17</f>
        <v xml:space="preserve">Ministerstvo vnútra Slovenskej republiky </v>
      </c>
      <c r="I128" s="23" t="s">
        <v>24</v>
      </c>
      <c r="J128" s="24" t="str">
        <f>E23</f>
        <v xml:space="preserve">Architectural &amp; Building Management s.r.o. </v>
      </c>
      <c r="L128" s="28"/>
    </row>
    <row r="129" spans="2:65" s="1" customFormat="1" ht="15.4" customHeight="1" x14ac:dyDescent="0.2">
      <c r="B129" s="28"/>
      <c r="C129" s="23" t="s">
        <v>22</v>
      </c>
      <c r="F129" s="21" t="str">
        <f>IF(E20="","",E20)</f>
        <v xml:space="preserve"> </v>
      </c>
      <c r="I129" s="23" t="s">
        <v>27</v>
      </c>
      <c r="J129" s="24"/>
      <c r="L129" s="28"/>
    </row>
    <row r="130" spans="2:65" s="1" customFormat="1" ht="10.35" customHeight="1" x14ac:dyDescent="0.2">
      <c r="B130" s="28"/>
      <c r="L130" s="28"/>
    </row>
    <row r="131" spans="2:65" s="10" customFormat="1" ht="29.25" customHeight="1" x14ac:dyDescent="0.2">
      <c r="B131" s="129"/>
      <c r="C131" s="130" t="s">
        <v>146</v>
      </c>
      <c r="D131" s="131" t="s">
        <v>56</v>
      </c>
      <c r="E131" s="131" t="s">
        <v>52</v>
      </c>
      <c r="F131" s="131" t="s">
        <v>53</v>
      </c>
      <c r="G131" s="131" t="s">
        <v>147</v>
      </c>
      <c r="H131" s="131" t="s">
        <v>148</v>
      </c>
      <c r="I131" s="131" t="s">
        <v>149</v>
      </c>
      <c r="J131" s="132" t="s">
        <v>124</v>
      </c>
      <c r="K131" s="133" t="s">
        <v>150</v>
      </c>
      <c r="L131" s="129"/>
      <c r="M131" s="57" t="s">
        <v>1</v>
      </c>
      <c r="N131" s="58" t="s">
        <v>35</v>
      </c>
      <c r="O131" s="58" t="s">
        <v>151</v>
      </c>
      <c r="P131" s="58" t="s">
        <v>152</v>
      </c>
      <c r="Q131" s="58" t="s">
        <v>153</v>
      </c>
      <c r="R131" s="58" t="s">
        <v>154</v>
      </c>
      <c r="S131" s="58" t="s">
        <v>155</v>
      </c>
      <c r="T131" s="59" t="s">
        <v>156</v>
      </c>
    </row>
    <row r="132" spans="2:65" s="1" customFormat="1" ht="22.9" customHeight="1" x14ac:dyDescent="0.25">
      <c r="B132" s="28"/>
      <c r="C132" s="62" t="s">
        <v>120</v>
      </c>
      <c r="J132" s="134"/>
      <c r="L132" s="28"/>
      <c r="M132" s="60"/>
      <c r="N132" s="52"/>
      <c r="O132" s="52"/>
      <c r="P132" s="135">
        <f>P133</f>
        <v>0</v>
      </c>
      <c r="Q132" s="52"/>
      <c r="R132" s="135">
        <f>R133</f>
        <v>0</v>
      </c>
      <c r="S132" s="52"/>
      <c r="T132" s="136">
        <f>T133</f>
        <v>0</v>
      </c>
      <c r="AT132" s="14" t="s">
        <v>70</v>
      </c>
      <c r="AU132" s="14" t="s">
        <v>126</v>
      </c>
      <c r="BK132" s="137">
        <f>BK133</f>
        <v>0</v>
      </c>
    </row>
    <row r="133" spans="2:65" s="11" customFormat="1" ht="25.9" customHeight="1" x14ac:dyDescent="0.2">
      <c r="B133" s="138"/>
      <c r="D133" s="139" t="s">
        <v>70</v>
      </c>
      <c r="E133" s="140" t="s">
        <v>157</v>
      </c>
      <c r="F133" s="140" t="s">
        <v>488</v>
      </c>
      <c r="J133" s="141"/>
      <c r="L133" s="138"/>
      <c r="M133" s="142"/>
      <c r="P133" s="143">
        <f>P134+SUM(P135:P153)</f>
        <v>0</v>
      </c>
      <c r="R133" s="143">
        <f>R134+SUM(R135:R153)</f>
        <v>0</v>
      </c>
      <c r="T133" s="144">
        <f>T134+SUM(T135:T153)</f>
        <v>0</v>
      </c>
      <c r="AR133" s="139" t="s">
        <v>78</v>
      </c>
      <c r="AT133" s="145" t="s">
        <v>70</v>
      </c>
      <c r="AU133" s="145" t="s">
        <v>71</v>
      </c>
      <c r="AY133" s="139" t="s">
        <v>159</v>
      </c>
      <c r="BK133" s="146">
        <f>BK134+SUM(BK135:BK153)</f>
        <v>0</v>
      </c>
    </row>
    <row r="134" spans="2:65" s="1" customFormat="1" ht="16.5" customHeight="1" x14ac:dyDescent="0.2">
      <c r="B134" s="123"/>
      <c r="C134" s="149" t="s">
        <v>78</v>
      </c>
      <c r="D134" s="149" t="s">
        <v>161</v>
      </c>
      <c r="E134" s="150" t="s">
        <v>1505</v>
      </c>
      <c r="F134" s="151" t="s">
        <v>1506</v>
      </c>
      <c r="G134" s="152" t="s">
        <v>196</v>
      </c>
      <c r="H134" s="153">
        <v>5</v>
      </c>
      <c r="I134" s="154"/>
      <c r="J134" s="154"/>
      <c r="K134" s="155"/>
      <c r="L134" s="28"/>
      <c r="M134" s="156" t="s">
        <v>1</v>
      </c>
      <c r="N134" s="122" t="s">
        <v>37</v>
      </c>
      <c r="O134" s="157">
        <v>0</v>
      </c>
      <c r="P134" s="157">
        <f>O134*H134</f>
        <v>0</v>
      </c>
      <c r="Q134" s="157">
        <v>0</v>
      </c>
      <c r="R134" s="157">
        <f>Q134*H134</f>
        <v>0</v>
      </c>
      <c r="S134" s="157">
        <v>0</v>
      </c>
      <c r="T134" s="158">
        <f>S134*H134</f>
        <v>0</v>
      </c>
      <c r="AR134" s="159" t="s">
        <v>90</v>
      </c>
      <c r="AT134" s="159" t="s">
        <v>161</v>
      </c>
      <c r="AU134" s="159" t="s">
        <v>78</v>
      </c>
      <c r="AY134" s="14" t="s">
        <v>159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4" t="s">
        <v>83</v>
      </c>
      <c r="BK134" s="160">
        <f>ROUND(I134*H134,2)</f>
        <v>0</v>
      </c>
      <c r="BL134" s="14" t="s">
        <v>90</v>
      </c>
      <c r="BM134" s="159" t="s">
        <v>90</v>
      </c>
    </row>
    <row r="135" spans="2:65" s="1" customFormat="1" ht="16.5" customHeight="1" x14ac:dyDescent="0.2">
      <c r="B135" s="123"/>
      <c r="C135" s="149" t="s">
        <v>83</v>
      </c>
      <c r="D135" s="149" t="s">
        <v>161</v>
      </c>
      <c r="E135" s="150" t="s">
        <v>1507</v>
      </c>
      <c r="F135" s="151" t="s">
        <v>1508</v>
      </c>
      <c r="G135" s="152" t="s">
        <v>196</v>
      </c>
      <c r="H135" s="153">
        <v>75</v>
      </c>
      <c r="I135" s="154"/>
      <c r="J135" s="154"/>
      <c r="K135" s="155"/>
      <c r="L135" s="28"/>
      <c r="M135" s="156" t="s">
        <v>1</v>
      </c>
      <c r="N135" s="122" t="s">
        <v>37</v>
      </c>
      <c r="O135" s="157">
        <v>0</v>
      </c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AR135" s="159" t="s">
        <v>90</v>
      </c>
      <c r="AT135" s="159" t="s">
        <v>161</v>
      </c>
      <c r="AU135" s="159" t="s">
        <v>78</v>
      </c>
      <c r="AY135" s="14" t="s">
        <v>159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4" t="s">
        <v>83</v>
      </c>
      <c r="BK135" s="160">
        <f>ROUND(I135*H135,2)</f>
        <v>0</v>
      </c>
      <c r="BL135" s="14" t="s">
        <v>90</v>
      </c>
      <c r="BM135" s="159" t="s">
        <v>102</v>
      </c>
    </row>
    <row r="136" spans="2:65" s="1" customFormat="1" ht="16.5" customHeight="1" x14ac:dyDescent="0.2">
      <c r="B136" s="123"/>
      <c r="C136" s="149" t="s">
        <v>87</v>
      </c>
      <c r="D136" s="149" t="s">
        <v>161</v>
      </c>
      <c r="E136" s="150" t="s">
        <v>1509</v>
      </c>
      <c r="F136" s="151" t="s">
        <v>1510</v>
      </c>
      <c r="G136" s="152" t="s">
        <v>196</v>
      </c>
      <c r="H136" s="153">
        <v>75</v>
      </c>
      <c r="I136" s="154"/>
      <c r="J136" s="154"/>
      <c r="K136" s="155"/>
      <c r="L136" s="28"/>
      <c r="M136" s="156" t="s">
        <v>1</v>
      </c>
      <c r="N136" s="122" t="s">
        <v>37</v>
      </c>
      <c r="O136" s="157">
        <v>0</v>
      </c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8">
        <f>S136*H136</f>
        <v>0</v>
      </c>
      <c r="AR136" s="159" t="s">
        <v>90</v>
      </c>
      <c r="AT136" s="159" t="s">
        <v>161</v>
      </c>
      <c r="AU136" s="159" t="s">
        <v>78</v>
      </c>
      <c r="AY136" s="14" t="s">
        <v>159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83</v>
      </c>
      <c r="BK136" s="160">
        <f>ROUND(I136*H136,2)</f>
        <v>0</v>
      </c>
      <c r="BL136" s="14" t="s">
        <v>90</v>
      </c>
      <c r="BM136" s="159" t="s">
        <v>170</v>
      </c>
    </row>
    <row r="137" spans="2:65" s="1" customFormat="1" ht="19.5" x14ac:dyDescent="0.2">
      <c r="B137" s="28"/>
      <c r="D137" s="175" t="s">
        <v>493</v>
      </c>
      <c r="F137" s="176" t="s">
        <v>533</v>
      </c>
      <c r="L137" s="28"/>
      <c r="M137" s="177"/>
      <c r="T137" s="54"/>
      <c r="AT137" s="14" t="s">
        <v>493</v>
      </c>
      <c r="AU137" s="14" t="s">
        <v>78</v>
      </c>
    </row>
    <row r="138" spans="2:65" s="1" customFormat="1" ht="16.5" customHeight="1" x14ac:dyDescent="0.2">
      <c r="B138" s="123"/>
      <c r="C138" s="149" t="s">
        <v>90</v>
      </c>
      <c r="D138" s="149" t="s">
        <v>161</v>
      </c>
      <c r="E138" s="150" t="s">
        <v>1511</v>
      </c>
      <c r="F138" s="151" t="s">
        <v>537</v>
      </c>
      <c r="G138" s="152" t="s">
        <v>462</v>
      </c>
      <c r="H138" s="153">
        <v>6</v>
      </c>
      <c r="I138" s="154"/>
      <c r="J138" s="154"/>
      <c r="K138" s="155"/>
      <c r="L138" s="28"/>
      <c r="M138" s="156" t="s">
        <v>1</v>
      </c>
      <c r="N138" s="122" t="s">
        <v>37</v>
      </c>
      <c r="O138" s="157">
        <v>0</v>
      </c>
      <c r="P138" s="157">
        <f>O138*H138</f>
        <v>0</v>
      </c>
      <c r="Q138" s="157">
        <v>0</v>
      </c>
      <c r="R138" s="157">
        <f>Q138*H138</f>
        <v>0</v>
      </c>
      <c r="S138" s="157">
        <v>0</v>
      </c>
      <c r="T138" s="158">
        <f>S138*H138</f>
        <v>0</v>
      </c>
      <c r="AR138" s="159" t="s">
        <v>90</v>
      </c>
      <c r="AT138" s="159" t="s">
        <v>161</v>
      </c>
      <c r="AU138" s="159" t="s">
        <v>78</v>
      </c>
      <c r="AY138" s="14" t="s">
        <v>159</v>
      </c>
      <c r="BE138" s="160">
        <f>IF(N138="základná",J138,0)</f>
        <v>0</v>
      </c>
      <c r="BF138" s="160">
        <f>IF(N138="znížená",J138,0)</f>
        <v>0</v>
      </c>
      <c r="BG138" s="160">
        <f>IF(N138="zákl. prenesená",J138,0)</f>
        <v>0</v>
      </c>
      <c r="BH138" s="160">
        <f>IF(N138="zníž. prenesená",J138,0)</f>
        <v>0</v>
      </c>
      <c r="BI138" s="160">
        <f>IF(N138="nulová",J138,0)</f>
        <v>0</v>
      </c>
      <c r="BJ138" s="14" t="s">
        <v>83</v>
      </c>
      <c r="BK138" s="160">
        <f>ROUND(I138*H138,2)</f>
        <v>0</v>
      </c>
      <c r="BL138" s="14" t="s">
        <v>90</v>
      </c>
      <c r="BM138" s="159" t="s">
        <v>177</v>
      </c>
    </row>
    <row r="139" spans="2:65" s="1" customFormat="1" ht="19.5" x14ac:dyDescent="0.2">
      <c r="B139" s="28"/>
      <c r="D139" s="175" t="s">
        <v>493</v>
      </c>
      <c r="F139" s="176" t="s">
        <v>1512</v>
      </c>
      <c r="L139" s="28"/>
      <c r="M139" s="177"/>
      <c r="T139" s="54"/>
      <c r="AT139" s="14" t="s">
        <v>493</v>
      </c>
      <c r="AU139" s="14" t="s">
        <v>78</v>
      </c>
    </row>
    <row r="140" spans="2:65" s="1" customFormat="1" ht="16.5" customHeight="1" x14ac:dyDescent="0.2">
      <c r="B140" s="123"/>
      <c r="C140" s="149" t="s">
        <v>105</v>
      </c>
      <c r="D140" s="149" t="s">
        <v>161</v>
      </c>
      <c r="E140" s="150" t="s">
        <v>1513</v>
      </c>
      <c r="F140" s="151" t="s">
        <v>1514</v>
      </c>
      <c r="G140" s="152" t="s">
        <v>462</v>
      </c>
      <c r="H140" s="153">
        <v>2</v>
      </c>
      <c r="I140" s="154"/>
      <c r="J140" s="154"/>
      <c r="K140" s="155"/>
      <c r="L140" s="28"/>
      <c r="M140" s="156" t="s">
        <v>1</v>
      </c>
      <c r="N140" s="122" t="s">
        <v>37</v>
      </c>
      <c r="O140" s="157">
        <v>0</v>
      </c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8">
        <f>S140*H140</f>
        <v>0</v>
      </c>
      <c r="AR140" s="159" t="s">
        <v>90</v>
      </c>
      <c r="AT140" s="159" t="s">
        <v>161</v>
      </c>
      <c r="AU140" s="159" t="s">
        <v>78</v>
      </c>
      <c r="AY140" s="14" t="s">
        <v>159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4" t="s">
        <v>83</v>
      </c>
      <c r="BK140" s="160">
        <f>ROUND(I140*H140,2)</f>
        <v>0</v>
      </c>
      <c r="BL140" s="14" t="s">
        <v>90</v>
      </c>
      <c r="BM140" s="159" t="s">
        <v>180</v>
      </c>
    </row>
    <row r="141" spans="2:65" s="1" customFormat="1" ht="19.5" x14ac:dyDescent="0.2">
      <c r="B141" s="28"/>
      <c r="D141" s="175" t="s">
        <v>493</v>
      </c>
      <c r="F141" s="176" t="s">
        <v>538</v>
      </c>
      <c r="L141" s="28"/>
      <c r="M141" s="177"/>
      <c r="T141" s="54"/>
      <c r="AT141" s="14" t="s">
        <v>493</v>
      </c>
      <c r="AU141" s="14" t="s">
        <v>78</v>
      </c>
    </row>
    <row r="142" spans="2:65" s="1" customFormat="1" ht="16.5" customHeight="1" x14ac:dyDescent="0.2">
      <c r="B142" s="123"/>
      <c r="C142" s="149" t="s">
        <v>102</v>
      </c>
      <c r="D142" s="149" t="s">
        <v>161</v>
      </c>
      <c r="E142" s="150" t="s">
        <v>1515</v>
      </c>
      <c r="F142" s="151" t="s">
        <v>1516</v>
      </c>
      <c r="G142" s="152" t="s">
        <v>462</v>
      </c>
      <c r="H142" s="153">
        <v>2</v>
      </c>
      <c r="I142" s="154"/>
      <c r="J142" s="154"/>
      <c r="K142" s="155"/>
      <c r="L142" s="28"/>
      <c r="M142" s="156" t="s">
        <v>1</v>
      </c>
      <c r="N142" s="122" t="s">
        <v>37</v>
      </c>
      <c r="O142" s="157">
        <v>0</v>
      </c>
      <c r="P142" s="157">
        <f>O142*H142</f>
        <v>0</v>
      </c>
      <c r="Q142" s="157">
        <v>0</v>
      </c>
      <c r="R142" s="157">
        <f>Q142*H142</f>
        <v>0</v>
      </c>
      <c r="S142" s="157">
        <v>0</v>
      </c>
      <c r="T142" s="158">
        <f>S142*H142</f>
        <v>0</v>
      </c>
      <c r="AR142" s="159" t="s">
        <v>90</v>
      </c>
      <c r="AT142" s="159" t="s">
        <v>161</v>
      </c>
      <c r="AU142" s="159" t="s">
        <v>78</v>
      </c>
      <c r="AY142" s="14" t="s">
        <v>159</v>
      </c>
      <c r="BE142" s="160">
        <f>IF(N142="základná",J142,0)</f>
        <v>0</v>
      </c>
      <c r="BF142" s="160">
        <f>IF(N142="znížená",J142,0)</f>
        <v>0</v>
      </c>
      <c r="BG142" s="160">
        <f>IF(N142="zákl. prenesená",J142,0)</f>
        <v>0</v>
      </c>
      <c r="BH142" s="160">
        <f>IF(N142="zníž. prenesená",J142,0)</f>
        <v>0</v>
      </c>
      <c r="BI142" s="160">
        <f>IF(N142="nulová",J142,0)</f>
        <v>0</v>
      </c>
      <c r="BJ142" s="14" t="s">
        <v>83</v>
      </c>
      <c r="BK142" s="160">
        <f>ROUND(I142*H142,2)</f>
        <v>0</v>
      </c>
      <c r="BL142" s="14" t="s">
        <v>90</v>
      </c>
      <c r="BM142" s="159" t="s">
        <v>183</v>
      </c>
    </row>
    <row r="143" spans="2:65" s="1" customFormat="1" ht="16.5" customHeight="1" x14ac:dyDescent="0.2">
      <c r="B143" s="123"/>
      <c r="C143" s="149" t="s">
        <v>108</v>
      </c>
      <c r="D143" s="149" t="s">
        <v>161</v>
      </c>
      <c r="E143" s="150" t="s">
        <v>1517</v>
      </c>
      <c r="F143" s="151" t="s">
        <v>1518</v>
      </c>
      <c r="G143" s="152" t="s">
        <v>462</v>
      </c>
      <c r="H143" s="153">
        <v>2</v>
      </c>
      <c r="I143" s="154"/>
      <c r="J143" s="154"/>
      <c r="K143" s="155"/>
      <c r="L143" s="28"/>
      <c r="M143" s="156" t="s">
        <v>1</v>
      </c>
      <c r="N143" s="122" t="s">
        <v>37</v>
      </c>
      <c r="O143" s="157">
        <v>0</v>
      </c>
      <c r="P143" s="157">
        <f>O143*H143</f>
        <v>0</v>
      </c>
      <c r="Q143" s="157">
        <v>0</v>
      </c>
      <c r="R143" s="157">
        <f>Q143*H143</f>
        <v>0</v>
      </c>
      <c r="S143" s="157">
        <v>0</v>
      </c>
      <c r="T143" s="158">
        <f>S143*H143</f>
        <v>0</v>
      </c>
      <c r="AR143" s="159" t="s">
        <v>90</v>
      </c>
      <c r="AT143" s="159" t="s">
        <v>161</v>
      </c>
      <c r="AU143" s="159" t="s">
        <v>78</v>
      </c>
      <c r="AY143" s="14" t="s">
        <v>159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4" t="s">
        <v>83</v>
      </c>
      <c r="BK143" s="160">
        <f>ROUND(I143*H143,2)</f>
        <v>0</v>
      </c>
      <c r="BL143" s="14" t="s">
        <v>90</v>
      </c>
      <c r="BM143" s="159" t="s">
        <v>186</v>
      </c>
    </row>
    <row r="144" spans="2:65" s="1" customFormat="1" ht="19.5" x14ac:dyDescent="0.2">
      <c r="B144" s="28"/>
      <c r="D144" s="175" t="s">
        <v>493</v>
      </c>
      <c r="F144" s="176" t="s">
        <v>1519</v>
      </c>
      <c r="L144" s="28"/>
      <c r="M144" s="177"/>
      <c r="T144" s="54"/>
      <c r="AT144" s="14" t="s">
        <v>493</v>
      </c>
      <c r="AU144" s="14" t="s">
        <v>78</v>
      </c>
    </row>
    <row r="145" spans="2:65" s="1" customFormat="1" ht="16.5" customHeight="1" x14ac:dyDescent="0.2">
      <c r="B145" s="123"/>
      <c r="C145" s="149" t="s">
        <v>170</v>
      </c>
      <c r="D145" s="149" t="s">
        <v>161</v>
      </c>
      <c r="E145" s="150" t="s">
        <v>1520</v>
      </c>
      <c r="F145" s="151" t="s">
        <v>1521</v>
      </c>
      <c r="G145" s="152" t="s">
        <v>462</v>
      </c>
      <c r="H145" s="153">
        <v>1</v>
      </c>
      <c r="I145" s="154"/>
      <c r="J145" s="154"/>
      <c r="K145" s="155"/>
      <c r="L145" s="28"/>
      <c r="M145" s="156" t="s">
        <v>1</v>
      </c>
      <c r="N145" s="122" t="s">
        <v>37</v>
      </c>
      <c r="O145" s="157">
        <v>0</v>
      </c>
      <c r="P145" s="157">
        <f>O145*H145</f>
        <v>0</v>
      </c>
      <c r="Q145" s="157">
        <v>0</v>
      </c>
      <c r="R145" s="157">
        <f>Q145*H145</f>
        <v>0</v>
      </c>
      <c r="S145" s="157">
        <v>0</v>
      </c>
      <c r="T145" s="158">
        <f>S145*H145</f>
        <v>0</v>
      </c>
      <c r="AR145" s="159" t="s">
        <v>90</v>
      </c>
      <c r="AT145" s="159" t="s">
        <v>161</v>
      </c>
      <c r="AU145" s="159" t="s">
        <v>78</v>
      </c>
      <c r="AY145" s="14" t="s">
        <v>159</v>
      </c>
      <c r="BE145" s="160">
        <f>IF(N145="základná",J145,0)</f>
        <v>0</v>
      </c>
      <c r="BF145" s="160">
        <f>IF(N145="znížená",J145,0)</f>
        <v>0</v>
      </c>
      <c r="BG145" s="160">
        <f>IF(N145="zákl. prenesená",J145,0)</f>
        <v>0</v>
      </c>
      <c r="BH145" s="160">
        <f>IF(N145="zníž. prenesená",J145,0)</f>
        <v>0</v>
      </c>
      <c r="BI145" s="160">
        <f>IF(N145="nulová",J145,0)</f>
        <v>0</v>
      </c>
      <c r="BJ145" s="14" t="s">
        <v>83</v>
      </c>
      <c r="BK145" s="160">
        <f>ROUND(I145*H145,2)</f>
        <v>0</v>
      </c>
      <c r="BL145" s="14" t="s">
        <v>90</v>
      </c>
      <c r="BM145" s="159" t="s">
        <v>190</v>
      </c>
    </row>
    <row r="146" spans="2:65" s="1" customFormat="1" ht="19.5" x14ac:dyDescent="0.2">
      <c r="B146" s="28"/>
      <c r="D146" s="175" t="s">
        <v>493</v>
      </c>
      <c r="F146" s="176" t="s">
        <v>1522</v>
      </c>
      <c r="L146" s="28"/>
      <c r="M146" s="177"/>
      <c r="T146" s="54"/>
      <c r="AT146" s="14" t="s">
        <v>493</v>
      </c>
      <c r="AU146" s="14" t="s">
        <v>78</v>
      </c>
    </row>
    <row r="147" spans="2:65" s="1" customFormat="1" ht="16.5" customHeight="1" x14ac:dyDescent="0.2">
      <c r="B147" s="123"/>
      <c r="C147" s="149" t="s">
        <v>187</v>
      </c>
      <c r="D147" s="149" t="s">
        <v>161</v>
      </c>
      <c r="E147" s="150" t="s">
        <v>1523</v>
      </c>
      <c r="F147" s="151" t="s">
        <v>1524</v>
      </c>
      <c r="G147" s="152" t="s">
        <v>196</v>
      </c>
      <c r="H147" s="153">
        <v>8</v>
      </c>
      <c r="I147" s="154"/>
      <c r="J147" s="154"/>
      <c r="K147" s="155"/>
      <c r="L147" s="28"/>
      <c r="M147" s="156" t="s">
        <v>1</v>
      </c>
      <c r="N147" s="122" t="s">
        <v>37</v>
      </c>
      <c r="O147" s="157">
        <v>0</v>
      </c>
      <c r="P147" s="157">
        <f t="shared" ref="P147:P152" si="0">O147*H147</f>
        <v>0</v>
      </c>
      <c r="Q147" s="157">
        <v>0</v>
      </c>
      <c r="R147" s="157">
        <f t="shared" ref="R147:R152" si="1">Q147*H147</f>
        <v>0</v>
      </c>
      <c r="S147" s="157">
        <v>0</v>
      </c>
      <c r="T147" s="158">
        <f t="shared" ref="T147:T152" si="2">S147*H147</f>
        <v>0</v>
      </c>
      <c r="AR147" s="159" t="s">
        <v>90</v>
      </c>
      <c r="AT147" s="159" t="s">
        <v>161</v>
      </c>
      <c r="AU147" s="159" t="s">
        <v>78</v>
      </c>
      <c r="AY147" s="14" t="s">
        <v>159</v>
      </c>
      <c r="BE147" s="160">
        <f t="shared" ref="BE147:BE152" si="3">IF(N147="základná",J147,0)</f>
        <v>0</v>
      </c>
      <c r="BF147" s="160">
        <f t="shared" ref="BF147:BF152" si="4">IF(N147="znížená",J147,0)</f>
        <v>0</v>
      </c>
      <c r="BG147" s="160">
        <f t="shared" ref="BG147:BG152" si="5">IF(N147="zákl. prenesená",J147,0)</f>
        <v>0</v>
      </c>
      <c r="BH147" s="160">
        <f t="shared" ref="BH147:BH152" si="6">IF(N147="zníž. prenesená",J147,0)</f>
        <v>0</v>
      </c>
      <c r="BI147" s="160">
        <f t="shared" ref="BI147:BI152" si="7">IF(N147="nulová",J147,0)</f>
        <v>0</v>
      </c>
      <c r="BJ147" s="14" t="s">
        <v>83</v>
      </c>
      <c r="BK147" s="160">
        <f t="shared" ref="BK147:BK152" si="8">ROUND(I147*H147,2)</f>
        <v>0</v>
      </c>
      <c r="BL147" s="14" t="s">
        <v>90</v>
      </c>
      <c r="BM147" s="159" t="s">
        <v>7</v>
      </c>
    </row>
    <row r="148" spans="2:65" s="1" customFormat="1" ht="16.5" customHeight="1" x14ac:dyDescent="0.2">
      <c r="B148" s="123"/>
      <c r="C148" s="149" t="s">
        <v>177</v>
      </c>
      <c r="D148" s="149" t="s">
        <v>161</v>
      </c>
      <c r="E148" s="150" t="s">
        <v>1525</v>
      </c>
      <c r="F148" s="151" t="s">
        <v>1526</v>
      </c>
      <c r="G148" s="152" t="s">
        <v>462</v>
      </c>
      <c r="H148" s="153">
        <v>1</v>
      </c>
      <c r="I148" s="154"/>
      <c r="J148" s="154"/>
      <c r="K148" s="155"/>
      <c r="L148" s="28"/>
      <c r="M148" s="156" t="s">
        <v>1</v>
      </c>
      <c r="N148" s="122" t="s">
        <v>37</v>
      </c>
      <c r="O148" s="157">
        <v>0</v>
      </c>
      <c r="P148" s="157">
        <f t="shared" si="0"/>
        <v>0</v>
      </c>
      <c r="Q148" s="157">
        <v>0</v>
      </c>
      <c r="R148" s="157">
        <f t="shared" si="1"/>
        <v>0</v>
      </c>
      <c r="S148" s="157">
        <v>0</v>
      </c>
      <c r="T148" s="158">
        <f t="shared" si="2"/>
        <v>0</v>
      </c>
      <c r="AR148" s="159" t="s">
        <v>90</v>
      </c>
      <c r="AT148" s="159" t="s">
        <v>161</v>
      </c>
      <c r="AU148" s="159" t="s">
        <v>78</v>
      </c>
      <c r="AY148" s="14" t="s">
        <v>159</v>
      </c>
      <c r="BE148" s="160">
        <f t="shared" si="3"/>
        <v>0</v>
      </c>
      <c r="BF148" s="160">
        <f t="shared" si="4"/>
        <v>0</v>
      </c>
      <c r="BG148" s="160">
        <f t="shared" si="5"/>
        <v>0</v>
      </c>
      <c r="BH148" s="160">
        <f t="shared" si="6"/>
        <v>0</v>
      </c>
      <c r="BI148" s="160">
        <f t="shared" si="7"/>
        <v>0</v>
      </c>
      <c r="BJ148" s="14" t="s">
        <v>83</v>
      </c>
      <c r="BK148" s="160">
        <f t="shared" si="8"/>
        <v>0</v>
      </c>
      <c r="BL148" s="14" t="s">
        <v>90</v>
      </c>
      <c r="BM148" s="159" t="s">
        <v>197</v>
      </c>
    </row>
    <row r="149" spans="2:65" s="1" customFormat="1" ht="16.5" customHeight="1" x14ac:dyDescent="0.2">
      <c r="B149" s="123"/>
      <c r="C149" s="149" t="s">
        <v>193</v>
      </c>
      <c r="D149" s="149" t="s">
        <v>161</v>
      </c>
      <c r="E149" s="150" t="s">
        <v>1527</v>
      </c>
      <c r="F149" s="151" t="s">
        <v>1528</v>
      </c>
      <c r="G149" s="152" t="s">
        <v>462</v>
      </c>
      <c r="H149" s="153">
        <v>4</v>
      </c>
      <c r="I149" s="154"/>
      <c r="J149" s="154"/>
      <c r="K149" s="155"/>
      <c r="L149" s="28"/>
      <c r="M149" s="156" t="s">
        <v>1</v>
      </c>
      <c r="N149" s="122" t="s">
        <v>37</v>
      </c>
      <c r="O149" s="157">
        <v>0</v>
      </c>
      <c r="P149" s="157">
        <f t="shared" si="0"/>
        <v>0</v>
      </c>
      <c r="Q149" s="157">
        <v>0</v>
      </c>
      <c r="R149" s="157">
        <f t="shared" si="1"/>
        <v>0</v>
      </c>
      <c r="S149" s="157">
        <v>0</v>
      </c>
      <c r="T149" s="158">
        <f t="shared" si="2"/>
        <v>0</v>
      </c>
      <c r="AR149" s="159" t="s">
        <v>90</v>
      </c>
      <c r="AT149" s="159" t="s">
        <v>161</v>
      </c>
      <c r="AU149" s="159" t="s">
        <v>78</v>
      </c>
      <c r="AY149" s="14" t="s">
        <v>159</v>
      </c>
      <c r="BE149" s="160">
        <f t="shared" si="3"/>
        <v>0</v>
      </c>
      <c r="BF149" s="160">
        <f t="shared" si="4"/>
        <v>0</v>
      </c>
      <c r="BG149" s="160">
        <f t="shared" si="5"/>
        <v>0</v>
      </c>
      <c r="BH149" s="160">
        <f t="shared" si="6"/>
        <v>0</v>
      </c>
      <c r="BI149" s="160">
        <f t="shared" si="7"/>
        <v>0</v>
      </c>
      <c r="BJ149" s="14" t="s">
        <v>83</v>
      </c>
      <c r="BK149" s="160">
        <f t="shared" si="8"/>
        <v>0</v>
      </c>
      <c r="BL149" s="14" t="s">
        <v>90</v>
      </c>
      <c r="BM149" s="159" t="s">
        <v>200</v>
      </c>
    </row>
    <row r="150" spans="2:65" s="1" customFormat="1" ht="16.5" customHeight="1" x14ac:dyDescent="0.2">
      <c r="B150" s="123"/>
      <c r="C150" s="149" t="s">
        <v>180</v>
      </c>
      <c r="D150" s="149" t="s">
        <v>161</v>
      </c>
      <c r="E150" s="150" t="s">
        <v>1529</v>
      </c>
      <c r="F150" s="151" t="s">
        <v>1530</v>
      </c>
      <c r="G150" s="152" t="s">
        <v>462</v>
      </c>
      <c r="H150" s="153">
        <v>2</v>
      </c>
      <c r="I150" s="154"/>
      <c r="J150" s="154"/>
      <c r="K150" s="155"/>
      <c r="L150" s="28"/>
      <c r="M150" s="156" t="s">
        <v>1</v>
      </c>
      <c r="N150" s="122" t="s">
        <v>37</v>
      </c>
      <c r="O150" s="157">
        <v>0</v>
      </c>
      <c r="P150" s="157">
        <f t="shared" si="0"/>
        <v>0</v>
      </c>
      <c r="Q150" s="157">
        <v>0</v>
      </c>
      <c r="R150" s="157">
        <f t="shared" si="1"/>
        <v>0</v>
      </c>
      <c r="S150" s="157">
        <v>0</v>
      </c>
      <c r="T150" s="158">
        <f t="shared" si="2"/>
        <v>0</v>
      </c>
      <c r="AR150" s="159" t="s">
        <v>90</v>
      </c>
      <c r="AT150" s="159" t="s">
        <v>161</v>
      </c>
      <c r="AU150" s="159" t="s">
        <v>78</v>
      </c>
      <c r="AY150" s="14" t="s">
        <v>159</v>
      </c>
      <c r="BE150" s="160">
        <f t="shared" si="3"/>
        <v>0</v>
      </c>
      <c r="BF150" s="160">
        <f t="shared" si="4"/>
        <v>0</v>
      </c>
      <c r="BG150" s="160">
        <f t="shared" si="5"/>
        <v>0</v>
      </c>
      <c r="BH150" s="160">
        <f t="shared" si="6"/>
        <v>0</v>
      </c>
      <c r="BI150" s="160">
        <f t="shared" si="7"/>
        <v>0</v>
      </c>
      <c r="BJ150" s="14" t="s">
        <v>83</v>
      </c>
      <c r="BK150" s="160">
        <f t="shared" si="8"/>
        <v>0</v>
      </c>
      <c r="BL150" s="14" t="s">
        <v>90</v>
      </c>
      <c r="BM150" s="159" t="s">
        <v>204</v>
      </c>
    </row>
    <row r="151" spans="2:65" s="1" customFormat="1" ht="16.5" customHeight="1" x14ac:dyDescent="0.2">
      <c r="B151" s="123"/>
      <c r="C151" s="149" t="s">
        <v>201</v>
      </c>
      <c r="D151" s="149" t="s">
        <v>161</v>
      </c>
      <c r="E151" s="150" t="s">
        <v>1531</v>
      </c>
      <c r="F151" s="151" t="s">
        <v>1532</v>
      </c>
      <c r="G151" s="152" t="s">
        <v>462</v>
      </c>
      <c r="H151" s="153">
        <v>2</v>
      </c>
      <c r="I151" s="154"/>
      <c r="J151" s="154"/>
      <c r="K151" s="155"/>
      <c r="L151" s="28"/>
      <c r="M151" s="156" t="s">
        <v>1</v>
      </c>
      <c r="N151" s="122" t="s">
        <v>37</v>
      </c>
      <c r="O151" s="157">
        <v>0</v>
      </c>
      <c r="P151" s="157">
        <f t="shared" si="0"/>
        <v>0</v>
      </c>
      <c r="Q151" s="157">
        <v>0</v>
      </c>
      <c r="R151" s="157">
        <f t="shared" si="1"/>
        <v>0</v>
      </c>
      <c r="S151" s="157">
        <v>0</v>
      </c>
      <c r="T151" s="158">
        <f t="shared" si="2"/>
        <v>0</v>
      </c>
      <c r="AR151" s="159" t="s">
        <v>90</v>
      </c>
      <c r="AT151" s="159" t="s">
        <v>161</v>
      </c>
      <c r="AU151" s="159" t="s">
        <v>78</v>
      </c>
      <c r="AY151" s="14" t="s">
        <v>159</v>
      </c>
      <c r="BE151" s="160">
        <f t="shared" si="3"/>
        <v>0</v>
      </c>
      <c r="BF151" s="160">
        <f t="shared" si="4"/>
        <v>0</v>
      </c>
      <c r="BG151" s="160">
        <f t="shared" si="5"/>
        <v>0</v>
      </c>
      <c r="BH151" s="160">
        <f t="shared" si="6"/>
        <v>0</v>
      </c>
      <c r="BI151" s="160">
        <f t="shared" si="7"/>
        <v>0</v>
      </c>
      <c r="BJ151" s="14" t="s">
        <v>83</v>
      </c>
      <c r="BK151" s="160">
        <f t="shared" si="8"/>
        <v>0</v>
      </c>
      <c r="BL151" s="14" t="s">
        <v>90</v>
      </c>
      <c r="BM151" s="159" t="s">
        <v>207</v>
      </c>
    </row>
    <row r="152" spans="2:65" s="1" customFormat="1" ht="16.5" customHeight="1" x14ac:dyDescent="0.2">
      <c r="B152" s="123"/>
      <c r="C152" s="149" t="s">
        <v>71</v>
      </c>
      <c r="D152" s="149" t="s">
        <v>161</v>
      </c>
      <c r="E152" s="150" t="s">
        <v>1533</v>
      </c>
      <c r="F152" s="151" t="s">
        <v>1534</v>
      </c>
      <c r="G152" s="152" t="s">
        <v>294</v>
      </c>
      <c r="H152" s="153"/>
      <c r="I152" s="154"/>
      <c r="J152" s="154"/>
      <c r="K152" s="155"/>
      <c r="L152" s="28"/>
      <c r="M152" s="156" t="s">
        <v>1</v>
      </c>
      <c r="N152" s="122" t="s">
        <v>37</v>
      </c>
      <c r="O152" s="157">
        <v>0</v>
      </c>
      <c r="P152" s="157">
        <f t="shared" si="0"/>
        <v>0</v>
      </c>
      <c r="Q152" s="157">
        <v>0</v>
      </c>
      <c r="R152" s="157">
        <f t="shared" si="1"/>
        <v>0</v>
      </c>
      <c r="S152" s="157">
        <v>0</v>
      </c>
      <c r="T152" s="158">
        <f t="shared" si="2"/>
        <v>0</v>
      </c>
      <c r="AR152" s="159" t="s">
        <v>90</v>
      </c>
      <c r="AT152" s="159" t="s">
        <v>161</v>
      </c>
      <c r="AU152" s="159" t="s">
        <v>78</v>
      </c>
      <c r="AY152" s="14" t="s">
        <v>159</v>
      </c>
      <c r="BE152" s="160">
        <f t="shared" si="3"/>
        <v>0</v>
      </c>
      <c r="BF152" s="160">
        <f t="shared" si="4"/>
        <v>0</v>
      </c>
      <c r="BG152" s="160">
        <f t="shared" si="5"/>
        <v>0</v>
      </c>
      <c r="BH152" s="160">
        <f t="shared" si="6"/>
        <v>0</v>
      </c>
      <c r="BI152" s="160">
        <f t="shared" si="7"/>
        <v>0</v>
      </c>
      <c r="BJ152" s="14" t="s">
        <v>83</v>
      </c>
      <c r="BK152" s="160">
        <f t="shared" si="8"/>
        <v>0</v>
      </c>
      <c r="BL152" s="14" t="s">
        <v>90</v>
      </c>
      <c r="BM152" s="159" t="s">
        <v>214</v>
      </c>
    </row>
    <row r="153" spans="2:65" s="11" customFormat="1" ht="25.5" customHeight="1" x14ac:dyDescent="0.2">
      <c r="B153" s="138"/>
      <c r="D153" s="139" t="s">
        <v>70</v>
      </c>
      <c r="E153" s="140" t="s">
        <v>284</v>
      </c>
      <c r="F153" s="140" t="s">
        <v>572</v>
      </c>
      <c r="J153" s="148"/>
      <c r="L153" s="138"/>
      <c r="M153" s="142"/>
      <c r="P153" s="143">
        <f>P154+SUM(P155:P174)</f>
        <v>0</v>
      </c>
      <c r="R153" s="143">
        <f>R154+SUM(R155:R174)</f>
        <v>0</v>
      </c>
      <c r="T153" s="144">
        <f>T154+SUM(T155:T174)</f>
        <v>0</v>
      </c>
      <c r="AR153" s="139" t="s">
        <v>78</v>
      </c>
      <c r="AT153" s="145" t="s">
        <v>70</v>
      </c>
      <c r="AU153" s="145" t="s">
        <v>78</v>
      </c>
      <c r="AY153" s="139" t="s">
        <v>159</v>
      </c>
      <c r="BK153" s="146">
        <f>BK154+SUM(BK155:BK174)</f>
        <v>0</v>
      </c>
    </row>
    <row r="154" spans="2:65" s="1" customFormat="1" ht="16.5" customHeight="1" x14ac:dyDescent="0.2">
      <c r="B154" s="123"/>
      <c r="C154" s="149" t="s">
        <v>78</v>
      </c>
      <c r="D154" s="149" t="s">
        <v>161</v>
      </c>
      <c r="E154" s="150" t="s">
        <v>1535</v>
      </c>
      <c r="F154" s="151" t="s">
        <v>1536</v>
      </c>
      <c r="G154" s="152" t="s">
        <v>462</v>
      </c>
      <c r="H154" s="153">
        <v>6</v>
      </c>
      <c r="I154" s="154"/>
      <c r="J154" s="154"/>
      <c r="K154" s="155"/>
      <c r="L154" s="28"/>
      <c r="M154" s="156" t="s">
        <v>1</v>
      </c>
      <c r="N154" s="122" t="s">
        <v>37</v>
      </c>
      <c r="O154" s="157">
        <v>0</v>
      </c>
      <c r="P154" s="157">
        <f>O154*H154</f>
        <v>0</v>
      </c>
      <c r="Q154" s="157">
        <v>0</v>
      </c>
      <c r="R154" s="157">
        <f>Q154*H154</f>
        <v>0</v>
      </c>
      <c r="S154" s="157">
        <v>0</v>
      </c>
      <c r="T154" s="158">
        <f>S154*H154</f>
        <v>0</v>
      </c>
      <c r="AR154" s="159" t="s">
        <v>90</v>
      </c>
      <c r="AT154" s="159" t="s">
        <v>161</v>
      </c>
      <c r="AU154" s="159" t="s">
        <v>83</v>
      </c>
      <c r="AY154" s="14" t="s">
        <v>159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4" t="s">
        <v>83</v>
      </c>
      <c r="BK154" s="160">
        <f>ROUND(I154*H154,2)</f>
        <v>0</v>
      </c>
      <c r="BL154" s="14" t="s">
        <v>90</v>
      </c>
      <c r="BM154" s="159" t="s">
        <v>221</v>
      </c>
    </row>
    <row r="155" spans="2:65" s="1" customFormat="1" ht="19.5" x14ac:dyDescent="0.2">
      <c r="B155" s="28"/>
      <c r="D155" s="175" t="s">
        <v>493</v>
      </c>
      <c r="F155" s="176" t="s">
        <v>1537</v>
      </c>
      <c r="L155" s="28"/>
      <c r="M155" s="177"/>
      <c r="T155" s="54"/>
      <c r="AT155" s="14" t="s">
        <v>493</v>
      </c>
      <c r="AU155" s="14" t="s">
        <v>83</v>
      </c>
    </row>
    <row r="156" spans="2:65" s="1" customFormat="1" ht="16.5" customHeight="1" x14ac:dyDescent="0.2">
      <c r="B156" s="123"/>
      <c r="C156" s="149" t="s">
        <v>83</v>
      </c>
      <c r="D156" s="149" t="s">
        <v>161</v>
      </c>
      <c r="E156" s="150" t="s">
        <v>1538</v>
      </c>
      <c r="F156" s="151" t="s">
        <v>1506</v>
      </c>
      <c r="G156" s="152" t="s">
        <v>196</v>
      </c>
      <c r="H156" s="153">
        <v>7</v>
      </c>
      <c r="I156" s="154"/>
      <c r="J156" s="154"/>
      <c r="K156" s="155"/>
      <c r="L156" s="28"/>
      <c r="M156" s="156" t="s">
        <v>1</v>
      </c>
      <c r="N156" s="122" t="s">
        <v>37</v>
      </c>
      <c r="O156" s="157">
        <v>0</v>
      </c>
      <c r="P156" s="157">
        <f>O156*H156</f>
        <v>0</v>
      </c>
      <c r="Q156" s="157">
        <v>0</v>
      </c>
      <c r="R156" s="157">
        <f>Q156*H156</f>
        <v>0</v>
      </c>
      <c r="S156" s="157">
        <v>0</v>
      </c>
      <c r="T156" s="158">
        <f>S156*H156</f>
        <v>0</v>
      </c>
      <c r="AR156" s="159" t="s">
        <v>90</v>
      </c>
      <c r="AT156" s="159" t="s">
        <v>161</v>
      </c>
      <c r="AU156" s="159" t="s">
        <v>83</v>
      </c>
      <c r="AY156" s="14" t="s">
        <v>159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4" t="s">
        <v>83</v>
      </c>
      <c r="BK156" s="160">
        <f>ROUND(I156*H156,2)</f>
        <v>0</v>
      </c>
      <c r="BL156" s="14" t="s">
        <v>90</v>
      </c>
      <c r="BM156" s="159" t="s">
        <v>225</v>
      </c>
    </row>
    <row r="157" spans="2:65" s="1" customFormat="1" ht="16.5" customHeight="1" x14ac:dyDescent="0.2">
      <c r="B157" s="123"/>
      <c r="C157" s="149" t="s">
        <v>87</v>
      </c>
      <c r="D157" s="149" t="s">
        <v>161</v>
      </c>
      <c r="E157" s="150" t="s">
        <v>1539</v>
      </c>
      <c r="F157" s="151" t="s">
        <v>1508</v>
      </c>
      <c r="G157" s="152" t="s">
        <v>196</v>
      </c>
      <c r="H157" s="153">
        <v>80</v>
      </c>
      <c r="I157" s="154"/>
      <c r="J157" s="154"/>
      <c r="K157" s="155"/>
      <c r="L157" s="28"/>
      <c r="M157" s="156" t="s">
        <v>1</v>
      </c>
      <c r="N157" s="122" t="s">
        <v>37</v>
      </c>
      <c r="O157" s="157">
        <v>0</v>
      </c>
      <c r="P157" s="157">
        <f>O157*H157</f>
        <v>0</v>
      </c>
      <c r="Q157" s="157">
        <v>0</v>
      </c>
      <c r="R157" s="157">
        <f>Q157*H157</f>
        <v>0</v>
      </c>
      <c r="S157" s="157">
        <v>0</v>
      </c>
      <c r="T157" s="158">
        <f>S157*H157</f>
        <v>0</v>
      </c>
      <c r="AR157" s="159" t="s">
        <v>90</v>
      </c>
      <c r="AT157" s="159" t="s">
        <v>161</v>
      </c>
      <c r="AU157" s="159" t="s">
        <v>83</v>
      </c>
      <c r="AY157" s="14" t="s">
        <v>159</v>
      </c>
      <c r="BE157" s="160">
        <f>IF(N157="základná",J157,0)</f>
        <v>0</v>
      </c>
      <c r="BF157" s="160">
        <f>IF(N157="znížená",J157,0)</f>
        <v>0</v>
      </c>
      <c r="BG157" s="160">
        <f>IF(N157="zákl. prenesená",J157,0)</f>
        <v>0</v>
      </c>
      <c r="BH157" s="160">
        <f>IF(N157="zníž. prenesená",J157,0)</f>
        <v>0</v>
      </c>
      <c r="BI157" s="160">
        <f>IF(N157="nulová",J157,0)</f>
        <v>0</v>
      </c>
      <c r="BJ157" s="14" t="s">
        <v>83</v>
      </c>
      <c r="BK157" s="160">
        <f>ROUND(I157*H157,2)</f>
        <v>0</v>
      </c>
      <c r="BL157" s="14" t="s">
        <v>90</v>
      </c>
      <c r="BM157" s="159" t="s">
        <v>229</v>
      </c>
    </row>
    <row r="158" spans="2:65" s="1" customFormat="1" ht="16.5" customHeight="1" x14ac:dyDescent="0.2">
      <c r="B158" s="123"/>
      <c r="C158" s="149" t="s">
        <v>90</v>
      </c>
      <c r="D158" s="149" t="s">
        <v>161</v>
      </c>
      <c r="E158" s="150" t="s">
        <v>1540</v>
      </c>
      <c r="F158" s="151" t="s">
        <v>1510</v>
      </c>
      <c r="G158" s="152" t="s">
        <v>196</v>
      </c>
      <c r="H158" s="153">
        <v>80</v>
      </c>
      <c r="I158" s="154"/>
      <c r="J158" s="154"/>
      <c r="K158" s="155"/>
      <c r="L158" s="28"/>
      <c r="M158" s="156" t="s">
        <v>1</v>
      </c>
      <c r="N158" s="122" t="s">
        <v>37</v>
      </c>
      <c r="O158" s="157">
        <v>0</v>
      </c>
      <c r="P158" s="157">
        <f>O158*H158</f>
        <v>0</v>
      </c>
      <c r="Q158" s="157">
        <v>0</v>
      </c>
      <c r="R158" s="157">
        <f>Q158*H158</f>
        <v>0</v>
      </c>
      <c r="S158" s="157">
        <v>0</v>
      </c>
      <c r="T158" s="158">
        <f>S158*H158</f>
        <v>0</v>
      </c>
      <c r="AR158" s="159" t="s">
        <v>90</v>
      </c>
      <c r="AT158" s="159" t="s">
        <v>161</v>
      </c>
      <c r="AU158" s="159" t="s">
        <v>83</v>
      </c>
      <c r="AY158" s="14" t="s">
        <v>159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4" t="s">
        <v>83</v>
      </c>
      <c r="BK158" s="160">
        <f>ROUND(I158*H158,2)</f>
        <v>0</v>
      </c>
      <c r="BL158" s="14" t="s">
        <v>90</v>
      </c>
      <c r="BM158" s="159" t="s">
        <v>233</v>
      </c>
    </row>
    <row r="159" spans="2:65" s="1" customFormat="1" ht="19.5" x14ac:dyDescent="0.2">
      <c r="B159" s="28"/>
      <c r="D159" s="175" t="s">
        <v>493</v>
      </c>
      <c r="F159" s="176" t="s">
        <v>1541</v>
      </c>
      <c r="L159" s="28"/>
      <c r="M159" s="177"/>
      <c r="T159" s="54"/>
      <c r="AT159" s="14" t="s">
        <v>493</v>
      </c>
      <c r="AU159" s="14" t="s">
        <v>83</v>
      </c>
    </row>
    <row r="160" spans="2:65" s="1" customFormat="1" ht="16.5" customHeight="1" x14ac:dyDescent="0.2">
      <c r="B160" s="123"/>
      <c r="C160" s="149" t="s">
        <v>105</v>
      </c>
      <c r="D160" s="149" t="s">
        <v>161</v>
      </c>
      <c r="E160" s="150" t="s">
        <v>1542</v>
      </c>
      <c r="F160" s="151" t="s">
        <v>1543</v>
      </c>
      <c r="G160" s="152" t="s">
        <v>462</v>
      </c>
      <c r="H160" s="153">
        <v>8</v>
      </c>
      <c r="I160" s="154"/>
      <c r="J160" s="154"/>
      <c r="K160" s="155"/>
      <c r="L160" s="28"/>
      <c r="M160" s="156" t="s">
        <v>1</v>
      </c>
      <c r="N160" s="122" t="s">
        <v>37</v>
      </c>
      <c r="O160" s="157">
        <v>0</v>
      </c>
      <c r="P160" s="157">
        <f>O160*H160</f>
        <v>0</v>
      </c>
      <c r="Q160" s="157">
        <v>0</v>
      </c>
      <c r="R160" s="157">
        <f>Q160*H160</f>
        <v>0</v>
      </c>
      <c r="S160" s="157">
        <v>0</v>
      </c>
      <c r="T160" s="158">
        <f>S160*H160</f>
        <v>0</v>
      </c>
      <c r="AR160" s="159" t="s">
        <v>90</v>
      </c>
      <c r="AT160" s="159" t="s">
        <v>161</v>
      </c>
      <c r="AU160" s="159" t="s">
        <v>83</v>
      </c>
      <c r="AY160" s="14" t="s">
        <v>159</v>
      </c>
      <c r="BE160" s="160">
        <f>IF(N160="základná",J160,0)</f>
        <v>0</v>
      </c>
      <c r="BF160" s="160">
        <f>IF(N160="znížená",J160,0)</f>
        <v>0</v>
      </c>
      <c r="BG160" s="160">
        <f>IF(N160="zákl. prenesená",J160,0)</f>
        <v>0</v>
      </c>
      <c r="BH160" s="160">
        <f>IF(N160="zníž. prenesená",J160,0)</f>
        <v>0</v>
      </c>
      <c r="BI160" s="160">
        <f>IF(N160="nulová",J160,0)</f>
        <v>0</v>
      </c>
      <c r="BJ160" s="14" t="s">
        <v>83</v>
      </c>
      <c r="BK160" s="160">
        <f>ROUND(I160*H160,2)</f>
        <v>0</v>
      </c>
      <c r="BL160" s="14" t="s">
        <v>90</v>
      </c>
      <c r="BM160" s="159" t="s">
        <v>236</v>
      </c>
    </row>
    <row r="161" spans="2:65" s="1" customFormat="1" ht="16.5" customHeight="1" x14ac:dyDescent="0.2">
      <c r="B161" s="123"/>
      <c r="C161" s="149" t="s">
        <v>102</v>
      </c>
      <c r="D161" s="149" t="s">
        <v>161</v>
      </c>
      <c r="E161" s="150" t="s">
        <v>1544</v>
      </c>
      <c r="F161" s="151" t="s">
        <v>1545</v>
      </c>
      <c r="G161" s="152" t="s">
        <v>462</v>
      </c>
      <c r="H161" s="153">
        <v>10</v>
      </c>
      <c r="I161" s="154"/>
      <c r="J161" s="154"/>
      <c r="K161" s="155"/>
      <c r="L161" s="28"/>
      <c r="M161" s="156" t="s">
        <v>1</v>
      </c>
      <c r="N161" s="122" t="s">
        <v>37</v>
      </c>
      <c r="O161" s="157">
        <v>0</v>
      </c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AR161" s="159" t="s">
        <v>90</v>
      </c>
      <c r="AT161" s="159" t="s">
        <v>161</v>
      </c>
      <c r="AU161" s="159" t="s">
        <v>83</v>
      </c>
      <c r="AY161" s="14" t="s">
        <v>159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4" t="s">
        <v>83</v>
      </c>
      <c r="BK161" s="160">
        <f>ROUND(I161*H161,2)</f>
        <v>0</v>
      </c>
      <c r="BL161" s="14" t="s">
        <v>90</v>
      </c>
      <c r="BM161" s="159" t="s">
        <v>240</v>
      </c>
    </row>
    <row r="162" spans="2:65" s="1" customFormat="1" ht="16.5" customHeight="1" x14ac:dyDescent="0.2">
      <c r="B162" s="123"/>
      <c r="C162" s="149" t="s">
        <v>108</v>
      </c>
      <c r="D162" s="149" t="s">
        <v>161</v>
      </c>
      <c r="E162" s="150" t="s">
        <v>1546</v>
      </c>
      <c r="F162" s="151" t="s">
        <v>1547</v>
      </c>
      <c r="G162" s="152" t="s">
        <v>462</v>
      </c>
      <c r="H162" s="153">
        <v>10</v>
      </c>
      <c r="I162" s="154"/>
      <c r="J162" s="154"/>
      <c r="K162" s="155"/>
      <c r="L162" s="28"/>
      <c r="M162" s="156" t="s">
        <v>1</v>
      </c>
      <c r="N162" s="122" t="s">
        <v>37</v>
      </c>
      <c r="O162" s="157">
        <v>0</v>
      </c>
      <c r="P162" s="157">
        <f>O162*H162</f>
        <v>0</v>
      </c>
      <c r="Q162" s="157">
        <v>0</v>
      </c>
      <c r="R162" s="157">
        <f>Q162*H162</f>
        <v>0</v>
      </c>
      <c r="S162" s="157">
        <v>0</v>
      </c>
      <c r="T162" s="158">
        <f>S162*H162</f>
        <v>0</v>
      </c>
      <c r="AR162" s="159" t="s">
        <v>90</v>
      </c>
      <c r="AT162" s="159" t="s">
        <v>161</v>
      </c>
      <c r="AU162" s="159" t="s">
        <v>83</v>
      </c>
      <c r="AY162" s="14" t="s">
        <v>159</v>
      </c>
      <c r="BE162" s="160">
        <f>IF(N162="základná",J162,0)</f>
        <v>0</v>
      </c>
      <c r="BF162" s="160">
        <f>IF(N162="znížená",J162,0)</f>
        <v>0</v>
      </c>
      <c r="BG162" s="160">
        <f>IF(N162="zákl. prenesená",J162,0)</f>
        <v>0</v>
      </c>
      <c r="BH162" s="160">
        <f>IF(N162="zníž. prenesená",J162,0)</f>
        <v>0</v>
      </c>
      <c r="BI162" s="160">
        <f>IF(N162="nulová",J162,0)</f>
        <v>0</v>
      </c>
      <c r="BJ162" s="14" t="s">
        <v>83</v>
      </c>
      <c r="BK162" s="160">
        <f>ROUND(I162*H162,2)</f>
        <v>0</v>
      </c>
      <c r="BL162" s="14" t="s">
        <v>90</v>
      </c>
      <c r="BM162" s="159" t="s">
        <v>243</v>
      </c>
    </row>
    <row r="163" spans="2:65" s="1" customFormat="1" ht="16.5" customHeight="1" x14ac:dyDescent="0.2">
      <c r="B163" s="123"/>
      <c r="C163" s="149" t="s">
        <v>170</v>
      </c>
      <c r="D163" s="149" t="s">
        <v>161</v>
      </c>
      <c r="E163" s="150" t="s">
        <v>1548</v>
      </c>
      <c r="F163" s="151" t="s">
        <v>1549</v>
      </c>
      <c r="G163" s="152" t="s">
        <v>462</v>
      </c>
      <c r="H163" s="153">
        <v>2</v>
      </c>
      <c r="I163" s="154"/>
      <c r="J163" s="154"/>
      <c r="K163" s="155"/>
      <c r="L163" s="28"/>
      <c r="M163" s="156" t="s">
        <v>1</v>
      </c>
      <c r="N163" s="122" t="s">
        <v>37</v>
      </c>
      <c r="O163" s="157">
        <v>0</v>
      </c>
      <c r="P163" s="157">
        <f>O163*H163</f>
        <v>0</v>
      </c>
      <c r="Q163" s="157">
        <v>0</v>
      </c>
      <c r="R163" s="157">
        <f>Q163*H163</f>
        <v>0</v>
      </c>
      <c r="S163" s="157">
        <v>0</v>
      </c>
      <c r="T163" s="158">
        <f>S163*H163</f>
        <v>0</v>
      </c>
      <c r="AR163" s="159" t="s">
        <v>90</v>
      </c>
      <c r="AT163" s="159" t="s">
        <v>161</v>
      </c>
      <c r="AU163" s="159" t="s">
        <v>83</v>
      </c>
      <c r="AY163" s="14" t="s">
        <v>159</v>
      </c>
      <c r="BE163" s="160">
        <f>IF(N163="základná",J163,0)</f>
        <v>0</v>
      </c>
      <c r="BF163" s="160">
        <f>IF(N163="znížená",J163,0)</f>
        <v>0</v>
      </c>
      <c r="BG163" s="160">
        <f>IF(N163="zákl. prenesená",J163,0)</f>
        <v>0</v>
      </c>
      <c r="BH163" s="160">
        <f>IF(N163="zníž. prenesená",J163,0)</f>
        <v>0</v>
      </c>
      <c r="BI163" s="160">
        <f>IF(N163="nulová",J163,0)</f>
        <v>0</v>
      </c>
      <c r="BJ163" s="14" t="s">
        <v>83</v>
      </c>
      <c r="BK163" s="160">
        <f>ROUND(I163*H163,2)</f>
        <v>0</v>
      </c>
      <c r="BL163" s="14" t="s">
        <v>90</v>
      </c>
      <c r="BM163" s="159" t="s">
        <v>247</v>
      </c>
    </row>
    <row r="164" spans="2:65" s="1" customFormat="1" ht="19.5" x14ac:dyDescent="0.2">
      <c r="B164" s="28"/>
      <c r="D164" s="175" t="s">
        <v>493</v>
      </c>
      <c r="F164" s="176" t="s">
        <v>1522</v>
      </c>
      <c r="L164" s="28"/>
      <c r="M164" s="177"/>
      <c r="T164" s="54"/>
      <c r="AT164" s="14" t="s">
        <v>493</v>
      </c>
      <c r="AU164" s="14" t="s">
        <v>83</v>
      </c>
    </row>
    <row r="165" spans="2:65" s="1" customFormat="1" ht="16.5" customHeight="1" x14ac:dyDescent="0.2">
      <c r="B165" s="123"/>
      <c r="C165" s="149" t="s">
        <v>187</v>
      </c>
      <c r="D165" s="149" t="s">
        <v>161</v>
      </c>
      <c r="E165" s="150" t="s">
        <v>1550</v>
      </c>
      <c r="F165" s="151" t="s">
        <v>1551</v>
      </c>
      <c r="G165" s="152" t="s">
        <v>371</v>
      </c>
      <c r="H165" s="153">
        <v>8</v>
      </c>
      <c r="I165" s="154"/>
      <c r="J165" s="154"/>
      <c r="K165" s="155"/>
      <c r="L165" s="28"/>
      <c r="M165" s="156" t="s">
        <v>1</v>
      </c>
      <c r="N165" s="122" t="s">
        <v>37</v>
      </c>
      <c r="O165" s="157">
        <v>0</v>
      </c>
      <c r="P165" s="157">
        <f>O165*H165</f>
        <v>0</v>
      </c>
      <c r="Q165" s="157">
        <v>0</v>
      </c>
      <c r="R165" s="157">
        <f>Q165*H165</f>
        <v>0</v>
      </c>
      <c r="S165" s="157">
        <v>0</v>
      </c>
      <c r="T165" s="158">
        <f>S165*H165</f>
        <v>0</v>
      </c>
      <c r="AR165" s="159" t="s">
        <v>90</v>
      </c>
      <c r="AT165" s="159" t="s">
        <v>161</v>
      </c>
      <c r="AU165" s="159" t="s">
        <v>83</v>
      </c>
      <c r="AY165" s="14" t="s">
        <v>159</v>
      </c>
      <c r="BE165" s="160">
        <f>IF(N165="základná",J165,0)</f>
        <v>0</v>
      </c>
      <c r="BF165" s="160">
        <f>IF(N165="znížená",J165,0)</f>
        <v>0</v>
      </c>
      <c r="BG165" s="160">
        <f>IF(N165="zákl. prenesená",J165,0)</f>
        <v>0</v>
      </c>
      <c r="BH165" s="160">
        <f>IF(N165="zníž. prenesená",J165,0)</f>
        <v>0</v>
      </c>
      <c r="BI165" s="160">
        <f>IF(N165="nulová",J165,0)</f>
        <v>0</v>
      </c>
      <c r="BJ165" s="14" t="s">
        <v>83</v>
      </c>
      <c r="BK165" s="160">
        <f>ROUND(I165*H165,2)</f>
        <v>0</v>
      </c>
      <c r="BL165" s="14" t="s">
        <v>90</v>
      </c>
      <c r="BM165" s="159" t="s">
        <v>250</v>
      </c>
    </row>
    <row r="166" spans="2:65" s="1" customFormat="1" ht="16.5" customHeight="1" x14ac:dyDescent="0.2">
      <c r="B166" s="123"/>
      <c r="C166" s="149" t="s">
        <v>177</v>
      </c>
      <c r="D166" s="149" t="s">
        <v>161</v>
      </c>
      <c r="E166" s="150" t="s">
        <v>1552</v>
      </c>
      <c r="F166" s="151" t="s">
        <v>1526</v>
      </c>
      <c r="G166" s="152" t="s">
        <v>462</v>
      </c>
      <c r="H166" s="153">
        <v>1</v>
      </c>
      <c r="I166" s="154"/>
      <c r="J166" s="154"/>
      <c r="K166" s="155"/>
      <c r="L166" s="28"/>
      <c r="M166" s="156" t="s">
        <v>1</v>
      </c>
      <c r="N166" s="122" t="s">
        <v>37</v>
      </c>
      <c r="O166" s="157">
        <v>0</v>
      </c>
      <c r="P166" s="157">
        <f>O166*H166</f>
        <v>0</v>
      </c>
      <c r="Q166" s="157">
        <v>0</v>
      </c>
      <c r="R166" s="157">
        <f>Q166*H166</f>
        <v>0</v>
      </c>
      <c r="S166" s="157">
        <v>0</v>
      </c>
      <c r="T166" s="158">
        <f>S166*H166</f>
        <v>0</v>
      </c>
      <c r="AR166" s="159" t="s">
        <v>90</v>
      </c>
      <c r="AT166" s="159" t="s">
        <v>161</v>
      </c>
      <c r="AU166" s="159" t="s">
        <v>83</v>
      </c>
      <c r="AY166" s="14" t="s">
        <v>159</v>
      </c>
      <c r="BE166" s="160">
        <f>IF(N166="základná",J166,0)</f>
        <v>0</v>
      </c>
      <c r="BF166" s="160">
        <f>IF(N166="znížená",J166,0)</f>
        <v>0</v>
      </c>
      <c r="BG166" s="160">
        <f>IF(N166="zákl. prenesená",J166,0)</f>
        <v>0</v>
      </c>
      <c r="BH166" s="160">
        <f>IF(N166="zníž. prenesená",J166,0)</f>
        <v>0</v>
      </c>
      <c r="BI166" s="160">
        <f>IF(N166="nulová",J166,0)</f>
        <v>0</v>
      </c>
      <c r="BJ166" s="14" t="s">
        <v>83</v>
      </c>
      <c r="BK166" s="160">
        <f>ROUND(I166*H166,2)</f>
        <v>0</v>
      </c>
      <c r="BL166" s="14" t="s">
        <v>90</v>
      </c>
      <c r="BM166" s="159" t="s">
        <v>254</v>
      </c>
    </row>
    <row r="167" spans="2:65" s="1" customFormat="1" ht="16.5" customHeight="1" x14ac:dyDescent="0.2">
      <c r="B167" s="123"/>
      <c r="C167" s="149" t="s">
        <v>193</v>
      </c>
      <c r="D167" s="149" t="s">
        <v>161</v>
      </c>
      <c r="E167" s="150" t="s">
        <v>1553</v>
      </c>
      <c r="F167" s="151" t="s">
        <v>1528</v>
      </c>
      <c r="G167" s="152" t="s">
        <v>462</v>
      </c>
      <c r="H167" s="153">
        <v>4</v>
      </c>
      <c r="I167" s="154"/>
      <c r="J167" s="154"/>
      <c r="K167" s="155"/>
      <c r="L167" s="28"/>
      <c r="M167" s="156" t="s">
        <v>1</v>
      </c>
      <c r="N167" s="122" t="s">
        <v>37</v>
      </c>
      <c r="O167" s="157">
        <v>0</v>
      </c>
      <c r="P167" s="157">
        <f>O167*H167</f>
        <v>0</v>
      </c>
      <c r="Q167" s="157">
        <v>0</v>
      </c>
      <c r="R167" s="157">
        <f>Q167*H167</f>
        <v>0</v>
      </c>
      <c r="S167" s="157">
        <v>0</v>
      </c>
      <c r="T167" s="158">
        <f>S167*H167</f>
        <v>0</v>
      </c>
      <c r="AR167" s="159" t="s">
        <v>90</v>
      </c>
      <c r="AT167" s="159" t="s">
        <v>161</v>
      </c>
      <c r="AU167" s="159" t="s">
        <v>83</v>
      </c>
      <c r="AY167" s="14" t="s">
        <v>159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4" t="s">
        <v>83</v>
      </c>
      <c r="BK167" s="160">
        <f>ROUND(I167*H167,2)</f>
        <v>0</v>
      </c>
      <c r="BL167" s="14" t="s">
        <v>90</v>
      </c>
      <c r="BM167" s="159" t="s">
        <v>257</v>
      </c>
    </row>
    <row r="168" spans="2:65" s="1" customFormat="1" ht="16.5" customHeight="1" x14ac:dyDescent="0.2">
      <c r="B168" s="123"/>
      <c r="C168" s="149" t="s">
        <v>180</v>
      </c>
      <c r="D168" s="149" t="s">
        <v>161</v>
      </c>
      <c r="E168" s="150" t="s">
        <v>1554</v>
      </c>
      <c r="F168" s="151" t="s">
        <v>1530</v>
      </c>
      <c r="G168" s="152" t="s">
        <v>462</v>
      </c>
      <c r="H168" s="153">
        <v>2</v>
      </c>
      <c r="I168" s="154"/>
      <c r="J168" s="154"/>
      <c r="K168" s="155"/>
      <c r="L168" s="28"/>
      <c r="M168" s="156" t="s">
        <v>1</v>
      </c>
      <c r="N168" s="122" t="s">
        <v>37</v>
      </c>
      <c r="O168" s="157">
        <v>0</v>
      </c>
      <c r="P168" s="157">
        <f>O168*H168</f>
        <v>0</v>
      </c>
      <c r="Q168" s="157">
        <v>0</v>
      </c>
      <c r="R168" s="157">
        <f>Q168*H168</f>
        <v>0</v>
      </c>
      <c r="S168" s="157">
        <v>0</v>
      </c>
      <c r="T168" s="158">
        <f>S168*H168</f>
        <v>0</v>
      </c>
      <c r="AR168" s="159" t="s">
        <v>90</v>
      </c>
      <c r="AT168" s="159" t="s">
        <v>161</v>
      </c>
      <c r="AU168" s="159" t="s">
        <v>83</v>
      </c>
      <c r="AY168" s="14" t="s">
        <v>159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4" t="s">
        <v>83</v>
      </c>
      <c r="BK168" s="160">
        <f>ROUND(I168*H168,2)</f>
        <v>0</v>
      </c>
      <c r="BL168" s="14" t="s">
        <v>90</v>
      </c>
      <c r="BM168" s="159" t="s">
        <v>261</v>
      </c>
    </row>
    <row r="169" spans="2:65" s="1" customFormat="1" ht="16.5" customHeight="1" x14ac:dyDescent="0.2">
      <c r="B169" s="123"/>
      <c r="C169" s="149" t="s">
        <v>201</v>
      </c>
      <c r="D169" s="149" t="s">
        <v>161</v>
      </c>
      <c r="E169" s="150" t="s">
        <v>1555</v>
      </c>
      <c r="F169" s="151" t="s">
        <v>1556</v>
      </c>
      <c r="G169" s="152" t="s">
        <v>371</v>
      </c>
      <c r="H169" s="153">
        <v>1</v>
      </c>
      <c r="I169" s="154"/>
      <c r="J169" s="154"/>
      <c r="K169" s="155"/>
      <c r="L169" s="28"/>
      <c r="M169" s="156" t="s">
        <v>1</v>
      </c>
      <c r="N169" s="122" t="s">
        <v>37</v>
      </c>
      <c r="O169" s="157">
        <v>0</v>
      </c>
      <c r="P169" s="157">
        <f>O169*H169</f>
        <v>0</v>
      </c>
      <c r="Q169" s="157">
        <v>0</v>
      </c>
      <c r="R169" s="157">
        <f>Q169*H169</f>
        <v>0</v>
      </c>
      <c r="S169" s="157">
        <v>0</v>
      </c>
      <c r="T169" s="158">
        <f>S169*H169</f>
        <v>0</v>
      </c>
      <c r="AR169" s="159" t="s">
        <v>90</v>
      </c>
      <c r="AT169" s="159" t="s">
        <v>161</v>
      </c>
      <c r="AU169" s="159" t="s">
        <v>83</v>
      </c>
      <c r="AY169" s="14" t="s">
        <v>159</v>
      </c>
      <c r="BE169" s="160">
        <f>IF(N169="základná",J169,0)</f>
        <v>0</v>
      </c>
      <c r="BF169" s="160">
        <f>IF(N169="znížená",J169,0)</f>
        <v>0</v>
      </c>
      <c r="BG169" s="160">
        <f>IF(N169="zákl. prenesená",J169,0)</f>
        <v>0</v>
      </c>
      <c r="BH169" s="160">
        <f>IF(N169="zníž. prenesená",J169,0)</f>
        <v>0</v>
      </c>
      <c r="BI169" s="160">
        <f>IF(N169="nulová",J169,0)</f>
        <v>0</v>
      </c>
      <c r="BJ169" s="14" t="s">
        <v>83</v>
      </c>
      <c r="BK169" s="160">
        <f>ROUND(I169*H169,2)</f>
        <v>0</v>
      </c>
      <c r="BL169" s="14" t="s">
        <v>90</v>
      </c>
      <c r="BM169" s="159" t="s">
        <v>265</v>
      </c>
    </row>
    <row r="170" spans="2:65" s="1" customFormat="1" ht="19.5" x14ac:dyDescent="0.2">
      <c r="B170" s="28"/>
      <c r="D170" s="175" t="s">
        <v>493</v>
      </c>
      <c r="F170" s="176" t="s">
        <v>1557</v>
      </c>
      <c r="L170" s="28"/>
      <c r="M170" s="177"/>
      <c r="T170" s="54"/>
      <c r="AT170" s="14" t="s">
        <v>493</v>
      </c>
      <c r="AU170" s="14" t="s">
        <v>83</v>
      </c>
    </row>
    <row r="171" spans="2:65" s="1" customFormat="1" ht="21.75" customHeight="1" x14ac:dyDescent="0.2">
      <c r="B171" s="123"/>
      <c r="C171" s="149" t="s">
        <v>183</v>
      </c>
      <c r="D171" s="149" t="s">
        <v>161</v>
      </c>
      <c r="E171" s="150" t="s">
        <v>1558</v>
      </c>
      <c r="F171" s="151" t="s">
        <v>1559</v>
      </c>
      <c r="G171" s="152" t="s">
        <v>462</v>
      </c>
      <c r="H171" s="153">
        <v>1</v>
      </c>
      <c r="I171" s="154"/>
      <c r="J171" s="154"/>
      <c r="K171" s="155"/>
      <c r="L171" s="28"/>
      <c r="M171" s="156" t="s">
        <v>1</v>
      </c>
      <c r="N171" s="122" t="s">
        <v>37</v>
      </c>
      <c r="O171" s="157">
        <v>0</v>
      </c>
      <c r="P171" s="157">
        <f>O171*H171</f>
        <v>0</v>
      </c>
      <c r="Q171" s="157">
        <v>0</v>
      </c>
      <c r="R171" s="157">
        <f>Q171*H171</f>
        <v>0</v>
      </c>
      <c r="S171" s="157">
        <v>0</v>
      </c>
      <c r="T171" s="158">
        <f>S171*H171</f>
        <v>0</v>
      </c>
      <c r="AR171" s="159" t="s">
        <v>90</v>
      </c>
      <c r="AT171" s="159" t="s">
        <v>161</v>
      </c>
      <c r="AU171" s="159" t="s">
        <v>83</v>
      </c>
      <c r="AY171" s="14" t="s">
        <v>159</v>
      </c>
      <c r="BE171" s="160">
        <f>IF(N171="základná",J171,0)</f>
        <v>0</v>
      </c>
      <c r="BF171" s="160">
        <f>IF(N171="znížená",J171,0)</f>
        <v>0</v>
      </c>
      <c r="BG171" s="160">
        <f>IF(N171="zákl. prenesená",J171,0)</f>
        <v>0</v>
      </c>
      <c r="BH171" s="160">
        <f>IF(N171="zníž. prenesená",J171,0)</f>
        <v>0</v>
      </c>
      <c r="BI171" s="160">
        <f>IF(N171="nulová",J171,0)</f>
        <v>0</v>
      </c>
      <c r="BJ171" s="14" t="s">
        <v>83</v>
      </c>
      <c r="BK171" s="160">
        <f>ROUND(I171*H171,2)</f>
        <v>0</v>
      </c>
      <c r="BL171" s="14" t="s">
        <v>90</v>
      </c>
      <c r="BM171" s="159" t="s">
        <v>269</v>
      </c>
    </row>
    <row r="172" spans="2:65" s="1" customFormat="1" ht="16.5" customHeight="1" x14ac:dyDescent="0.2">
      <c r="B172" s="123"/>
      <c r="C172" s="149" t="s">
        <v>71</v>
      </c>
      <c r="D172" s="149" t="s">
        <v>161</v>
      </c>
      <c r="E172" s="150" t="s">
        <v>1560</v>
      </c>
      <c r="F172" s="151" t="s">
        <v>1561</v>
      </c>
      <c r="G172" s="152" t="s">
        <v>294</v>
      </c>
      <c r="H172" s="153"/>
      <c r="I172" s="154"/>
      <c r="J172" s="154"/>
      <c r="K172" s="155"/>
      <c r="L172" s="28"/>
      <c r="M172" s="156" t="s">
        <v>1</v>
      </c>
      <c r="N172" s="122" t="s">
        <v>37</v>
      </c>
      <c r="O172" s="157">
        <v>0</v>
      </c>
      <c r="P172" s="157">
        <f>O172*H172</f>
        <v>0</v>
      </c>
      <c r="Q172" s="157">
        <v>0</v>
      </c>
      <c r="R172" s="157">
        <f>Q172*H172</f>
        <v>0</v>
      </c>
      <c r="S172" s="157">
        <v>0</v>
      </c>
      <c r="T172" s="158">
        <f>S172*H172</f>
        <v>0</v>
      </c>
      <c r="AR172" s="159" t="s">
        <v>90</v>
      </c>
      <c r="AT172" s="159" t="s">
        <v>161</v>
      </c>
      <c r="AU172" s="159" t="s">
        <v>83</v>
      </c>
      <c r="AY172" s="14" t="s">
        <v>159</v>
      </c>
      <c r="BE172" s="160">
        <f>IF(N172="základná",J172,0)</f>
        <v>0</v>
      </c>
      <c r="BF172" s="160">
        <f>IF(N172="znížená",J172,0)</f>
        <v>0</v>
      </c>
      <c r="BG172" s="160">
        <f>IF(N172="zákl. prenesená",J172,0)</f>
        <v>0</v>
      </c>
      <c r="BH172" s="160">
        <f>IF(N172="zníž. prenesená",J172,0)</f>
        <v>0</v>
      </c>
      <c r="BI172" s="160">
        <f>IF(N172="nulová",J172,0)</f>
        <v>0</v>
      </c>
      <c r="BJ172" s="14" t="s">
        <v>83</v>
      </c>
      <c r="BK172" s="160">
        <f>ROUND(I172*H172,2)</f>
        <v>0</v>
      </c>
      <c r="BL172" s="14" t="s">
        <v>90</v>
      </c>
      <c r="BM172" s="159" t="s">
        <v>276</v>
      </c>
    </row>
    <row r="173" spans="2:65" s="1" customFormat="1" ht="16.5" customHeight="1" x14ac:dyDescent="0.2">
      <c r="B173" s="123"/>
      <c r="C173" s="149" t="s">
        <v>71</v>
      </c>
      <c r="D173" s="149" t="s">
        <v>161</v>
      </c>
      <c r="E173" s="150" t="s">
        <v>1533</v>
      </c>
      <c r="F173" s="151" t="s">
        <v>1534</v>
      </c>
      <c r="G173" s="152" t="s">
        <v>294</v>
      </c>
      <c r="H173" s="153"/>
      <c r="I173" s="154"/>
      <c r="J173" s="154"/>
      <c r="K173" s="155"/>
      <c r="L173" s="28"/>
      <c r="M173" s="156" t="s">
        <v>1</v>
      </c>
      <c r="N173" s="122" t="s">
        <v>37</v>
      </c>
      <c r="O173" s="157">
        <v>0</v>
      </c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AR173" s="159" t="s">
        <v>90</v>
      </c>
      <c r="AT173" s="159" t="s">
        <v>161</v>
      </c>
      <c r="AU173" s="159" t="s">
        <v>83</v>
      </c>
      <c r="AY173" s="14" t="s">
        <v>159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4" t="s">
        <v>83</v>
      </c>
      <c r="BK173" s="160">
        <f>ROUND(I173*H173,2)</f>
        <v>0</v>
      </c>
      <c r="BL173" s="14" t="s">
        <v>90</v>
      </c>
      <c r="BM173" s="159" t="s">
        <v>283</v>
      </c>
    </row>
    <row r="174" spans="2:65" s="11" customFormat="1" ht="25.5" customHeight="1" x14ac:dyDescent="0.2">
      <c r="B174" s="138"/>
      <c r="D174" s="139" t="s">
        <v>70</v>
      </c>
      <c r="E174" s="140" t="s">
        <v>629</v>
      </c>
      <c r="F174" s="140" t="s">
        <v>1562</v>
      </c>
      <c r="J174" s="148"/>
      <c r="L174" s="138"/>
      <c r="M174" s="142"/>
      <c r="P174" s="143">
        <f>P175+SUM(P176:P203)</f>
        <v>0</v>
      </c>
      <c r="R174" s="143">
        <f>R175+SUM(R176:R203)</f>
        <v>0</v>
      </c>
      <c r="T174" s="144">
        <f>T175+SUM(T176:T203)</f>
        <v>0</v>
      </c>
      <c r="AR174" s="139" t="s">
        <v>78</v>
      </c>
      <c r="AT174" s="145" t="s">
        <v>70</v>
      </c>
      <c r="AU174" s="145" t="s">
        <v>83</v>
      </c>
      <c r="AY174" s="139" t="s">
        <v>159</v>
      </c>
      <c r="BK174" s="146">
        <f>BK175+SUM(BK176:BK203)</f>
        <v>0</v>
      </c>
    </row>
    <row r="175" spans="2:65" s="1" customFormat="1" ht="16.5" customHeight="1" x14ac:dyDescent="0.2">
      <c r="B175" s="123"/>
      <c r="C175" s="149" t="s">
        <v>78</v>
      </c>
      <c r="D175" s="149" t="s">
        <v>161</v>
      </c>
      <c r="E175" s="150" t="s">
        <v>1563</v>
      </c>
      <c r="F175" s="151" t="s">
        <v>1564</v>
      </c>
      <c r="G175" s="152" t="s">
        <v>1565</v>
      </c>
      <c r="H175" s="153">
        <v>0.05</v>
      </c>
      <c r="I175" s="154"/>
      <c r="J175" s="154"/>
      <c r="K175" s="155"/>
      <c r="L175" s="28"/>
      <c r="M175" s="156" t="s">
        <v>1</v>
      </c>
      <c r="N175" s="122" t="s">
        <v>37</v>
      </c>
      <c r="O175" s="157">
        <v>0</v>
      </c>
      <c r="P175" s="157">
        <f>O175*H175</f>
        <v>0</v>
      </c>
      <c r="Q175" s="157">
        <v>0</v>
      </c>
      <c r="R175" s="157">
        <f>Q175*H175</f>
        <v>0</v>
      </c>
      <c r="S175" s="157">
        <v>0</v>
      </c>
      <c r="T175" s="158">
        <f>S175*H175</f>
        <v>0</v>
      </c>
      <c r="AR175" s="159" t="s">
        <v>90</v>
      </c>
      <c r="AT175" s="159" t="s">
        <v>161</v>
      </c>
      <c r="AU175" s="159" t="s">
        <v>87</v>
      </c>
      <c r="AY175" s="14" t="s">
        <v>159</v>
      </c>
      <c r="BE175" s="160">
        <f>IF(N175="základná",J175,0)</f>
        <v>0</v>
      </c>
      <c r="BF175" s="160">
        <f>IF(N175="znížená",J175,0)</f>
        <v>0</v>
      </c>
      <c r="BG175" s="160">
        <f>IF(N175="zákl. prenesená",J175,0)</f>
        <v>0</v>
      </c>
      <c r="BH175" s="160">
        <f>IF(N175="zníž. prenesená",J175,0)</f>
        <v>0</v>
      </c>
      <c r="BI175" s="160">
        <f>IF(N175="nulová",J175,0)</f>
        <v>0</v>
      </c>
      <c r="BJ175" s="14" t="s">
        <v>83</v>
      </c>
      <c r="BK175" s="160">
        <f>ROUND(I175*H175,2)</f>
        <v>0</v>
      </c>
      <c r="BL175" s="14" t="s">
        <v>90</v>
      </c>
      <c r="BM175" s="159" t="s">
        <v>295</v>
      </c>
    </row>
    <row r="176" spans="2:65" s="1" customFormat="1" ht="19.5" x14ac:dyDescent="0.2">
      <c r="B176" s="28"/>
      <c r="D176" s="175" t="s">
        <v>493</v>
      </c>
      <c r="F176" s="176" t="s">
        <v>1566</v>
      </c>
      <c r="L176" s="28"/>
      <c r="M176" s="177"/>
      <c r="T176" s="54"/>
      <c r="AT176" s="14" t="s">
        <v>493</v>
      </c>
      <c r="AU176" s="14" t="s">
        <v>87</v>
      </c>
    </row>
    <row r="177" spans="2:65" s="1" customFormat="1" ht="16.5" customHeight="1" x14ac:dyDescent="0.2">
      <c r="B177" s="123"/>
      <c r="C177" s="149" t="s">
        <v>83</v>
      </c>
      <c r="D177" s="149" t="s">
        <v>161</v>
      </c>
      <c r="E177" s="150" t="s">
        <v>1567</v>
      </c>
      <c r="F177" s="151" t="s">
        <v>1568</v>
      </c>
      <c r="G177" s="152" t="s">
        <v>196</v>
      </c>
      <c r="H177" s="153">
        <v>50</v>
      </c>
      <c r="I177" s="154"/>
      <c r="J177" s="154"/>
      <c r="K177" s="155"/>
      <c r="L177" s="28"/>
      <c r="M177" s="156" t="s">
        <v>1</v>
      </c>
      <c r="N177" s="122" t="s">
        <v>37</v>
      </c>
      <c r="O177" s="157">
        <v>0</v>
      </c>
      <c r="P177" s="157">
        <f>O177*H177</f>
        <v>0</v>
      </c>
      <c r="Q177" s="157">
        <v>0</v>
      </c>
      <c r="R177" s="157">
        <f>Q177*H177</f>
        <v>0</v>
      </c>
      <c r="S177" s="157">
        <v>0</v>
      </c>
      <c r="T177" s="158">
        <f>S177*H177</f>
        <v>0</v>
      </c>
      <c r="AR177" s="159" t="s">
        <v>90</v>
      </c>
      <c r="AT177" s="159" t="s">
        <v>161</v>
      </c>
      <c r="AU177" s="159" t="s">
        <v>87</v>
      </c>
      <c r="AY177" s="14" t="s">
        <v>159</v>
      </c>
      <c r="BE177" s="160">
        <f>IF(N177="základná",J177,0)</f>
        <v>0</v>
      </c>
      <c r="BF177" s="160">
        <f>IF(N177="znížená",J177,0)</f>
        <v>0</v>
      </c>
      <c r="BG177" s="160">
        <f>IF(N177="zákl. prenesená",J177,0)</f>
        <v>0</v>
      </c>
      <c r="BH177" s="160">
        <f>IF(N177="zníž. prenesená",J177,0)</f>
        <v>0</v>
      </c>
      <c r="BI177" s="160">
        <f>IF(N177="nulová",J177,0)</f>
        <v>0</v>
      </c>
      <c r="BJ177" s="14" t="s">
        <v>83</v>
      </c>
      <c r="BK177" s="160">
        <f>ROUND(I177*H177,2)</f>
        <v>0</v>
      </c>
      <c r="BL177" s="14" t="s">
        <v>90</v>
      </c>
      <c r="BM177" s="159" t="s">
        <v>301</v>
      </c>
    </row>
    <row r="178" spans="2:65" s="1" customFormat="1" ht="19.5" x14ac:dyDescent="0.2">
      <c r="B178" s="28"/>
      <c r="D178" s="175" t="s">
        <v>493</v>
      </c>
      <c r="F178" s="176" t="s">
        <v>1569</v>
      </c>
      <c r="L178" s="28"/>
      <c r="M178" s="177"/>
      <c r="T178" s="54"/>
      <c r="AT178" s="14" t="s">
        <v>493</v>
      </c>
      <c r="AU178" s="14" t="s">
        <v>87</v>
      </c>
    </row>
    <row r="179" spans="2:65" s="1" customFormat="1" ht="16.5" customHeight="1" x14ac:dyDescent="0.2">
      <c r="B179" s="123"/>
      <c r="C179" s="149" t="s">
        <v>87</v>
      </c>
      <c r="D179" s="149" t="s">
        <v>161</v>
      </c>
      <c r="E179" s="150" t="s">
        <v>1570</v>
      </c>
      <c r="F179" s="206" t="s">
        <v>1826</v>
      </c>
      <c r="G179" s="152" t="s">
        <v>174</v>
      </c>
      <c r="H179" s="153">
        <v>2</v>
      </c>
      <c r="I179" s="154"/>
      <c r="J179" s="154"/>
      <c r="K179" s="155"/>
      <c r="L179" s="28"/>
      <c r="M179" s="156" t="s">
        <v>1</v>
      </c>
      <c r="N179" s="122" t="s">
        <v>37</v>
      </c>
      <c r="O179" s="157">
        <v>0</v>
      </c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AR179" s="159" t="s">
        <v>90</v>
      </c>
      <c r="AT179" s="159" t="s">
        <v>161</v>
      </c>
      <c r="AU179" s="159" t="s">
        <v>87</v>
      </c>
      <c r="AY179" s="14" t="s">
        <v>159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4" t="s">
        <v>83</v>
      </c>
      <c r="BK179" s="160">
        <f>ROUND(I179*H179,2)</f>
        <v>0</v>
      </c>
      <c r="BL179" s="14" t="s">
        <v>90</v>
      </c>
      <c r="BM179" s="159" t="s">
        <v>305</v>
      </c>
    </row>
    <row r="180" spans="2:65" s="1" customFormat="1" ht="19.5" x14ac:dyDescent="0.2">
      <c r="B180" s="28"/>
      <c r="D180" s="175" t="s">
        <v>493</v>
      </c>
      <c r="F180" s="176" t="s">
        <v>1571</v>
      </c>
      <c r="L180" s="28"/>
      <c r="M180" s="177"/>
      <c r="T180" s="54"/>
      <c r="AT180" s="14" t="s">
        <v>493</v>
      </c>
      <c r="AU180" s="14" t="s">
        <v>87</v>
      </c>
    </row>
    <row r="181" spans="2:65" s="1" customFormat="1" ht="16.5" customHeight="1" x14ac:dyDescent="0.2">
      <c r="B181" s="123"/>
      <c r="C181" s="149" t="s">
        <v>90</v>
      </c>
      <c r="D181" s="149" t="s">
        <v>161</v>
      </c>
      <c r="E181" s="150" t="s">
        <v>1572</v>
      </c>
      <c r="F181" s="151" t="s">
        <v>1573</v>
      </c>
      <c r="G181" s="152" t="s">
        <v>174</v>
      </c>
      <c r="H181" s="153">
        <v>2</v>
      </c>
      <c r="I181" s="154"/>
      <c r="J181" s="154"/>
      <c r="K181" s="155"/>
      <c r="L181" s="28"/>
      <c r="M181" s="156" t="s">
        <v>1</v>
      </c>
      <c r="N181" s="122" t="s">
        <v>37</v>
      </c>
      <c r="O181" s="157">
        <v>0</v>
      </c>
      <c r="P181" s="157">
        <f>O181*H181</f>
        <v>0</v>
      </c>
      <c r="Q181" s="157">
        <v>0</v>
      </c>
      <c r="R181" s="157">
        <f>Q181*H181</f>
        <v>0</v>
      </c>
      <c r="S181" s="157">
        <v>0</v>
      </c>
      <c r="T181" s="158">
        <f>S181*H181</f>
        <v>0</v>
      </c>
      <c r="AR181" s="159" t="s">
        <v>90</v>
      </c>
      <c r="AT181" s="159" t="s">
        <v>161</v>
      </c>
      <c r="AU181" s="159" t="s">
        <v>87</v>
      </c>
      <c r="AY181" s="14" t="s">
        <v>159</v>
      </c>
      <c r="BE181" s="160">
        <f>IF(N181="základná",J181,0)</f>
        <v>0</v>
      </c>
      <c r="BF181" s="160">
        <f>IF(N181="znížená",J181,0)</f>
        <v>0</v>
      </c>
      <c r="BG181" s="160">
        <f>IF(N181="zákl. prenesená",J181,0)</f>
        <v>0</v>
      </c>
      <c r="BH181" s="160">
        <f>IF(N181="zníž. prenesená",J181,0)</f>
        <v>0</v>
      </c>
      <c r="BI181" s="160">
        <f>IF(N181="nulová",J181,0)</f>
        <v>0</v>
      </c>
      <c r="BJ181" s="14" t="s">
        <v>83</v>
      </c>
      <c r="BK181" s="160">
        <f>ROUND(I181*H181,2)</f>
        <v>0</v>
      </c>
      <c r="BL181" s="14" t="s">
        <v>90</v>
      </c>
      <c r="BM181" s="159" t="s">
        <v>308</v>
      </c>
    </row>
    <row r="182" spans="2:65" s="1" customFormat="1" ht="19.5" x14ac:dyDescent="0.2">
      <c r="B182" s="28"/>
      <c r="D182" s="175" t="s">
        <v>493</v>
      </c>
      <c r="F182" s="176" t="s">
        <v>1574</v>
      </c>
      <c r="L182" s="28"/>
      <c r="M182" s="177"/>
      <c r="T182" s="54"/>
      <c r="AT182" s="14" t="s">
        <v>493</v>
      </c>
      <c r="AU182" s="14" t="s">
        <v>87</v>
      </c>
    </row>
    <row r="183" spans="2:65" s="1" customFormat="1" ht="16.5" customHeight="1" x14ac:dyDescent="0.2">
      <c r="B183" s="123"/>
      <c r="C183" s="149" t="s">
        <v>105</v>
      </c>
      <c r="D183" s="149" t="s">
        <v>161</v>
      </c>
      <c r="E183" s="150" t="s">
        <v>1575</v>
      </c>
      <c r="F183" s="151" t="s">
        <v>1576</v>
      </c>
      <c r="G183" s="152" t="s">
        <v>462</v>
      </c>
      <c r="H183" s="153">
        <v>2</v>
      </c>
      <c r="I183" s="154"/>
      <c r="J183" s="154"/>
      <c r="K183" s="155"/>
      <c r="L183" s="28"/>
      <c r="M183" s="156" t="s">
        <v>1</v>
      </c>
      <c r="N183" s="122" t="s">
        <v>37</v>
      </c>
      <c r="O183" s="157">
        <v>0</v>
      </c>
      <c r="P183" s="157">
        <f>O183*H183</f>
        <v>0</v>
      </c>
      <c r="Q183" s="157">
        <v>0</v>
      </c>
      <c r="R183" s="157">
        <f>Q183*H183</f>
        <v>0</v>
      </c>
      <c r="S183" s="157">
        <v>0</v>
      </c>
      <c r="T183" s="158">
        <f>S183*H183</f>
        <v>0</v>
      </c>
      <c r="AR183" s="159" t="s">
        <v>90</v>
      </c>
      <c r="AT183" s="159" t="s">
        <v>161</v>
      </c>
      <c r="AU183" s="159" t="s">
        <v>87</v>
      </c>
      <c r="AY183" s="14" t="s">
        <v>159</v>
      </c>
      <c r="BE183" s="160">
        <f>IF(N183="základná",J183,0)</f>
        <v>0</v>
      </c>
      <c r="BF183" s="160">
        <f>IF(N183="znížená",J183,0)</f>
        <v>0</v>
      </c>
      <c r="BG183" s="160">
        <f>IF(N183="zákl. prenesená",J183,0)</f>
        <v>0</v>
      </c>
      <c r="BH183" s="160">
        <f>IF(N183="zníž. prenesená",J183,0)</f>
        <v>0</v>
      </c>
      <c r="BI183" s="160">
        <f>IF(N183="nulová",J183,0)</f>
        <v>0</v>
      </c>
      <c r="BJ183" s="14" t="s">
        <v>83</v>
      </c>
      <c r="BK183" s="160">
        <f>ROUND(I183*H183,2)</f>
        <v>0</v>
      </c>
      <c r="BL183" s="14" t="s">
        <v>90</v>
      </c>
      <c r="BM183" s="159" t="s">
        <v>312</v>
      </c>
    </row>
    <row r="184" spans="2:65" s="1" customFormat="1" ht="19.5" x14ac:dyDescent="0.2">
      <c r="B184" s="28"/>
      <c r="D184" s="175" t="s">
        <v>493</v>
      </c>
      <c r="F184" s="176" t="s">
        <v>1577</v>
      </c>
      <c r="L184" s="28"/>
      <c r="M184" s="177"/>
      <c r="T184" s="54"/>
      <c r="AT184" s="14" t="s">
        <v>493</v>
      </c>
      <c r="AU184" s="14" t="s">
        <v>87</v>
      </c>
    </row>
    <row r="185" spans="2:65" s="1" customFormat="1" ht="16.5" customHeight="1" x14ac:dyDescent="0.2">
      <c r="B185" s="123"/>
      <c r="C185" s="149" t="s">
        <v>102</v>
      </c>
      <c r="D185" s="149" t="s">
        <v>161</v>
      </c>
      <c r="E185" s="150" t="s">
        <v>1578</v>
      </c>
      <c r="F185" s="151" t="s">
        <v>1579</v>
      </c>
      <c r="G185" s="152" t="s">
        <v>462</v>
      </c>
      <c r="H185" s="153">
        <v>1</v>
      </c>
      <c r="I185" s="154"/>
      <c r="J185" s="154"/>
      <c r="K185" s="155"/>
      <c r="L185" s="28"/>
      <c r="M185" s="156" t="s">
        <v>1</v>
      </c>
      <c r="N185" s="122" t="s">
        <v>37</v>
      </c>
      <c r="O185" s="157">
        <v>0</v>
      </c>
      <c r="P185" s="157">
        <f>O185*H185</f>
        <v>0</v>
      </c>
      <c r="Q185" s="157">
        <v>0</v>
      </c>
      <c r="R185" s="157">
        <f>Q185*H185</f>
        <v>0</v>
      </c>
      <c r="S185" s="157">
        <v>0</v>
      </c>
      <c r="T185" s="158">
        <f>S185*H185</f>
        <v>0</v>
      </c>
      <c r="AR185" s="159" t="s">
        <v>90</v>
      </c>
      <c r="AT185" s="159" t="s">
        <v>161</v>
      </c>
      <c r="AU185" s="159" t="s">
        <v>87</v>
      </c>
      <c r="AY185" s="14" t="s">
        <v>159</v>
      </c>
      <c r="BE185" s="160">
        <f>IF(N185="základná",J185,0)</f>
        <v>0</v>
      </c>
      <c r="BF185" s="160">
        <f>IF(N185="znížená",J185,0)</f>
        <v>0</v>
      </c>
      <c r="BG185" s="160">
        <f>IF(N185="zákl. prenesená",J185,0)</f>
        <v>0</v>
      </c>
      <c r="BH185" s="160">
        <f>IF(N185="zníž. prenesená",J185,0)</f>
        <v>0</v>
      </c>
      <c r="BI185" s="160">
        <f>IF(N185="nulová",J185,0)</f>
        <v>0</v>
      </c>
      <c r="BJ185" s="14" t="s">
        <v>83</v>
      </c>
      <c r="BK185" s="160">
        <f>ROUND(I185*H185,2)</f>
        <v>0</v>
      </c>
      <c r="BL185" s="14" t="s">
        <v>90</v>
      </c>
      <c r="BM185" s="159" t="s">
        <v>315</v>
      </c>
    </row>
    <row r="186" spans="2:65" s="1" customFormat="1" ht="19.5" x14ac:dyDescent="0.2">
      <c r="B186" s="28"/>
      <c r="D186" s="175" t="s">
        <v>493</v>
      </c>
      <c r="F186" s="176" t="s">
        <v>1580</v>
      </c>
      <c r="L186" s="28"/>
      <c r="M186" s="177"/>
      <c r="T186" s="54"/>
      <c r="AT186" s="14" t="s">
        <v>493</v>
      </c>
      <c r="AU186" s="14" t="s">
        <v>87</v>
      </c>
    </row>
    <row r="187" spans="2:65" s="1" customFormat="1" ht="16.5" customHeight="1" x14ac:dyDescent="0.2">
      <c r="B187" s="123"/>
      <c r="C187" s="149" t="s">
        <v>108</v>
      </c>
      <c r="D187" s="149" t="s">
        <v>161</v>
      </c>
      <c r="E187" s="150" t="s">
        <v>1581</v>
      </c>
      <c r="F187" s="151" t="s">
        <v>1582</v>
      </c>
      <c r="G187" s="152" t="s">
        <v>196</v>
      </c>
      <c r="H187" s="153">
        <v>50</v>
      </c>
      <c r="I187" s="154"/>
      <c r="J187" s="154"/>
      <c r="K187" s="155"/>
      <c r="L187" s="28"/>
      <c r="M187" s="156" t="s">
        <v>1</v>
      </c>
      <c r="N187" s="122" t="s">
        <v>37</v>
      </c>
      <c r="O187" s="157">
        <v>0</v>
      </c>
      <c r="P187" s="157">
        <f>O187*H187</f>
        <v>0</v>
      </c>
      <c r="Q187" s="157">
        <v>0</v>
      </c>
      <c r="R187" s="157">
        <f>Q187*H187</f>
        <v>0</v>
      </c>
      <c r="S187" s="157">
        <v>0</v>
      </c>
      <c r="T187" s="158">
        <f>S187*H187</f>
        <v>0</v>
      </c>
      <c r="AR187" s="159" t="s">
        <v>90</v>
      </c>
      <c r="AT187" s="159" t="s">
        <v>161</v>
      </c>
      <c r="AU187" s="159" t="s">
        <v>87</v>
      </c>
      <c r="AY187" s="14" t="s">
        <v>159</v>
      </c>
      <c r="BE187" s="160">
        <f>IF(N187="základná",J187,0)</f>
        <v>0</v>
      </c>
      <c r="BF187" s="160">
        <f>IF(N187="znížená",J187,0)</f>
        <v>0</v>
      </c>
      <c r="BG187" s="160">
        <f>IF(N187="zákl. prenesená",J187,0)</f>
        <v>0</v>
      </c>
      <c r="BH187" s="160">
        <f>IF(N187="zníž. prenesená",J187,0)</f>
        <v>0</v>
      </c>
      <c r="BI187" s="160">
        <f>IF(N187="nulová",J187,0)</f>
        <v>0</v>
      </c>
      <c r="BJ187" s="14" t="s">
        <v>83</v>
      </c>
      <c r="BK187" s="160">
        <f>ROUND(I187*H187,2)</f>
        <v>0</v>
      </c>
      <c r="BL187" s="14" t="s">
        <v>90</v>
      </c>
      <c r="BM187" s="159" t="s">
        <v>319</v>
      </c>
    </row>
    <row r="188" spans="2:65" s="1" customFormat="1" ht="19.5" x14ac:dyDescent="0.2">
      <c r="B188" s="28"/>
      <c r="D188" s="175" t="s">
        <v>493</v>
      </c>
      <c r="F188" s="176" t="s">
        <v>1583</v>
      </c>
      <c r="L188" s="28"/>
      <c r="M188" s="177"/>
      <c r="T188" s="54"/>
      <c r="AT188" s="14" t="s">
        <v>493</v>
      </c>
      <c r="AU188" s="14" t="s">
        <v>87</v>
      </c>
    </row>
    <row r="189" spans="2:65" s="1" customFormat="1" ht="16.5" customHeight="1" x14ac:dyDescent="0.2">
      <c r="B189" s="123"/>
      <c r="C189" s="149" t="s">
        <v>170</v>
      </c>
      <c r="D189" s="149" t="s">
        <v>161</v>
      </c>
      <c r="E189" s="150" t="s">
        <v>1584</v>
      </c>
      <c r="F189" s="151" t="s">
        <v>1585</v>
      </c>
      <c r="G189" s="152" t="s">
        <v>196</v>
      </c>
      <c r="H189" s="153">
        <v>50</v>
      </c>
      <c r="I189" s="154"/>
      <c r="J189" s="154"/>
      <c r="K189" s="155"/>
      <c r="L189" s="28"/>
      <c r="M189" s="156" t="s">
        <v>1</v>
      </c>
      <c r="N189" s="122" t="s">
        <v>37</v>
      </c>
      <c r="O189" s="157">
        <v>0</v>
      </c>
      <c r="P189" s="157">
        <f>O189*H189</f>
        <v>0</v>
      </c>
      <c r="Q189" s="157">
        <v>0</v>
      </c>
      <c r="R189" s="157">
        <f>Q189*H189</f>
        <v>0</v>
      </c>
      <c r="S189" s="157">
        <v>0</v>
      </c>
      <c r="T189" s="158">
        <f>S189*H189</f>
        <v>0</v>
      </c>
      <c r="AR189" s="159" t="s">
        <v>90</v>
      </c>
      <c r="AT189" s="159" t="s">
        <v>161</v>
      </c>
      <c r="AU189" s="159" t="s">
        <v>87</v>
      </c>
      <c r="AY189" s="14" t="s">
        <v>159</v>
      </c>
      <c r="BE189" s="160">
        <f>IF(N189="základná",J189,0)</f>
        <v>0</v>
      </c>
      <c r="BF189" s="160">
        <f>IF(N189="znížená",J189,0)</f>
        <v>0</v>
      </c>
      <c r="BG189" s="160">
        <f>IF(N189="zákl. prenesená",J189,0)</f>
        <v>0</v>
      </c>
      <c r="BH189" s="160">
        <f>IF(N189="zníž. prenesená",J189,0)</f>
        <v>0</v>
      </c>
      <c r="BI189" s="160">
        <f>IF(N189="nulová",J189,0)</f>
        <v>0</v>
      </c>
      <c r="BJ189" s="14" t="s">
        <v>83</v>
      </c>
      <c r="BK189" s="160">
        <f>ROUND(I189*H189,2)</f>
        <v>0</v>
      </c>
      <c r="BL189" s="14" t="s">
        <v>90</v>
      </c>
      <c r="BM189" s="159" t="s">
        <v>324</v>
      </c>
    </row>
    <row r="190" spans="2:65" s="1" customFormat="1" ht="19.5" x14ac:dyDescent="0.2">
      <c r="B190" s="28"/>
      <c r="D190" s="175" t="s">
        <v>493</v>
      </c>
      <c r="F190" s="176" t="s">
        <v>1586</v>
      </c>
      <c r="L190" s="28"/>
      <c r="M190" s="177"/>
      <c r="T190" s="54"/>
      <c r="AT190" s="14" t="s">
        <v>493</v>
      </c>
      <c r="AU190" s="14" t="s">
        <v>87</v>
      </c>
    </row>
    <row r="191" spans="2:65" s="1" customFormat="1" ht="16.5" customHeight="1" x14ac:dyDescent="0.2">
      <c r="B191" s="123"/>
      <c r="C191" s="149" t="s">
        <v>187</v>
      </c>
      <c r="D191" s="149" t="s">
        <v>161</v>
      </c>
      <c r="E191" s="150" t="s">
        <v>1587</v>
      </c>
      <c r="F191" s="151" t="s">
        <v>1568</v>
      </c>
      <c r="G191" s="152" t="s">
        <v>196</v>
      </c>
      <c r="H191" s="153">
        <v>50</v>
      </c>
      <c r="I191" s="154"/>
      <c r="J191" s="154"/>
      <c r="K191" s="155"/>
      <c r="L191" s="28"/>
      <c r="M191" s="156" t="s">
        <v>1</v>
      </c>
      <c r="N191" s="122" t="s">
        <v>37</v>
      </c>
      <c r="O191" s="157">
        <v>0</v>
      </c>
      <c r="P191" s="157">
        <f>O191*H191</f>
        <v>0</v>
      </c>
      <c r="Q191" s="157">
        <v>0</v>
      </c>
      <c r="R191" s="157">
        <f>Q191*H191</f>
        <v>0</v>
      </c>
      <c r="S191" s="157">
        <v>0</v>
      </c>
      <c r="T191" s="158">
        <f>S191*H191</f>
        <v>0</v>
      </c>
      <c r="AR191" s="159" t="s">
        <v>90</v>
      </c>
      <c r="AT191" s="159" t="s">
        <v>161</v>
      </c>
      <c r="AU191" s="159" t="s">
        <v>87</v>
      </c>
      <c r="AY191" s="14" t="s">
        <v>159</v>
      </c>
      <c r="BE191" s="160">
        <f>IF(N191="základná",J191,0)</f>
        <v>0</v>
      </c>
      <c r="BF191" s="160">
        <f>IF(N191="znížená",J191,0)</f>
        <v>0</v>
      </c>
      <c r="BG191" s="160">
        <f>IF(N191="zákl. prenesená",J191,0)</f>
        <v>0</v>
      </c>
      <c r="BH191" s="160">
        <f>IF(N191="zníž. prenesená",J191,0)</f>
        <v>0</v>
      </c>
      <c r="BI191" s="160">
        <f>IF(N191="nulová",J191,0)</f>
        <v>0</v>
      </c>
      <c r="BJ191" s="14" t="s">
        <v>83</v>
      </c>
      <c r="BK191" s="160">
        <f>ROUND(I191*H191,2)</f>
        <v>0</v>
      </c>
      <c r="BL191" s="14" t="s">
        <v>90</v>
      </c>
      <c r="BM191" s="159" t="s">
        <v>328</v>
      </c>
    </row>
    <row r="192" spans="2:65" s="1" customFormat="1" ht="19.5" x14ac:dyDescent="0.2">
      <c r="B192" s="28"/>
      <c r="D192" s="175" t="s">
        <v>493</v>
      </c>
      <c r="F192" s="176" t="s">
        <v>1588</v>
      </c>
      <c r="L192" s="28"/>
      <c r="M192" s="177"/>
      <c r="T192" s="54"/>
      <c r="AT192" s="14" t="s">
        <v>493</v>
      </c>
      <c r="AU192" s="14" t="s">
        <v>87</v>
      </c>
    </row>
    <row r="193" spans="2:65" s="1" customFormat="1" ht="16.5" customHeight="1" x14ac:dyDescent="0.2">
      <c r="B193" s="123"/>
      <c r="C193" s="149" t="s">
        <v>177</v>
      </c>
      <c r="D193" s="149" t="s">
        <v>161</v>
      </c>
      <c r="E193" s="150" t="s">
        <v>1589</v>
      </c>
      <c r="F193" s="151" t="s">
        <v>1590</v>
      </c>
      <c r="G193" s="152" t="s">
        <v>174</v>
      </c>
      <c r="H193" s="153">
        <v>25</v>
      </c>
      <c r="I193" s="154"/>
      <c r="J193" s="154"/>
      <c r="K193" s="155"/>
      <c r="L193" s="28"/>
      <c r="M193" s="156" t="s">
        <v>1</v>
      </c>
      <c r="N193" s="122" t="s">
        <v>37</v>
      </c>
      <c r="O193" s="157">
        <v>0</v>
      </c>
      <c r="P193" s="157">
        <f>O193*H193</f>
        <v>0</v>
      </c>
      <c r="Q193" s="157">
        <v>0</v>
      </c>
      <c r="R193" s="157">
        <f>Q193*H193</f>
        <v>0</v>
      </c>
      <c r="S193" s="157">
        <v>0</v>
      </c>
      <c r="T193" s="158">
        <f>S193*H193</f>
        <v>0</v>
      </c>
      <c r="AR193" s="159" t="s">
        <v>90</v>
      </c>
      <c r="AT193" s="159" t="s">
        <v>161</v>
      </c>
      <c r="AU193" s="159" t="s">
        <v>87</v>
      </c>
      <c r="AY193" s="14" t="s">
        <v>159</v>
      </c>
      <c r="BE193" s="160">
        <f>IF(N193="základná",J193,0)</f>
        <v>0</v>
      </c>
      <c r="BF193" s="160">
        <f>IF(N193="znížená",J193,0)</f>
        <v>0</v>
      </c>
      <c r="BG193" s="160">
        <f>IF(N193="zákl. prenesená",J193,0)</f>
        <v>0</v>
      </c>
      <c r="BH193" s="160">
        <f>IF(N193="zníž. prenesená",J193,0)</f>
        <v>0</v>
      </c>
      <c r="BI193" s="160">
        <f>IF(N193="nulová",J193,0)</f>
        <v>0</v>
      </c>
      <c r="BJ193" s="14" t="s">
        <v>83</v>
      </c>
      <c r="BK193" s="160">
        <f>ROUND(I193*H193,2)</f>
        <v>0</v>
      </c>
      <c r="BL193" s="14" t="s">
        <v>90</v>
      </c>
      <c r="BM193" s="159" t="s">
        <v>331</v>
      </c>
    </row>
    <row r="194" spans="2:65" s="1" customFormat="1" ht="16.5" customHeight="1" x14ac:dyDescent="0.2">
      <c r="B194" s="123"/>
      <c r="C194" s="149" t="s">
        <v>193</v>
      </c>
      <c r="D194" s="149" t="s">
        <v>161</v>
      </c>
      <c r="E194" s="150" t="s">
        <v>1591</v>
      </c>
      <c r="F194" s="151" t="s">
        <v>1592</v>
      </c>
      <c r="G194" s="152" t="s">
        <v>174</v>
      </c>
      <c r="H194" s="153">
        <v>2</v>
      </c>
      <c r="I194" s="154"/>
      <c r="J194" s="154"/>
      <c r="K194" s="155"/>
      <c r="L194" s="28"/>
      <c r="M194" s="156" t="s">
        <v>1</v>
      </c>
      <c r="N194" s="122" t="s">
        <v>37</v>
      </c>
      <c r="O194" s="157">
        <v>0</v>
      </c>
      <c r="P194" s="157">
        <f>O194*H194</f>
        <v>0</v>
      </c>
      <c r="Q194" s="157">
        <v>0</v>
      </c>
      <c r="R194" s="157">
        <f>Q194*H194</f>
        <v>0</v>
      </c>
      <c r="S194" s="157">
        <v>0</v>
      </c>
      <c r="T194" s="158">
        <f>S194*H194</f>
        <v>0</v>
      </c>
      <c r="AR194" s="159" t="s">
        <v>90</v>
      </c>
      <c r="AT194" s="159" t="s">
        <v>161</v>
      </c>
      <c r="AU194" s="159" t="s">
        <v>87</v>
      </c>
      <c r="AY194" s="14" t="s">
        <v>159</v>
      </c>
      <c r="BE194" s="160">
        <f>IF(N194="základná",J194,0)</f>
        <v>0</v>
      </c>
      <c r="BF194" s="160">
        <f>IF(N194="znížená",J194,0)</f>
        <v>0</v>
      </c>
      <c r="BG194" s="160">
        <f>IF(N194="zákl. prenesená",J194,0)</f>
        <v>0</v>
      </c>
      <c r="BH194" s="160">
        <f>IF(N194="zníž. prenesená",J194,0)</f>
        <v>0</v>
      </c>
      <c r="BI194" s="160">
        <f>IF(N194="nulová",J194,0)</f>
        <v>0</v>
      </c>
      <c r="BJ194" s="14" t="s">
        <v>83</v>
      </c>
      <c r="BK194" s="160">
        <f>ROUND(I194*H194,2)</f>
        <v>0</v>
      </c>
      <c r="BL194" s="14" t="s">
        <v>90</v>
      </c>
      <c r="BM194" s="159" t="s">
        <v>335</v>
      </c>
    </row>
    <row r="195" spans="2:65" s="1" customFormat="1" ht="16.5" customHeight="1" x14ac:dyDescent="0.2">
      <c r="B195" s="123"/>
      <c r="C195" s="149" t="s">
        <v>180</v>
      </c>
      <c r="D195" s="149" t="s">
        <v>161</v>
      </c>
      <c r="E195" s="150" t="s">
        <v>1593</v>
      </c>
      <c r="F195" s="151" t="s">
        <v>1594</v>
      </c>
      <c r="G195" s="152" t="s">
        <v>174</v>
      </c>
      <c r="H195" s="153">
        <v>2</v>
      </c>
      <c r="I195" s="154"/>
      <c r="J195" s="154"/>
      <c r="K195" s="155"/>
      <c r="L195" s="28"/>
      <c r="M195" s="156" t="s">
        <v>1</v>
      </c>
      <c r="N195" s="122" t="s">
        <v>37</v>
      </c>
      <c r="O195" s="157">
        <v>0</v>
      </c>
      <c r="P195" s="157">
        <f>O195*H195</f>
        <v>0</v>
      </c>
      <c r="Q195" s="157">
        <v>0</v>
      </c>
      <c r="R195" s="157">
        <f>Q195*H195</f>
        <v>0</v>
      </c>
      <c r="S195" s="157">
        <v>0</v>
      </c>
      <c r="T195" s="158">
        <f>S195*H195</f>
        <v>0</v>
      </c>
      <c r="AR195" s="159" t="s">
        <v>90</v>
      </c>
      <c r="AT195" s="159" t="s">
        <v>161</v>
      </c>
      <c r="AU195" s="159" t="s">
        <v>87</v>
      </c>
      <c r="AY195" s="14" t="s">
        <v>159</v>
      </c>
      <c r="BE195" s="160">
        <f>IF(N195="základná",J195,0)</f>
        <v>0</v>
      </c>
      <c r="BF195" s="160">
        <f>IF(N195="znížená",J195,0)</f>
        <v>0</v>
      </c>
      <c r="BG195" s="160">
        <f>IF(N195="zákl. prenesená",J195,0)</f>
        <v>0</v>
      </c>
      <c r="BH195" s="160">
        <f>IF(N195="zníž. prenesená",J195,0)</f>
        <v>0</v>
      </c>
      <c r="BI195" s="160">
        <f>IF(N195="nulová",J195,0)</f>
        <v>0</v>
      </c>
      <c r="BJ195" s="14" t="s">
        <v>83</v>
      </c>
      <c r="BK195" s="160">
        <f>ROUND(I195*H195,2)</f>
        <v>0</v>
      </c>
      <c r="BL195" s="14" t="s">
        <v>90</v>
      </c>
      <c r="BM195" s="159" t="s">
        <v>337</v>
      </c>
    </row>
    <row r="196" spans="2:65" s="1" customFormat="1" ht="16.5" customHeight="1" x14ac:dyDescent="0.2">
      <c r="B196" s="123"/>
      <c r="C196" s="149" t="s">
        <v>201</v>
      </c>
      <c r="D196" s="149" t="s">
        <v>161</v>
      </c>
      <c r="E196" s="150" t="s">
        <v>1595</v>
      </c>
      <c r="F196" s="151" t="s">
        <v>1596</v>
      </c>
      <c r="G196" s="152" t="s">
        <v>174</v>
      </c>
      <c r="H196" s="153">
        <v>2</v>
      </c>
      <c r="I196" s="154"/>
      <c r="J196" s="154"/>
      <c r="K196" s="155"/>
      <c r="L196" s="28"/>
      <c r="M196" s="156" t="s">
        <v>1</v>
      </c>
      <c r="N196" s="122" t="s">
        <v>37</v>
      </c>
      <c r="O196" s="157">
        <v>0</v>
      </c>
      <c r="P196" s="157">
        <f>O196*H196</f>
        <v>0</v>
      </c>
      <c r="Q196" s="157">
        <v>0</v>
      </c>
      <c r="R196" s="157">
        <f>Q196*H196</f>
        <v>0</v>
      </c>
      <c r="S196" s="157">
        <v>0</v>
      </c>
      <c r="T196" s="158">
        <f>S196*H196</f>
        <v>0</v>
      </c>
      <c r="AR196" s="159" t="s">
        <v>90</v>
      </c>
      <c r="AT196" s="159" t="s">
        <v>161</v>
      </c>
      <c r="AU196" s="159" t="s">
        <v>87</v>
      </c>
      <c r="AY196" s="14" t="s">
        <v>159</v>
      </c>
      <c r="BE196" s="160">
        <f>IF(N196="základná",J196,0)</f>
        <v>0</v>
      </c>
      <c r="BF196" s="160">
        <f>IF(N196="znížená",J196,0)</f>
        <v>0</v>
      </c>
      <c r="BG196" s="160">
        <f>IF(N196="zákl. prenesená",J196,0)</f>
        <v>0</v>
      </c>
      <c r="BH196" s="160">
        <f>IF(N196="zníž. prenesená",J196,0)</f>
        <v>0</v>
      </c>
      <c r="BI196" s="160">
        <f>IF(N196="nulová",J196,0)</f>
        <v>0</v>
      </c>
      <c r="BJ196" s="14" t="s">
        <v>83</v>
      </c>
      <c r="BK196" s="160">
        <f>ROUND(I196*H196,2)</f>
        <v>0</v>
      </c>
      <c r="BL196" s="14" t="s">
        <v>90</v>
      </c>
      <c r="BM196" s="159" t="s">
        <v>341</v>
      </c>
    </row>
    <row r="197" spans="2:65" s="1" customFormat="1" ht="16.5" customHeight="1" x14ac:dyDescent="0.2">
      <c r="B197" s="123"/>
      <c r="C197" s="149" t="s">
        <v>183</v>
      </c>
      <c r="D197" s="149" t="s">
        <v>161</v>
      </c>
      <c r="E197" s="150" t="s">
        <v>1597</v>
      </c>
      <c r="F197" s="151" t="s">
        <v>1598</v>
      </c>
      <c r="G197" s="152" t="s">
        <v>174</v>
      </c>
      <c r="H197" s="153">
        <v>2</v>
      </c>
      <c r="I197" s="154"/>
      <c r="J197" s="154"/>
      <c r="K197" s="155"/>
      <c r="L197" s="28"/>
      <c r="M197" s="156" t="s">
        <v>1</v>
      </c>
      <c r="N197" s="122" t="s">
        <v>37</v>
      </c>
      <c r="O197" s="157">
        <v>0</v>
      </c>
      <c r="P197" s="157">
        <f>O197*H197</f>
        <v>0</v>
      </c>
      <c r="Q197" s="157">
        <v>0</v>
      </c>
      <c r="R197" s="157">
        <f>Q197*H197</f>
        <v>0</v>
      </c>
      <c r="S197" s="157">
        <v>0</v>
      </c>
      <c r="T197" s="158">
        <f>S197*H197</f>
        <v>0</v>
      </c>
      <c r="AR197" s="159" t="s">
        <v>90</v>
      </c>
      <c r="AT197" s="159" t="s">
        <v>161</v>
      </c>
      <c r="AU197" s="159" t="s">
        <v>87</v>
      </c>
      <c r="AY197" s="14" t="s">
        <v>159</v>
      </c>
      <c r="BE197" s="160">
        <f>IF(N197="základná",J197,0)</f>
        <v>0</v>
      </c>
      <c r="BF197" s="160">
        <f>IF(N197="znížená",J197,0)</f>
        <v>0</v>
      </c>
      <c r="BG197" s="160">
        <f>IF(N197="zákl. prenesená",J197,0)</f>
        <v>0</v>
      </c>
      <c r="BH197" s="160">
        <f>IF(N197="zníž. prenesená",J197,0)</f>
        <v>0</v>
      </c>
      <c r="BI197" s="160">
        <f>IF(N197="nulová",J197,0)</f>
        <v>0</v>
      </c>
      <c r="BJ197" s="14" t="s">
        <v>83</v>
      </c>
      <c r="BK197" s="160">
        <f>ROUND(I197*H197,2)</f>
        <v>0</v>
      </c>
      <c r="BL197" s="14" t="s">
        <v>90</v>
      </c>
      <c r="BM197" s="159" t="s">
        <v>346</v>
      </c>
    </row>
    <row r="198" spans="2:65" s="1" customFormat="1" ht="19.5" x14ac:dyDescent="0.2">
      <c r="B198" s="28"/>
      <c r="D198" s="175" t="s">
        <v>493</v>
      </c>
      <c r="F198" s="176" t="s">
        <v>1599</v>
      </c>
      <c r="L198" s="28"/>
      <c r="M198" s="177"/>
      <c r="T198" s="54"/>
      <c r="AT198" s="14" t="s">
        <v>493</v>
      </c>
      <c r="AU198" s="14" t="s">
        <v>87</v>
      </c>
    </row>
    <row r="199" spans="2:65" s="1" customFormat="1" ht="16.5" customHeight="1" x14ac:dyDescent="0.2">
      <c r="B199" s="123"/>
      <c r="C199" s="149" t="s">
        <v>208</v>
      </c>
      <c r="D199" s="149" t="s">
        <v>161</v>
      </c>
      <c r="E199" s="150" t="s">
        <v>1600</v>
      </c>
      <c r="F199" s="151" t="s">
        <v>1601</v>
      </c>
      <c r="G199" s="152" t="s">
        <v>196</v>
      </c>
      <c r="H199" s="153">
        <v>115</v>
      </c>
      <c r="I199" s="154"/>
      <c r="J199" s="154"/>
      <c r="K199" s="155"/>
      <c r="L199" s="28"/>
      <c r="M199" s="156" t="s">
        <v>1</v>
      </c>
      <c r="N199" s="122" t="s">
        <v>37</v>
      </c>
      <c r="O199" s="157">
        <v>0</v>
      </c>
      <c r="P199" s="157">
        <f>O199*H199</f>
        <v>0</v>
      </c>
      <c r="Q199" s="157">
        <v>0</v>
      </c>
      <c r="R199" s="157">
        <f>Q199*H199</f>
        <v>0</v>
      </c>
      <c r="S199" s="157">
        <v>0</v>
      </c>
      <c r="T199" s="158">
        <f>S199*H199</f>
        <v>0</v>
      </c>
      <c r="AR199" s="159" t="s">
        <v>90</v>
      </c>
      <c r="AT199" s="159" t="s">
        <v>161</v>
      </c>
      <c r="AU199" s="159" t="s">
        <v>87</v>
      </c>
      <c r="AY199" s="14" t="s">
        <v>159</v>
      </c>
      <c r="BE199" s="160">
        <f>IF(N199="základná",J199,0)</f>
        <v>0</v>
      </c>
      <c r="BF199" s="160">
        <f>IF(N199="znížená",J199,0)</f>
        <v>0</v>
      </c>
      <c r="BG199" s="160">
        <f>IF(N199="zákl. prenesená",J199,0)</f>
        <v>0</v>
      </c>
      <c r="BH199" s="160">
        <f>IF(N199="zníž. prenesená",J199,0)</f>
        <v>0</v>
      </c>
      <c r="BI199" s="160">
        <f>IF(N199="nulová",J199,0)</f>
        <v>0</v>
      </c>
      <c r="BJ199" s="14" t="s">
        <v>83</v>
      </c>
      <c r="BK199" s="160">
        <f>ROUND(I199*H199,2)</f>
        <v>0</v>
      </c>
      <c r="BL199" s="14" t="s">
        <v>90</v>
      </c>
      <c r="BM199" s="159" t="s">
        <v>350</v>
      </c>
    </row>
    <row r="200" spans="2:65" s="1" customFormat="1" ht="16.5" customHeight="1" x14ac:dyDescent="0.2">
      <c r="B200" s="123"/>
      <c r="C200" s="149" t="s">
        <v>186</v>
      </c>
      <c r="D200" s="149" t="s">
        <v>161</v>
      </c>
      <c r="E200" s="150" t="s">
        <v>1602</v>
      </c>
      <c r="F200" s="151" t="s">
        <v>1603</v>
      </c>
      <c r="G200" s="152" t="s">
        <v>163</v>
      </c>
      <c r="H200" s="153">
        <v>2</v>
      </c>
      <c r="I200" s="154"/>
      <c r="J200" s="154"/>
      <c r="K200" s="155"/>
      <c r="L200" s="28"/>
      <c r="M200" s="156" t="s">
        <v>1</v>
      </c>
      <c r="N200" s="122" t="s">
        <v>37</v>
      </c>
      <c r="O200" s="157">
        <v>0</v>
      </c>
      <c r="P200" s="157">
        <f>O200*H200</f>
        <v>0</v>
      </c>
      <c r="Q200" s="157">
        <v>0</v>
      </c>
      <c r="R200" s="157">
        <f>Q200*H200</f>
        <v>0</v>
      </c>
      <c r="S200" s="157">
        <v>0</v>
      </c>
      <c r="T200" s="158">
        <f>S200*H200</f>
        <v>0</v>
      </c>
      <c r="AR200" s="159" t="s">
        <v>90</v>
      </c>
      <c r="AT200" s="159" t="s">
        <v>161</v>
      </c>
      <c r="AU200" s="159" t="s">
        <v>87</v>
      </c>
      <c r="AY200" s="14" t="s">
        <v>159</v>
      </c>
      <c r="BE200" s="160">
        <f>IF(N200="základná",J200,0)</f>
        <v>0</v>
      </c>
      <c r="BF200" s="160">
        <f>IF(N200="znížená",J200,0)</f>
        <v>0</v>
      </c>
      <c r="BG200" s="160">
        <f>IF(N200="zákl. prenesená",J200,0)</f>
        <v>0</v>
      </c>
      <c r="BH200" s="160">
        <f>IF(N200="zníž. prenesená",J200,0)</f>
        <v>0</v>
      </c>
      <c r="BI200" s="160">
        <f>IF(N200="nulová",J200,0)</f>
        <v>0</v>
      </c>
      <c r="BJ200" s="14" t="s">
        <v>83</v>
      </c>
      <c r="BK200" s="160">
        <f>ROUND(I200*H200,2)</f>
        <v>0</v>
      </c>
      <c r="BL200" s="14" t="s">
        <v>90</v>
      </c>
      <c r="BM200" s="159" t="s">
        <v>353</v>
      </c>
    </row>
    <row r="201" spans="2:65" s="1" customFormat="1" ht="16.5" customHeight="1" x14ac:dyDescent="0.2">
      <c r="B201" s="123"/>
      <c r="C201" s="149" t="s">
        <v>215</v>
      </c>
      <c r="D201" s="149" t="s">
        <v>161</v>
      </c>
      <c r="E201" s="150" t="s">
        <v>1604</v>
      </c>
      <c r="F201" s="151" t="s">
        <v>1605</v>
      </c>
      <c r="G201" s="152" t="s">
        <v>462</v>
      </c>
      <c r="H201" s="153">
        <v>250</v>
      </c>
      <c r="I201" s="154"/>
      <c r="J201" s="154"/>
      <c r="K201" s="155"/>
      <c r="L201" s="28"/>
      <c r="M201" s="156" t="s">
        <v>1</v>
      </c>
      <c r="N201" s="122" t="s">
        <v>37</v>
      </c>
      <c r="O201" s="157">
        <v>0</v>
      </c>
      <c r="P201" s="157">
        <f>O201*H201</f>
        <v>0</v>
      </c>
      <c r="Q201" s="157">
        <v>0</v>
      </c>
      <c r="R201" s="157">
        <f>Q201*H201</f>
        <v>0</v>
      </c>
      <c r="S201" s="157">
        <v>0</v>
      </c>
      <c r="T201" s="158">
        <f>S201*H201</f>
        <v>0</v>
      </c>
      <c r="AR201" s="159" t="s">
        <v>90</v>
      </c>
      <c r="AT201" s="159" t="s">
        <v>161</v>
      </c>
      <c r="AU201" s="159" t="s">
        <v>87</v>
      </c>
      <c r="AY201" s="14" t="s">
        <v>159</v>
      </c>
      <c r="BE201" s="160">
        <f>IF(N201="základná",J201,0)</f>
        <v>0</v>
      </c>
      <c r="BF201" s="160">
        <f>IF(N201="znížená",J201,0)</f>
        <v>0</v>
      </c>
      <c r="BG201" s="160">
        <f>IF(N201="zákl. prenesená",J201,0)</f>
        <v>0</v>
      </c>
      <c r="BH201" s="160">
        <f>IF(N201="zníž. prenesená",J201,0)</f>
        <v>0</v>
      </c>
      <c r="BI201" s="160">
        <f>IF(N201="nulová",J201,0)</f>
        <v>0</v>
      </c>
      <c r="BJ201" s="14" t="s">
        <v>83</v>
      </c>
      <c r="BK201" s="160">
        <f>ROUND(I201*H201,2)</f>
        <v>0</v>
      </c>
      <c r="BL201" s="14" t="s">
        <v>90</v>
      </c>
      <c r="BM201" s="159" t="s">
        <v>357</v>
      </c>
    </row>
    <row r="202" spans="2:65" s="1" customFormat="1" ht="16.5" customHeight="1" x14ac:dyDescent="0.2">
      <c r="B202" s="123"/>
      <c r="C202" s="149" t="s">
        <v>190</v>
      </c>
      <c r="D202" s="149" t="s">
        <v>161</v>
      </c>
      <c r="E202" s="150" t="s">
        <v>1606</v>
      </c>
      <c r="F202" s="151" t="s">
        <v>1607</v>
      </c>
      <c r="G202" s="152" t="s">
        <v>163</v>
      </c>
      <c r="H202" s="153">
        <v>0.3</v>
      </c>
      <c r="I202" s="154"/>
      <c r="J202" s="154"/>
      <c r="K202" s="155"/>
      <c r="L202" s="28"/>
      <c r="M202" s="156" t="s">
        <v>1</v>
      </c>
      <c r="N202" s="122" t="s">
        <v>37</v>
      </c>
      <c r="O202" s="157">
        <v>0</v>
      </c>
      <c r="P202" s="157">
        <f>O202*H202</f>
        <v>0</v>
      </c>
      <c r="Q202" s="157">
        <v>0</v>
      </c>
      <c r="R202" s="157">
        <f>Q202*H202</f>
        <v>0</v>
      </c>
      <c r="S202" s="157">
        <v>0</v>
      </c>
      <c r="T202" s="158">
        <f>S202*H202</f>
        <v>0</v>
      </c>
      <c r="AR202" s="159" t="s">
        <v>90</v>
      </c>
      <c r="AT202" s="159" t="s">
        <v>161</v>
      </c>
      <c r="AU202" s="159" t="s">
        <v>87</v>
      </c>
      <c r="AY202" s="14" t="s">
        <v>159</v>
      </c>
      <c r="BE202" s="160">
        <f>IF(N202="základná",J202,0)</f>
        <v>0</v>
      </c>
      <c r="BF202" s="160">
        <f>IF(N202="znížená",J202,0)</f>
        <v>0</v>
      </c>
      <c r="BG202" s="160">
        <f>IF(N202="zákl. prenesená",J202,0)</f>
        <v>0</v>
      </c>
      <c r="BH202" s="160">
        <f>IF(N202="zníž. prenesená",J202,0)</f>
        <v>0</v>
      </c>
      <c r="BI202" s="160">
        <f>IF(N202="nulová",J202,0)</f>
        <v>0</v>
      </c>
      <c r="BJ202" s="14" t="s">
        <v>83</v>
      </c>
      <c r="BK202" s="160">
        <f>ROUND(I202*H202,2)</f>
        <v>0</v>
      </c>
      <c r="BL202" s="14" t="s">
        <v>90</v>
      </c>
      <c r="BM202" s="159" t="s">
        <v>360</v>
      </c>
    </row>
    <row r="203" spans="2:65" s="12" customFormat="1" ht="25.5" customHeight="1" x14ac:dyDescent="0.2">
      <c r="B203" s="178"/>
      <c r="D203" s="139" t="s">
        <v>70</v>
      </c>
      <c r="E203" s="140" t="s">
        <v>639</v>
      </c>
      <c r="F203" s="140" t="s">
        <v>722</v>
      </c>
      <c r="J203" s="180"/>
      <c r="L203" s="178"/>
      <c r="M203" s="181"/>
      <c r="P203" s="182">
        <f>P204+P205</f>
        <v>0</v>
      </c>
      <c r="R203" s="182">
        <f>R204+R205</f>
        <v>0</v>
      </c>
      <c r="T203" s="183">
        <f>T204+T205</f>
        <v>0</v>
      </c>
      <c r="AR203" s="179" t="s">
        <v>78</v>
      </c>
      <c r="AT203" s="184" t="s">
        <v>70</v>
      </c>
      <c r="AU203" s="184" t="s">
        <v>87</v>
      </c>
      <c r="AY203" s="179" t="s">
        <v>159</v>
      </c>
      <c r="BK203" s="185">
        <f>BK204+BK205</f>
        <v>0</v>
      </c>
    </row>
    <row r="204" spans="2:65" s="1" customFormat="1" ht="16.5" customHeight="1" x14ac:dyDescent="0.2">
      <c r="B204" s="123"/>
      <c r="C204" s="149" t="s">
        <v>71</v>
      </c>
      <c r="D204" s="149" t="s">
        <v>161</v>
      </c>
      <c r="E204" s="150" t="s">
        <v>641</v>
      </c>
      <c r="F204" s="151" t="s">
        <v>642</v>
      </c>
      <c r="G204" s="152" t="s">
        <v>336</v>
      </c>
      <c r="H204" s="153">
        <v>8</v>
      </c>
      <c r="I204" s="154"/>
      <c r="J204" s="154"/>
      <c r="K204" s="155"/>
      <c r="L204" s="28"/>
      <c r="M204" s="156" t="s">
        <v>1</v>
      </c>
      <c r="N204" s="122" t="s">
        <v>37</v>
      </c>
      <c r="O204" s="157">
        <v>0</v>
      </c>
      <c r="P204" s="157">
        <f>O204*H204</f>
        <v>0</v>
      </c>
      <c r="Q204" s="157">
        <v>0</v>
      </c>
      <c r="R204" s="157">
        <f>Q204*H204</f>
        <v>0</v>
      </c>
      <c r="S204" s="157">
        <v>0</v>
      </c>
      <c r="T204" s="158">
        <f>S204*H204</f>
        <v>0</v>
      </c>
      <c r="AR204" s="159" t="s">
        <v>90</v>
      </c>
      <c r="AT204" s="159" t="s">
        <v>161</v>
      </c>
      <c r="AU204" s="159" t="s">
        <v>90</v>
      </c>
      <c r="AY204" s="14" t="s">
        <v>159</v>
      </c>
      <c r="BE204" s="160">
        <f>IF(N204="základná",J204,0)</f>
        <v>0</v>
      </c>
      <c r="BF204" s="160">
        <f>IF(N204="znížená",J204,0)</f>
        <v>0</v>
      </c>
      <c r="BG204" s="160">
        <f>IF(N204="zákl. prenesená",J204,0)</f>
        <v>0</v>
      </c>
      <c r="BH204" s="160">
        <f>IF(N204="zníž. prenesená",J204,0)</f>
        <v>0</v>
      </c>
      <c r="BI204" s="160">
        <f>IF(N204="nulová",J204,0)</f>
        <v>0</v>
      </c>
      <c r="BJ204" s="14" t="s">
        <v>83</v>
      </c>
      <c r="BK204" s="160">
        <f>ROUND(I204*H204,2)</f>
        <v>0</v>
      </c>
      <c r="BL204" s="14" t="s">
        <v>90</v>
      </c>
      <c r="BM204" s="159" t="s">
        <v>367</v>
      </c>
    </row>
    <row r="205" spans="2:65" s="12" customFormat="1" ht="25.5" customHeight="1" x14ac:dyDescent="0.2">
      <c r="B205" s="178"/>
      <c r="D205" s="139" t="s">
        <v>70</v>
      </c>
      <c r="E205" s="140" t="s">
        <v>644</v>
      </c>
      <c r="F205" s="140" t="s">
        <v>645</v>
      </c>
      <c r="J205" s="180"/>
      <c r="L205" s="178"/>
      <c r="M205" s="181"/>
      <c r="P205" s="182">
        <f>SUM(P206:P208)</f>
        <v>0</v>
      </c>
      <c r="R205" s="182">
        <f>SUM(R206:R208)</f>
        <v>0</v>
      </c>
      <c r="T205" s="183">
        <f>SUM(T206:T208)</f>
        <v>0</v>
      </c>
      <c r="AR205" s="179" t="s">
        <v>78</v>
      </c>
      <c r="AT205" s="184" t="s">
        <v>70</v>
      </c>
      <c r="AU205" s="184" t="s">
        <v>90</v>
      </c>
      <c r="AY205" s="179" t="s">
        <v>159</v>
      </c>
      <c r="BK205" s="185">
        <f>SUM(BK206:BK208)</f>
        <v>0</v>
      </c>
    </row>
    <row r="206" spans="2:65" s="1" customFormat="1" ht="16.5" customHeight="1" x14ac:dyDescent="0.2">
      <c r="B206" s="123"/>
      <c r="C206" s="149" t="s">
        <v>78</v>
      </c>
      <c r="D206" s="149" t="s">
        <v>161</v>
      </c>
      <c r="E206" s="150" t="s">
        <v>1608</v>
      </c>
      <c r="F206" s="151" t="s">
        <v>1609</v>
      </c>
      <c r="G206" s="152" t="s">
        <v>336</v>
      </c>
      <c r="H206" s="153">
        <v>4</v>
      </c>
      <c r="I206" s="154"/>
      <c r="J206" s="154"/>
      <c r="K206" s="155"/>
      <c r="L206" s="28"/>
      <c r="M206" s="156" t="s">
        <v>1</v>
      </c>
      <c r="N206" s="122" t="s">
        <v>37</v>
      </c>
      <c r="O206" s="157">
        <v>0</v>
      </c>
      <c r="P206" s="157">
        <f>O206*H206</f>
        <v>0</v>
      </c>
      <c r="Q206" s="157">
        <v>0</v>
      </c>
      <c r="R206" s="157">
        <f>Q206*H206</f>
        <v>0</v>
      </c>
      <c r="S206" s="157">
        <v>0</v>
      </c>
      <c r="T206" s="158">
        <f>S206*H206</f>
        <v>0</v>
      </c>
      <c r="AR206" s="159" t="s">
        <v>90</v>
      </c>
      <c r="AT206" s="159" t="s">
        <v>161</v>
      </c>
      <c r="AU206" s="159" t="s">
        <v>105</v>
      </c>
      <c r="AY206" s="14" t="s">
        <v>159</v>
      </c>
      <c r="BE206" s="160">
        <f>IF(N206="základná",J206,0)</f>
        <v>0</v>
      </c>
      <c r="BF206" s="160">
        <f>IF(N206="znížená",J206,0)</f>
        <v>0</v>
      </c>
      <c r="BG206" s="160">
        <f>IF(N206="zákl. prenesená",J206,0)</f>
        <v>0</v>
      </c>
      <c r="BH206" s="160">
        <f>IF(N206="zníž. prenesená",J206,0)</f>
        <v>0</v>
      </c>
      <c r="BI206" s="160">
        <f>IF(N206="nulová",J206,0)</f>
        <v>0</v>
      </c>
      <c r="BJ206" s="14" t="s">
        <v>83</v>
      </c>
      <c r="BK206" s="160">
        <f>ROUND(I206*H206,2)</f>
        <v>0</v>
      </c>
      <c r="BL206" s="14" t="s">
        <v>90</v>
      </c>
      <c r="BM206" s="159" t="s">
        <v>375</v>
      </c>
    </row>
    <row r="207" spans="2:65" s="1" customFormat="1" ht="16.5" customHeight="1" x14ac:dyDescent="0.2">
      <c r="B207" s="123"/>
      <c r="C207" s="149" t="s">
        <v>83</v>
      </c>
      <c r="D207" s="149" t="s">
        <v>161</v>
      </c>
      <c r="E207" s="150" t="s">
        <v>1610</v>
      </c>
      <c r="F207" s="151" t="s">
        <v>1611</v>
      </c>
      <c r="G207" s="152" t="s">
        <v>336</v>
      </c>
      <c r="H207" s="153">
        <v>4</v>
      </c>
      <c r="I207" s="154"/>
      <c r="J207" s="154"/>
      <c r="K207" s="155"/>
      <c r="L207" s="28"/>
      <c r="M207" s="156" t="s">
        <v>1</v>
      </c>
      <c r="N207" s="122" t="s">
        <v>37</v>
      </c>
      <c r="O207" s="157">
        <v>0</v>
      </c>
      <c r="P207" s="157">
        <f>O207*H207</f>
        <v>0</v>
      </c>
      <c r="Q207" s="157">
        <v>0</v>
      </c>
      <c r="R207" s="157">
        <f>Q207*H207</f>
        <v>0</v>
      </c>
      <c r="S207" s="157">
        <v>0</v>
      </c>
      <c r="T207" s="158">
        <f>S207*H207</f>
        <v>0</v>
      </c>
      <c r="AR207" s="159" t="s">
        <v>90</v>
      </c>
      <c r="AT207" s="159" t="s">
        <v>161</v>
      </c>
      <c r="AU207" s="159" t="s">
        <v>105</v>
      </c>
      <c r="AY207" s="14" t="s">
        <v>159</v>
      </c>
      <c r="BE207" s="160">
        <f>IF(N207="základná",J207,0)</f>
        <v>0</v>
      </c>
      <c r="BF207" s="160">
        <f>IF(N207="znížená",J207,0)</f>
        <v>0</v>
      </c>
      <c r="BG207" s="160">
        <f>IF(N207="zákl. prenesená",J207,0)</f>
        <v>0</v>
      </c>
      <c r="BH207" s="160">
        <f>IF(N207="zníž. prenesená",J207,0)</f>
        <v>0</v>
      </c>
      <c r="BI207" s="160">
        <f>IF(N207="nulová",J207,0)</f>
        <v>0</v>
      </c>
      <c r="BJ207" s="14" t="s">
        <v>83</v>
      </c>
      <c r="BK207" s="160">
        <f>ROUND(I207*H207,2)</f>
        <v>0</v>
      </c>
      <c r="BL207" s="14" t="s">
        <v>90</v>
      </c>
      <c r="BM207" s="159" t="s">
        <v>379</v>
      </c>
    </row>
    <row r="208" spans="2:65" s="1" customFormat="1" ht="16.5" customHeight="1" x14ac:dyDescent="0.2">
      <c r="B208" s="123"/>
      <c r="C208" s="149" t="s">
        <v>87</v>
      </c>
      <c r="D208" s="149" t="s">
        <v>161</v>
      </c>
      <c r="E208" s="150" t="s">
        <v>1612</v>
      </c>
      <c r="F208" s="151" t="s">
        <v>1613</v>
      </c>
      <c r="G208" s="152" t="s">
        <v>336</v>
      </c>
      <c r="H208" s="153">
        <v>6</v>
      </c>
      <c r="I208" s="154"/>
      <c r="J208" s="154"/>
      <c r="K208" s="155"/>
      <c r="L208" s="28"/>
      <c r="M208" s="171" t="s">
        <v>1</v>
      </c>
      <c r="N208" s="172" t="s">
        <v>37</v>
      </c>
      <c r="O208" s="173">
        <v>0</v>
      </c>
      <c r="P208" s="173">
        <f>O208*H208</f>
        <v>0</v>
      </c>
      <c r="Q208" s="173">
        <v>0</v>
      </c>
      <c r="R208" s="173">
        <f>Q208*H208</f>
        <v>0</v>
      </c>
      <c r="S208" s="173">
        <v>0</v>
      </c>
      <c r="T208" s="174">
        <f>S208*H208</f>
        <v>0</v>
      </c>
      <c r="AR208" s="159" t="s">
        <v>90</v>
      </c>
      <c r="AT208" s="159" t="s">
        <v>161</v>
      </c>
      <c r="AU208" s="159" t="s">
        <v>105</v>
      </c>
      <c r="AY208" s="14" t="s">
        <v>159</v>
      </c>
      <c r="BE208" s="160">
        <f>IF(N208="základná",J208,0)</f>
        <v>0</v>
      </c>
      <c r="BF208" s="160">
        <f>IF(N208="znížená",J208,0)</f>
        <v>0</v>
      </c>
      <c r="BG208" s="160">
        <f>IF(N208="zákl. prenesená",J208,0)</f>
        <v>0</v>
      </c>
      <c r="BH208" s="160">
        <f>IF(N208="zníž. prenesená",J208,0)</f>
        <v>0</v>
      </c>
      <c r="BI208" s="160">
        <f>IF(N208="nulová",J208,0)</f>
        <v>0</v>
      </c>
      <c r="BJ208" s="14" t="s">
        <v>83</v>
      </c>
      <c r="BK208" s="160">
        <f>ROUND(I208*H208,2)</f>
        <v>0</v>
      </c>
      <c r="BL208" s="14" t="s">
        <v>90</v>
      </c>
      <c r="BM208" s="159" t="s">
        <v>382</v>
      </c>
    </row>
    <row r="209" spans="2:12" s="1" customFormat="1" ht="7.15" customHeight="1" x14ac:dyDescent="0.2">
      <c r="B209" s="43"/>
      <c r="C209" s="44"/>
      <c r="D209" s="44"/>
      <c r="E209" s="44"/>
      <c r="F209" s="44"/>
      <c r="G209" s="44"/>
      <c r="H209" s="44"/>
      <c r="I209" s="44"/>
      <c r="J209" s="44"/>
      <c r="K209" s="44"/>
      <c r="L209" s="28"/>
    </row>
  </sheetData>
  <autoFilter ref="C131:K208"/>
  <mergeCells count="15">
    <mergeCell ref="D109:F109"/>
    <mergeCell ref="E120:H120"/>
    <mergeCell ref="E122:H122"/>
    <mergeCell ref="E124:H124"/>
    <mergeCell ref="L2:V2"/>
    <mergeCell ref="E85:H85"/>
    <mergeCell ref="E87:H87"/>
    <mergeCell ref="E89:H89"/>
    <mergeCell ref="D107:F107"/>
    <mergeCell ref="D108:F10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15"/>
  <sheetViews>
    <sheetView showGridLines="0" topLeftCell="A108" workbookViewId="0">
      <selection activeCell="W210" sqref="W21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33203125" customWidth="1"/>
    <col min="11" max="11" width="22.33203125" hidden="1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 x14ac:dyDescent="0.2">
      <c r="L2" s="282" t="s">
        <v>5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110</v>
      </c>
    </row>
    <row r="3" spans="2:46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2:46" ht="25.15" customHeight="1" x14ac:dyDescent="0.2">
      <c r="B4" s="17"/>
      <c r="D4" s="18" t="s">
        <v>113</v>
      </c>
      <c r="L4" s="17"/>
      <c r="M4" s="95" t="s">
        <v>9</v>
      </c>
      <c r="AT4" s="14" t="s">
        <v>3</v>
      </c>
    </row>
    <row r="5" spans="2:46" ht="7.1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300" t="str">
        <f>'Rekapitulácia stavby'!K6</f>
        <v>Senica OÚ, klientske centrum - stavebné úpravy</v>
      </c>
      <c r="F7" s="301"/>
      <c r="G7" s="301"/>
      <c r="H7" s="301"/>
      <c r="L7" s="17"/>
    </row>
    <row r="8" spans="2:46" ht="12" customHeight="1" x14ac:dyDescent="0.2">
      <c r="B8" s="17"/>
      <c r="D8" s="23" t="s">
        <v>114</v>
      </c>
      <c r="L8" s="17"/>
    </row>
    <row r="9" spans="2:46" s="1" customFormat="1" ht="16.5" customHeight="1" x14ac:dyDescent="0.2">
      <c r="B9" s="28"/>
      <c r="E9" s="300" t="s">
        <v>726</v>
      </c>
      <c r="F9" s="302"/>
      <c r="G9" s="302"/>
      <c r="H9" s="302"/>
      <c r="L9" s="28"/>
    </row>
    <row r="10" spans="2:46" s="1" customFormat="1" ht="12" customHeight="1" x14ac:dyDescent="0.2">
      <c r="B10" s="28"/>
      <c r="D10" s="23" t="s">
        <v>116</v>
      </c>
      <c r="L10" s="28"/>
    </row>
    <row r="11" spans="2:46" s="1" customFormat="1" ht="16.5" customHeight="1" x14ac:dyDescent="0.2">
      <c r="B11" s="28"/>
      <c r="E11" s="261" t="s">
        <v>1698</v>
      </c>
      <c r="F11" s="302"/>
      <c r="G11" s="302"/>
      <c r="H11" s="302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13</v>
      </c>
      <c r="F13" s="21" t="s">
        <v>1</v>
      </c>
      <c r="I13" s="23" t="s">
        <v>14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15</v>
      </c>
      <c r="F14" s="21" t="s">
        <v>23</v>
      </c>
      <c r="I14" s="23" t="s">
        <v>17</v>
      </c>
      <c r="J14" s="51"/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18</v>
      </c>
      <c r="I16" s="23" t="s">
        <v>19</v>
      </c>
      <c r="J16" s="21" t="str">
        <f>IF('Rekapitulácia stavby'!AN10="","",'Rekapitulácia stavby'!AN10)</f>
        <v/>
      </c>
      <c r="L16" s="28"/>
    </row>
    <row r="17" spans="2:12" s="1" customFormat="1" ht="18" customHeight="1" x14ac:dyDescent="0.2">
      <c r="B17" s="28"/>
      <c r="E17" s="21" t="str">
        <f>IF('Rekapitulácia stavby'!E11="","",'Rekapitulácia stavby'!E11)</f>
        <v xml:space="preserve">Ministerstvo vnútra Slovenskej republiky </v>
      </c>
      <c r="I17" s="23" t="s">
        <v>21</v>
      </c>
      <c r="J17" s="21" t="str">
        <f>IF('Rekapitulácia stavby'!AN11="","",'Rekapitulácia stavby'!AN11)</f>
        <v/>
      </c>
      <c r="L17" s="28"/>
    </row>
    <row r="18" spans="2:12" s="1" customFormat="1" ht="7.15" customHeight="1" x14ac:dyDescent="0.2">
      <c r="B18" s="28"/>
      <c r="L18" s="28"/>
    </row>
    <row r="19" spans="2:12" s="1" customFormat="1" ht="12" customHeight="1" x14ac:dyDescent="0.2">
      <c r="B19" s="28"/>
      <c r="D19" s="23" t="s">
        <v>22</v>
      </c>
      <c r="I19" s="23" t="s">
        <v>19</v>
      </c>
      <c r="J19" s="21" t="str">
        <f>'Rekapitulácia stavby'!AN13</f>
        <v/>
      </c>
      <c r="L19" s="28"/>
    </row>
    <row r="20" spans="2:12" s="1" customFormat="1" ht="18" customHeight="1" x14ac:dyDescent="0.2">
      <c r="B20" s="28"/>
      <c r="E20" s="264" t="str">
        <f>'Rekapitulácia stavby'!E14</f>
        <v xml:space="preserve"> </v>
      </c>
      <c r="F20" s="264"/>
      <c r="G20" s="264"/>
      <c r="H20" s="264"/>
      <c r="I20" s="23" t="s">
        <v>21</v>
      </c>
      <c r="J20" s="21" t="str">
        <f>'Rekapitulácia stavby'!AN14</f>
        <v/>
      </c>
      <c r="L20" s="28"/>
    </row>
    <row r="21" spans="2:12" s="1" customFormat="1" ht="7.15" customHeight="1" x14ac:dyDescent="0.2">
      <c r="B21" s="28"/>
      <c r="L21" s="28"/>
    </row>
    <row r="22" spans="2:12" s="1" customFormat="1" ht="12" customHeight="1" x14ac:dyDescent="0.2">
      <c r="B22" s="28"/>
      <c r="D22" s="23" t="s">
        <v>24</v>
      </c>
      <c r="I22" s="23" t="s">
        <v>19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Architectural &amp; Building Management s.r.o. </v>
      </c>
      <c r="I23" s="23" t="s">
        <v>21</v>
      </c>
      <c r="J23" s="21" t="str">
        <f>IF('Rekapitulácia stavby'!AN17="","",'Rekapitulácia stavby'!AN17)</f>
        <v/>
      </c>
      <c r="L23" s="28"/>
    </row>
    <row r="24" spans="2:12" s="1" customFormat="1" ht="7.15" customHeight="1" x14ac:dyDescent="0.2">
      <c r="B24" s="28"/>
      <c r="L24" s="28"/>
    </row>
    <row r="25" spans="2:12" s="1" customFormat="1" ht="12" customHeight="1" x14ac:dyDescent="0.2">
      <c r="B25" s="28"/>
      <c r="D25" s="23" t="s">
        <v>27</v>
      </c>
      <c r="I25" s="23" t="s">
        <v>19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/>
      <c r="I26" s="23" t="s">
        <v>21</v>
      </c>
      <c r="J26" s="21" t="str">
        <f>IF('Rekapitulácia stavby'!AN20="","",'Rekapitulácia stavby'!AN20)</f>
        <v/>
      </c>
      <c r="L26" s="28"/>
    </row>
    <row r="27" spans="2:12" s="1" customFormat="1" ht="7.15" customHeight="1" x14ac:dyDescent="0.2">
      <c r="B27" s="28"/>
      <c r="L27" s="28"/>
    </row>
    <row r="28" spans="2:12" s="1" customFormat="1" ht="12" customHeight="1" x14ac:dyDescent="0.2">
      <c r="B28" s="28"/>
      <c r="D28" s="23" t="s">
        <v>28</v>
      </c>
      <c r="L28" s="28"/>
    </row>
    <row r="29" spans="2:12" s="7" customFormat="1" ht="16.5" customHeight="1" x14ac:dyDescent="0.2">
      <c r="B29" s="96"/>
      <c r="E29" s="267" t="s">
        <v>1</v>
      </c>
      <c r="F29" s="267"/>
      <c r="G29" s="267"/>
      <c r="H29" s="267"/>
      <c r="L29" s="96"/>
    </row>
    <row r="30" spans="2:12" s="1" customFormat="1" ht="7.15" customHeight="1" x14ac:dyDescent="0.2">
      <c r="B30" s="28"/>
      <c r="L30" s="28"/>
    </row>
    <row r="31" spans="2:12" s="1" customFormat="1" ht="7.1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65" customHeight="1" x14ac:dyDescent="0.2">
      <c r="B32" s="28"/>
      <c r="D32" s="21" t="s">
        <v>120</v>
      </c>
      <c r="J32" s="27"/>
      <c r="L32" s="28"/>
    </row>
    <row r="33" spans="2:12" s="1" customFormat="1" ht="14.65" customHeight="1" x14ac:dyDescent="0.2">
      <c r="B33" s="28"/>
      <c r="D33" s="26" t="s">
        <v>121</v>
      </c>
      <c r="J33" s="27"/>
      <c r="L33" s="28"/>
    </row>
    <row r="34" spans="2:12" s="1" customFormat="1" ht="25.35" customHeight="1" x14ac:dyDescent="0.2">
      <c r="B34" s="28"/>
      <c r="D34" s="97" t="s">
        <v>31</v>
      </c>
      <c r="J34" s="64"/>
      <c r="L34" s="28"/>
    </row>
    <row r="35" spans="2:12" s="1" customFormat="1" ht="7.1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65" customHeight="1" x14ac:dyDescent="0.2">
      <c r="B36" s="28"/>
      <c r="F36" s="31" t="s">
        <v>33</v>
      </c>
      <c r="I36" s="31" t="s">
        <v>32</v>
      </c>
      <c r="J36" s="31" t="s">
        <v>34</v>
      </c>
      <c r="L36" s="28"/>
    </row>
    <row r="37" spans="2:12" s="1" customFormat="1" ht="14.65" customHeight="1" x14ac:dyDescent="0.2">
      <c r="B37" s="28"/>
      <c r="D37" s="98" t="s">
        <v>35</v>
      </c>
      <c r="E37" s="33" t="s">
        <v>36</v>
      </c>
      <c r="F37" s="99">
        <f>ROUND((SUM(BE106:BE110) + SUM(BE132:BE214)),  2)</f>
        <v>0</v>
      </c>
      <c r="G37" s="100"/>
      <c r="H37" s="100"/>
      <c r="I37" s="101">
        <v>0.2</v>
      </c>
      <c r="J37" s="99">
        <f>ROUND(((SUM(BE106:BE110) + SUM(BE132:BE214))*I37),  2)</f>
        <v>0</v>
      </c>
      <c r="L37" s="28"/>
    </row>
    <row r="38" spans="2:12" s="1" customFormat="1" ht="14.65" customHeight="1" x14ac:dyDescent="0.2">
      <c r="B38" s="28"/>
      <c r="E38" s="33" t="s">
        <v>37</v>
      </c>
      <c r="F38" s="84"/>
      <c r="I38" s="102">
        <v>0.2</v>
      </c>
      <c r="J38" s="84"/>
      <c r="L38" s="28"/>
    </row>
    <row r="39" spans="2:12" s="1" customFormat="1" ht="14.65" hidden="1" customHeight="1" x14ac:dyDescent="0.2">
      <c r="B39" s="28"/>
      <c r="E39" s="23" t="s">
        <v>38</v>
      </c>
      <c r="F39" s="84">
        <f>ROUND((SUM(BG106:BG110) + SUM(BG132:BG214)),  2)</f>
        <v>0</v>
      </c>
      <c r="I39" s="102">
        <v>0.2</v>
      </c>
      <c r="J39" s="84">
        <f>0</f>
        <v>0</v>
      </c>
      <c r="L39" s="28"/>
    </row>
    <row r="40" spans="2:12" s="1" customFormat="1" ht="14.65" hidden="1" customHeight="1" x14ac:dyDescent="0.2">
      <c r="B40" s="28"/>
      <c r="E40" s="23" t="s">
        <v>39</v>
      </c>
      <c r="F40" s="84">
        <f>ROUND((SUM(BH106:BH110) + SUM(BH132:BH214)),  2)</f>
        <v>0</v>
      </c>
      <c r="I40" s="102">
        <v>0.2</v>
      </c>
      <c r="J40" s="84">
        <f>0</f>
        <v>0</v>
      </c>
      <c r="L40" s="28"/>
    </row>
    <row r="41" spans="2:12" s="1" customFormat="1" ht="14.65" hidden="1" customHeight="1" x14ac:dyDescent="0.2">
      <c r="B41" s="28"/>
      <c r="E41" s="33" t="s">
        <v>40</v>
      </c>
      <c r="F41" s="99">
        <f>ROUND((SUM(BI106:BI110) + SUM(BI132:BI214)),  2)</f>
        <v>0</v>
      </c>
      <c r="G41" s="100"/>
      <c r="H41" s="100"/>
      <c r="I41" s="101">
        <v>0</v>
      </c>
      <c r="J41" s="99">
        <f>0</f>
        <v>0</v>
      </c>
      <c r="L41" s="28"/>
    </row>
    <row r="42" spans="2:12" s="1" customFormat="1" ht="7.15" customHeight="1" x14ac:dyDescent="0.2">
      <c r="B42" s="28"/>
      <c r="L42" s="28"/>
    </row>
    <row r="43" spans="2:12" s="1" customFormat="1" ht="25.35" customHeight="1" x14ac:dyDescent="0.2">
      <c r="B43" s="28"/>
      <c r="C43" s="93"/>
      <c r="D43" s="103" t="s">
        <v>41</v>
      </c>
      <c r="E43" s="55"/>
      <c r="F43" s="55"/>
      <c r="G43" s="104" t="s">
        <v>42</v>
      </c>
      <c r="H43" s="105" t="s">
        <v>43</v>
      </c>
      <c r="I43" s="55"/>
      <c r="J43" s="106"/>
      <c r="K43" s="107"/>
      <c r="L43" s="28"/>
    </row>
    <row r="44" spans="2:12" s="1" customFormat="1" ht="14.65" customHeight="1" x14ac:dyDescent="0.2">
      <c r="B44" s="28"/>
      <c r="L44" s="28"/>
    </row>
    <row r="45" spans="2:12" ht="14.65" customHeight="1" x14ac:dyDescent="0.2">
      <c r="B45" s="17"/>
      <c r="L45" s="17"/>
    </row>
    <row r="46" spans="2:12" ht="14.65" customHeight="1" x14ac:dyDescent="0.2">
      <c r="B46" s="17"/>
      <c r="L46" s="17"/>
    </row>
    <row r="47" spans="2:12" ht="14.65" customHeight="1" x14ac:dyDescent="0.2">
      <c r="B47" s="17"/>
      <c r="L47" s="17"/>
    </row>
    <row r="48" spans="2:12" ht="14.65" customHeight="1" x14ac:dyDescent="0.2">
      <c r="B48" s="17"/>
      <c r="L48" s="17"/>
    </row>
    <row r="49" spans="2:12" ht="14.65" customHeight="1" x14ac:dyDescent="0.2">
      <c r="B49" s="17"/>
      <c r="L49" s="17"/>
    </row>
    <row r="50" spans="2:12" s="1" customFormat="1" ht="14.6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8"/>
      <c r="D61" s="42" t="s">
        <v>46</v>
      </c>
      <c r="E61" s="30"/>
      <c r="F61" s="108" t="s">
        <v>47</v>
      </c>
      <c r="G61" s="42" t="s">
        <v>46</v>
      </c>
      <c r="H61" s="30"/>
      <c r="I61" s="30"/>
      <c r="J61" s="109" t="s">
        <v>47</v>
      </c>
      <c r="K61" s="30"/>
      <c r="L61" s="28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8"/>
      <c r="D76" s="42" t="s">
        <v>46</v>
      </c>
      <c r="E76" s="30"/>
      <c r="F76" s="108" t="s">
        <v>47</v>
      </c>
      <c r="G76" s="42" t="s">
        <v>46</v>
      </c>
      <c r="H76" s="30"/>
      <c r="I76" s="30"/>
      <c r="J76" s="109" t="s">
        <v>47</v>
      </c>
      <c r="K76" s="30"/>
      <c r="L76" s="28"/>
    </row>
    <row r="77" spans="2:12" s="1" customFormat="1" ht="14.6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15" customHeight="1" x14ac:dyDescent="0.2">
      <c r="B82" s="28"/>
      <c r="C82" s="18" t="s">
        <v>122</v>
      </c>
      <c r="L82" s="28"/>
    </row>
    <row r="83" spans="2:12" s="1" customFormat="1" ht="7.15" customHeight="1" x14ac:dyDescent="0.2">
      <c r="B83" s="28"/>
      <c r="L83" s="28"/>
    </row>
    <row r="84" spans="2:12" s="1" customFormat="1" ht="12" customHeight="1" x14ac:dyDescent="0.2">
      <c r="B84" s="28"/>
      <c r="C84" s="23" t="s">
        <v>12</v>
      </c>
      <c r="L84" s="28"/>
    </row>
    <row r="85" spans="2:12" s="1" customFormat="1" ht="16.5" customHeight="1" x14ac:dyDescent="0.2">
      <c r="B85" s="28"/>
      <c r="E85" s="300" t="str">
        <f>E7</f>
        <v>Senica OÚ, klientske centrum - stavebné úpravy</v>
      </c>
      <c r="F85" s="301"/>
      <c r="G85" s="301"/>
      <c r="H85" s="301"/>
      <c r="L85" s="28"/>
    </row>
    <row r="86" spans="2:12" ht="12" customHeight="1" x14ac:dyDescent="0.2">
      <c r="B86" s="17"/>
      <c r="C86" s="23" t="s">
        <v>114</v>
      </c>
      <c r="L86" s="17"/>
    </row>
    <row r="87" spans="2:12" s="1" customFormat="1" ht="16.5" customHeight="1" x14ac:dyDescent="0.2">
      <c r="B87" s="28"/>
      <c r="E87" s="300" t="s">
        <v>726</v>
      </c>
      <c r="F87" s="302"/>
      <c r="G87" s="302"/>
      <c r="H87" s="302"/>
      <c r="L87" s="28"/>
    </row>
    <row r="88" spans="2:12" s="1" customFormat="1" ht="12" customHeight="1" x14ac:dyDescent="0.2">
      <c r="B88" s="28"/>
      <c r="C88" s="23" t="s">
        <v>116</v>
      </c>
      <c r="L88" s="28"/>
    </row>
    <row r="89" spans="2:12" s="1" customFormat="1" ht="16.5" customHeight="1" x14ac:dyDescent="0.2">
      <c r="B89" s="28"/>
      <c r="E89" s="261" t="str">
        <f>E11</f>
        <v>7 - Slaboprúd</v>
      </c>
      <c r="F89" s="302"/>
      <c r="G89" s="302"/>
      <c r="H89" s="302"/>
      <c r="L89" s="28"/>
    </row>
    <row r="90" spans="2:12" s="1" customFormat="1" ht="7.15" customHeight="1" x14ac:dyDescent="0.2">
      <c r="B90" s="28"/>
      <c r="L90" s="28"/>
    </row>
    <row r="91" spans="2:12" s="1" customFormat="1" ht="12" customHeight="1" x14ac:dyDescent="0.2">
      <c r="B91" s="28"/>
      <c r="C91" s="23" t="s">
        <v>15</v>
      </c>
      <c r="F91" s="21" t="str">
        <f>F14</f>
        <v xml:space="preserve"> </v>
      </c>
      <c r="I91" s="23" t="s">
        <v>17</v>
      </c>
      <c r="J91" s="51" t="str">
        <f>IF(J14="","",J14)</f>
        <v/>
      </c>
      <c r="L91" s="28"/>
    </row>
    <row r="92" spans="2:12" s="1" customFormat="1" ht="7.15" customHeight="1" x14ac:dyDescent="0.2">
      <c r="B92" s="28"/>
      <c r="L92" s="28"/>
    </row>
    <row r="93" spans="2:12" s="1" customFormat="1" ht="40.15" customHeight="1" x14ac:dyDescent="0.2">
      <c r="B93" s="28"/>
      <c r="C93" s="23" t="s">
        <v>18</v>
      </c>
      <c r="F93" s="21" t="str">
        <f>E17</f>
        <v xml:space="preserve">Ministerstvo vnútra Slovenskej republiky </v>
      </c>
      <c r="I93" s="23" t="s">
        <v>24</v>
      </c>
      <c r="J93" s="24" t="str">
        <f>E23</f>
        <v xml:space="preserve">Architectural &amp; Building Management s.r.o. </v>
      </c>
      <c r="L93" s="28"/>
    </row>
    <row r="94" spans="2:12" s="1" customFormat="1" ht="15.4" customHeight="1" x14ac:dyDescent="0.2">
      <c r="B94" s="28"/>
      <c r="C94" s="23" t="s">
        <v>22</v>
      </c>
      <c r="F94" s="21" t="str">
        <f>IF(E20="","",E20)</f>
        <v xml:space="preserve"> </v>
      </c>
      <c r="I94" s="23" t="s">
        <v>27</v>
      </c>
      <c r="J94" s="24"/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10" t="s">
        <v>123</v>
      </c>
      <c r="D96" s="93"/>
      <c r="E96" s="93"/>
      <c r="F96" s="93"/>
      <c r="G96" s="93"/>
      <c r="H96" s="93"/>
      <c r="I96" s="93"/>
      <c r="J96" s="111" t="s">
        <v>124</v>
      </c>
      <c r="K96" s="93"/>
      <c r="L96" s="28"/>
    </row>
    <row r="97" spans="2:65" s="1" customFormat="1" ht="10.35" customHeight="1" x14ac:dyDescent="0.2">
      <c r="B97" s="28"/>
      <c r="L97" s="28"/>
    </row>
    <row r="98" spans="2:65" s="1" customFormat="1" ht="22.9" customHeight="1" x14ac:dyDescent="0.2">
      <c r="B98" s="28"/>
      <c r="C98" s="112" t="s">
        <v>125</v>
      </c>
      <c r="J98" s="64"/>
      <c r="L98" s="28"/>
      <c r="AU98" s="14" t="s">
        <v>126</v>
      </c>
    </row>
    <row r="99" spans="2:65" s="8" customFormat="1" ht="25.15" customHeight="1" x14ac:dyDescent="0.2">
      <c r="B99" s="113"/>
      <c r="D99" s="114" t="s">
        <v>650</v>
      </c>
      <c r="E99" s="115"/>
      <c r="F99" s="115"/>
      <c r="G99" s="115"/>
      <c r="H99" s="115"/>
      <c r="I99" s="115"/>
      <c r="J99" s="116"/>
      <c r="L99" s="113"/>
    </row>
    <row r="100" spans="2:65" s="9" customFormat="1" ht="19.899999999999999" customHeight="1" x14ac:dyDescent="0.2">
      <c r="B100" s="117"/>
      <c r="D100" s="118" t="s">
        <v>484</v>
      </c>
      <c r="E100" s="119"/>
      <c r="F100" s="119"/>
      <c r="G100" s="119"/>
      <c r="H100" s="119"/>
      <c r="I100" s="119"/>
      <c r="J100" s="120"/>
      <c r="L100" s="117"/>
    </row>
    <row r="101" spans="2:65" s="9" customFormat="1" ht="14.85" customHeight="1" x14ac:dyDescent="0.2">
      <c r="B101" s="117"/>
      <c r="D101" s="118" t="s">
        <v>485</v>
      </c>
      <c r="E101" s="119"/>
      <c r="F101" s="119"/>
      <c r="G101" s="119"/>
      <c r="H101" s="119"/>
      <c r="I101" s="119"/>
      <c r="J101" s="120"/>
      <c r="L101" s="117"/>
    </row>
    <row r="102" spans="2:65" s="9" customFormat="1" ht="21.75" customHeight="1" x14ac:dyDescent="0.2">
      <c r="B102" s="117"/>
      <c r="D102" s="118" t="s">
        <v>651</v>
      </c>
      <c r="E102" s="119"/>
      <c r="F102" s="119"/>
      <c r="G102" s="119"/>
      <c r="H102" s="119"/>
      <c r="I102" s="119"/>
      <c r="J102" s="120"/>
      <c r="L102" s="117"/>
    </row>
    <row r="103" spans="2:65" s="9" customFormat="1" ht="21.75" customHeight="1" x14ac:dyDescent="0.2">
      <c r="B103" s="117"/>
      <c r="D103" s="118" t="s">
        <v>652</v>
      </c>
      <c r="E103" s="119"/>
      <c r="F103" s="119"/>
      <c r="G103" s="119"/>
      <c r="H103" s="119"/>
      <c r="I103" s="119"/>
      <c r="J103" s="120"/>
      <c r="L103" s="117"/>
    </row>
    <row r="104" spans="2:65" s="1" customFormat="1" ht="21.75" customHeight="1" x14ac:dyDescent="0.2">
      <c r="B104" s="28"/>
      <c r="L104" s="28"/>
    </row>
    <row r="105" spans="2:65" s="1" customFormat="1" ht="7.15" customHeight="1" x14ac:dyDescent="0.2">
      <c r="B105" s="28"/>
      <c r="L105" s="28"/>
    </row>
    <row r="106" spans="2:65" s="1" customFormat="1" ht="29.25" customHeight="1" x14ac:dyDescent="0.2">
      <c r="B106" s="28"/>
      <c r="C106" s="112" t="s">
        <v>140</v>
      </c>
      <c r="J106" s="121">
        <f>ROUND(J107 + J108 + J109,2)</f>
        <v>0</v>
      </c>
      <c r="L106" s="28"/>
      <c r="N106" s="122" t="s">
        <v>35</v>
      </c>
    </row>
    <row r="107" spans="2:65" s="1" customFormat="1" ht="18" customHeight="1" x14ac:dyDescent="0.2">
      <c r="B107" s="123"/>
      <c r="C107" s="124"/>
      <c r="D107" s="303" t="s">
        <v>141</v>
      </c>
      <c r="E107" s="303"/>
      <c r="F107" s="303"/>
      <c r="G107" s="124"/>
      <c r="H107" s="124"/>
      <c r="I107" s="124"/>
      <c r="J107" s="125">
        <v>0</v>
      </c>
      <c r="K107" s="124"/>
      <c r="L107" s="123"/>
      <c r="M107" s="124"/>
      <c r="N107" s="126" t="s">
        <v>37</v>
      </c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7" t="s">
        <v>142</v>
      </c>
      <c r="AZ107" s="124"/>
      <c r="BA107" s="124"/>
      <c r="BB107" s="124"/>
      <c r="BC107" s="124"/>
      <c r="BD107" s="124"/>
      <c r="BE107" s="128">
        <f>IF(N107="základná",J107,0)</f>
        <v>0</v>
      </c>
      <c r="BF107" s="128">
        <f>IF(N107="znížená",J107,0)</f>
        <v>0</v>
      </c>
      <c r="BG107" s="128">
        <f>IF(N107="zákl. prenesená",J107,0)</f>
        <v>0</v>
      </c>
      <c r="BH107" s="128">
        <f>IF(N107="zníž. prenesená",J107,0)</f>
        <v>0</v>
      </c>
      <c r="BI107" s="128">
        <f>IF(N107="nulová",J107,0)</f>
        <v>0</v>
      </c>
      <c r="BJ107" s="127" t="s">
        <v>83</v>
      </c>
      <c r="BK107" s="124"/>
      <c r="BL107" s="124"/>
      <c r="BM107" s="124"/>
    </row>
    <row r="108" spans="2:65" s="1" customFormat="1" ht="18" customHeight="1" x14ac:dyDescent="0.2">
      <c r="B108" s="123"/>
      <c r="C108" s="124"/>
      <c r="D108" s="303" t="s">
        <v>143</v>
      </c>
      <c r="E108" s="303"/>
      <c r="F108" s="303"/>
      <c r="G108" s="124"/>
      <c r="H108" s="124"/>
      <c r="I108" s="124"/>
      <c r="J108" s="125">
        <v>0</v>
      </c>
      <c r="K108" s="124"/>
      <c r="L108" s="123"/>
      <c r="M108" s="124"/>
      <c r="N108" s="126" t="s">
        <v>37</v>
      </c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7" t="s">
        <v>142</v>
      </c>
      <c r="AZ108" s="124"/>
      <c r="BA108" s="124"/>
      <c r="BB108" s="124"/>
      <c r="BC108" s="124"/>
      <c r="BD108" s="124"/>
      <c r="BE108" s="128">
        <f>IF(N108="základná",J108,0)</f>
        <v>0</v>
      </c>
      <c r="BF108" s="128">
        <f>IF(N108="znížená",J108,0)</f>
        <v>0</v>
      </c>
      <c r="BG108" s="128">
        <f>IF(N108="zákl. prenesená",J108,0)</f>
        <v>0</v>
      </c>
      <c r="BH108" s="128">
        <f>IF(N108="zníž. prenesená",J108,0)</f>
        <v>0</v>
      </c>
      <c r="BI108" s="128">
        <f>IF(N108="nulová",J108,0)</f>
        <v>0</v>
      </c>
      <c r="BJ108" s="127" t="s">
        <v>83</v>
      </c>
      <c r="BK108" s="124"/>
      <c r="BL108" s="124"/>
      <c r="BM108" s="124"/>
    </row>
    <row r="109" spans="2:65" s="1" customFormat="1" ht="18" customHeight="1" x14ac:dyDescent="0.2">
      <c r="B109" s="123"/>
      <c r="C109" s="124"/>
      <c r="D109" s="303" t="s">
        <v>144</v>
      </c>
      <c r="E109" s="303"/>
      <c r="F109" s="303"/>
      <c r="G109" s="124"/>
      <c r="H109" s="124"/>
      <c r="I109" s="124"/>
      <c r="J109" s="125">
        <v>0</v>
      </c>
      <c r="K109" s="124"/>
      <c r="L109" s="123"/>
      <c r="M109" s="124"/>
      <c r="N109" s="126" t="s">
        <v>37</v>
      </c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7" t="s">
        <v>142</v>
      </c>
      <c r="AZ109" s="124"/>
      <c r="BA109" s="124"/>
      <c r="BB109" s="124"/>
      <c r="BC109" s="124"/>
      <c r="BD109" s="124"/>
      <c r="BE109" s="128">
        <f>IF(N109="základná",J109,0)</f>
        <v>0</v>
      </c>
      <c r="BF109" s="128">
        <f>IF(N109="znížená",J109,0)</f>
        <v>0</v>
      </c>
      <c r="BG109" s="128">
        <f>IF(N109="zákl. prenesená",J109,0)</f>
        <v>0</v>
      </c>
      <c r="BH109" s="128">
        <f>IF(N109="zníž. prenesená",J109,0)</f>
        <v>0</v>
      </c>
      <c r="BI109" s="128">
        <f>IF(N109="nulová",J109,0)</f>
        <v>0</v>
      </c>
      <c r="BJ109" s="127" t="s">
        <v>83</v>
      </c>
      <c r="BK109" s="124"/>
      <c r="BL109" s="124"/>
      <c r="BM109" s="124"/>
    </row>
    <row r="110" spans="2:65" s="1" customFormat="1" ht="18" customHeight="1" x14ac:dyDescent="0.2">
      <c r="B110" s="28"/>
      <c r="L110" s="28"/>
    </row>
    <row r="111" spans="2:65" s="1" customFormat="1" ht="29.25" customHeight="1" x14ac:dyDescent="0.2">
      <c r="B111" s="28"/>
      <c r="C111" s="92" t="s">
        <v>112</v>
      </c>
      <c r="D111" s="93"/>
      <c r="E111" s="93"/>
      <c r="F111" s="93"/>
      <c r="G111" s="93"/>
      <c r="H111" s="93"/>
      <c r="I111" s="93"/>
      <c r="J111" s="94"/>
      <c r="K111" s="93"/>
      <c r="L111" s="28"/>
    </row>
    <row r="112" spans="2:65" s="1" customFormat="1" ht="7.1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7.15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5.15" customHeight="1" x14ac:dyDescent="0.2">
      <c r="B117" s="28"/>
      <c r="C117" s="18" t="s">
        <v>145</v>
      </c>
      <c r="L117" s="28"/>
    </row>
    <row r="118" spans="2:12" s="1" customFormat="1" ht="7.15" customHeight="1" x14ac:dyDescent="0.2">
      <c r="B118" s="28"/>
      <c r="L118" s="28"/>
    </row>
    <row r="119" spans="2:12" s="1" customFormat="1" ht="12" customHeight="1" x14ac:dyDescent="0.2">
      <c r="B119" s="28"/>
      <c r="C119" s="23" t="s">
        <v>12</v>
      </c>
      <c r="L119" s="28"/>
    </row>
    <row r="120" spans="2:12" s="1" customFormat="1" ht="16.5" customHeight="1" x14ac:dyDescent="0.2">
      <c r="B120" s="28"/>
      <c r="E120" s="300" t="str">
        <f>E7</f>
        <v>Senica OÚ, klientske centrum - stavebné úpravy</v>
      </c>
      <c r="F120" s="301"/>
      <c r="G120" s="301"/>
      <c r="H120" s="301"/>
      <c r="L120" s="28"/>
    </row>
    <row r="121" spans="2:12" ht="12" customHeight="1" x14ac:dyDescent="0.2">
      <c r="B121" s="17"/>
      <c r="C121" s="23" t="s">
        <v>114</v>
      </c>
      <c r="L121" s="17"/>
    </row>
    <row r="122" spans="2:12" s="1" customFormat="1" ht="16.5" customHeight="1" x14ac:dyDescent="0.2">
      <c r="B122" s="28"/>
      <c r="E122" s="300" t="s">
        <v>726</v>
      </c>
      <c r="F122" s="302"/>
      <c r="G122" s="302"/>
      <c r="H122" s="302"/>
      <c r="L122" s="28"/>
    </row>
    <row r="123" spans="2:12" s="1" customFormat="1" ht="12" customHeight="1" x14ac:dyDescent="0.2">
      <c r="B123" s="28"/>
      <c r="C123" s="23" t="s">
        <v>116</v>
      </c>
      <c r="L123" s="28"/>
    </row>
    <row r="124" spans="2:12" s="1" customFormat="1" ht="16.5" customHeight="1" x14ac:dyDescent="0.2">
      <c r="B124" s="28"/>
      <c r="E124" s="261" t="str">
        <f>E11</f>
        <v>7 - Slaboprúd</v>
      </c>
      <c r="F124" s="302"/>
      <c r="G124" s="302"/>
      <c r="H124" s="302"/>
      <c r="L124" s="28"/>
    </row>
    <row r="125" spans="2:12" s="1" customFormat="1" ht="7.15" customHeight="1" x14ac:dyDescent="0.2">
      <c r="B125" s="28"/>
      <c r="L125" s="28"/>
    </row>
    <row r="126" spans="2:12" s="1" customFormat="1" ht="12" customHeight="1" x14ac:dyDescent="0.2">
      <c r="B126" s="28"/>
      <c r="C126" s="23" t="s">
        <v>15</v>
      </c>
      <c r="F126" s="21" t="str">
        <f>F14</f>
        <v xml:space="preserve"> </v>
      </c>
      <c r="I126" s="23" t="s">
        <v>17</v>
      </c>
      <c r="J126" s="51" t="str">
        <f>IF(J14="","",J14)</f>
        <v/>
      </c>
      <c r="L126" s="28"/>
    </row>
    <row r="127" spans="2:12" s="1" customFormat="1" ht="7.15" customHeight="1" x14ac:dyDescent="0.2">
      <c r="B127" s="28"/>
      <c r="L127" s="28"/>
    </row>
    <row r="128" spans="2:12" s="1" customFormat="1" ht="40.15" customHeight="1" x14ac:dyDescent="0.2">
      <c r="B128" s="28"/>
      <c r="C128" s="23" t="s">
        <v>18</v>
      </c>
      <c r="F128" s="21" t="str">
        <f>E17</f>
        <v xml:space="preserve">Ministerstvo vnútra Slovenskej republiky </v>
      </c>
      <c r="I128" s="23" t="s">
        <v>24</v>
      </c>
      <c r="J128" s="24" t="str">
        <f>E23</f>
        <v xml:space="preserve">Architectural &amp; Building Management s.r.o. </v>
      </c>
      <c r="L128" s="28"/>
    </row>
    <row r="129" spans="2:65" s="1" customFormat="1" ht="15.4" customHeight="1" x14ac:dyDescent="0.2">
      <c r="B129" s="28"/>
      <c r="C129" s="23" t="s">
        <v>22</v>
      </c>
      <c r="F129" s="21" t="str">
        <f>IF(E20="","",E20)</f>
        <v xml:space="preserve"> </v>
      </c>
      <c r="I129" s="23" t="s">
        <v>27</v>
      </c>
      <c r="J129" s="24"/>
      <c r="L129" s="28"/>
    </row>
    <row r="130" spans="2:65" s="1" customFormat="1" ht="10.35" customHeight="1" x14ac:dyDescent="0.2">
      <c r="B130" s="28"/>
      <c r="L130" s="28"/>
    </row>
    <row r="131" spans="2:65" s="10" customFormat="1" ht="29.25" customHeight="1" x14ac:dyDescent="0.2">
      <c r="B131" s="129"/>
      <c r="C131" s="130" t="s">
        <v>146</v>
      </c>
      <c r="D131" s="131" t="s">
        <v>56</v>
      </c>
      <c r="E131" s="131" t="s">
        <v>52</v>
      </c>
      <c r="F131" s="131" t="s">
        <v>53</v>
      </c>
      <c r="G131" s="131" t="s">
        <v>147</v>
      </c>
      <c r="H131" s="131" t="s">
        <v>148</v>
      </c>
      <c r="I131" s="131" t="s">
        <v>149</v>
      </c>
      <c r="J131" s="132" t="s">
        <v>124</v>
      </c>
      <c r="K131" s="133" t="s">
        <v>150</v>
      </c>
      <c r="L131" s="129"/>
      <c r="M131" s="57" t="s">
        <v>1</v>
      </c>
      <c r="N131" s="58" t="s">
        <v>35</v>
      </c>
      <c r="O131" s="58" t="s">
        <v>151</v>
      </c>
      <c r="P131" s="58" t="s">
        <v>152</v>
      </c>
      <c r="Q131" s="58" t="s">
        <v>153</v>
      </c>
      <c r="R131" s="58" t="s">
        <v>154</v>
      </c>
      <c r="S131" s="58" t="s">
        <v>155</v>
      </c>
      <c r="T131" s="59" t="s">
        <v>156</v>
      </c>
    </row>
    <row r="132" spans="2:65" s="1" customFormat="1" ht="22.9" customHeight="1" x14ac:dyDescent="0.25">
      <c r="B132" s="28"/>
      <c r="C132" s="62" t="s">
        <v>120</v>
      </c>
      <c r="J132" s="134"/>
      <c r="L132" s="28"/>
      <c r="M132" s="60"/>
      <c r="N132" s="52"/>
      <c r="O132" s="52"/>
      <c r="P132" s="135">
        <f>P133</f>
        <v>0</v>
      </c>
      <c r="Q132" s="52"/>
      <c r="R132" s="135">
        <f>R133</f>
        <v>0</v>
      </c>
      <c r="S132" s="52"/>
      <c r="T132" s="136">
        <f>T133</f>
        <v>0</v>
      </c>
      <c r="AT132" s="14" t="s">
        <v>70</v>
      </c>
      <c r="AU132" s="14" t="s">
        <v>126</v>
      </c>
      <c r="BK132" s="137">
        <f>BK133</f>
        <v>0</v>
      </c>
    </row>
    <row r="133" spans="2:65" s="11" customFormat="1" ht="25.9" customHeight="1" x14ac:dyDescent="0.2">
      <c r="B133" s="138"/>
      <c r="D133" s="139" t="s">
        <v>70</v>
      </c>
      <c r="E133" s="140" t="s">
        <v>157</v>
      </c>
      <c r="F133" s="140" t="s">
        <v>653</v>
      </c>
      <c r="J133" s="141"/>
      <c r="L133" s="138"/>
      <c r="M133" s="142"/>
      <c r="P133" s="143">
        <f>P135+SUM(P136:P172)</f>
        <v>0</v>
      </c>
      <c r="R133" s="143">
        <f>R135+SUM(R136:R172)</f>
        <v>0</v>
      </c>
      <c r="T133" s="144">
        <f>T135+SUM(T136:T172)</f>
        <v>0</v>
      </c>
      <c r="AR133" s="139" t="s">
        <v>78</v>
      </c>
      <c r="AT133" s="145" t="s">
        <v>70</v>
      </c>
      <c r="AU133" s="145" t="s">
        <v>71</v>
      </c>
      <c r="AY133" s="139" t="s">
        <v>159</v>
      </c>
      <c r="BK133" s="146">
        <f>BK135+SUM(BK136:BK172)</f>
        <v>0</v>
      </c>
    </row>
    <row r="134" spans="2:65" s="11" customFormat="1" ht="25.9" customHeight="1" x14ac:dyDescent="0.25">
      <c r="B134" s="138"/>
      <c r="D134" s="139"/>
      <c r="E134" s="140"/>
      <c r="F134" s="217" t="s">
        <v>1732</v>
      </c>
      <c r="J134" s="141"/>
      <c r="L134" s="138"/>
      <c r="M134" s="142"/>
      <c r="P134" s="143"/>
      <c r="R134" s="143"/>
      <c r="T134" s="144"/>
      <c r="AR134" s="139"/>
      <c r="AT134" s="145"/>
      <c r="AU134" s="145"/>
      <c r="AY134" s="139"/>
      <c r="BK134" s="146"/>
    </row>
    <row r="135" spans="2:65" s="1" customFormat="1" ht="16.5" customHeight="1" x14ac:dyDescent="0.2">
      <c r="B135" s="123"/>
      <c r="C135" s="149" t="s">
        <v>71</v>
      </c>
      <c r="D135" s="149" t="s">
        <v>161</v>
      </c>
      <c r="E135" s="150" t="s">
        <v>654</v>
      </c>
      <c r="F135" s="151" t="s">
        <v>655</v>
      </c>
      <c r="G135" s="152" t="s">
        <v>196</v>
      </c>
      <c r="H135" s="153">
        <v>950</v>
      </c>
      <c r="I135" s="154"/>
      <c r="J135" s="154"/>
      <c r="K135" s="155"/>
      <c r="L135" s="28"/>
      <c r="M135" s="156" t="s">
        <v>1</v>
      </c>
      <c r="N135" s="122" t="s">
        <v>37</v>
      </c>
      <c r="O135" s="157">
        <v>0</v>
      </c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AR135" s="159" t="s">
        <v>90</v>
      </c>
      <c r="AT135" s="159" t="s">
        <v>161</v>
      </c>
      <c r="AU135" s="159" t="s">
        <v>78</v>
      </c>
      <c r="AY135" s="14" t="s">
        <v>159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4" t="s">
        <v>83</v>
      </c>
      <c r="BK135" s="160">
        <f>ROUND(I135*H135,2)</f>
        <v>0</v>
      </c>
      <c r="BL135" s="14" t="s">
        <v>90</v>
      </c>
      <c r="BM135" s="159" t="s">
        <v>90</v>
      </c>
    </row>
    <row r="136" spans="2:65" s="1" customFormat="1" ht="16.5" customHeight="1" x14ac:dyDescent="0.2">
      <c r="B136" s="123"/>
      <c r="C136" s="149" t="s">
        <v>71</v>
      </c>
      <c r="D136" s="149" t="s">
        <v>161</v>
      </c>
      <c r="E136" s="150" t="s">
        <v>656</v>
      </c>
      <c r="F136" s="187" t="s">
        <v>1745</v>
      </c>
      <c r="G136" s="152" t="s">
        <v>462</v>
      </c>
      <c r="H136" s="153">
        <v>38</v>
      </c>
      <c r="I136" s="154"/>
      <c r="J136" s="154"/>
      <c r="K136" s="155"/>
      <c r="L136" s="28"/>
      <c r="M136" s="156" t="s">
        <v>1</v>
      </c>
      <c r="N136" s="122" t="s">
        <v>37</v>
      </c>
      <c r="O136" s="157">
        <v>0</v>
      </c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8">
        <f>S136*H136</f>
        <v>0</v>
      </c>
      <c r="AR136" s="159" t="s">
        <v>90</v>
      </c>
      <c r="AT136" s="159" t="s">
        <v>161</v>
      </c>
      <c r="AU136" s="159" t="s">
        <v>78</v>
      </c>
      <c r="AY136" s="14" t="s">
        <v>159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83</v>
      </c>
      <c r="BK136" s="160">
        <f>ROUND(I136*H136,2)</f>
        <v>0</v>
      </c>
      <c r="BL136" s="14" t="s">
        <v>90</v>
      </c>
      <c r="BM136" s="159" t="s">
        <v>102</v>
      </c>
    </row>
    <row r="137" spans="2:65" s="1" customFormat="1" ht="16.5" customHeight="1" x14ac:dyDescent="0.2">
      <c r="B137" s="123"/>
      <c r="C137" s="149" t="s">
        <v>71</v>
      </c>
      <c r="D137" s="149" t="s">
        <v>161</v>
      </c>
      <c r="E137" s="150" t="s">
        <v>1699</v>
      </c>
      <c r="F137" s="151" t="s">
        <v>1700</v>
      </c>
      <c r="G137" s="152" t="s">
        <v>462</v>
      </c>
      <c r="H137" s="153">
        <v>1</v>
      </c>
      <c r="I137" s="154"/>
      <c r="J137" s="154"/>
      <c r="K137" s="155"/>
      <c r="L137" s="28"/>
      <c r="M137" s="156" t="s">
        <v>1</v>
      </c>
      <c r="N137" s="122" t="s">
        <v>37</v>
      </c>
      <c r="O137" s="157">
        <v>0</v>
      </c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8">
        <f>S137*H137</f>
        <v>0</v>
      </c>
      <c r="AR137" s="159" t="s">
        <v>90</v>
      </c>
      <c r="AT137" s="159" t="s">
        <v>161</v>
      </c>
      <c r="AU137" s="159" t="s">
        <v>78</v>
      </c>
      <c r="AY137" s="14" t="s">
        <v>159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83</v>
      </c>
      <c r="BK137" s="160">
        <f>ROUND(I137*H137,2)</f>
        <v>0</v>
      </c>
      <c r="BL137" s="14" t="s">
        <v>90</v>
      </c>
      <c r="BM137" s="159" t="s">
        <v>170</v>
      </c>
    </row>
    <row r="138" spans="2:65" s="1" customFormat="1" ht="30.75" customHeight="1" x14ac:dyDescent="0.2">
      <c r="B138" s="123"/>
      <c r="C138" s="149" t="s">
        <v>71</v>
      </c>
      <c r="D138" s="149" t="s">
        <v>161</v>
      </c>
      <c r="E138" s="150" t="s">
        <v>658</v>
      </c>
      <c r="F138" s="187" t="s">
        <v>1740</v>
      </c>
      <c r="G138" s="152" t="s">
        <v>196</v>
      </c>
      <c r="H138" s="153">
        <v>1900</v>
      </c>
      <c r="I138" s="154"/>
      <c r="J138" s="154"/>
      <c r="K138" s="155"/>
      <c r="L138" s="28"/>
      <c r="M138" s="156" t="s">
        <v>1</v>
      </c>
      <c r="N138" s="122" t="s">
        <v>37</v>
      </c>
      <c r="O138" s="157">
        <v>0</v>
      </c>
      <c r="P138" s="157">
        <f>O138*H138</f>
        <v>0</v>
      </c>
      <c r="Q138" s="157">
        <v>0</v>
      </c>
      <c r="R138" s="157">
        <f>Q138*H138</f>
        <v>0</v>
      </c>
      <c r="S138" s="157">
        <v>0</v>
      </c>
      <c r="T138" s="158">
        <f>S138*H138</f>
        <v>0</v>
      </c>
      <c r="AR138" s="159" t="s">
        <v>90</v>
      </c>
      <c r="AT138" s="159" t="s">
        <v>161</v>
      </c>
      <c r="AU138" s="159" t="s">
        <v>78</v>
      </c>
      <c r="AY138" s="14" t="s">
        <v>159</v>
      </c>
      <c r="BE138" s="160">
        <f>IF(N138="základná",J138,0)</f>
        <v>0</v>
      </c>
      <c r="BF138" s="160">
        <f>IF(N138="znížená",J138,0)</f>
        <v>0</v>
      </c>
      <c r="BG138" s="160">
        <f>IF(N138="zákl. prenesená",J138,0)</f>
        <v>0</v>
      </c>
      <c r="BH138" s="160">
        <f>IF(N138="zníž. prenesená",J138,0)</f>
        <v>0</v>
      </c>
      <c r="BI138" s="160">
        <f>IF(N138="nulová",J138,0)</f>
        <v>0</v>
      </c>
      <c r="BJ138" s="14" t="s">
        <v>83</v>
      </c>
      <c r="BK138" s="160">
        <f>ROUND(I138*H138,2)</f>
        <v>0</v>
      </c>
      <c r="BL138" s="14" t="s">
        <v>90</v>
      </c>
      <c r="BM138" s="159" t="s">
        <v>177</v>
      </c>
    </row>
    <row r="139" spans="2:65" s="1" customFormat="1" ht="16.5" customHeight="1" x14ac:dyDescent="0.2">
      <c r="B139" s="123"/>
      <c r="C139" s="149" t="s">
        <v>71</v>
      </c>
      <c r="D139" s="149" t="s">
        <v>161</v>
      </c>
      <c r="E139" s="150" t="s">
        <v>661</v>
      </c>
      <c r="F139" s="151" t="s">
        <v>662</v>
      </c>
      <c r="G139" s="152" t="s">
        <v>462</v>
      </c>
      <c r="H139" s="153">
        <v>37</v>
      </c>
      <c r="I139" s="154"/>
      <c r="J139" s="154"/>
      <c r="K139" s="155"/>
      <c r="L139" s="28"/>
      <c r="M139" s="156" t="s">
        <v>1</v>
      </c>
      <c r="N139" s="122" t="s">
        <v>37</v>
      </c>
      <c r="O139" s="157">
        <v>0</v>
      </c>
      <c r="P139" s="157">
        <f t="shared" ref="P139:P145" si="0">O139*H139</f>
        <v>0</v>
      </c>
      <c r="Q139" s="157">
        <v>0</v>
      </c>
      <c r="R139" s="157">
        <f t="shared" ref="R139:R145" si="1">Q139*H139</f>
        <v>0</v>
      </c>
      <c r="S139" s="157">
        <v>0</v>
      </c>
      <c r="T139" s="158">
        <f t="shared" ref="T139:T145" si="2">S139*H139</f>
        <v>0</v>
      </c>
      <c r="X139" s="212"/>
      <c r="AR139" s="159" t="s">
        <v>90</v>
      </c>
      <c r="AT139" s="159" t="s">
        <v>161</v>
      </c>
      <c r="AU139" s="159" t="s">
        <v>78</v>
      </c>
      <c r="AY139" s="14" t="s">
        <v>159</v>
      </c>
      <c r="BE139" s="160">
        <f t="shared" ref="BE139:BE145" si="3">IF(N139="základná",J139,0)</f>
        <v>0</v>
      </c>
      <c r="BF139" s="160">
        <f t="shared" ref="BF139:BF145" si="4">IF(N139="znížená",J139,0)</f>
        <v>0</v>
      </c>
      <c r="BG139" s="160">
        <f t="shared" ref="BG139:BG145" si="5">IF(N139="zákl. prenesená",J139,0)</f>
        <v>0</v>
      </c>
      <c r="BH139" s="160">
        <f t="shared" ref="BH139:BH145" si="6">IF(N139="zníž. prenesená",J139,0)</f>
        <v>0</v>
      </c>
      <c r="BI139" s="160">
        <f t="shared" ref="BI139:BI145" si="7">IF(N139="nulová",J139,0)</f>
        <v>0</v>
      </c>
      <c r="BJ139" s="14" t="s">
        <v>83</v>
      </c>
      <c r="BK139" s="160">
        <f t="shared" ref="BK139:BK145" si="8">ROUND(I139*H139,2)</f>
        <v>0</v>
      </c>
      <c r="BL139" s="14" t="s">
        <v>90</v>
      </c>
      <c r="BM139" s="159" t="s">
        <v>180</v>
      </c>
    </row>
    <row r="140" spans="2:65" s="1" customFormat="1" ht="16.5" customHeight="1" x14ac:dyDescent="0.2">
      <c r="B140" s="123"/>
      <c r="C140" s="149" t="s">
        <v>71</v>
      </c>
      <c r="D140" s="149" t="s">
        <v>161</v>
      </c>
      <c r="E140" s="150" t="s">
        <v>663</v>
      </c>
      <c r="F140" s="151" t="s">
        <v>664</v>
      </c>
      <c r="G140" s="152" t="s">
        <v>462</v>
      </c>
      <c r="H140" s="153">
        <v>1</v>
      </c>
      <c r="I140" s="154"/>
      <c r="J140" s="154"/>
      <c r="K140" s="155"/>
      <c r="L140" s="28"/>
      <c r="M140" s="156" t="s">
        <v>1</v>
      </c>
      <c r="N140" s="122" t="s">
        <v>37</v>
      </c>
      <c r="O140" s="157">
        <v>0</v>
      </c>
      <c r="P140" s="157">
        <f t="shared" si="0"/>
        <v>0</v>
      </c>
      <c r="Q140" s="157">
        <v>0</v>
      </c>
      <c r="R140" s="157">
        <f t="shared" si="1"/>
        <v>0</v>
      </c>
      <c r="S140" s="157">
        <v>0</v>
      </c>
      <c r="T140" s="158">
        <f t="shared" si="2"/>
        <v>0</v>
      </c>
      <c r="AR140" s="159" t="s">
        <v>90</v>
      </c>
      <c r="AT140" s="159" t="s">
        <v>161</v>
      </c>
      <c r="AU140" s="159" t="s">
        <v>78</v>
      </c>
      <c r="AY140" s="14" t="s">
        <v>159</v>
      </c>
      <c r="BE140" s="160">
        <f t="shared" si="3"/>
        <v>0</v>
      </c>
      <c r="BF140" s="160">
        <f t="shared" si="4"/>
        <v>0</v>
      </c>
      <c r="BG140" s="160">
        <f t="shared" si="5"/>
        <v>0</v>
      </c>
      <c r="BH140" s="160">
        <f t="shared" si="6"/>
        <v>0</v>
      </c>
      <c r="BI140" s="160">
        <f t="shared" si="7"/>
        <v>0</v>
      </c>
      <c r="BJ140" s="14" t="s">
        <v>83</v>
      </c>
      <c r="BK140" s="160">
        <f t="shared" si="8"/>
        <v>0</v>
      </c>
      <c r="BL140" s="14" t="s">
        <v>90</v>
      </c>
      <c r="BM140" s="159" t="s">
        <v>183</v>
      </c>
    </row>
    <row r="141" spans="2:65" s="1" customFormat="1" ht="21.75" customHeight="1" x14ac:dyDescent="0.2">
      <c r="B141" s="123"/>
      <c r="C141" s="149" t="s">
        <v>71</v>
      </c>
      <c r="D141" s="149" t="s">
        <v>161</v>
      </c>
      <c r="E141" s="150" t="s">
        <v>1701</v>
      </c>
      <c r="F141" s="151" t="s">
        <v>1702</v>
      </c>
      <c r="G141" s="152" t="s">
        <v>462</v>
      </c>
      <c r="H141" s="153">
        <v>24</v>
      </c>
      <c r="I141" s="154"/>
      <c r="J141" s="154"/>
      <c r="K141" s="155"/>
      <c r="L141" s="28"/>
      <c r="M141" s="156" t="s">
        <v>1</v>
      </c>
      <c r="N141" s="122" t="s">
        <v>37</v>
      </c>
      <c r="O141" s="157">
        <v>0</v>
      </c>
      <c r="P141" s="157">
        <f t="shared" si="0"/>
        <v>0</v>
      </c>
      <c r="Q141" s="157">
        <v>0</v>
      </c>
      <c r="R141" s="157">
        <f t="shared" si="1"/>
        <v>0</v>
      </c>
      <c r="S141" s="157">
        <v>0</v>
      </c>
      <c r="T141" s="158">
        <f t="shared" si="2"/>
        <v>0</v>
      </c>
      <c r="AR141" s="159" t="s">
        <v>90</v>
      </c>
      <c r="AT141" s="159" t="s">
        <v>161</v>
      </c>
      <c r="AU141" s="159" t="s">
        <v>78</v>
      </c>
      <c r="AY141" s="14" t="s">
        <v>159</v>
      </c>
      <c r="BE141" s="160">
        <f t="shared" si="3"/>
        <v>0</v>
      </c>
      <c r="BF141" s="160">
        <f t="shared" si="4"/>
        <v>0</v>
      </c>
      <c r="BG141" s="160">
        <f t="shared" si="5"/>
        <v>0</v>
      </c>
      <c r="BH141" s="160">
        <f t="shared" si="6"/>
        <v>0</v>
      </c>
      <c r="BI141" s="160">
        <f t="shared" si="7"/>
        <v>0</v>
      </c>
      <c r="BJ141" s="14" t="s">
        <v>83</v>
      </c>
      <c r="BK141" s="160">
        <f t="shared" si="8"/>
        <v>0</v>
      </c>
      <c r="BL141" s="14" t="s">
        <v>90</v>
      </c>
      <c r="BM141" s="159" t="s">
        <v>186</v>
      </c>
    </row>
    <row r="142" spans="2:65" s="1" customFormat="1" ht="16.5" customHeight="1" x14ac:dyDescent="0.2">
      <c r="B142" s="123"/>
      <c r="C142" s="149" t="s">
        <v>71</v>
      </c>
      <c r="D142" s="149" t="s">
        <v>161</v>
      </c>
      <c r="E142" s="150" t="s">
        <v>665</v>
      </c>
      <c r="F142" s="151" t="s">
        <v>666</v>
      </c>
      <c r="G142" s="152" t="s">
        <v>462</v>
      </c>
      <c r="H142" s="153">
        <v>62</v>
      </c>
      <c r="I142" s="154"/>
      <c r="J142" s="154"/>
      <c r="K142" s="155"/>
      <c r="L142" s="28"/>
      <c r="M142" s="156" t="s">
        <v>1</v>
      </c>
      <c r="N142" s="122" t="s">
        <v>37</v>
      </c>
      <c r="O142" s="157">
        <v>0</v>
      </c>
      <c r="P142" s="157">
        <f t="shared" si="0"/>
        <v>0</v>
      </c>
      <c r="Q142" s="157">
        <v>0</v>
      </c>
      <c r="R142" s="157">
        <f t="shared" si="1"/>
        <v>0</v>
      </c>
      <c r="S142" s="157">
        <v>0</v>
      </c>
      <c r="T142" s="158">
        <f t="shared" si="2"/>
        <v>0</v>
      </c>
      <c r="AR142" s="159" t="s">
        <v>90</v>
      </c>
      <c r="AT142" s="159" t="s">
        <v>161</v>
      </c>
      <c r="AU142" s="159" t="s">
        <v>78</v>
      </c>
      <c r="AY142" s="14" t="s">
        <v>159</v>
      </c>
      <c r="BE142" s="160">
        <f t="shared" si="3"/>
        <v>0</v>
      </c>
      <c r="BF142" s="160">
        <f t="shared" si="4"/>
        <v>0</v>
      </c>
      <c r="BG142" s="160">
        <f t="shared" si="5"/>
        <v>0</v>
      </c>
      <c r="BH142" s="160">
        <f t="shared" si="6"/>
        <v>0</v>
      </c>
      <c r="BI142" s="160">
        <f t="shared" si="7"/>
        <v>0</v>
      </c>
      <c r="BJ142" s="14" t="s">
        <v>83</v>
      </c>
      <c r="BK142" s="160">
        <f t="shared" si="8"/>
        <v>0</v>
      </c>
      <c r="BL142" s="14" t="s">
        <v>90</v>
      </c>
      <c r="BM142" s="159" t="s">
        <v>190</v>
      </c>
    </row>
    <row r="143" spans="2:65" s="1" customFormat="1" ht="16.5" customHeight="1" x14ac:dyDescent="0.2">
      <c r="B143" s="123"/>
      <c r="C143" s="149" t="s">
        <v>71</v>
      </c>
      <c r="D143" s="149" t="s">
        <v>161</v>
      </c>
      <c r="E143" s="150" t="s">
        <v>667</v>
      </c>
      <c r="F143" s="151" t="s">
        <v>668</v>
      </c>
      <c r="G143" s="152" t="s">
        <v>462</v>
      </c>
      <c r="H143" s="153">
        <v>124</v>
      </c>
      <c r="I143" s="154"/>
      <c r="J143" s="154"/>
      <c r="K143" s="155"/>
      <c r="L143" s="28"/>
      <c r="M143" s="156" t="s">
        <v>1</v>
      </c>
      <c r="N143" s="122" t="s">
        <v>37</v>
      </c>
      <c r="O143" s="157">
        <v>0</v>
      </c>
      <c r="P143" s="157">
        <f t="shared" si="0"/>
        <v>0</v>
      </c>
      <c r="Q143" s="157">
        <v>0</v>
      </c>
      <c r="R143" s="157">
        <f t="shared" si="1"/>
        <v>0</v>
      </c>
      <c r="S143" s="157">
        <v>0</v>
      </c>
      <c r="T143" s="158">
        <f t="shared" si="2"/>
        <v>0</v>
      </c>
      <c r="AR143" s="159" t="s">
        <v>90</v>
      </c>
      <c r="AT143" s="159" t="s">
        <v>161</v>
      </c>
      <c r="AU143" s="159" t="s">
        <v>78</v>
      </c>
      <c r="AY143" s="14" t="s">
        <v>159</v>
      </c>
      <c r="BE143" s="160">
        <f t="shared" si="3"/>
        <v>0</v>
      </c>
      <c r="BF143" s="160">
        <f t="shared" si="4"/>
        <v>0</v>
      </c>
      <c r="BG143" s="160">
        <f t="shared" si="5"/>
        <v>0</v>
      </c>
      <c r="BH143" s="160">
        <f t="shared" si="6"/>
        <v>0</v>
      </c>
      <c r="BI143" s="160">
        <f t="shared" si="7"/>
        <v>0</v>
      </c>
      <c r="BJ143" s="14" t="s">
        <v>83</v>
      </c>
      <c r="BK143" s="160">
        <f t="shared" si="8"/>
        <v>0</v>
      </c>
      <c r="BL143" s="14" t="s">
        <v>90</v>
      </c>
      <c r="BM143" s="159" t="s">
        <v>7</v>
      </c>
    </row>
    <row r="144" spans="2:65" s="1" customFormat="1" ht="16.5" customHeight="1" x14ac:dyDescent="0.2">
      <c r="B144" s="123"/>
      <c r="C144" s="149" t="s">
        <v>71</v>
      </c>
      <c r="D144" s="149" t="s">
        <v>161</v>
      </c>
      <c r="E144" s="150" t="s">
        <v>669</v>
      </c>
      <c r="F144" s="151" t="s">
        <v>670</v>
      </c>
      <c r="G144" s="152" t="s">
        <v>462</v>
      </c>
      <c r="H144" s="153">
        <v>124</v>
      </c>
      <c r="I144" s="154"/>
      <c r="J144" s="154"/>
      <c r="K144" s="155"/>
      <c r="L144" s="28"/>
      <c r="M144" s="156" t="s">
        <v>1</v>
      </c>
      <c r="N144" s="122" t="s">
        <v>37</v>
      </c>
      <c r="O144" s="157">
        <v>0</v>
      </c>
      <c r="P144" s="157">
        <f t="shared" si="0"/>
        <v>0</v>
      </c>
      <c r="Q144" s="157">
        <v>0</v>
      </c>
      <c r="R144" s="157">
        <f t="shared" si="1"/>
        <v>0</v>
      </c>
      <c r="S144" s="157">
        <v>0</v>
      </c>
      <c r="T144" s="158">
        <f t="shared" si="2"/>
        <v>0</v>
      </c>
      <c r="AR144" s="159" t="s">
        <v>90</v>
      </c>
      <c r="AT144" s="159" t="s">
        <v>161</v>
      </c>
      <c r="AU144" s="159" t="s">
        <v>78</v>
      </c>
      <c r="AY144" s="14" t="s">
        <v>159</v>
      </c>
      <c r="BE144" s="160">
        <f t="shared" si="3"/>
        <v>0</v>
      </c>
      <c r="BF144" s="160">
        <f t="shared" si="4"/>
        <v>0</v>
      </c>
      <c r="BG144" s="160">
        <f t="shared" si="5"/>
        <v>0</v>
      </c>
      <c r="BH144" s="160">
        <f t="shared" si="6"/>
        <v>0</v>
      </c>
      <c r="BI144" s="160">
        <f t="shared" si="7"/>
        <v>0</v>
      </c>
      <c r="BJ144" s="14" t="s">
        <v>83</v>
      </c>
      <c r="BK144" s="160">
        <f t="shared" si="8"/>
        <v>0</v>
      </c>
      <c r="BL144" s="14" t="s">
        <v>90</v>
      </c>
      <c r="BM144" s="159" t="s">
        <v>197</v>
      </c>
    </row>
    <row r="145" spans="2:65" s="1" customFormat="1" ht="16.5" customHeight="1" x14ac:dyDescent="0.2">
      <c r="B145" s="123"/>
      <c r="C145" s="149" t="s">
        <v>71</v>
      </c>
      <c r="D145" s="149" t="s">
        <v>161</v>
      </c>
      <c r="E145" s="150" t="s">
        <v>671</v>
      </c>
      <c r="F145" s="151" t="s">
        <v>672</v>
      </c>
      <c r="G145" s="152" t="s">
        <v>462</v>
      </c>
      <c r="H145" s="153">
        <v>124</v>
      </c>
      <c r="I145" s="154"/>
      <c r="J145" s="154"/>
      <c r="K145" s="155"/>
      <c r="L145" s="28"/>
      <c r="M145" s="156" t="s">
        <v>1</v>
      </c>
      <c r="N145" s="122" t="s">
        <v>37</v>
      </c>
      <c r="O145" s="157">
        <v>0</v>
      </c>
      <c r="P145" s="157">
        <f t="shared" si="0"/>
        <v>0</v>
      </c>
      <c r="Q145" s="157">
        <v>0</v>
      </c>
      <c r="R145" s="157">
        <f t="shared" si="1"/>
        <v>0</v>
      </c>
      <c r="S145" s="157">
        <v>0</v>
      </c>
      <c r="T145" s="158">
        <f t="shared" si="2"/>
        <v>0</v>
      </c>
      <c r="AR145" s="159" t="s">
        <v>90</v>
      </c>
      <c r="AT145" s="159" t="s">
        <v>161</v>
      </c>
      <c r="AU145" s="159" t="s">
        <v>78</v>
      </c>
      <c r="AY145" s="14" t="s">
        <v>159</v>
      </c>
      <c r="BE145" s="160">
        <f t="shared" si="3"/>
        <v>0</v>
      </c>
      <c r="BF145" s="160">
        <f t="shared" si="4"/>
        <v>0</v>
      </c>
      <c r="BG145" s="160">
        <f t="shared" si="5"/>
        <v>0</v>
      </c>
      <c r="BH145" s="160">
        <f t="shared" si="6"/>
        <v>0</v>
      </c>
      <c r="BI145" s="160">
        <f t="shared" si="7"/>
        <v>0</v>
      </c>
      <c r="BJ145" s="14" t="s">
        <v>83</v>
      </c>
      <c r="BK145" s="160">
        <f t="shared" si="8"/>
        <v>0</v>
      </c>
      <c r="BL145" s="14" t="s">
        <v>90</v>
      </c>
      <c r="BM145" s="159" t="s">
        <v>200</v>
      </c>
    </row>
    <row r="146" spans="2:65" s="1" customFormat="1" ht="25.5" customHeight="1" x14ac:dyDescent="0.25">
      <c r="B146" s="28"/>
      <c r="D146" s="175"/>
      <c r="F146" s="218" t="s">
        <v>1829</v>
      </c>
      <c r="J146" s="160"/>
      <c r="L146" s="28"/>
      <c r="M146" s="177"/>
      <c r="T146" s="54"/>
      <c r="AT146" s="14" t="s">
        <v>493</v>
      </c>
      <c r="AU146" s="14" t="s">
        <v>78</v>
      </c>
    </row>
    <row r="147" spans="2:65" s="1" customFormat="1" ht="42" customHeight="1" x14ac:dyDescent="0.2">
      <c r="B147" s="123"/>
      <c r="C147" s="149" t="s">
        <v>71</v>
      </c>
      <c r="D147" s="149" t="s">
        <v>161</v>
      </c>
      <c r="E147" s="150" t="s">
        <v>1703</v>
      </c>
      <c r="F147" s="187" t="s">
        <v>1734</v>
      </c>
      <c r="G147" s="152" t="s">
        <v>196</v>
      </c>
      <c r="H147" s="153">
        <v>360</v>
      </c>
      <c r="I147" s="154"/>
      <c r="J147" s="154"/>
      <c r="K147" s="155"/>
      <c r="L147" s="28"/>
      <c r="M147" s="156" t="s">
        <v>1</v>
      </c>
      <c r="N147" s="122" t="s">
        <v>37</v>
      </c>
      <c r="O147" s="157">
        <v>0</v>
      </c>
      <c r="P147" s="157">
        <f>O147*H147</f>
        <v>0</v>
      </c>
      <c r="Q147" s="157">
        <v>0</v>
      </c>
      <c r="R147" s="157">
        <f>Q147*H147</f>
        <v>0</v>
      </c>
      <c r="S147" s="157">
        <v>0</v>
      </c>
      <c r="T147" s="158">
        <f>S147*H147</f>
        <v>0</v>
      </c>
      <c r="AR147" s="159" t="s">
        <v>90</v>
      </c>
      <c r="AT147" s="159" t="s">
        <v>161</v>
      </c>
      <c r="AU147" s="159" t="s">
        <v>78</v>
      </c>
      <c r="AY147" s="14" t="s">
        <v>159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4" t="s">
        <v>83</v>
      </c>
      <c r="BK147" s="160">
        <f>ROUND(I147*H147,2)</f>
        <v>0</v>
      </c>
      <c r="BL147" s="14" t="s">
        <v>90</v>
      </c>
      <c r="BM147" s="159" t="s">
        <v>204</v>
      </c>
    </row>
    <row r="148" spans="2:65" s="1" customFormat="1" ht="16.5" customHeight="1" x14ac:dyDescent="0.2">
      <c r="B148" s="123"/>
      <c r="C148" s="149" t="s">
        <v>71</v>
      </c>
      <c r="D148" s="149" t="s">
        <v>161</v>
      </c>
      <c r="E148" s="150" t="s">
        <v>1704</v>
      </c>
      <c r="F148" s="151" t="s">
        <v>1705</v>
      </c>
      <c r="G148" s="152" t="s">
        <v>196</v>
      </c>
      <c r="H148" s="153">
        <v>820</v>
      </c>
      <c r="I148" s="154"/>
      <c r="J148" s="154"/>
      <c r="K148" s="155"/>
      <c r="L148" s="28"/>
      <c r="M148" s="156" t="s">
        <v>1</v>
      </c>
      <c r="N148" s="122" t="s">
        <v>37</v>
      </c>
      <c r="O148" s="157">
        <v>0</v>
      </c>
      <c r="P148" s="157">
        <f>O148*H148</f>
        <v>0</v>
      </c>
      <c r="Q148" s="157">
        <v>0</v>
      </c>
      <c r="R148" s="157">
        <f>Q148*H148</f>
        <v>0</v>
      </c>
      <c r="S148" s="157">
        <v>0</v>
      </c>
      <c r="T148" s="158">
        <f>S148*H148</f>
        <v>0</v>
      </c>
      <c r="AR148" s="159" t="s">
        <v>90</v>
      </c>
      <c r="AT148" s="159" t="s">
        <v>161</v>
      </c>
      <c r="AU148" s="159" t="s">
        <v>78</v>
      </c>
      <c r="AY148" s="14" t="s">
        <v>159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4" t="s">
        <v>83</v>
      </c>
      <c r="BK148" s="160">
        <f>ROUND(I148*H148,2)</f>
        <v>0</v>
      </c>
      <c r="BL148" s="14" t="s">
        <v>90</v>
      </c>
      <c r="BM148" s="159" t="s">
        <v>207</v>
      </c>
    </row>
    <row r="149" spans="2:65" s="1" customFormat="1" ht="16.5" customHeight="1" x14ac:dyDescent="0.2">
      <c r="B149" s="123"/>
      <c r="C149" s="149" t="s">
        <v>71</v>
      </c>
      <c r="D149" s="149" t="s">
        <v>161</v>
      </c>
      <c r="E149" s="150" t="s">
        <v>677</v>
      </c>
      <c r="F149" s="151" t="s">
        <v>678</v>
      </c>
      <c r="G149" s="152" t="s">
        <v>462</v>
      </c>
      <c r="H149" s="153">
        <v>40</v>
      </c>
      <c r="I149" s="154"/>
      <c r="J149" s="154"/>
      <c r="K149" s="155"/>
      <c r="L149" s="28"/>
      <c r="M149" s="156" t="s">
        <v>1</v>
      </c>
      <c r="N149" s="122" t="s">
        <v>37</v>
      </c>
      <c r="O149" s="157">
        <v>0</v>
      </c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8">
        <f>S149*H149</f>
        <v>0</v>
      </c>
      <c r="AR149" s="159" t="s">
        <v>90</v>
      </c>
      <c r="AT149" s="159" t="s">
        <v>161</v>
      </c>
      <c r="AU149" s="159" t="s">
        <v>78</v>
      </c>
      <c r="AY149" s="14" t="s">
        <v>159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4" t="s">
        <v>83</v>
      </c>
      <c r="BK149" s="160">
        <f>ROUND(I149*H149,2)</f>
        <v>0</v>
      </c>
      <c r="BL149" s="14" t="s">
        <v>90</v>
      </c>
      <c r="BM149" s="159" t="s">
        <v>211</v>
      </c>
    </row>
    <row r="150" spans="2:65" s="1" customFormat="1" ht="25.5" customHeight="1" x14ac:dyDescent="0.25">
      <c r="B150" s="28"/>
      <c r="D150" s="175"/>
      <c r="F150" s="219" t="s">
        <v>1737</v>
      </c>
      <c r="J150" s="160"/>
      <c r="L150" s="28"/>
      <c r="M150" s="177"/>
      <c r="T150" s="54"/>
      <c r="AT150" s="14" t="s">
        <v>493</v>
      </c>
      <c r="AU150" s="14" t="s">
        <v>78</v>
      </c>
    </row>
    <row r="151" spans="2:65" s="1" customFormat="1" ht="42" customHeight="1" x14ac:dyDescent="0.2">
      <c r="B151" s="123"/>
      <c r="C151" s="149" t="s">
        <v>71</v>
      </c>
      <c r="D151" s="149" t="s">
        <v>161</v>
      </c>
      <c r="E151" s="150" t="s">
        <v>654</v>
      </c>
      <c r="F151" s="187" t="s">
        <v>1735</v>
      </c>
      <c r="G151" s="152" t="s">
        <v>196</v>
      </c>
      <c r="H151" s="153">
        <v>1000</v>
      </c>
      <c r="I151" s="154"/>
      <c r="J151" s="154"/>
      <c r="K151" s="155"/>
      <c r="L151" s="28"/>
      <c r="M151" s="156" t="s">
        <v>1</v>
      </c>
      <c r="N151" s="122" t="s">
        <v>37</v>
      </c>
      <c r="O151" s="157">
        <v>0</v>
      </c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AR151" s="159" t="s">
        <v>90</v>
      </c>
      <c r="AT151" s="159" t="s">
        <v>161</v>
      </c>
      <c r="AU151" s="159" t="s">
        <v>78</v>
      </c>
      <c r="AY151" s="14" t="s">
        <v>159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83</v>
      </c>
      <c r="BK151" s="160">
        <f>ROUND(I151*H151,2)</f>
        <v>0</v>
      </c>
      <c r="BL151" s="14" t="s">
        <v>90</v>
      </c>
      <c r="BM151" s="159" t="s">
        <v>214</v>
      </c>
    </row>
    <row r="152" spans="2:65" s="1" customFormat="1" ht="45" customHeight="1" x14ac:dyDescent="0.2">
      <c r="B152" s="123"/>
      <c r="C152" s="149" t="s">
        <v>71</v>
      </c>
      <c r="D152" s="149" t="s">
        <v>161</v>
      </c>
      <c r="E152" s="150" t="s">
        <v>1706</v>
      </c>
      <c r="F152" s="187" t="s">
        <v>1736</v>
      </c>
      <c r="G152" s="152" t="s">
        <v>196</v>
      </c>
      <c r="H152" s="153">
        <v>10</v>
      </c>
      <c r="I152" s="154"/>
      <c r="J152" s="154"/>
      <c r="K152" s="155"/>
      <c r="L152" s="28"/>
      <c r="M152" s="156" t="s">
        <v>1</v>
      </c>
      <c r="N152" s="122" t="s">
        <v>37</v>
      </c>
      <c r="O152" s="157">
        <v>0</v>
      </c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AR152" s="159" t="s">
        <v>90</v>
      </c>
      <c r="AT152" s="159" t="s">
        <v>161</v>
      </c>
      <c r="AU152" s="159" t="s">
        <v>78</v>
      </c>
      <c r="AY152" s="14" t="s">
        <v>159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4" t="s">
        <v>83</v>
      </c>
      <c r="BK152" s="160">
        <f>ROUND(I152*H152,2)</f>
        <v>0</v>
      </c>
      <c r="BL152" s="14" t="s">
        <v>90</v>
      </c>
      <c r="BM152" s="159" t="s">
        <v>218</v>
      </c>
    </row>
    <row r="153" spans="2:65" s="1" customFormat="1" ht="16.5" customHeight="1" x14ac:dyDescent="0.2">
      <c r="B153" s="123"/>
      <c r="C153" s="149" t="s">
        <v>71</v>
      </c>
      <c r="D153" s="149" t="s">
        <v>161</v>
      </c>
      <c r="E153" s="150" t="s">
        <v>1708</v>
      </c>
      <c r="F153" s="151" t="s">
        <v>1709</v>
      </c>
      <c r="G153" s="152" t="s">
        <v>196</v>
      </c>
      <c r="H153" s="153">
        <v>30</v>
      </c>
      <c r="I153" s="154"/>
      <c r="J153" s="154"/>
      <c r="K153" s="155"/>
      <c r="L153" s="28"/>
      <c r="M153" s="156" t="s">
        <v>1</v>
      </c>
      <c r="N153" s="122" t="s">
        <v>37</v>
      </c>
      <c r="O153" s="157">
        <v>0</v>
      </c>
      <c r="P153" s="157">
        <f t="shared" ref="P153:P164" si="9">O153*H153</f>
        <v>0</v>
      </c>
      <c r="Q153" s="157">
        <v>0</v>
      </c>
      <c r="R153" s="157">
        <f t="shared" ref="R153:R164" si="10">Q153*H153</f>
        <v>0</v>
      </c>
      <c r="S153" s="157">
        <v>0</v>
      </c>
      <c r="T153" s="158">
        <f t="shared" ref="T153:T164" si="11">S153*H153</f>
        <v>0</v>
      </c>
      <c r="AR153" s="159" t="s">
        <v>90</v>
      </c>
      <c r="AT153" s="159" t="s">
        <v>161</v>
      </c>
      <c r="AU153" s="159" t="s">
        <v>78</v>
      </c>
      <c r="AY153" s="14" t="s">
        <v>159</v>
      </c>
      <c r="BE153" s="160">
        <f t="shared" ref="BE153:BE164" si="12">IF(N153="základná",J153,0)</f>
        <v>0</v>
      </c>
      <c r="BF153" s="160">
        <f t="shared" ref="BF153:BF164" si="13">IF(N153="znížená",J153,0)</f>
        <v>0</v>
      </c>
      <c r="BG153" s="160">
        <f t="shared" ref="BG153:BG164" si="14">IF(N153="zákl. prenesená",J153,0)</f>
        <v>0</v>
      </c>
      <c r="BH153" s="160">
        <f t="shared" ref="BH153:BH164" si="15">IF(N153="zníž. prenesená",J153,0)</f>
        <v>0</v>
      </c>
      <c r="BI153" s="160">
        <f t="shared" ref="BI153:BI164" si="16">IF(N153="nulová",J153,0)</f>
        <v>0</v>
      </c>
      <c r="BJ153" s="14" t="s">
        <v>83</v>
      </c>
      <c r="BK153" s="160">
        <f t="shared" ref="BK153:BK164" si="17">ROUND(I153*H153,2)</f>
        <v>0</v>
      </c>
      <c r="BL153" s="14" t="s">
        <v>90</v>
      </c>
      <c r="BM153" s="159" t="s">
        <v>221</v>
      </c>
    </row>
    <row r="154" spans="2:65" s="1" customFormat="1" ht="16.5" customHeight="1" x14ac:dyDescent="0.2">
      <c r="B154" s="123"/>
      <c r="C154" s="149" t="s">
        <v>71</v>
      </c>
      <c r="D154" s="149" t="s">
        <v>161</v>
      </c>
      <c r="E154" s="150" t="s">
        <v>673</v>
      </c>
      <c r="F154" s="151" t="s">
        <v>674</v>
      </c>
      <c r="G154" s="152" t="s">
        <v>196</v>
      </c>
      <c r="H154" s="153">
        <v>1050</v>
      </c>
      <c r="I154" s="154"/>
      <c r="J154" s="154"/>
      <c r="K154" s="155"/>
      <c r="L154" s="28"/>
      <c r="M154" s="156" t="s">
        <v>1</v>
      </c>
      <c r="N154" s="122" t="s">
        <v>37</v>
      </c>
      <c r="O154" s="157">
        <v>0</v>
      </c>
      <c r="P154" s="157">
        <f t="shared" si="9"/>
        <v>0</v>
      </c>
      <c r="Q154" s="157">
        <v>0</v>
      </c>
      <c r="R154" s="157">
        <f t="shared" si="10"/>
        <v>0</v>
      </c>
      <c r="S154" s="157">
        <v>0</v>
      </c>
      <c r="T154" s="158">
        <f t="shared" si="11"/>
        <v>0</v>
      </c>
      <c r="AR154" s="159" t="s">
        <v>90</v>
      </c>
      <c r="AT154" s="159" t="s">
        <v>161</v>
      </c>
      <c r="AU154" s="159" t="s">
        <v>78</v>
      </c>
      <c r="AY154" s="14" t="s">
        <v>159</v>
      </c>
      <c r="BE154" s="160">
        <f t="shared" si="12"/>
        <v>0</v>
      </c>
      <c r="BF154" s="160">
        <f t="shared" si="13"/>
        <v>0</v>
      </c>
      <c r="BG154" s="160">
        <f t="shared" si="14"/>
        <v>0</v>
      </c>
      <c r="BH154" s="160">
        <f t="shared" si="15"/>
        <v>0</v>
      </c>
      <c r="BI154" s="160">
        <f t="shared" si="16"/>
        <v>0</v>
      </c>
      <c r="BJ154" s="14" t="s">
        <v>83</v>
      </c>
      <c r="BK154" s="160">
        <f t="shared" si="17"/>
        <v>0</v>
      </c>
      <c r="BL154" s="14" t="s">
        <v>90</v>
      </c>
      <c r="BM154" s="159" t="s">
        <v>225</v>
      </c>
    </row>
    <row r="155" spans="2:65" s="1" customFormat="1" ht="16.5" customHeight="1" x14ac:dyDescent="0.2">
      <c r="B155" s="123"/>
      <c r="C155" s="149" t="s">
        <v>71</v>
      </c>
      <c r="D155" s="149" t="s">
        <v>161</v>
      </c>
      <c r="E155" s="150" t="s">
        <v>675</v>
      </c>
      <c r="F155" s="151" t="s">
        <v>676</v>
      </c>
      <c r="G155" s="152" t="s">
        <v>462</v>
      </c>
      <c r="H155" s="153">
        <v>28</v>
      </c>
      <c r="I155" s="154"/>
      <c r="J155" s="154"/>
      <c r="K155" s="155"/>
      <c r="L155" s="28"/>
      <c r="M155" s="156" t="s">
        <v>1</v>
      </c>
      <c r="N155" s="122" t="s">
        <v>37</v>
      </c>
      <c r="O155" s="157">
        <v>0</v>
      </c>
      <c r="P155" s="157">
        <f t="shared" si="9"/>
        <v>0</v>
      </c>
      <c r="Q155" s="157">
        <v>0</v>
      </c>
      <c r="R155" s="157">
        <f t="shared" si="10"/>
        <v>0</v>
      </c>
      <c r="S155" s="157">
        <v>0</v>
      </c>
      <c r="T155" s="158">
        <f t="shared" si="11"/>
        <v>0</v>
      </c>
      <c r="AR155" s="159" t="s">
        <v>90</v>
      </c>
      <c r="AT155" s="159" t="s">
        <v>161</v>
      </c>
      <c r="AU155" s="159" t="s">
        <v>78</v>
      </c>
      <c r="AY155" s="14" t="s">
        <v>159</v>
      </c>
      <c r="BE155" s="160">
        <f t="shared" si="12"/>
        <v>0</v>
      </c>
      <c r="BF155" s="160">
        <f t="shared" si="13"/>
        <v>0</v>
      </c>
      <c r="BG155" s="160">
        <f t="shared" si="14"/>
        <v>0</v>
      </c>
      <c r="BH155" s="160">
        <f t="shared" si="15"/>
        <v>0</v>
      </c>
      <c r="BI155" s="160">
        <f t="shared" si="16"/>
        <v>0</v>
      </c>
      <c r="BJ155" s="14" t="s">
        <v>83</v>
      </c>
      <c r="BK155" s="160">
        <f t="shared" si="17"/>
        <v>0</v>
      </c>
      <c r="BL155" s="14" t="s">
        <v>90</v>
      </c>
      <c r="BM155" s="159" t="s">
        <v>229</v>
      </c>
    </row>
    <row r="156" spans="2:65" s="1" customFormat="1" ht="16.5" customHeight="1" x14ac:dyDescent="0.2">
      <c r="B156" s="123"/>
      <c r="C156" s="149" t="s">
        <v>71</v>
      </c>
      <c r="D156" s="149" t="s">
        <v>161</v>
      </c>
      <c r="E156" s="150" t="s">
        <v>677</v>
      </c>
      <c r="F156" s="151" t="s">
        <v>678</v>
      </c>
      <c r="G156" s="152" t="s">
        <v>462</v>
      </c>
      <c r="H156" s="153">
        <v>14</v>
      </c>
      <c r="I156" s="154"/>
      <c r="J156" s="154"/>
      <c r="K156" s="155"/>
      <c r="L156" s="28"/>
      <c r="M156" s="156" t="s">
        <v>1</v>
      </c>
      <c r="N156" s="122" t="s">
        <v>37</v>
      </c>
      <c r="O156" s="157">
        <v>0</v>
      </c>
      <c r="P156" s="157">
        <f t="shared" si="9"/>
        <v>0</v>
      </c>
      <c r="Q156" s="157">
        <v>0</v>
      </c>
      <c r="R156" s="157">
        <f t="shared" si="10"/>
        <v>0</v>
      </c>
      <c r="S156" s="157">
        <v>0</v>
      </c>
      <c r="T156" s="158">
        <f t="shared" si="11"/>
        <v>0</v>
      </c>
      <c r="AR156" s="159" t="s">
        <v>90</v>
      </c>
      <c r="AT156" s="159" t="s">
        <v>161</v>
      </c>
      <c r="AU156" s="159" t="s">
        <v>78</v>
      </c>
      <c r="AY156" s="14" t="s">
        <v>159</v>
      </c>
      <c r="BE156" s="160">
        <f t="shared" si="12"/>
        <v>0</v>
      </c>
      <c r="BF156" s="160">
        <f t="shared" si="13"/>
        <v>0</v>
      </c>
      <c r="BG156" s="160">
        <f t="shared" si="14"/>
        <v>0</v>
      </c>
      <c r="BH156" s="160">
        <f t="shared" si="15"/>
        <v>0</v>
      </c>
      <c r="BI156" s="160">
        <f t="shared" si="16"/>
        <v>0</v>
      </c>
      <c r="BJ156" s="14" t="s">
        <v>83</v>
      </c>
      <c r="BK156" s="160">
        <f t="shared" si="17"/>
        <v>0</v>
      </c>
      <c r="BL156" s="14" t="s">
        <v>90</v>
      </c>
      <c r="BM156" s="159" t="s">
        <v>233</v>
      </c>
    </row>
    <row r="157" spans="2:65" s="1" customFormat="1" ht="16.5" customHeight="1" x14ac:dyDescent="0.2">
      <c r="B157" s="123"/>
      <c r="C157" s="149" t="s">
        <v>71</v>
      </c>
      <c r="D157" s="149" t="s">
        <v>161</v>
      </c>
      <c r="E157" s="150" t="s">
        <v>1710</v>
      </c>
      <c r="F157" s="206" t="s">
        <v>1711</v>
      </c>
      <c r="G157" s="152" t="s">
        <v>462</v>
      </c>
      <c r="H157" s="153">
        <v>1</v>
      </c>
      <c r="I157" s="154"/>
      <c r="J157" s="154"/>
      <c r="K157" s="155"/>
      <c r="L157" s="28"/>
      <c r="M157" s="156" t="s">
        <v>1</v>
      </c>
      <c r="N157" s="122" t="s">
        <v>37</v>
      </c>
      <c r="O157" s="157">
        <v>0</v>
      </c>
      <c r="P157" s="157">
        <f t="shared" si="9"/>
        <v>0</v>
      </c>
      <c r="Q157" s="157">
        <v>0</v>
      </c>
      <c r="R157" s="157">
        <f t="shared" si="10"/>
        <v>0</v>
      </c>
      <c r="S157" s="157">
        <v>0</v>
      </c>
      <c r="T157" s="158">
        <f t="shared" si="11"/>
        <v>0</v>
      </c>
      <c r="AR157" s="159" t="s">
        <v>90</v>
      </c>
      <c r="AT157" s="159" t="s">
        <v>161</v>
      </c>
      <c r="AU157" s="159" t="s">
        <v>78</v>
      </c>
      <c r="AY157" s="14" t="s">
        <v>159</v>
      </c>
      <c r="BE157" s="160">
        <f t="shared" si="12"/>
        <v>0</v>
      </c>
      <c r="BF157" s="160">
        <f t="shared" si="13"/>
        <v>0</v>
      </c>
      <c r="BG157" s="160">
        <f t="shared" si="14"/>
        <v>0</v>
      </c>
      <c r="BH157" s="160">
        <f t="shared" si="15"/>
        <v>0</v>
      </c>
      <c r="BI157" s="160">
        <f t="shared" si="16"/>
        <v>0</v>
      </c>
      <c r="BJ157" s="14" t="s">
        <v>83</v>
      </c>
      <c r="BK157" s="160">
        <f t="shared" si="17"/>
        <v>0</v>
      </c>
      <c r="BL157" s="14" t="s">
        <v>90</v>
      </c>
      <c r="BM157" s="159" t="s">
        <v>236</v>
      </c>
    </row>
    <row r="158" spans="2:65" s="1" customFormat="1" ht="16.5" customHeight="1" x14ac:dyDescent="0.2">
      <c r="B158" s="123"/>
      <c r="C158" s="149" t="s">
        <v>71</v>
      </c>
      <c r="D158" s="149" t="s">
        <v>161</v>
      </c>
      <c r="E158" s="150" t="s">
        <v>1712</v>
      </c>
      <c r="F158" s="206" t="s">
        <v>1713</v>
      </c>
      <c r="G158" s="152" t="s">
        <v>462</v>
      </c>
      <c r="H158" s="153">
        <v>1</v>
      </c>
      <c r="I158" s="154"/>
      <c r="J158" s="154"/>
      <c r="K158" s="155"/>
      <c r="L158" s="28"/>
      <c r="M158" s="156" t="s">
        <v>1</v>
      </c>
      <c r="N158" s="122" t="s">
        <v>37</v>
      </c>
      <c r="O158" s="157">
        <v>0</v>
      </c>
      <c r="P158" s="157">
        <f t="shared" si="9"/>
        <v>0</v>
      </c>
      <c r="Q158" s="157">
        <v>0</v>
      </c>
      <c r="R158" s="157">
        <f t="shared" si="10"/>
        <v>0</v>
      </c>
      <c r="S158" s="157">
        <v>0</v>
      </c>
      <c r="T158" s="158">
        <f t="shared" si="11"/>
        <v>0</v>
      </c>
      <c r="AR158" s="159" t="s">
        <v>90</v>
      </c>
      <c r="AT158" s="159" t="s">
        <v>161</v>
      </c>
      <c r="AU158" s="159" t="s">
        <v>78</v>
      </c>
      <c r="AY158" s="14" t="s">
        <v>159</v>
      </c>
      <c r="BE158" s="160">
        <f t="shared" si="12"/>
        <v>0</v>
      </c>
      <c r="BF158" s="160">
        <f t="shared" si="13"/>
        <v>0</v>
      </c>
      <c r="BG158" s="160">
        <f t="shared" si="14"/>
        <v>0</v>
      </c>
      <c r="BH158" s="160">
        <f t="shared" si="15"/>
        <v>0</v>
      </c>
      <c r="BI158" s="160">
        <f t="shared" si="16"/>
        <v>0</v>
      </c>
      <c r="BJ158" s="14" t="s">
        <v>83</v>
      </c>
      <c r="BK158" s="160">
        <f t="shared" si="17"/>
        <v>0</v>
      </c>
      <c r="BL158" s="14" t="s">
        <v>90</v>
      </c>
      <c r="BM158" s="159" t="s">
        <v>240</v>
      </c>
    </row>
    <row r="159" spans="2:65" s="1" customFormat="1" ht="16.5" customHeight="1" x14ac:dyDescent="0.2">
      <c r="B159" s="123"/>
      <c r="C159" s="149" t="s">
        <v>71</v>
      </c>
      <c r="D159" s="149" t="s">
        <v>161</v>
      </c>
      <c r="E159" s="150" t="s">
        <v>679</v>
      </c>
      <c r="F159" s="206" t="s">
        <v>680</v>
      </c>
      <c r="G159" s="152" t="s">
        <v>462</v>
      </c>
      <c r="H159" s="153">
        <v>14</v>
      </c>
      <c r="I159" s="154"/>
      <c r="J159" s="154"/>
      <c r="K159" s="155"/>
      <c r="L159" s="28"/>
      <c r="M159" s="156" t="s">
        <v>1</v>
      </c>
      <c r="N159" s="122" t="s">
        <v>37</v>
      </c>
      <c r="O159" s="157">
        <v>0</v>
      </c>
      <c r="P159" s="157">
        <f t="shared" si="9"/>
        <v>0</v>
      </c>
      <c r="Q159" s="157">
        <v>0</v>
      </c>
      <c r="R159" s="157">
        <f t="shared" si="10"/>
        <v>0</v>
      </c>
      <c r="S159" s="157">
        <v>0</v>
      </c>
      <c r="T159" s="158">
        <f t="shared" si="11"/>
        <v>0</v>
      </c>
      <c r="AR159" s="159" t="s">
        <v>90</v>
      </c>
      <c r="AT159" s="159" t="s">
        <v>161</v>
      </c>
      <c r="AU159" s="159" t="s">
        <v>78</v>
      </c>
      <c r="AY159" s="14" t="s">
        <v>159</v>
      </c>
      <c r="BE159" s="160">
        <f t="shared" si="12"/>
        <v>0</v>
      </c>
      <c r="BF159" s="160">
        <f t="shared" si="13"/>
        <v>0</v>
      </c>
      <c r="BG159" s="160">
        <f t="shared" si="14"/>
        <v>0</v>
      </c>
      <c r="BH159" s="160">
        <f t="shared" si="15"/>
        <v>0</v>
      </c>
      <c r="BI159" s="160">
        <f t="shared" si="16"/>
        <v>0</v>
      </c>
      <c r="BJ159" s="14" t="s">
        <v>83</v>
      </c>
      <c r="BK159" s="160">
        <f t="shared" si="17"/>
        <v>0</v>
      </c>
      <c r="BL159" s="14" t="s">
        <v>90</v>
      </c>
      <c r="BM159" s="159" t="s">
        <v>243</v>
      </c>
    </row>
    <row r="160" spans="2:65" s="1" customFormat="1" ht="16.5" customHeight="1" x14ac:dyDescent="0.2">
      <c r="B160" s="123"/>
      <c r="C160" s="149" t="s">
        <v>71</v>
      </c>
      <c r="D160" s="149" t="s">
        <v>161</v>
      </c>
      <c r="E160" s="150" t="s">
        <v>681</v>
      </c>
      <c r="F160" s="151" t="s">
        <v>682</v>
      </c>
      <c r="G160" s="152" t="s">
        <v>462</v>
      </c>
      <c r="H160" s="153">
        <v>14</v>
      </c>
      <c r="I160" s="154"/>
      <c r="J160" s="154"/>
      <c r="K160" s="155"/>
      <c r="L160" s="28"/>
      <c r="M160" s="156" t="s">
        <v>1</v>
      </c>
      <c r="N160" s="122" t="s">
        <v>37</v>
      </c>
      <c r="O160" s="157">
        <v>0</v>
      </c>
      <c r="P160" s="157">
        <f t="shared" si="9"/>
        <v>0</v>
      </c>
      <c r="Q160" s="157">
        <v>0</v>
      </c>
      <c r="R160" s="157">
        <f t="shared" si="10"/>
        <v>0</v>
      </c>
      <c r="S160" s="157">
        <v>0</v>
      </c>
      <c r="T160" s="158">
        <f t="shared" si="11"/>
        <v>0</v>
      </c>
      <c r="AR160" s="159" t="s">
        <v>90</v>
      </c>
      <c r="AT160" s="159" t="s">
        <v>161</v>
      </c>
      <c r="AU160" s="159" t="s">
        <v>78</v>
      </c>
      <c r="AY160" s="14" t="s">
        <v>159</v>
      </c>
      <c r="BE160" s="160">
        <f t="shared" si="12"/>
        <v>0</v>
      </c>
      <c r="BF160" s="160">
        <f t="shared" si="13"/>
        <v>0</v>
      </c>
      <c r="BG160" s="160">
        <f t="shared" si="14"/>
        <v>0</v>
      </c>
      <c r="BH160" s="160">
        <f t="shared" si="15"/>
        <v>0</v>
      </c>
      <c r="BI160" s="160">
        <f t="shared" si="16"/>
        <v>0</v>
      </c>
      <c r="BJ160" s="14" t="s">
        <v>83</v>
      </c>
      <c r="BK160" s="160">
        <f t="shared" si="17"/>
        <v>0</v>
      </c>
      <c r="BL160" s="14" t="s">
        <v>90</v>
      </c>
      <c r="BM160" s="159" t="s">
        <v>247</v>
      </c>
    </row>
    <row r="161" spans="2:65" s="1" customFormat="1" ht="16.5" customHeight="1" x14ac:dyDescent="0.2">
      <c r="B161" s="123"/>
      <c r="C161" s="149" t="s">
        <v>71</v>
      </c>
      <c r="D161" s="149" t="s">
        <v>161</v>
      </c>
      <c r="E161" s="150" t="s">
        <v>683</v>
      </c>
      <c r="F161" s="151" t="s">
        <v>684</v>
      </c>
      <c r="G161" s="152" t="s">
        <v>462</v>
      </c>
      <c r="H161" s="153">
        <v>530</v>
      </c>
      <c r="I161" s="154"/>
      <c r="J161" s="154"/>
      <c r="K161" s="155"/>
      <c r="L161" s="28"/>
      <c r="M161" s="156" t="s">
        <v>1</v>
      </c>
      <c r="N161" s="122" t="s">
        <v>37</v>
      </c>
      <c r="O161" s="157">
        <v>0</v>
      </c>
      <c r="P161" s="157">
        <f t="shared" si="9"/>
        <v>0</v>
      </c>
      <c r="Q161" s="157">
        <v>0</v>
      </c>
      <c r="R161" s="157">
        <f t="shared" si="10"/>
        <v>0</v>
      </c>
      <c r="S161" s="157">
        <v>0</v>
      </c>
      <c r="T161" s="158">
        <f t="shared" si="11"/>
        <v>0</v>
      </c>
      <c r="AR161" s="159" t="s">
        <v>90</v>
      </c>
      <c r="AT161" s="159" t="s">
        <v>161</v>
      </c>
      <c r="AU161" s="159" t="s">
        <v>78</v>
      </c>
      <c r="AY161" s="14" t="s">
        <v>159</v>
      </c>
      <c r="BE161" s="160">
        <f t="shared" si="12"/>
        <v>0</v>
      </c>
      <c r="BF161" s="160">
        <f t="shared" si="13"/>
        <v>0</v>
      </c>
      <c r="BG161" s="160">
        <f t="shared" si="14"/>
        <v>0</v>
      </c>
      <c r="BH161" s="160">
        <f t="shared" si="15"/>
        <v>0</v>
      </c>
      <c r="BI161" s="160">
        <f t="shared" si="16"/>
        <v>0</v>
      </c>
      <c r="BJ161" s="14" t="s">
        <v>83</v>
      </c>
      <c r="BK161" s="160">
        <f t="shared" si="17"/>
        <v>0</v>
      </c>
      <c r="BL161" s="14" t="s">
        <v>90</v>
      </c>
      <c r="BM161" s="159" t="s">
        <v>250</v>
      </c>
    </row>
    <row r="162" spans="2:65" s="1" customFormat="1" ht="16.5" customHeight="1" x14ac:dyDescent="0.2">
      <c r="B162" s="123"/>
      <c r="C162" s="149" t="s">
        <v>71</v>
      </c>
      <c r="D162" s="149" t="s">
        <v>161</v>
      </c>
      <c r="E162" s="150" t="s">
        <v>685</v>
      </c>
      <c r="F162" s="151" t="s">
        <v>686</v>
      </c>
      <c r="G162" s="152" t="s">
        <v>462</v>
      </c>
      <c r="H162" s="153">
        <v>3</v>
      </c>
      <c r="I162" s="154"/>
      <c r="J162" s="154"/>
      <c r="K162" s="155"/>
      <c r="L162" s="28"/>
      <c r="M162" s="156" t="s">
        <v>1</v>
      </c>
      <c r="N162" s="122" t="s">
        <v>37</v>
      </c>
      <c r="O162" s="157">
        <v>0</v>
      </c>
      <c r="P162" s="157">
        <f t="shared" si="9"/>
        <v>0</v>
      </c>
      <c r="Q162" s="157">
        <v>0</v>
      </c>
      <c r="R162" s="157">
        <f t="shared" si="10"/>
        <v>0</v>
      </c>
      <c r="S162" s="157">
        <v>0</v>
      </c>
      <c r="T162" s="158">
        <f t="shared" si="11"/>
        <v>0</v>
      </c>
      <c r="AR162" s="159" t="s">
        <v>90</v>
      </c>
      <c r="AT162" s="159" t="s">
        <v>161</v>
      </c>
      <c r="AU162" s="159" t="s">
        <v>78</v>
      </c>
      <c r="AY162" s="14" t="s">
        <v>159</v>
      </c>
      <c r="BE162" s="160">
        <f t="shared" si="12"/>
        <v>0</v>
      </c>
      <c r="BF162" s="160">
        <f t="shared" si="13"/>
        <v>0</v>
      </c>
      <c r="BG162" s="160">
        <f t="shared" si="14"/>
        <v>0</v>
      </c>
      <c r="BH162" s="160">
        <f t="shared" si="15"/>
        <v>0</v>
      </c>
      <c r="BI162" s="160">
        <f t="shared" si="16"/>
        <v>0</v>
      </c>
      <c r="BJ162" s="14" t="s">
        <v>83</v>
      </c>
      <c r="BK162" s="160">
        <f t="shared" si="17"/>
        <v>0</v>
      </c>
      <c r="BL162" s="14" t="s">
        <v>90</v>
      </c>
      <c r="BM162" s="159" t="s">
        <v>254</v>
      </c>
    </row>
    <row r="163" spans="2:65" s="1" customFormat="1" ht="16.5" customHeight="1" x14ac:dyDescent="0.2">
      <c r="B163" s="123"/>
      <c r="C163" s="149" t="s">
        <v>71</v>
      </c>
      <c r="D163" s="149" t="s">
        <v>161</v>
      </c>
      <c r="E163" s="150" t="s">
        <v>1714</v>
      </c>
      <c r="F163" s="151" t="s">
        <v>1715</v>
      </c>
      <c r="G163" s="152" t="s">
        <v>462</v>
      </c>
      <c r="H163" s="153">
        <v>1</v>
      </c>
      <c r="I163" s="154"/>
      <c r="J163" s="154"/>
      <c r="K163" s="155"/>
      <c r="L163" s="28"/>
      <c r="M163" s="156" t="s">
        <v>1</v>
      </c>
      <c r="N163" s="122" t="s">
        <v>37</v>
      </c>
      <c r="O163" s="157">
        <v>0</v>
      </c>
      <c r="P163" s="157">
        <f t="shared" si="9"/>
        <v>0</v>
      </c>
      <c r="Q163" s="157">
        <v>0</v>
      </c>
      <c r="R163" s="157">
        <f t="shared" si="10"/>
        <v>0</v>
      </c>
      <c r="S163" s="157">
        <v>0</v>
      </c>
      <c r="T163" s="158">
        <f t="shared" si="11"/>
        <v>0</v>
      </c>
      <c r="AR163" s="159" t="s">
        <v>90</v>
      </c>
      <c r="AT163" s="159" t="s">
        <v>161</v>
      </c>
      <c r="AU163" s="159" t="s">
        <v>78</v>
      </c>
      <c r="AY163" s="14" t="s">
        <v>159</v>
      </c>
      <c r="BE163" s="160">
        <f t="shared" si="12"/>
        <v>0</v>
      </c>
      <c r="BF163" s="160">
        <f t="shared" si="13"/>
        <v>0</v>
      </c>
      <c r="BG163" s="160">
        <f t="shared" si="14"/>
        <v>0</v>
      </c>
      <c r="BH163" s="160">
        <f t="shared" si="15"/>
        <v>0</v>
      </c>
      <c r="BI163" s="160">
        <f t="shared" si="16"/>
        <v>0</v>
      </c>
      <c r="BJ163" s="14" t="s">
        <v>83</v>
      </c>
      <c r="BK163" s="160">
        <f t="shared" si="17"/>
        <v>0</v>
      </c>
      <c r="BL163" s="14" t="s">
        <v>90</v>
      </c>
      <c r="BM163" s="159" t="s">
        <v>257</v>
      </c>
    </row>
    <row r="164" spans="2:65" s="1" customFormat="1" ht="16.5" customHeight="1" x14ac:dyDescent="0.2">
      <c r="B164" s="123"/>
      <c r="C164" s="149" t="s">
        <v>71</v>
      </c>
      <c r="D164" s="149" t="s">
        <v>161</v>
      </c>
      <c r="E164" s="150" t="s">
        <v>687</v>
      </c>
      <c r="F164" s="151" t="s">
        <v>688</v>
      </c>
      <c r="G164" s="152" t="s">
        <v>462</v>
      </c>
      <c r="H164" s="153">
        <v>1</v>
      </c>
      <c r="I164" s="154"/>
      <c r="J164" s="154"/>
      <c r="K164" s="155"/>
      <c r="L164" s="28"/>
      <c r="M164" s="156" t="s">
        <v>1</v>
      </c>
      <c r="N164" s="122" t="s">
        <v>37</v>
      </c>
      <c r="O164" s="157">
        <v>0</v>
      </c>
      <c r="P164" s="157">
        <f t="shared" si="9"/>
        <v>0</v>
      </c>
      <c r="Q164" s="157">
        <v>0</v>
      </c>
      <c r="R164" s="157">
        <f t="shared" si="10"/>
        <v>0</v>
      </c>
      <c r="S164" s="157">
        <v>0</v>
      </c>
      <c r="T164" s="158">
        <f t="shared" si="11"/>
        <v>0</v>
      </c>
      <c r="AR164" s="159" t="s">
        <v>90</v>
      </c>
      <c r="AT164" s="159" t="s">
        <v>161</v>
      </c>
      <c r="AU164" s="159" t="s">
        <v>78</v>
      </c>
      <c r="AY164" s="14" t="s">
        <v>159</v>
      </c>
      <c r="BE164" s="160">
        <f t="shared" si="12"/>
        <v>0</v>
      </c>
      <c r="BF164" s="160">
        <f t="shared" si="13"/>
        <v>0</v>
      </c>
      <c r="BG164" s="160">
        <f t="shared" si="14"/>
        <v>0</v>
      </c>
      <c r="BH164" s="160">
        <f t="shared" si="15"/>
        <v>0</v>
      </c>
      <c r="BI164" s="160">
        <f t="shared" si="16"/>
        <v>0</v>
      </c>
      <c r="BJ164" s="14" t="s">
        <v>83</v>
      </c>
      <c r="BK164" s="160">
        <f t="shared" si="17"/>
        <v>0</v>
      </c>
      <c r="BL164" s="14" t="s">
        <v>90</v>
      </c>
      <c r="BM164" s="159" t="s">
        <v>261</v>
      </c>
    </row>
    <row r="165" spans="2:65" s="1" customFormat="1" ht="25.5" customHeight="1" x14ac:dyDescent="0.25">
      <c r="B165" s="28"/>
      <c r="D165" s="175"/>
      <c r="F165" s="219" t="s">
        <v>1738</v>
      </c>
      <c r="J165" s="160"/>
      <c r="L165" s="28"/>
      <c r="M165" s="177"/>
      <c r="T165" s="54"/>
      <c r="AT165" s="14" t="s">
        <v>493</v>
      </c>
      <c r="AU165" s="14" t="s">
        <v>78</v>
      </c>
    </row>
    <row r="166" spans="2:65" s="1" customFormat="1" ht="16.5" customHeight="1" x14ac:dyDescent="0.2">
      <c r="B166" s="123"/>
      <c r="C166" s="149" t="s">
        <v>71</v>
      </c>
      <c r="D166" s="149" t="s">
        <v>161</v>
      </c>
      <c r="E166" s="150" t="s">
        <v>689</v>
      </c>
      <c r="F166" s="151" t="s">
        <v>690</v>
      </c>
      <c r="G166" s="152" t="s">
        <v>196</v>
      </c>
      <c r="H166" s="153">
        <v>50</v>
      </c>
      <c r="I166" s="154"/>
      <c r="J166" s="154"/>
      <c r="K166" s="155"/>
      <c r="L166" s="28"/>
      <c r="M166" s="156" t="s">
        <v>1</v>
      </c>
      <c r="N166" s="122" t="s">
        <v>37</v>
      </c>
      <c r="O166" s="157">
        <v>0</v>
      </c>
      <c r="P166" s="157">
        <f t="shared" ref="P166:P171" si="18">O166*H166</f>
        <v>0</v>
      </c>
      <c r="Q166" s="157">
        <v>0</v>
      </c>
      <c r="R166" s="157">
        <f t="shared" ref="R166:R171" si="19">Q166*H166</f>
        <v>0</v>
      </c>
      <c r="S166" s="157">
        <v>0</v>
      </c>
      <c r="T166" s="158">
        <f t="shared" ref="T166:T171" si="20">S166*H166</f>
        <v>0</v>
      </c>
      <c r="AR166" s="159" t="s">
        <v>90</v>
      </c>
      <c r="AT166" s="159" t="s">
        <v>161</v>
      </c>
      <c r="AU166" s="159" t="s">
        <v>78</v>
      </c>
      <c r="AY166" s="14" t="s">
        <v>159</v>
      </c>
      <c r="BE166" s="160">
        <f t="shared" ref="BE166:BE171" si="21">IF(N166="základná",J166,0)</f>
        <v>0</v>
      </c>
      <c r="BF166" s="160">
        <f t="shared" ref="BF166:BF171" si="22">IF(N166="znížená",J166,0)</f>
        <v>0</v>
      </c>
      <c r="BG166" s="160">
        <f t="shared" ref="BG166:BG171" si="23">IF(N166="zákl. prenesená",J166,0)</f>
        <v>0</v>
      </c>
      <c r="BH166" s="160">
        <f t="shared" ref="BH166:BH171" si="24">IF(N166="zníž. prenesená",J166,0)</f>
        <v>0</v>
      </c>
      <c r="BI166" s="160">
        <f t="shared" ref="BI166:BI171" si="25">IF(N166="nulová",J166,0)</f>
        <v>0</v>
      </c>
      <c r="BJ166" s="14" t="s">
        <v>83</v>
      </c>
      <c r="BK166" s="160">
        <f t="shared" ref="BK166:BK171" si="26">ROUND(I166*H166,2)</f>
        <v>0</v>
      </c>
      <c r="BL166" s="14" t="s">
        <v>90</v>
      </c>
      <c r="BM166" s="159" t="s">
        <v>265</v>
      </c>
    </row>
    <row r="167" spans="2:65" s="1" customFormat="1" ht="16.5" customHeight="1" x14ac:dyDescent="0.2">
      <c r="B167" s="123"/>
      <c r="C167" s="149" t="s">
        <v>71</v>
      </c>
      <c r="D167" s="149" t="s">
        <v>161</v>
      </c>
      <c r="E167" s="150" t="s">
        <v>691</v>
      </c>
      <c r="F167" s="206" t="s">
        <v>692</v>
      </c>
      <c r="G167" s="152" t="s">
        <v>462</v>
      </c>
      <c r="H167" s="153">
        <v>3</v>
      </c>
      <c r="I167" s="154"/>
      <c r="J167" s="154"/>
      <c r="K167" s="155"/>
      <c r="L167" s="28"/>
      <c r="M167" s="156" t="s">
        <v>1</v>
      </c>
      <c r="N167" s="122" t="s">
        <v>37</v>
      </c>
      <c r="O167" s="157">
        <v>0</v>
      </c>
      <c r="P167" s="157">
        <f t="shared" si="18"/>
        <v>0</v>
      </c>
      <c r="Q167" s="157">
        <v>0</v>
      </c>
      <c r="R167" s="157">
        <f t="shared" si="19"/>
        <v>0</v>
      </c>
      <c r="S167" s="157">
        <v>0</v>
      </c>
      <c r="T167" s="158">
        <f t="shared" si="20"/>
        <v>0</v>
      </c>
      <c r="AR167" s="159" t="s">
        <v>90</v>
      </c>
      <c r="AT167" s="159" t="s">
        <v>161</v>
      </c>
      <c r="AU167" s="159" t="s">
        <v>78</v>
      </c>
      <c r="AY167" s="14" t="s">
        <v>159</v>
      </c>
      <c r="BE167" s="160">
        <f t="shared" si="21"/>
        <v>0</v>
      </c>
      <c r="BF167" s="160">
        <f t="shared" si="22"/>
        <v>0</v>
      </c>
      <c r="BG167" s="160">
        <f t="shared" si="23"/>
        <v>0</v>
      </c>
      <c r="BH167" s="160">
        <f t="shared" si="24"/>
        <v>0</v>
      </c>
      <c r="BI167" s="160">
        <f t="shared" si="25"/>
        <v>0</v>
      </c>
      <c r="BJ167" s="14" t="s">
        <v>83</v>
      </c>
      <c r="BK167" s="160">
        <f t="shared" si="26"/>
        <v>0</v>
      </c>
      <c r="BL167" s="14" t="s">
        <v>90</v>
      </c>
      <c r="BM167" s="159" t="s">
        <v>269</v>
      </c>
    </row>
    <row r="168" spans="2:65" s="1" customFormat="1" ht="16.5" customHeight="1" x14ac:dyDescent="0.2">
      <c r="B168" s="123"/>
      <c r="C168" s="149" t="s">
        <v>71</v>
      </c>
      <c r="D168" s="149" t="s">
        <v>161</v>
      </c>
      <c r="E168" s="150" t="s">
        <v>693</v>
      </c>
      <c r="F168" s="206" t="s">
        <v>694</v>
      </c>
      <c r="G168" s="152" t="s">
        <v>462</v>
      </c>
      <c r="H168" s="153">
        <v>3</v>
      </c>
      <c r="I168" s="154"/>
      <c r="J168" s="154"/>
      <c r="K168" s="155"/>
      <c r="L168" s="28"/>
      <c r="M168" s="156" t="s">
        <v>1</v>
      </c>
      <c r="N168" s="122" t="s">
        <v>37</v>
      </c>
      <c r="O168" s="157">
        <v>0</v>
      </c>
      <c r="P168" s="157">
        <f t="shared" si="18"/>
        <v>0</v>
      </c>
      <c r="Q168" s="157">
        <v>0</v>
      </c>
      <c r="R168" s="157">
        <f t="shared" si="19"/>
        <v>0</v>
      </c>
      <c r="S168" s="157">
        <v>0</v>
      </c>
      <c r="T168" s="158">
        <f t="shared" si="20"/>
        <v>0</v>
      </c>
      <c r="AR168" s="159" t="s">
        <v>90</v>
      </c>
      <c r="AT168" s="159" t="s">
        <v>161</v>
      </c>
      <c r="AU168" s="159" t="s">
        <v>78</v>
      </c>
      <c r="AY168" s="14" t="s">
        <v>159</v>
      </c>
      <c r="BE168" s="160">
        <f t="shared" si="21"/>
        <v>0</v>
      </c>
      <c r="BF168" s="160">
        <f t="shared" si="22"/>
        <v>0</v>
      </c>
      <c r="BG168" s="160">
        <f t="shared" si="23"/>
        <v>0</v>
      </c>
      <c r="BH168" s="160">
        <f t="shared" si="24"/>
        <v>0</v>
      </c>
      <c r="BI168" s="160">
        <f t="shared" si="25"/>
        <v>0</v>
      </c>
      <c r="BJ168" s="14" t="s">
        <v>83</v>
      </c>
      <c r="BK168" s="160">
        <f t="shared" si="26"/>
        <v>0</v>
      </c>
      <c r="BL168" s="14" t="s">
        <v>90</v>
      </c>
      <c r="BM168" s="159" t="s">
        <v>272</v>
      </c>
    </row>
    <row r="169" spans="2:65" s="1" customFormat="1" ht="16.5" customHeight="1" x14ac:dyDescent="0.2">
      <c r="B169" s="123"/>
      <c r="C169" s="149" t="s">
        <v>71</v>
      </c>
      <c r="D169" s="149" t="s">
        <v>161</v>
      </c>
      <c r="E169" s="150" t="s">
        <v>695</v>
      </c>
      <c r="F169" s="151" t="s">
        <v>696</v>
      </c>
      <c r="G169" s="152" t="s">
        <v>196</v>
      </c>
      <c r="H169" s="153">
        <v>70</v>
      </c>
      <c r="I169" s="154"/>
      <c r="J169" s="154"/>
      <c r="K169" s="155"/>
      <c r="L169" s="28"/>
      <c r="M169" s="156" t="s">
        <v>1</v>
      </c>
      <c r="N169" s="122" t="s">
        <v>37</v>
      </c>
      <c r="O169" s="157">
        <v>0</v>
      </c>
      <c r="P169" s="157">
        <f t="shared" si="18"/>
        <v>0</v>
      </c>
      <c r="Q169" s="157">
        <v>0</v>
      </c>
      <c r="R169" s="157">
        <f t="shared" si="19"/>
        <v>0</v>
      </c>
      <c r="S169" s="157">
        <v>0</v>
      </c>
      <c r="T169" s="158">
        <f t="shared" si="20"/>
        <v>0</v>
      </c>
      <c r="AR169" s="159" t="s">
        <v>90</v>
      </c>
      <c r="AT169" s="159" t="s">
        <v>161</v>
      </c>
      <c r="AU169" s="159" t="s">
        <v>78</v>
      </c>
      <c r="AY169" s="14" t="s">
        <v>159</v>
      </c>
      <c r="BE169" s="160">
        <f t="shared" si="21"/>
        <v>0</v>
      </c>
      <c r="BF169" s="160">
        <f t="shared" si="22"/>
        <v>0</v>
      </c>
      <c r="BG169" s="160">
        <f t="shared" si="23"/>
        <v>0</v>
      </c>
      <c r="BH169" s="160">
        <f t="shared" si="24"/>
        <v>0</v>
      </c>
      <c r="BI169" s="160">
        <f t="shared" si="25"/>
        <v>0</v>
      </c>
      <c r="BJ169" s="14" t="s">
        <v>83</v>
      </c>
      <c r="BK169" s="160">
        <f t="shared" si="26"/>
        <v>0</v>
      </c>
      <c r="BL169" s="14" t="s">
        <v>90</v>
      </c>
      <c r="BM169" s="159" t="s">
        <v>276</v>
      </c>
    </row>
    <row r="170" spans="2:65" s="1" customFormat="1" ht="16.5" customHeight="1" x14ac:dyDescent="0.2">
      <c r="B170" s="123"/>
      <c r="C170" s="149" t="s">
        <v>71</v>
      </c>
      <c r="D170" s="149" t="s">
        <v>161</v>
      </c>
      <c r="E170" s="150" t="s">
        <v>1716</v>
      </c>
      <c r="F170" s="206" t="s">
        <v>1717</v>
      </c>
      <c r="G170" s="152" t="s">
        <v>462</v>
      </c>
      <c r="H170" s="153">
        <v>1</v>
      </c>
      <c r="I170" s="154"/>
      <c r="J170" s="154"/>
      <c r="K170" s="155"/>
      <c r="L170" s="28"/>
      <c r="M170" s="156" t="s">
        <v>1</v>
      </c>
      <c r="N170" s="122" t="s">
        <v>37</v>
      </c>
      <c r="O170" s="157">
        <v>0</v>
      </c>
      <c r="P170" s="157">
        <f t="shared" si="18"/>
        <v>0</v>
      </c>
      <c r="Q170" s="157">
        <v>0</v>
      </c>
      <c r="R170" s="157">
        <f t="shared" si="19"/>
        <v>0</v>
      </c>
      <c r="S170" s="157">
        <v>0</v>
      </c>
      <c r="T170" s="158">
        <f t="shared" si="20"/>
        <v>0</v>
      </c>
      <c r="AR170" s="159" t="s">
        <v>90</v>
      </c>
      <c r="AT170" s="159" t="s">
        <v>161</v>
      </c>
      <c r="AU170" s="159" t="s">
        <v>78</v>
      </c>
      <c r="AY170" s="14" t="s">
        <v>159</v>
      </c>
      <c r="BE170" s="160">
        <f t="shared" si="21"/>
        <v>0</v>
      </c>
      <c r="BF170" s="160">
        <f t="shared" si="22"/>
        <v>0</v>
      </c>
      <c r="BG170" s="160">
        <f t="shared" si="23"/>
        <v>0</v>
      </c>
      <c r="BH170" s="160">
        <f t="shared" si="24"/>
        <v>0</v>
      </c>
      <c r="BI170" s="160">
        <f t="shared" si="25"/>
        <v>0</v>
      </c>
      <c r="BJ170" s="14" t="s">
        <v>83</v>
      </c>
      <c r="BK170" s="160">
        <f t="shared" si="26"/>
        <v>0</v>
      </c>
      <c r="BL170" s="14" t="s">
        <v>90</v>
      </c>
      <c r="BM170" s="159" t="s">
        <v>279</v>
      </c>
    </row>
    <row r="171" spans="2:65" s="1" customFormat="1" ht="16.5" customHeight="1" x14ac:dyDescent="0.2">
      <c r="B171" s="123"/>
      <c r="C171" s="149" t="s">
        <v>71</v>
      </c>
      <c r="D171" s="149" t="s">
        <v>161</v>
      </c>
      <c r="E171" s="150" t="s">
        <v>697</v>
      </c>
      <c r="F171" s="151" t="s">
        <v>698</v>
      </c>
      <c r="G171" s="152" t="s">
        <v>294</v>
      </c>
      <c r="H171" s="153"/>
      <c r="I171" s="154"/>
      <c r="J171" s="154"/>
      <c r="K171" s="155"/>
      <c r="L171" s="28"/>
      <c r="M171" s="156" t="s">
        <v>1</v>
      </c>
      <c r="N171" s="122" t="s">
        <v>37</v>
      </c>
      <c r="O171" s="157">
        <v>0</v>
      </c>
      <c r="P171" s="157">
        <f t="shared" si="18"/>
        <v>0</v>
      </c>
      <c r="Q171" s="157">
        <v>0</v>
      </c>
      <c r="R171" s="157">
        <f t="shared" si="19"/>
        <v>0</v>
      </c>
      <c r="S171" s="157">
        <v>0</v>
      </c>
      <c r="T171" s="158">
        <f t="shared" si="20"/>
        <v>0</v>
      </c>
      <c r="AR171" s="159" t="s">
        <v>90</v>
      </c>
      <c r="AT171" s="159" t="s">
        <v>161</v>
      </c>
      <c r="AU171" s="159" t="s">
        <v>78</v>
      </c>
      <c r="AY171" s="14" t="s">
        <v>159</v>
      </c>
      <c r="BE171" s="160">
        <f t="shared" si="21"/>
        <v>0</v>
      </c>
      <c r="BF171" s="160">
        <f t="shared" si="22"/>
        <v>0</v>
      </c>
      <c r="BG171" s="160">
        <f t="shared" si="23"/>
        <v>0</v>
      </c>
      <c r="BH171" s="160">
        <f t="shared" si="24"/>
        <v>0</v>
      </c>
      <c r="BI171" s="160">
        <f t="shared" si="25"/>
        <v>0</v>
      </c>
      <c r="BJ171" s="14" t="s">
        <v>83</v>
      </c>
      <c r="BK171" s="160">
        <f t="shared" si="26"/>
        <v>0</v>
      </c>
      <c r="BL171" s="14" t="s">
        <v>90</v>
      </c>
      <c r="BM171" s="159" t="s">
        <v>290</v>
      </c>
    </row>
    <row r="172" spans="2:65" s="11" customFormat="1" ht="25.5" customHeight="1" x14ac:dyDescent="0.2">
      <c r="B172" s="138"/>
      <c r="D172" s="139" t="s">
        <v>70</v>
      </c>
      <c r="E172" s="140" t="s">
        <v>284</v>
      </c>
      <c r="F172" s="140" t="s">
        <v>572</v>
      </c>
      <c r="J172" s="148"/>
      <c r="L172" s="138"/>
      <c r="M172" s="142"/>
      <c r="P172" s="143">
        <f>P174+SUM(P175:P207)</f>
        <v>0</v>
      </c>
      <c r="R172" s="143">
        <f>R174+SUM(R175:R207)</f>
        <v>0</v>
      </c>
      <c r="T172" s="144">
        <f>T174+SUM(T175:T207)</f>
        <v>0</v>
      </c>
      <c r="AR172" s="139" t="s">
        <v>78</v>
      </c>
      <c r="AT172" s="145" t="s">
        <v>70</v>
      </c>
      <c r="AU172" s="145" t="s">
        <v>78</v>
      </c>
      <c r="AY172" s="139" t="s">
        <v>159</v>
      </c>
      <c r="BK172" s="146">
        <f>BK174+SUM(BK175:BK207)</f>
        <v>0</v>
      </c>
    </row>
    <row r="173" spans="2:65" s="11" customFormat="1" ht="25.5" customHeight="1" x14ac:dyDescent="0.25">
      <c r="B173" s="138"/>
      <c r="D173" s="139"/>
      <c r="E173" s="147"/>
      <c r="F173" s="214" t="s">
        <v>1732</v>
      </c>
      <c r="J173" s="148"/>
      <c r="L173" s="138"/>
      <c r="M173" s="142"/>
      <c r="P173" s="143"/>
      <c r="R173" s="143"/>
      <c r="T173" s="144"/>
      <c r="AR173" s="139"/>
      <c r="AT173" s="145"/>
      <c r="AU173" s="145"/>
      <c r="AY173" s="139"/>
      <c r="BK173" s="146"/>
    </row>
    <row r="174" spans="2:65" s="1" customFormat="1" ht="16.5" customHeight="1" x14ac:dyDescent="0.2">
      <c r="B174" s="123"/>
      <c r="C174" s="149" t="s">
        <v>71</v>
      </c>
      <c r="D174" s="149" t="s">
        <v>161</v>
      </c>
      <c r="E174" s="150" t="s">
        <v>699</v>
      </c>
      <c r="F174" s="151" t="s">
        <v>655</v>
      </c>
      <c r="G174" s="152" t="s">
        <v>196</v>
      </c>
      <c r="H174" s="153">
        <v>997.5</v>
      </c>
      <c r="I174" s="154"/>
      <c r="J174" s="154"/>
      <c r="K174" s="155"/>
      <c r="L174" s="28"/>
      <c r="M174" s="156" t="s">
        <v>1</v>
      </c>
      <c r="N174" s="122" t="s">
        <v>37</v>
      </c>
      <c r="O174" s="157">
        <v>0</v>
      </c>
      <c r="P174" s="157">
        <f t="shared" ref="P174:P180" si="27">O174*H174</f>
        <v>0</v>
      </c>
      <c r="Q174" s="157">
        <v>0</v>
      </c>
      <c r="R174" s="157">
        <f t="shared" ref="R174:R180" si="28">Q174*H174</f>
        <v>0</v>
      </c>
      <c r="S174" s="157">
        <v>0</v>
      </c>
      <c r="T174" s="158">
        <f t="shared" ref="T174:T180" si="29">S174*H174</f>
        <v>0</v>
      </c>
      <c r="AR174" s="159" t="s">
        <v>90</v>
      </c>
      <c r="AT174" s="159" t="s">
        <v>161</v>
      </c>
      <c r="AU174" s="159" t="s">
        <v>83</v>
      </c>
      <c r="AY174" s="14" t="s">
        <v>159</v>
      </c>
      <c r="BE174" s="160">
        <f t="shared" ref="BE174:BE180" si="30">IF(N174="základná",J174,0)</f>
        <v>0</v>
      </c>
      <c r="BF174" s="160">
        <f t="shared" ref="BF174:BF180" si="31">IF(N174="znížená",J174,0)</f>
        <v>0</v>
      </c>
      <c r="BG174" s="160">
        <f t="shared" ref="BG174:BG180" si="32">IF(N174="zákl. prenesená",J174,0)</f>
        <v>0</v>
      </c>
      <c r="BH174" s="160">
        <f t="shared" ref="BH174:BH180" si="33">IF(N174="zníž. prenesená",J174,0)</f>
        <v>0</v>
      </c>
      <c r="BI174" s="160">
        <f t="shared" ref="BI174:BI180" si="34">IF(N174="nulová",J174,0)</f>
        <v>0</v>
      </c>
      <c r="BJ174" s="14" t="s">
        <v>83</v>
      </c>
      <c r="BK174" s="160">
        <f t="shared" ref="BK174:BK180" si="35">ROUND(I174*H174,2)</f>
        <v>0</v>
      </c>
      <c r="BL174" s="14" t="s">
        <v>90</v>
      </c>
      <c r="BM174" s="159" t="s">
        <v>301</v>
      </c>
    </row>
    <row r="175" spans="2:65" s="1" customFormat="1" ht="16.5" customHeight="1" x14ac:dyDescent="0.2">
      <c r="B175" s="123"/>
      <c r="C175" s="149" t="s">
        <v>71</v>
      </c>
      <c r="D175" s="149" t="s">
        <v>161</v>
      </c>
      <c r="E175" s="150" t="s">
        <v>700</v>
      </c>
      <c r="F175" s="187" t="s">
        <v>1739</v>
      </c>
      <c r="G175" s="152" t="s">
        <v>462</v>
      </c>
      <c r="H175" s="153">
        <v>38</v>
      </c>
      <c r="I175" s="154"/>
      <c r="J175" s="154"/>
      <c r="K175" s="155"/>
      <c r="L175" s="28"/>
      <c r="M175" s="156" t="s">
        <v>1</v>
      </c>
      <c r="N175" s="122" t="s">
        <v>37</v>
      </c>
      <c r="O175" s="157">
        <v>0</v>
      </c>
      <c r="P175" s="157">
        <f t="shared" si="27"/>
        <v>0</v>
      </c>
      <c r="Q175" s="157">
        <v>0</v>
      </c>
      <c r="R175" s="157">
        <f t="shared" si="28"/>
        <v>0</v>
      </c>
      <c r="S175" s="157">
        <v>0</v>
      </c>
      <c r="T175" s="158">
        <f t="shared" si="29"/>
        <v>0</v>
      </c>
      <c r="W175" s="208"/>
      <c r="AR175" s="159" t="s">
        <v>90</v>
      </c>
      <c r="AT175" s="159" t="s">
        <v>161</v>
      </c>
      <c r="AU175" s="159" t="s">
        <v>83</v>
      </c>
      <c r="AY175" s="14" t="s">
        <v>159</v>
      </c>
      <c r="BE175" s="160">
        <f t="shared" si="30"/>
        <v>0</v>
      </c>
      <c r="BF175" s="160">
        <f t="shared" si="31"/>
        <v>0</v>
      </c>
      <c r="BG175" s="160">
        <f t="shared" si="32"/>
        <v>0</v>
      </c>
      <c r="BH175" s="160">
        <f t="shared" si="33"/>
        <v>0</v>
      </c>
      <c r="BI175" s="160">
        <f t="shared" si="34"/>
        <v>0</v>
      </c>
      <c r="BJ175" s="14" t="s">
        <v>83</v>
      </c>
      <c r="BK175" s="160">
        <f t="shared" si="35"/>
        <v>0</v>
      </c>
      <c r="BL175" s="14" t="s">
        <v>90</v>
      </c>
      <c r="BM175" s="159" t="s">
        <v>305</v>
      </c>
    </row>
    <row r="176" spans="2:65" s="1" customFormat="1" ht="31.5" customHeight="1" x14ac:dyDescent="0.2">
      <c r="B176" s="123"/>
      <c r="C176" s="149" t="s">
        <v>71</v>
      </c>
      <c r="D176" s="149" t="s">
        <v>161</v>
      </c>
      <c r="E176" s="150" t="s">
        <v>702</v>
      </c>
      <c r="F176" s="187" t="s">
        <v>1740</v>
      </c>
      <c r="G176" s="152" t="s">
        <v>196</v>
      </c>
      <c r="H176" s="153">
        <v>1995</v>
      </c>
      <c r="I176" s="154"/>
      <c r="J176" s="154"/>
      <c r="K176" s="155"/>
      <c r="L176" s="28"/>
      <c r="M176" s="156" t="s">
        <v>1</v>
      </c>
      <c r="N176" s="122" t="s">
        <v>37</v>
      </c>
      <c r="O176" s="157">
        <v>0</v>
      </c>
      <c r="P176" s="157">
        <f t="shared" si="27"/>
        <v>0</v>
      </c>
      <c r="Q176" s="157">
        <v>0</v>
      </c>
      <c r="R176" s="157">
        <f t="shared" si="28"/>
        <v>0</v>
      </c>
      <c r="S176" s="157">
        <v>0</v>
      </c>
      <c r="T176" s="158">
        <f t="shared" si="29"/>
        <v>0</v>
      </c>
      <c r="AR176" s="159" t="s">
        <v>90</v>
      </c>
      <c r="AT176" s="159" t="s">
        <v>161</v>
      </c>
      <c r="AU176" s="159" t="s">
        <v>83</v>
      </c>
      <c r="AY176" s="14" t="s">
        <v>159</v>
      </c>
      <c r="BE176" s="160">
        <f t="shared" si="30"/>
        <v>0</v>
      </c>
      <c r="BF176" s="160">
        <f t="shared" si="31"/>
        <v>0</v>
      </c>
      <c r="BG176" s="160">
        <f t="shared" si="32"/>
        <v>0</v>
      </c>
      <c r="BH176" s="160">
        <f t="shared" si="33"/>
        <v>0</v>
      </c>
      <c r="BI176" s="160">
        <f t="shared" si="34"/>
        <v>0</v>
      </c>
      <c r="BJ176" s="14" t="s">
        <v>83</v>
      </c>
      <c r="BK176" s="160">
        <f t="shared" si="35"/>
        <v>0</v>
      </c>
      <c r="BL176" s="14" t="s">
        <v>90</v>
      </c>
      <c r="BM176" s="159" t="s">
        <v>308</v>
      </c>
    </row>
    <row r="177" spans="2:65" s="1" customFormat="1" ht="16.5" customHeight="1" x14ac:dyDescent="0.2">
      <c r="B177" s="123"/>
      <c r="C177" s="149" t="s">
        <v>71</v>
      </c>
      <c r="D177" s="149" t="s">
        <v>161</v>
      </c>
      <c r="E177" s="150" t="s">
        <v>703</v>
      </c>
      <c r="F177" s="151" t="s">
        <v>704</v>
      </c>
      <c r="G177" s="152" t="s">
        <v>462</v>
      </c>
      <c r="H177" s="153">
        <v>37</v>
      </c>
      <c r="I177" s="154"/>
      <c r="J177" s="154"/>
      <c r="K177" s="155"/>
      <c r="L177" s="28"/>
      <c r="M177" s="156" t="s">
        <v>1</v>
      </c>
      <c r="N177" s="122" t="s">
        <v>37</v>
      </c>
      <c r="O177" s="157">
        <v>0</v>
      </c>
      <c r="P177" s="157">
        <f t="shared" si="27"/>
        <v>0</v>
      </c>
      <c r="Q177" s="157">
        <v>0</v>
      </c>
      <c r="R177" s="157">
        <f t="shared" si="28"/>
        <v>0</v>
      </c>
      <c r="S177" s="157">
        <v>0</v>
      </c>
      <c r="T177" s="158">
        <f t="shared" si="29"/>
        <v>0</v>
      </c>
      <c r="AR177" s="159" t="s">
        <v>90</v>
      </c>
      <c r="AT177" s="159" t="s">
        <v>161</v>
      </c>
      <c r="AU177" s="159" t="s">
        <v>83</v>
      </c>
      <c r="AY177" s="14" t="s">
        <v>159</v>
      </c>
      <c r="BE177" s="160">
        <f t="shared" si="30"/>
        <v>0</v>
      </c>
      <c r="BF177" s="160">
        <f t="shared" si="31"/>
        <v>0</v>
      </c>
      <c r="BG177" s="160">
        <f t="shared" si="32"/>
        <v>0</v>
      </c>
      <c r="BH177" s="160">
        <f t="shared" si="33"/>
        <v>0</v>
      </c>
      <c r="BI177" s="160">
        <f t="shared" si="34"/>
        <v>0</v>
      </c>
      <c r="BJ177" s="14" t="s">
        <v>83</v>
      </c>
      <c r="BK177" s="160">
        <f t="shared" si="35"/>
        <v>0</v>
      </c>
      <c r="BL177" s="14" t="s">
        <v>90</v>
      </c>
      <c r="BM177" s="159" t="s">
        <v>312</v>
      </c>
    </row>
    <row r="178" spans="2:65" s="1" customFormat="1" ht="16.5" customHeight="1" x14ac:dyDescent="0.2">
      <c r="B178" s="123"/>
      <c r="C178" s="149" t="s">
        <v>71</v>
      </c>
      <c r="D178" s="149" t="s">
        <v>161</v>
      </c>
      <c r="E178" s="150" t="s">
        <v>705</v>
      </c>
      <c r="F178" s="151" t="s">
        <v>706</v>
      </c>
      <c r="G178" s="152" t="s">
        <v>462</v>
      </c>
      <c r="H178" s="153">
        <v>1</v>
      </c>
      <c r="I178" s="154"/>
      <c r="J178" s="154"/>
      <c r="K178" s="155"/>
      <c r="L178" s="28"/>
      <c r="M178" s="156" t="s">
        <v>1</v>
      </c>
      <c r="N178" s="122" t="s">
        <v>37</v>
      </c>
      <c r="O178" s="157">
        <v>0</v>
      </c>
      <c r="P178" s="157">
        <f t="shared" si="27"/>
        <v>0</v>
      </c>
      <c r="Q178" s="157">
        <v>0</v>
      </c>
      <c r="R178" s="157">
        <f t="shared" si="28"/>
        <v>0</v>
      </c>
      <c r="S178" s="157">
        <v>0</v>
      </c>
      <c r="T178" s="158">
        <f t="shared" si="29"/>
        <v>0</v>
      </c>
      <c r="AR178" s="159" t="s">
        <v>90</v>
      </c>
      <c r="AT178" s="159" t="s">
        <v>161</v>
      </c>
      <c r="AU178" s="159" t="s">
        <v>83</v>
      </c>
      <c r="AY178" s="14" t="s">
        <v>159</v>
      </c>
      <c r="BE178" s="160">
        <f t="shared" si="30"/>
        <v>0</v>
      </c>
      <c r="BF178" s="160">
        <f t="shared" si="31"/>
        <v>0</v>
      </c>
      <c r="BG178" s="160">
        <f t="shared" si="32"/>
        <v>0</v>
      </c>
      <c r="BH178" s="160">
        <f t="shared" si="33"/>
        <v>0</v>
      </c>
      <c r="BI178" s="160">
        <f t="shared" si="34"/>
        <v>0</v>
      </c>
      <c r="BJ178" s="14" t="s">
        <v>83</v>
      </c>
      <c r="BK178" s="160">
        <f t="shared" si="35"/>
        <v>0</v>
      </c>
      <c r="BL178" s="14" t="s">
        <v>90</v>
      </c>
      <c r="BM178" s="159" t="s">
        <v>315</v>
      </c>
    </row>
    <row r="179" spans="2:65" s="1" customFormat="1" ht="16.5" customHeight="1" x14ac:dyDescent="0.2">
      <c r="B179" s="123"/>
      <c r="C179" s="149" t="s">
        <v>71</v>
      </c>
      <c r="D179" s="149" t="s">
        <v>161</v>
      </c>
      <c r="E179" s="150" t="s">
        <v>1718</v>
      </c>
      <c r="F179" s="151" t="s">
        <v>1719</v>
      </c>
      <c r="G179" s="152" t="s">
        <v>462</v>
      </c>
      <c r="H179" s="153">
        <v>24</v>
      </c>
      <c r="I179" s="154"/>
      <c r="J179" s="154"/>
      <c r="K179" s="155"/>
      <c r="L179" s="28"/>
      <c r="M179" s="156" t="s">
        <v>1</v>
      </c>
      <c r="N179" s="122" t="s">
        <v>37</v>
      </c>
      <c r="O179" s="157">
        <v>0</v>
      </c>
      <c r="P179" s="157">
        <f t="shared" si="27"/>
        <v>0</v>
      </c>
      <c r="Q179" s="157">
        <v>0</v>
      </c>
      <c r="R179" s="157">
        <f t="shared" si="28"/>
        <v>0</v>
      </c>
      <c r="S179" s="157">
        <v>0</v>
      </c>
      <c r="T179" s="158">
        <f t="shared" si="29"/>
        <v>0</v>
      </c>
      <c r="AR179" s="159" t="s">
        <v>90</v>
      </c>
      <c r="AT179" s="159" t="s">
        <v>161</v>
      </c>
      <c r="AU179" s="159" t="s">
        <v>83</v>
      </c>
      <c r="AY179" s="14" t="s">
        <v>159</v>
      </c>
      <c r="BE179" s="160">
        <f t="shared" si="30"/>
        <v>0</v>
      </c>
      <c r="BF179" s="160">
        <f t="shared" si="31"/>
        <v>0</v>
      </c>
      <c r="BG179" s="160">
        <f t="shared" si="32"/>
        <v>0</v>
      </c>
      <c r="BH179" s="160">
        <f t="shared" si="33"/>
        <v>0</v>
      </c>
      <c r="BI179" s="160">
        <f t="shared" si="34"/>
        <v>0</v>
      </c>
      <c r="BJ179" s="14" t="s">
        <v>83</v>
      </c>
      <c r="BK179" s="160">
        <f t="shared" si="35"/>
        <v>0</v>
      </c>
      <c r="BL179" s="14" t="s">
        <v>90</v>
      </c>
      <c r="BM179" s="159" t="s">
        <v>319</v>
      </c>
    </row>
    <row r="180" spans="2:65" s="1" customFormat="1" ht="16.5" customHeight="1" x14ac:dyDescent="0.2">
      <c r="B180" s="123"/>
      <c r="C180" s="149" t="s">
        <v>71</v>
      </c>
      <c r="D180" s="149" t="s">
        <v>161</v>
      </c>
      <c r="E180" s="150" t="s">
        <v>1720</v>
      </c>
      <c r="F180" s="206" t="s">
        <v>1721</v>
      </c>
      <c r="G180" s="152" t="s">
        <v>462</v>
      </c>
      <c r="H180" s="153">
        <v>1</v>
      </c>
      <c r="I180" s="154"/>
      <c r="J180" s="154"/>
      <c r="K180" s="155"/>
      <c r="L180" s="28"/>
      <c r="M180" s="156" t="s">
        <v>1</v>
      </c>
      <c r="N180" s="122" t="s">
        <v>37</v>
      </c>
      <c r="O180" s="157">
        <v>0</v>
      </c>
      <c r="P180" s="157">
        <f t="shared" si="27"/>
        <v>0</v>
      </c>
      <c r="Q180" s="157">
        <v>0</v>
      </c>
      <c r="R180" s="157">
        <f t="shared" si="28"/>
        <v>0</v>
      </c>
      <c r="S180" s="157">
        <v>0</v>
      </c>
      <c r="T180" s="158">
        <f t="shared" si="29"/>
        <v>0</v>
      </c>
      <c r="V180" s="208"/>
      <c r="W180" s="208"/>
      <c r="X180" s="208"/>
      <c r="AR180" s="159" t="s">
        <v>90</v>
      </c>
      <c r="AT180" s="159" t="s">
        <v>161</v>
      </c>
      <c r="AU180" s="159" t="s">
        <v>83</v>
      </c>
      <c r="AY180" s="14" t="s">
        <v>159</v>
      </c>
      <c r="BE180" s="160">
        <f t="shared" si="30"/>
        <v>0</v>
      </c>
      <c r="BF180" s="160">
        <f t="shared" si="31"/>
        <v>0</v>
      </c>
      <c r="BG180" s="160">
        <f t="shared" si="32"/>
        <v>0</v>
      </c>
      <c r="BH180" s="160">
        <f t="shared" si="33"/>
        <v>0</v>
      </c>
      <c r="BI180" s="160">
        <f t="shared" si="34"/>
        <v>0</v>
      </c>
      <c r="BJ180" s="14" t="s">
        <v>83</v>
      </c>
      <c r="BK180" s="160">
        <f t="shared" si="35"/>
        <v>0</v>
      </c>
      <c r="BL180" s="14" t="s">
        <v>90</v>
      </c>
      <c r="BM180" s="159" t="s">
        <v>324</v>
      </c>
    </row>
    <row r="181" spans="2:65" s="1" customFormat="1" ht="25.5" customHeight="1" x14ac:dyDescent="0.25">
      <c r="B181" s="28"/>
      <c r="D181" s="175"/>
      <c r="F181" s="214" t="s">
        <v>1827</v>
      </c>
      <c r="J181" s="160"/>
      <c r="L181" s="28"/>
      <c r="M181" s="177"/>
      <c r="T181" s="54"/>
      <c r="V181" s="207"/>
      <c r="W181" s="207"/>
      <c r="X181" s="207"/>
      <c r="AT181" s="14" t="s">
        <v>493</v>
      </c>
      <c r="AU181" s="14" t="s">
        <v>83</v>
      </c>
    </row>
    <row r="182" spans="2:65" s="1" customFormat="1" ht="31.5" customHeight="1" x14ac:dyDescent="0.2">
      <c r="B182" s="123"/>
      <c r="C182" s="149" t="s">
        <v>71</v>
      </c>
      <c r="D182" s="149" t="s">
        <v>161</v>
      </c>
      <c r="E182" s="150" t="s">
        <v>1722</v>
      </c>
      <c r="F182" s="187" t="s">
        <v>1733</v>
      </c>
      <c r="G182" s="152" t="s">
        <v>196</v>
      </c>
      <c r="H182" s="153">
        <v>378</v>
      </c>
      <c r="I182" s="154"/>
      <c r="J182" s="154"/>
      <c r="K182" s="155"/>
      <c r="L182" s="28"/>
      <c r="M182" s="156" t="s">
        <v>1</v>
      </c>
      <c r="N182" s="122" t="s">
        <v>37</v>
      </c>
      <c r="O182" s="157">
        <v>0</v>
      </c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8">
        <f>S182*H182</f>
        <v>0</v>
      </c>
      <c r="AR182" s="159" t="s">
        <v>90</v>
      </c>
      <c r="AT182" s="159" t="s">
        <v>161</v>
      </c>
      <c r="AU182" s="159" t="s">
        <v>83</v>
      </c>
      <c r="AY182" s="14" t="s">
        <v>159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4" t="s">
        <v>83</v>
      </c>
      <c r="BK182" s="160">
        <f>ROUND(I182*H182,2)</f>
        <v>0</v>
      </c>
      <c r="BL182" s="14" t="s">
        <v>90</v>
      </c>
      <c r="BM182" s="159" t="s">
        <v>328</v>
      </c>
    </row>
    <row r="183" spans="2:65" s="1" customFormat="1" ht="27" customHeight="1" x14ac:dyDescent="0.2">
      <c r="B183" s="123"/>
      <c r="C183" s="149" t="s">
        <v>71</v>
      </c>
      <c r="D183" s="149" t="s">
        <v>161</v>
      </c>
      <c r="E183" s="150" t="s">
        <v>1723</v>
      </c>
      <c r="F183" s="187" t="s">
        <v>1741</v>
      </c>
      <c r="G183" s="152" t="s">
        <v>196</v>
      </c>
      <c r="H183" s="153">
        <v>861</v>
      </c>
      <c r="I183" s="154"/>
      <c r="J183" s="154"/>
      <c r="K183" s="155"/>
      <c r="L183" s="28"/>
      <c r="M183" s="156" t="s">
        <v>1</v>
      </c>
      <c r="N183" s="122" t="s">
        <v>37</v>
      </c>
      <c r="O183" s="157">
        <v>0</v>
      </c>
      <c r="P183" s="157">
        <f>O183*H183</f>
        <v>0</v>
      </c>
      <c r="Q183" s="157">
        <v>0</v>
      </c>
      <c r="R183" s="157">
        <f>Q183*H183</f>
        <v>0</v>
      </c>
      <c r="S183" s="157">
        <v>0</v>
      </c>
      <c r="T183" s="158">
        <f>S183*H183</f>
        <v>0</v>
      </c>
      <c r="AR183" s="159" t="s">
        <v>90</v>
      </c>
      <c r="AT183" s="159" t="s">
        <v>161</v>
      </c>
      <c r="AU183" s="159" t="s">
        <v>83</v>
      </c>
      <c r="AY183" s="14" t="s">
        <v>159</v>
      </c>
      <c r="BE183" s="160">
        <f>IF(N183="základná",J183,0)</f>
        <v>0</v>
      </c>
      <c r="BF183" s="160">
        <f>IF(N183="znížená",J183,0)</f>
        <v>0</v>
      </c>
      <c r="BG183" s="160">
        <f>IF(N183="zákl. prenesená",J183,0)</f>
        <v>0</v>
      </c>
      <c r="BH183" s="160">
        <f>IF(N183="zníž. prenesená",J183,0)</f>
        <v>0</v>
      </c>
      <c r="BI183" s="160">
        <f>IF(N183="nulová",J183,0)</f>
        <v>0</v>
      </c>
      <c r="BJ183" s="14" t="s">
        <v>83</v>
      </c>
      <c r="BK183" s="160">
        <f>ROUND(I183*H183,2)</f>
        <v>0</v>
      </c>
      <c r="BL183" s="14" t="s">
        <v>90</v>
      </c>
      <c r="BM183" s="159" t="s">
        <v>331</v>
      </c>
    </row>
    <row r="184" spans="2:65" s="1" customFormat="1" ht="16.5" customHeight="1" x14ac:dyDescent="0.2">
      <c r="B184" s="123"/>
      <c r="C184" s="149" t="s">
        <v>71</v>
      </c>
      <c r="D184" s="149" t="s">
        <v>161</v>
      </c>
      <c r="E184" s="150" t="s">
        <v>712</v>
      </c>
      <c r="F184" s="151" t="s">
        <v>678</v>
      </c>
      <c r="G184" s="152" t="s">
        <v>462</v>
      </c>
      <c r="H184" s="153">
        <v>40</v>
      </c>
      <c r="I184" s="154"/>
      <c r="J184" s="154"/>
      <c r="K184" s="155"/>
      <c r="L184" s="28"/>
      <c r="M184" s="156" t="s">
        <v>1</v>
      </c>
      <c r="N184" s="122" t="s">
        <v>37</v>
      </c>
      <c r="O184" s="157">
        <v>0</v>
      </c>
      <c r="P184" s="157">
        <f>O184*H184</f>
        <v>0</v>
      </c>
      <c r="Q184" s="157">
        <v>0</v>
      </c>
      <c r="R184" s="157">
        <f>Q184*H184</f>
        <v>0</v>
      </c>
      <c r="S184" s="157">
        <v>0</v>
      </c>
      <c r="T184" s="158">
        <f>S184*H184</f>
        <v>0</v>
      </c>
      <c r="AR184" s="159" t="s">
        <v>90</v>
      </c>
      <c r="AT184" s="159" t="s">
        <v>161</v>
      </c>
      <c r="AU184" s="159" t="s">
        <v>83</v>
      </c>
      <c r="AY184" s="14" t="s">
        <v>159</v>
      </c>
      <c r="BE184" s="160">
        <f>IF(N184="základná",J184,0)</f>
        <v>0</v>
      </c>
      <c r="BF184" s="160">
        <f>IF(N184="znížená",J184,0)</f>
        <v>0</v>
      </c>
      <c r="BG184" s="160">
        <f>IF(N184="zákl. prenesená",J184,0)</f>
        <v>0</v>
      </c>
      <c r="BH184" s="160">
        <f>IF(N184="zníž. prenesená",J184,0)</f>
        <v>0</v>
      </c>
      <c r="BI184" s="160">
        <f>IF(N184="nulová",J184,0)</f>
        <v>0</v>
      </c>
      <c r="BJ184" s="14" t="s">
        <v>83</v>
      </c>
      <c r="BK184" s="160">
        <f>ROUND(I184*H184,2)</f>
        <v>0</v>
      </c>
      <c r="BL184" s="14" t="s">
        <v>90</v>
      </c>
      <c r="BM184" s="159" t="s">
        <v>335</v>
      </c>
    </row>
    <row r="185" spans="2:65" s="1" customFormat="1" ht="23.25" customHeight="1" x14ac:dyDescent="0.25">
      <c r="B185" s="28"/>
      <c r="D185" s="175"/>
      <c r="F185" s="214" t="s">
        <v>1737</v>
      </c>
      <c r="J185" s="160"/>
      <c r="L185" s="28"/>
      <c r="M185" s="177"/>
      <c r="T185" s="54"/>
      <c r="AT185" s="14" t="s">
        <v>493</v>
      </c>
      <c r="AU185" s="14" t="s">
        <v>83</v>
      </c>
    </row>
    <row r="186" spans="2:65" s="1" customFormat="1" ht="29.25" customHeight="1" x14ac:dyDescent="0.2">
      <c r="B186" s="123"/>
      <c r="C186" s="149" t="s">
        <v>71</v>
      </c>
      <c r="D186" s="149" t="s">
        <v>161</v>
      </c>
      <c r="E186" s="150" t="s">
        <v>707</v>
      </c>
      <c r="F186" s="187" t="s">
        <v>1742</v>
      </c>
      <c r="G186" s="152" t="s">
        <v>196</v>
      </c>
      <c r="H186" s="153">
        <v>1050</v>
      </c>
      <c r="I186" s="154"/>
      <c r="J186" s="154"/>
      <c r="K186" s="155"/>
      <c r="L186" s="28"/>
      <c r="M186" s="156" t="s">
        <v>1</v>
      </c>
      <c r="N186" s="122" t="s">
        <v>37</v>
      </c>
      <c r="O186" s="157">
        <v>0</v>
      </c>
      <c r="P186" s="157">
        <f>O186*H186</f>
        <v>0</v>
      </c>
      <c r="Q186" s="157">
        <v>0</v>
      </c>
      <c r="R186" s="157">
        <f>Q186*H186</f>
        <v>0</v>
      </c>
      <c r="S186" s="157">
        <v>0</v>
      </c>
      <c r="T186" s="158">
        <f>S186*H186</f>
        <v>0</v>
      </c>
      <c r="AR186" s="159" t="s">
        <v>90</v>
      </c>
      <c r="AT186" s="159" t="s">
        <v>161</v>
      </c>
      <c r="AU186" s="159" t="s">
        <v>83</v>
      </c>
      <c r="AY186" s="14" t="s">
        <v>159</v>
      </c>
      <c r="BE186" s="160">
        <f>IF(N186="základná",J186,0)</f>
        <v>0</v>
      </c>
      <c r="BF186" s="160">
        <f>IF(N186="znížená",J186,0)</f>
        <v>0</v>
      </c>
      <c r="BG186" s="160">
        <f>IF(N186="zákl. prenesená",J186,0)</f>
        <v>0</v>
      </c>
      <c r="BH186" s="160">
        <f>IF(N186="zníž. prenesená",J186,0)</f>
        <v>0</v>
      </c>
      <c r="BI186" s="160">
        <f>IF(N186="nulová",J186,0)</f>
        <v>0</v>
      </c>
      <c r="BJ186" s="14" t="s">
        <v>83</v>
      </c>
      <c r="BK186" s="160">
        <f>ROUND(I186*H186,2)</f>
        <v>0</v>
      </c>
      <c r="BL186" s="14" t="s">
        <v>90</v>
      </c>
      <c r="BM186" s="159" t="s">
        <v>337</v>
      </c>
    </row>
    <row r="187" spans="2:65" s="1" customFormat="1" ht="16.5" customHeight="1" x14ac:dyDescent="0.2">
      <c r="B187" s="123"/>
      <c r="C187" s="149" t="s">
        <v>71</v>
      </c>
      <c r="D187" s="149" t="s">
        <v>161</v>
      </c>
      <c r="E187" s="150" t="s">
        <v>1724</v>
      </c>
      <c r="F187" s="151" t="s">
        <v>1707</v>
      </c>
      <c r="G187" s="152" t="s">
        <v>196</v>
      </c>
      <c r="H187" s="153">
        <v>10.5</v>
      </c>
      <c r="I187" s="154"/>
      <c r="J187" s="154"/>
      <c r="K187" s="155"/>
      <c r="L187" s="28"/>
      <c r="M187" s="156" t="s">
        <v>1</v>
      </c>
      <c r="N187" s="122" t="s">
        <v>37</v>
      </c>
      <c r="O187" s="157">
        <v>0</v>
      </c>
      <c r="P187" s="157">
        <f>O187*H187</f>
        <v>0</v>
      </c>
      <c r="Q187" s="157">
        <v>0</v>
      </c>
      <c r="R187" s="157">
        <f>Q187*H187</f>
        <v>0</v>
      </c>
      <c r="S187" s="157">
        <v>0</v>
      </c>
      <c r="T187" s="158">
        <f>S187*H187</f>
        <v>0</v>
      </c>
      <c r="AR187" s="159" t="s">
        <v>90</v>
      </c>
      <c r="AT187" s="159" t="s">
        <v>161</v>
      </c>
      <c r="AU187" s="159" t="s">
        <v>83</v>
      </c>
      <c r="AY187" s="14" t="s">
        <v>159</v>
      </c>
      <c r="BE187" s="160">
        <f>IF(N187="základná",J187,0)</f>
        <v>0</v>
      </c>
      <c r="BF187" s="160">
        <f>IF(N187="znížená",J187,0)</f>
        <v>0</v>
      </c>
      <c r="BG187" s="160">
        <f>IF(N187="zákl. prenesená",J187,0)</f>
        <v>0</v>
      </c>
      <c r="BH187" s="160">
        <f>IF(N187="zníž. prenesená",J187,0)</f>
        <v>0</v>
      </c>
      <c r="BI187" s="160">
        <f>IF(N187="nulová",J187,0)</f>
        <v>0</v>
      </c>
      <c r="BJ187" s="14" t="s">
        <v>83</v>
      </c>
      <c r="BK187" s="160">
        <f>ROUND(I187*H187,2)</f>
        <v>0</v>
      </c>
      <c r="BL187" s="14" t="s">
        <v>90</v>
      </c>
      <c r="BM187" s="159" t="s">
        <v>341</v>
      </c>
    </row>
    <row r="188" spans="2:65" s="1" customFormat="1" ht="16.5" customHeight="1" x14ac:dyDescent="0.2">
      <c r="B188" s="123"/>
      <c r="C188" s="149" t="s">
        <v>71</v>
      </c>
      <c r="D188" s="149" t="s">
        <v>161</v>
      </c>
      <c r="E188" s="150" t="s">
        <v>709</v>
      </c>
      <c r="F188" s="151" t="s">
        <v>710</v>
      </c>
      <c r="G188" s="152" t="s">
        <v>462</v>
      </c>
      <c r="H188" s="153">
        <v>500</v>
      </c>
      <c r="I188" s="154"/>
      <c r="J188" s="154"/>
      <c r="K188" s="155"/>
      <c r="L188" s="28"/>
      <c r="M188" s="156" t="s">
        <v>1</v>
      </c>
      <c r="N188" s="122" t="s">
        <v>37</v>
      </c>
      <c r="O188" s="157">
        <v>0</v>
      </c>
      <c r="P188" s="157">
        <f>O188*H188</f>
        <v>0</v>
      </c>
      <c r="Q188" s="157">
        <v>0</v>
      </c>
      <c r="R188" s="157">
        <f>Q188*H188</f>
        <v>0</v>
      </c>
      <c r="S188" s="157">
        <v>0</v>
      </c>
      <c r="T188" s="158">
        <f>S188*H188</f>
        <v>0</v>
      </c>
      <c r="AR188" s="159" t="s">
        <v>90</v>
      </c>
      <c r="AT188" s="159" t="s">
        <v>161</v>
      </c>
      <c r="AU188" s="159" t="s">
        <v>83</v>
      </c>
      <c r="AY188" s="14" t="s">
        <v>159</v>
      </c>
      <c r="BE188" s="160">
        <f>IF(N188="základná",J188,0)</f>
        <v>0</v>
      </c>
      <c r="BF188" s="160">
        <f>IF(N188="znížená",J188,0)</f>
        <v>0</v>
      </c>
      <c r="BG188" s="160">
        <f>IF(N188="zákl. prenesená",J188,0)</f>
        <v>0</v>
      </c>
      <c r="BH188" s="160">
        <f>IF(N188="zníž. prenesená",J188,0)</f>
        <v>0</v>
      </c>
      <c r="BI188" s="160">
        <f>IF(N188="nulová",J188,0)</f>
        <v>0</v>
      </c>
      <c r="BJ188" s="14" t="s">
        <v>83</v>
      </c>
      <c r="BK188" s="160">
        <f>ROUND(I188*H188,2)</f>
        <v>0</v>
      </c>
      <c r="BL188" s="14" t="s">
        <v>90</v>
      </c>
      <c r="BM188" s="159" t="s">
        <v>346</v>
      </c>
    </row>
    <row r="189" spans="2:65" s="1" customFormat="1" ht="19.5" x14ac:dyDescent="0.2">
      <c r="B189" s="28"/>
      <c r="D189" s="175" t="s">
        <v>493</v>
      </c>
      <c r="F189" s="176" t="s">
        <v>657</v>
      </c>
      <c r="L189" s="28"/>
      <c r="M189" s="177"/>
      <c r="T189" s="54"/>
      <c r="AT189" s="14" t="s">
        <v>493</v>
      </c>
      <c r="AU189" s="14" t="s">
        <v>83</v>
      </c>
    </row>
    <row r="190" spans="2:65" s="1" customFormat="1" ht="16.5" customHeight="1" x14ac:dyDescent="0.2">
      <c r="B190" s="123"/>
      <c r="C190" s="149" t="s">
        <v>71</v>
      </c>
      <c r="D190" s="149" t="s">
        <v>161</v>
      </c>
      <c r="E190" s="150" t="s">
        <v>1725</v>
      </c>
      <c r="F190" s="151" t="s">
        <v>1709</v>
      </c>
      <c r="G190" s="152" t="s">
        <v>196</v>
      </c>
      <c r="H190" s="153">
        <v>31.5</v>
      </c>
      <c r="I190" s="154"/>
      <c r="J190" s="154"/>
      <c r="K190" s="155"/>
      <c r="L190" s="28"/>
      <c r="M190" s="156" t="s">
        <v>1</v>
      </c>
      <c r="N190" s="122" t="s">
        <v>37</v>
      </c>
      <c r="O190" s="157">
        <v>0</v>
      </c>
      <c r="P190" s="157">
        <f t="shared" ref="P190:P199" si="36">O190*H190</f>
        <v>0</v>
      </c>
      <c r="Q190" s="157">
        <v>0</v>
      </c>
      <c r="R190" s="157">
        <f t="shared" ref="R190:R199" si="37">Q190*H190</f>
        <v>0</v>
      </c>
      <c r="S190" s="157">
        <v>0</v>
      </c>
      <c r="T190" s="158">
        <f t="shared" ref="T190:T199" si="38">S190*H190</f>
        <v>0</v>
      </c>
      <c r="AR190" s="159" t="s">
        <v>90</v>
      </c>
      <c r="AT190" s="159" t="s">
        <v>161</v>
      </c>
      <c r="AU190" s="159" t="s">
        <v>83</v>
      </c>
      <c r="AY190" s="14" t="s">
        <v>159</v>
      </c>
      <c r="BE190" s="160">
        <f t="shared" ref="BE190:BE199" si="39">IF(N190="základná",J190,0)</f>
        <v>0</v>
      </c>
      <c r="BF190" s="160">
        <f t="shared" ref="BF190:BF199" si="40">IF(N190="znížená",J190,0)</f>
        <v>0</v>
      </c>
      <c r="BG190" s="160">
        <f t="shared" ref="BG190:BG199" si="41">IF(N190="zákl. prenesená",J190,0)</f>
        <v>0</v>
      </c>
      <c r="BH190" s="160">
        <f t="shared" ref="BH190:BH199" si="42">IF(N190="zníž. prenesená",J190,0)</f>
        <v>0</v>
      </c>
      <c r="BI190" s="160">
        <f t="shared" ref="BI190:BI199" si="43">IF(N190="nulová",J190,0)</f>
        <v>0</v>
      </c>
      <c r="BJ190" s="14" t="s">
        <v>83</v>
      </c>
      <c r="BK190" s="160">
        <f t="shared" ref="BK190:BK199" si="44">ROUND(I190*H190,2)</f>
        <v>0</v>
      </c>
      <c r="BL190" s="14" t="s">
        <v>90</v>
      </c>
      <c r="BM190" s="159" t="s">
        <v>350</v>
      </c>
    </row>
    <row r="191" spans="2:65" s="1" customFormat="1" ht="16.5" customHeight="1" x14ac:dyDescent="0.2">
      <c r="B191" s="123"/>
      <c r="C191" s="149" t="s">
        <v>71</v>
      </c>
      <c r="D191" s="149" t="s">
        <v>161</v>
      </c>
      <c r="E191" s="150" t="s">
        <v>711</v>
      </c>
      <c r="F191" s="151" t="s">
        <v>674</v>
      </c>
      <c r="G191" s="152" t="s">
        <v>196</v>
      </c>
      <c r="H191" s="153">
        <v>1050</v>
      </c>
      <c r="I191" s="154"/>
      <c r="J191" s="154"/>
      <c r="K191" s="155"/>
      <c r="L191" s="28"/>
      <c r="M191" s="156" t="s">
        <v>1</v>
      </c>
      <c r="N191" s="122" t="s">
        <v>37</v>
      </c>
      <c r="O191" s="157">
        <v>0</v>
      </c>
      <c r="P191" s="157">
        <f t="shared" si="36"/>
        <v>0</v>
      </c>
      <c r="Q191" s="157">
        <v>0</v>
      </c>
      <c r="R191" s="157">
        <f t="shared" si="37"/>
        <v>0</v>
      </c>
      <c r="S191" s="157">
        <v>0</v>
      </c>
      <c r="T191" s="158">
        <f t="shared" si="38"/>
        <v>0</v>
      </c>
      <c r="AR191" s="159" t="s">
        <v>90</v>
      </c>
      <c r="AT191" s="159" t="s">
        <v>161</v>
      </c>
      <c r="AU191" s="159" t="s">
        <v>83</v>
      </c>
      <c r="AY191" s="14" t="s">
        <v>159</v>
      </c>
      <c r="BE191" s="160">
        <f t="shared" si="39"/>
        <v>0</v>
      </c>
      <c r="BF191" s="160">
        <f t="shared" si="40"/>
        <v>0</v>
      </c>
      <c r="BG191" s="160">
        <f t="shared" si="41"/>
        <v>0</v>
      </c>
      <c r="BH191" s="160">
        <f t="shared" si="42"/>
        <v>0</v>
      </c>
      <c r="BI191" s="160">
        <f t="shared" si="43"/>
        <v>0</v>
      </c>
      <c r="BJ191" s="14" t="s">
        <v>83</v>
      </c>
      <c r="BK191" s="160">
        <f t="shared" si="44"/>
        <v>0</v>
      </c>
      <c r="BL191" s="14" t="s">
        <v>90</v>
      </c>
      <c r="BM191" s="159" t="s">
        <v>353</v>
      </c>
    </row>
    <row r="192" spans="2:65" s="1" customFormat="1" ht="16.5" customHeight="1" x14ac:dyDescent="0.2">
      <c r="B192" s="123"/>
      <c r="C192" s="149" t="s">
        <v>71</v>
      </c>
      <c r="D192" s="149" t="s">
        <v>161</v>
      </c>
      <c r="E192" s="150" t="s">
        <v>712</v>
      </c>
      <c r="F192" s="151" t="s">
        <v>678</v>
      </c>
      <c r="G192" s="152" t="s">
        <v>462</v>
      </c>
      <c r="H192" s="153">
        <v>14</v>
      </c>
      <c r="I192" s="154"/>
      <c r="J192" s="154"/>
      <c r="K192" s="155"/>
      <c r="L192" s="28"/>
      <c r="M192" s="156" t="s">
        <v>1</v>
      </c>
      <c r="N192" s="122" t="s">
        <v>37</v>
      </c>
      <c r="O192" s="157">
        <v>0</v>
      </c>
      <c r="P192" s="157">
        <f t="shared" si="36"/>
        <v>0</v>
      </c>
      <c r="Q192" s="157">
        <v>0</v>
      </c>
      <c r="R192" s="157">
        <f t="shared" si="37"/>
        <v>0</v>
      </c>
      <c r="S192" s="157">
        <v>0</v>
      </c>
      <c r="T192" s="158">
        <f t="shared" si="38"/>
        <v>0</v>
      </c>
      <c r="AR192" s="159" t="s">
        <v>90</v>
      </c>
      <c r="AT192" s="159" t="s">
        <v>161</v>
      </c>
      <c r="AU192" s="159" t="s">
        <v>83</v>
      </c>
      <c r="AY192" s="14" t="s">
        <v>159</v>
      </c>
      <c r="BE192" s="160">
        <f t="shared" si="39"/>
        <v>0</v>
      </c>
      <c r="BF192" s="160">
        <f t="shared" si="40"/>
        <v>0</v>
      </c>
      <c r="BG192" s="160">
        <f t="shared" si="41"/>
        <v>0</v>
      </c>
      <c r="BH192" s="160">
        <f t="shared" si="42"/>
        <v>0</v>
      </c>
      <c r="BI192" s="160">
        <f t="shared" si="43"/>
        <v>0</v>
      </c>
      <c r="BJ192" s="14" t="s">
        <v>83</v>
      </c>
      <c r="BK192" s="160">
        <f t="shared" si="44"/>
        <v>0</v>
      </c>
      <c r="BL192" s="14" t="s">
        <v>90</v>
      </c>
      <c r="BM192" s="159" t="s">
        <v>357</v>
      </c>
    </row>
    <row r="193" spans="2:65" s="1" customFormat="1" ht="33" customHeight="1" x14ac:dyDescent="0.2">
      <c r="B193" s="123"/>
      <c r="C193" s="149" t="s">
        <v>71</v>
      </c>
      <c r="D193" s="149" t="s">
        <v>161</v>
      </c>
      <c r="E193" s="150" t="s">
        <v>1726</v>
      </c>
      <c r="F193" s="151" t="s">
        <v>1797</v>
      </c>
      <c r="G193" s="152" t="s">
        <v>462</v>
      </c>
      <c r="H193" s="153">
        <v>1</v>
      </c>
      <c r="I193" s="154"/>
      <c r="J193" s="154"/>
      <c r="K193" s="155"/>
      <c r="L193" s="28"/>
      <c r="M193" s="156" t="s">
        <v>1</v>
      </c>
      <c r="N193" s="122" t="s">
        <v>37</v>
      </c>
      <c r="O193" s="157">
        <v>0</v>
      </c>
      <c r="P193" s="157">
        <f t="shared" si="36"/>
        <v>0</v>
      </c>
      <c r="Q193" s="157">
        <v>0</v>
      </c>
      <c r="R193" s="157">
        <f t="shared" si="37"/>
        <v>0</v>
      </c>
      <c r="S193" s="157">
        <v>0</v>
      </c>
      <c r="T193" s="158">
        <f t="shared" si="38"/>
        <v>0</v>
      </c>
      <c r="V193" s="305"/>
      <c r="W193" s="305"/>
      <c r="AR193" s="159" t="s">
        <v>90</v>
      </c>
      <c r="AT193" s="159" t="s">
        <v>161</v>
      </c>
      <c r="AU193" s="159" t="s">
        <v>83</v>
      </c>
      <c r="AY193" s="14" t="s">
        <v>159</v>
      </c>
      <c r="BE193" s="160">
        <f t="shared" si="39"/>
        <v>0</v>
      </c>
      <c r="BF193" s="160">
        <f t="shared" si="40"/>
        <v>0</v>
      </c>
      <c r="BG193" s="160">
        <f t="shared" si="41"/>
        <v>0</v>
      </c>
      <c r="BH193" s="160">
        <f t="shared" si="42"/>
        <v>0</v>
      </c>
      <c r="BI193" s="160">
        <f t="shared" si="43"/>
        <v>0</v>
      </c>
      <c r="BJ193" s="14" t="s">
        <v>83</v>
      </c>
      <c r="BK193" s="160">
        <f t="shared" si="44"/>
        <v>0</v>
      </c>
      <c r="BL193" s="14" t="s">
        <v>90</v>
      </c>
      <c r="BM193" s="159" t="s">
        <v>360</v>
      </c>
    </row>
    <row r="194" spans="2:65" s="1" customFormat="1" ht="16.5" customHeight="1" x14ac:dyDescent="0.2">
      <c r="B194" s="123"/>
      <c r="C194" s="149" t="s">
        <v>71</v>
      </c>
      <c r="D194" s="149" t="s">
        <v>161</v>
      </c>
      <c r="E194" s="150" t="s">
        <v>713</v>
      </c>
      <c r="F194" s="151" t="s">
        <v>1794</v>
      </c>
      <c r="G194" s="152" t="s">
        <v>462</v>
      </c>
      <c r="H194" s="153">
        <v>3</v>
      </c>
      <c r="I194" s="154"/>
      <c r="J194" s="154"/>
      <c r="K194" s="155"/>
      <c r="L194" s="28"/>
      <c r="M194" s="156" t="s">
        <v>1</v>
      </c>
      <c r="N194" s="122" t="s">
        <v>37</v>
      </c>
      <c r="O194" s="157">
        <v>0</v>
      </c>
      <c r="P194" s="157">
        <f t="shared" si="36"/>
        <v>0</v>
      </c>
      <c r="Q194" s="157">
        <v>0</v>
      </c>
      <c r="R194" s="157">
        <f t="shared" si="37"/>
        <v>0</v>
      </c>
      <c r="S194" s="157">
        <v>0</v>
      </c>
      <c r="T194" s="158">
        <f t="shared" si="38"/>
        <v>0</v>
      </c>
      <c r="V194" s="305"/>
      <c r="W194" s="305"/>
      <c r="AR194" s="159" t="s">
        <v>90</v>
      </c>
      <c r="AT194" s="159" t="s">
        <v>161</v>
      </c>
      <c r="AU194" s="159" t="s">
        <v>83</v>
      </c>
      <c r="AY194" s="14" t="s">
        <v>159</v>
      </c>
      <c r="BE194" s="160">
        <f t="shared" si="39"/>
        <v>0</v>
      </c>
      <c r="BF194" s="160">
        <f t="shared" si="40"/>
        <v>0</v>
      </c>
      <c r="BG194" s="160">
        <f t="shared" si="41"/>
        <v>0</v>
      </c>
      <c r="BH194" s="160">
        <f t="shared" si="42"/>
        <v>0</v>
      </c>
      <c r="BI194" s="160">
        <f t="shared" si="43"/>
        <v>0</v>
      </c>
      <c r="BJ194" s="14" t="s">
        <v>83</v>
      </c>
      <c r="BK194" s="160">
        <f t="shared" si="44"/>
        <v>0</v>
      </c>
      <c r="BL194" s="14" t="s">
        <v>90</v>
      </c>
      <c r="BM194" s="159" t="s">
        <v>364</v>
      </c>
    </row>
    <row r="195" spans="2:65" s="1" customFormat="1" ht="16.5" customHeight="1" x14ac:dyDescent="0.2">
      <c r="B195" s="123"/>
      <c r="C195" s="149" t="s">
        <v>71</v>
      </c>
      <c r="D195" s="149" t="s">
        <v>161</v>
      </c>
      <c r="E195" s="150" t="s">
        <v>714</v>
      </c>
      <c r="F195" s="151" t="s">
        <v>1795</v>
      </c>
      <c r="G195" s="152" t="s">
        <v>462</v>
      </c>
      <c r="H195" s="153">
        <v>14</v>
      </c>
      <c r="I195" s="154"/>
      <c r="J195" s="154"/>
      <c r="K195" s="155"/>
      <c r="L195" s="28"/>
      <c r="M195" s="156" t="s">
        <v>1</v>
      </c>
      <c r="N195" s="122" t="s">
        <v>37</v>
      </c>
      <c r="O195" s="157">
        <v>0</v>
      </c>
      <c r="P195" s="157">
        <f t="shared" si="36"/>
        <v>0</v>
      </c>
      <c r="Q195" s="157">
        <v>0</v>
      </c>
      <c r="R195" s="157">
        <f t="shared" si="37"/>
        <v>0</v>
      </c>
      <c r="S195" s="157">
        <v>0</v>
      </c>
      <c r="T195" s="158">
        <f t="shared" si="38"/>
        <v>0</v>
      </c>
      <c r="V195" s="305"/>
      <c r="W195" s="305"/>
      <c r="AR195" s="159" t="s">
        <v>90</v>
      </c>
      <c r="AT195" s="159" t="s">
        <v>161</v>
      </c>
      <c r="AU195" s="159" t="s">
        <v>83</v>
      </c>
      <c r="AY195" s="14" t="s">
        <v>159</v>
      </c>
      <c r="BE195" s="160">
        <f t="shared" si="39"/>
        <v>0</v>
      </c>
      <c r="BF195" s="160">
        <f t="shared" si="40"/>
        <v>0</v>
      </c>
      <c r="BG195" s="160">
        <f t="shared" si="41"/>
        <v>0</v>
      </c>
      <c r="BH195" s="160">
        <f t="shared" si="42"/>
        <v>0</v>
      </c>
      <c r="BI195" s="160">
        <f t="shared" si="43"/>
        <v>0</v>
      </c>
      <c r="BJ195" s="14" t="s">
        <v>83</v>
      </c>
      <c r="BK195" s="160">
        <f t="shared" si="44"/>
        <v>0</v>
      </c>
      <c r="BL195" s="14" t="s">
        <v>90</v>
      </c>
      <c r="BM195" s="159" t="s">
        <v>367</v>
      </c>
    </row>
    <row r="196" spans="2:65" s="1" customFormat="1" ht="16.5" customHeight="1" x14ac:dyDescent="0.2">
      <c r="B196" s="123"/>
      <c r="C196" s="149" t="s">
        <v>71</v>
      </c>
      <c r="D196" s="149" t="s">
        <v>161</v>
      </c>
      <c r="E196" s="150" t="s">
        <v>715</v>
      </c>
      <c r="F196" s="151" t="s">
        <v>1796</v>
      </c>
      <c r="G196" s="152" t="s">
        <v>462</v>
      </c>
      <c r="H196" s="153">
        <v>1</v>
      </c>
      <c r="I196" s="154"/>
      <c r="J196" s="154"/>
      <c r="K196" s="155"/>
      <c r="L196" s="28"/>
      <c r="M196" s="156" t="s">
        <v>1</v>
      </c>
      <c r="N196" s="122" t="s">
        <v>37</v>
      </c>
      <c r="O196" s="157">
        <v>0</v>
      </c>
      <c r="P196" s="157">
        <f t="shared" si="36"/>
        <v>0</v>
      </c>
      <c r="Q196" s="157">
        <v>0</v>
      </c>
      <c r="R196" s="157">
        <f t="shared" si="37"/>
        <v>0</v>
      </c>
      <c r="S196" s="157">
        <v>0</v>
      </c>
      <c r="T196" s="158">
        <f t="shared" si="38"/>
        <v>0</v>
      </c>
      <c r="V196" s="305"/>
      <c r="W196" s="305"/>
      <c r="AR196" s="159" t="s">
        <v>90</v>
      </c>
      <c r="AT196" s="159" t="s">
        <v>161</v>
      </c>
      <c r="AU196" s="159" t="s">
        <v>83</v>
      </c>
      <c r="AY196" s="14" t="s">
        <v>159</v>
      </c>
      <c r="BE196" s="160">
        <f t="shared" si="39"/>
        <v>0</v>
      </c>
      <c r="BF196" s="160">
        <f t="shared" si="40"/>
        <v>0</v>
      </c>
      <c r="BG196" s="160">
        <f t="shared" si="41"/>
        <v>0</v>
      </c>
      <c r="BH196" s="160">
        <f t="shared" si="42"/>
        <v>0</v>
      </c>
      <c r="BI196" s="160">
        <f t="shared" si="43"/>
        <v>0</v>
      </c>
      <c r="BJ196" s="14" t="s">
        <v>83</v>
      </c>
      <c r="BK196" s="160">
        <f t="shared" si="44"/>
        <v>0</v>
      </c>
      <c r="BL196" s="14" t="s">
        <v>90</v>
      </c>
      <c r="BM196" s="159" t="s">
        <v>372</v>
      </c>
    </row>
    <row r="197" spans="2:65" s="1" customFormat="1" ht="16.5" customHeight="1" x14ac:dyDescent="0.2">
      <c r="B197" s="123"/>
      <c r="C197" s="149" t="s">
        <v>71</v>
      </c>
      <c r="D197" s="149" t="s">
        <v>161</v>
      </c>
      <c r="E197" s="150" t="s">
        <v>716</v>
      </c>
      <c r="F197" s="151" t="s">
        <v>684</v>
      </c>
      <c r="G197" s="152" t="s">
        <v>462</v>
      </c>
      <c r="H197" s="153">
        <v>530</v>
      </c>
      <c r="I197" s="154"/>
      <c r="J197" s="154"/>
      <c r="K197" s="155"/>
      <c r="L197" s="28"/>
      <c r="M197" s="156" t="s">
        <v>1</v>
      </c>
      <c r="N197" s="122" t="s">
        <v>37</v>
      </c>
      <c r="O197" s="157">
        <v>0</v>
      </c>
      <c r="P197" s="157">
        <f t="shared" si="36"/>
        <v>0</v>
      </c>
      <c r="Q197" s="157">
        <v>0</v>
      </c>
      <c r="R197" s="157">
        <f t="shared" si="37"/>
        <v>0</v>
      </c>
      <c r="S197" s="157">
        <v>0</v>
      </c>
      <c r="T197" s="158">
        <f t="shared" si="38"/>
        <v>0</v>
      </c>
      <c r="AR197" s="159" t="s">
        <v>90</v>
      </c>
      <c r="AT197" s="159" t="s">
        <v>161</v>
      </c>
      <c r="AU197" s="159" t="s">
        <v>83</v>
      </c>
      <c r="AY197" s="14" t="s">
        <v>159</v>
      </c>
      <c r="BE197" s="160">
        <f t="shared" si="39"/>
        <v>0</v>
      </c>
      <c r="BF197" s="160">
        <f t="shared" si="40"/>
        <v>0</v>
      </c>
      <c r="BG197" s="160">
        <f t="shared" si="41"/>
        <v>0</v>
      </c>
      <c r="BH197" s="160">
        <f t="shared" si="42"/>
        <v>0</v>
      </c>
      <c r="BI197" s="160">
        <f t="shared" si="43"/>
        <v>0</v>
      </c>
      <c r="BJ197" s="14" t="s">
        <v>83</v>
      </c>
      <c r="BK197" s="160">
        <f t="shared" si="44"/>
        <v>0</v>
      </c>
      <c r="BL197" s="14" t="s">
        <v>90</v>
      </c>
      <c r="BM197" s="159" t="s">
        <v>375</v>
      </c>
    </row>
    <row r="198" spans="2:65" s="1" customFormat="1" ht="24.4" customHeight="1" x14ac:dyDescent="0.2">
      <c r="B198" s="123"/>
      <c r="C198" s="149" t="s">
        <v>71</v>
      </c>
      <c r="D198" s="149" t="s">
        <v>161</v>
      </c>
      <c r="E198" s="150" t="s">
        <v>1727</v>
      </c>
      <c r="F198" s="151" t="s">
        <v>1798</v>
      </c>
      <c r="G198" s="152" t="s">
        <v>462</v>
      </c>
      <c r="H198" s="153">
        <v>1</v>
      </c>
      <c r="I198" s="154"/>
      <c r="J198" s="154"/>
      <c r="K198" s="155"/>
      <c r="L198" s="28"/>
      <c r="M198" s="156" t="s">
        <v>1</v>
      </c>
      <c r="N198" s="122" t="s">
        <v>37</v>
      </c>
      <c r="O198" s="157">
        <v>0</v>
      </c>
      <c r="P198" s="157">
        <f t="shared" si="36"/>
        <v>0</v>
      </c>
      <c r="Q198" s="157">
        <v>0</v>
      </c>
      <c r="R198" s="157">
        <f t="shared" si="37"/>
        <v>0</v>
      </c>
      <c r="S198" s="157">
        <v>0</v>
      </c>
      <c r="T198" s="158">
        <f t="shared" si="38"/>
        <v>0</v>
      </c>
      <c r="V198" s="299"/>
      <c r="W198" s="299"/>
      <c r="AR198" s="159" t="s">
        <v>90</v>
      </c>
      <c r="AT198" s="159" t="s">
        <v>161</v>
      </c>
      <c r="AU198" s="159" t="s">
        <v>83</v>
      </c>
      <c r="AY198" s="14" t="s">
        <v>159</v>
      </c>
      <c r="BE198" s="160">
        <f t="shared" si="39"/>
        <v>0</v>
      </c>
      <c r="BF198" s="160">
        <f t="shared" si="40"/>
        <v>0</v>
      </c>
      <c r="BG198" s="160">
        <f t="shared" si="41"/>
        <v>0</v>
      </c>
      <c r="BH198" s="160">
        <f t="shared" si="42"/>
        <v>0</v>
      </c>
      <c r="BI198" s="160">
        <f t="shared" si="43"/>
        <v>0</v>
      </c>
      <c r="BJ198" s="14" t="s">
        <v>83</v>
      </c>
      <c r="BK198" s="160">
        <f t="shared" si="44"/>
        <v>0</v>
      </c>
      <c r="BL198" s="14" t="s">
        <v>90</v>
      </c>
      <c r="BM198" s="159" t="s">
        <v>379</v>
      </c>
    </row>
    <row r="199" spans="2:65" s="1" customFormat="1" ht="16.5" customHeight="1" x14ac:dyDescent="0.2">
      <c r="B199" s="123"/>
      <c r="C199" s="149" t="s">
        <v>71</v>
      </c>
      <c r="D199" s="149" t="s">
        <v>161</v>
      </c>
      <c r="E199" s="150" t="s">
        <v>1728</v>
      </c>
      <c r="F199" s="151" t="s">
        <v>1729</v>
      </c>
      <c r="G199" s="152" t="s">
        <v>462</v>
      </c>
      <c r="H199" s="153">
        <v>1</v>
      </c>
      <c r="I199" s="154"/>
      <c r="J199" s="154"/>
      <c r="K199" s="155"/>
      <c r="L199" s="28"/>
      <c r="M199" s="156" t="s">
        <v>1</v>
      </c>
      <c r="N199" s="122" t="s">
        <v>37</v>
      </c>
      <c r="O199" s="157">
        <v>0</v>
      </c>
      <c r="P199" s="157">
        <f t="shared" si="36"/>
        <v>0</v>
      </c>
      <c r="Q199" s="157">
        <v>0</v>
      </c>
      <c r="R199" s="157">
        <f t="shared" si="37"/>
        <v>0</v>
      </c>
      <c r="S199" s="157">
        <v>0</v>
      </c>
      <c r="T199" s="158">
        <f t="shared" si="38"/>
        <v>0</v>
      </c>
      <c r="AR199" s="159" t="s">
        <v>90</v>
      </c>
      <c r="AT199" s="159" t="s">
        <v>161</v>
      </c>
      <c r="AU199" s="159" t="s">
        <v>83</v>
      </c>
      <c r="AY199" s="14" t="s">
        <v>159</v>
      </c>
      <c r="BE199" s="160">
        <f t="shared" si="39"/>
        <v>0</v>
      </c>
      <c r="BF199" s="160">
        <f t="shared" si="40"/>
        <v>0</v>
      </c>
      <c r="BG199" s="160">
        <f t="shared" si="41"/>
        <v>0</v>
      </c>
      <c r="BH199" s="160">
        <f t="shared" si="42"/>
        <v>0</v>
      </c>
      <c r="BI199" s="160">
        <f t="shared" si="43"/>
        <v>0</v>
      </c>
      <c r="BJ199" s="14" t="s">
        <v>83</v>
      </c>
      <c r="BK199" s="160">
        <f t="shared" si="44"/>
        <v>0</v>
      </c>
      <c r="BL199" s="14" t="s">
        <v>90</v>
      </c>
      <c r="BM199" s="159" t="s">
        <v>382</v>
      </c>
    </row>
    <row r="200" spans="2:65" s="1" customFormat="1" ht="25.5" customHeight="1" x14ac:dyDescent="0.25">
      <c r="B200" s="28"/>
      <c r="D200" s="175"/>
      <c r="F200" s="219" t="s">
        <v>1738</v>
      </c>
      <c r="J200" s="160"/>
      <c r="L200" s="28"/>
      <c r="M200" s="177"/>
      <c r="T200" s="54"/>
      <c r="AT200" s="14" t="s">
        <v>493</v>
      </c>
      <c r="AU200" s="14" t="s">
        <v>83</v>
      </c>
    </row>
    <row r="201" spans="2:65" s="1" customFormat="1" ht="23.25" customHeight="1" x14ac:dyDescent="0.2">
      <c r="B201" s="123"/>
      <c r="C201" s="149" t="s">
        <v>71</v>
      </c>
      <c r="D201" s="149" t="s">
        <v>161</v>
      </c>
      <c r="E201" s="150" t="s">
        <v>717</v>
      </c>
      <c r="F201" s="151" t="s">
        <v>1828</v>
      </c>
      <c r="G201" s="152" t="s">
        <v>462</v>
      </c>
      <c r="H201" s="153">
        <v>3</v>
      </c>
      <c r="I201" s="154"/>
      <c r="J201" s="154"/>
      <c r="K201" s="155"/>
      <c r="L201" s="28"/>
      <c r="M201" s="200" t="s">
        <v>1</v>
      </c>
      <c r="N201" s="201" t="s">
        <v>37</v>
      </c>
      <c r="O201" s="202">
        <v>0</v>
      </c>
      <c r="P201" s="202">
        <f t="shared" ref="P201:P206" si="45">O201*H201</f>
        <v>0</v>
      </c>
      <c r="Q201" s="202">
        <v>0</v>
      </c>
      <c r="R201" s="202">
        <f t="shared" ref="R201:R206" si="46">Q201*H201</f>
        <v>0</v>
      </c>
      <c r="S201" s="202">
        <v>0</v>
      </c>
      <c r="T201" s="203">
        <f t="shared" ref="T201:T206" si="47">S201*H201</f>
        <v>0</v>
      </c>
      <c r="U201" s="204"/>
      <c r="V201" s="299"/>
      <c r="W201" s="299"/>
      <c r="X201" s="299"/>
      <c r="AR201" s="159" t="s">
        <v>90</v>
      </c>
      <c r="AT201" s="159" t="s">
        <v>161</v>
      </c>
      <c r="AU201" s="159" t="s">
        <v>83</v>
      </c>
      <c r="AY201" s="14" t="s">
        <v>159</v>
      </c>
      <c r="BE201" s="160">
        <f t="shared" ref="BE201:BE206" si="48">IF(N201="základná",J201,0)</f>
        <v>0</v>
      </c>
      <c r="BF201" s="160">
        <f t="shared" ref="BF201:BF206" si="49">IF(N201="znížená",J201,0)</f>
        <v>0</v>
      </c>
      <c r="BG201" s="160">
        <f t="shared" ref="BG201:BG206" si="50">IF(N201="zákl. prenesená",J201,0)</f>
        <v>0</v>
      </c>
      <c r="BH201" s="160">
        <f t="shared" ref="BH201:BH206" si="51">IF(N201="zníž. prenesená",J201,0)</f>
        <v>0</v>
      </c>
      <c r="BI201" s="160">
        <f t="shared" ref="BI201:BI206" si="52">IF(N201="nulová",J201,0)</f>
        <v>0</v>
      </c>
      <c r="BJ201" s="14" t="s">
        <v>83</v>
      </c>
      <c r="BK201" s="160">
        <f t="shared" ref="BK201:BK206" si="53">ROUND(I201*H201,2)</f>
        <v>0</v>
      </c>
      <c r="BL201" s="14" t="s">
        <v>90</v>
      </c>
      <c r="BM201" s="159" t="s">
        <v>388</v>
      </c>
    </row>
    <row r="202" spans="2:65" s="1" customFormat="1" ht="16.5" customHeight="1" x14ac:dyDescent="0.2">
      <c r="B202" s="123"/>
      <c r="C202" s="149" t="s">
        <v>71</v>
      </c>
      <c r="D202" s="149" t="s">
        <v>161</v>
      </c>
      <c r="E202" s="150" t="s">
        <v>718</v>
      </c>
      <c r="F202" s="151" t="s">
        <v>696</v>
      </c>
      <c r="G202" s="152" t="s">
        <v>196</v>
      </c>
      <c r="H202" s="153">
        <v>52.5</v>
      </c>
      <c r="I202" s="154"/>
      <c r="J202" s="154"/>
      <c r="K202" s="155"/>
      <c r="L202" s="28"/>
      <c r="M202" s="156" t="s">
        <v>1</v>
      </c>
      <c r="N202" s="122" t="s">
        <v>37</v>
      </c>
      <c r="O202" s="157">
        <v>0</v>
      </c>
      <c r="P202" s="157">
        <f t="shared" si="45"/>
        <v>0</v>
      </c>
      <c r="Q202" s="157">
        <v>0</v>
      </c>
      <c r="R202" s="157">
        <f t="shared" si="46"/>
        <v>0</v>
      </c>
      <c r="S202" s="157">
        <v>0</v>
      </c>
      <c r="T202" s="158">
        <f t="shared" si="47"/>
        <v>0</v>
      </c>
      <c r="AR202" s="159" t="s">
        <v>90</v>
      </c>
      <c r="AT202" s="159" t="s">
        <v>161</v>
      </c>
      <c r="AU202" s="159" t="s">
        <v>83</v>
      </c>
      <c r="AY202" s="14" t="s">
        <v>159</v>
      </c>
      <c r="BE202" s="160">
        <f t="shared" si="48"/>
        <v>0</v>
      </c>
      <c r="BF202" s="160">
        <f t="shared" si="49"/>
        <v>0</v>
      </c>
      <c r="BG202" s="160">
        <f t="shared" si="50"/>
        <v>0</v>
      </c>
      <c r="BH202" s="160">
        <f t="shared" si="51"/>
        <v>0</v>
      </c>
      <c r="BI202" s="160">
        <f t="shared" si="52"/>
        <v>0</v>
      </c>
      <c r="BJ202" s="14" t="s">
        <v>83</v>
      </c>
      <c r="BK202" s="160">
        <f t="shared" si="53"/>
        <v>0</v>
      </c>
      <c r="BL202" s="14" t="s">
        <v>90</v>
      </c>
      <c r="BM202" s="159" t="s">
        <v>391</v>
      </c>
    </row>
    <row r="203" spans="2:65" s="1" customFormat="1" ht="16.5" customHeight="1" x14ac:dyDescent="0.2">
      <c r="B203" s="123"/>
      <c r="C203" s="149" t="s">
        <v>71</v>
      </c>
      <c r="D203" s="149" t="s">
        <v>161</v>
      </c>
      <c r="E203" s="150" t="s">
        <v>719</v>
      </c>
      <c r="F203" s="151" t="s">
        <v>690</v>
      </c>
      <c r="G203" s="152" t="s">
        <v>196</v>
      </c>
      <c r="H203" s="153">
        <v>52.5</v>
      </c>
      <c r="I203" s="154"/>
      <c r="J203" s="154"/>
      <c r="K203" s="155"/>
      <c r="L203" s="28"/>
      <c r="M203" s="156" t="s">
        <v>1</v>
      </c>
      <c r="N203" s="122" t="s">
        <v>37</v>
      </c>
      <c r="O203" s="157">
        <v>0</v>
      </c>
      <c r="P203" s="157">
        <f t="shared" si="45"/>
        <v>0</v>
      </c>
      <c r="Q203" s="157">
        <v>0</v>
      </c>
      <c r="R203" s="157">
        <f t="shared" si="46"/>
        <v>0</v>
      </c>
      <c r="S203" s="157">
        <v>0</v>
      </c>
      <c r="T203" s="158">
        <f t="shared" si="47"/>
        <v>0</v>
      </c>
      <c r="AR203" s="159" t="s">
        <v>90</v>
      </c>
      <c r="AT203" s="159" t="s">
        <v>161</v>
      </c>
      <c r="AU203" s="159" t="s">
        <v>83</v>
      </c>
      <c r="AY203" s="14" t="s">
        <v>159</v>
      </c>
      <c r="BE203" s="160">
        <f t="shared" si="48"/>
        <v>0</v>
      </c>
      <c r="BF203" s="160">
        <f t="shared" si="49"/>
        <v>0</v>
      </c>
      <c r="BG203" s="160">
        <f t="shared" si="50"/>
        <v>0</v>
      </c>
      <c r="BH203" s="160">
        <f t="shared" si="51"/>
        <v>0</v>
      </c>
      <c r="BI203" s="160">
        <f t="shared" si="52"/>
        <v>0</v>
      </c>
      <c r="BJ203" s="14" t="s">
        <v>83</v>
      </c>
      <c r="BK203" s="160">
        <f t="shared" si="53"/>
        <v>0</v>
      </c>
      <c r="BL203" s="14" t="s">
        <v>90</v>
      </c>
      <c r="BM203" s="159" t="s">
        <v>395</v>
      </c>
    </row>
    <row r="204" spans="2:65" s="1" customFormat="1" ht="16.5" customHeight="1" x14ac:dyDescent="0.2">
      <c r="B204" s="123"/>
      <c r="C204" s="149" t="s">
        <v>71</v>
      </c>
      <c r="D204" s="149" t="s">
        <v>161</v>
      </c>
      <c r="E204" s="150" t="s">
        <v>1730</v>
      </c>
      <c r="F204" s="151" t="s">
        <v>1731</v>
      </c>
      <c r="G204" s="152" t="s">
        <v>462</v>
      </c>
      <c r="H204" s="153">
        <v>1</v>
      </c>
      <c r="I204" s="154"/>
      <c r="J204" s="154"/>
      <c r="K204" s="155"/>
      <c r="L204" s="28"/>
      <c r="M204" s="156" t="s">
        <v>1</v>
      </c>
      <c r="N204" s="122" t="s">
        <v>37</v>
      </c>
      <c r="O204" s="157">
        <v>0</v>
      </c>
      <c r="P204" s="157">
        <f t="shared" si="45"/>
        <v>0</v>
      </c>
      <c r="Q204" s="157">
        <v>0</v>
      </c>
      <c r="R204" s="157">
        <f t="shared" si="46"/>
        <v>0</v>
      </c>
      <c r="S204" s="157">
        <v>0</v>
      </c>
      <c r="T204" s="158">
        <f t="shared" si="47"/>
        <v>0</v>
      </c>
      <c r="AR204" s="159" t="s">
        <v>90</v>
      </c>
      <c r="AT204" s="159" t="s">
        <v>161</v>
      </c>
      <c r="AU204" s="159" t="s">
        <v>83</v>
      </c>
      <c r="AY204" s="14" t="s">
        <v>159</v>
      </c>
      <c r="BE204" s="160">
        <f t="shared" si="48"/>
        <v>0</v>
      </c>
      <c r="BF204" s="160">
        <f t="shared" si="49"/>
        <v>0</v>
      </c>
      <c r="BG204" s="160">
        <f t="shared" si="50"/>
        <v>0</v>
      </c>
      <c r="BH204" s="160">
        <f t="shared" si="51"/>
        <v>0</v>
      </c>
      <c r="BI204" s="160">
        <f t="shared" si="52"/>
        <v>0</v>
      </c>
      <c r="BJ204" s="14" t="s">
        <v>83</v>
      </c>
      <c r="BK204" s="160">
        <f t="shared" si="53"/>
        <v>0</v>
      </c>
      <c r="BL204" s="14" t="s">
        <v>90</v>
      </c>
      <c r="BM204" s="159" t="s">
        <v>397</v>
      </c>
    </row>
    <row r="205" spans="2:65" s="1" customFormat="1" ht="16.5" customHeight="1" x14ac:dyDescent="0.2">
      <c r="B205" s="123"/>
      <c r="C205" s="149" t="s">
        <v>71</v>
      </c>
      <c r="D205" s="149" t="s">
        <v>161</v>
      </c>
      <c r="E205" s="150" t="s">
        <v>720</v>
      </c>
      <c r="F205" s="151" t="s">
        <v>721</v>
      </c>
      <c r="G205" s="152" t="s">
        <v>462</v>
      </c>
      <c r="H205" s="153">
        <v>3</v>
      </c>
      <c r="I205" s="154"/>
      <c r="J205" s="154"/>
      <c r="K205" s="155"/>
      <c r="L205" s="28"/>
      <c r="M205" s="156" t="s">
        <v>1</v>
      </c>
      <c r="N205" s="122" t="s">
        <v>37</v>
      </c>
      <c r="O205" s="157">
        <v>0</v>
      </c>
      <c r="P205" s="157">
        <f t="shared" si="45"/>
        <v>0</v>
      </c>
      <c r="Q205" s="157">
        <v>0</v>
      </c>
      <c r="R205" s="157">
        <f t="shared" si="46"/>
        <v>0</v>
      </c>
      <c r="S205" s="157">
        <v>0</v>
      </c>
      <c r="T205" s="158">
        <f t="shared" si="47"/>
        <v>0</v>
      </c>
      <c r="AR205" s="159" t="s">
        <v>90</v>
      </c>
      <c r="AT205" s="159" t="s">
        <v>161</v>
      </c>
      <c r="AU205" s="159" t="s">
        <v>83</v>
      </c>
      <c r="AY205" s="14" t="s">
        <v>159</v>
      </c>
      <c r="BE205" s="160">
        <f t="shared" si="48"/>
        <v>0</v>
      </c>
      <c r="BF205" s="160">
        <f t="shared" si="49"/>
        <v>0</v>
      </c>
      <c r="BG205" s="160">
        <f t="shared" si="50"/>
        <v>0</v>
      </c>
      <c r="BH205" s="160">
        <f t="shared" si="51"/>
        <v>0</v>
      </c>
      <c r="BI205" s="160">
        <f t="shared" si="52"/>
        <v>0</v>
      </c>
      <c r="BJ205" s="14" t="s">
        <v>83</v>
      </c>
      <c r="BK205" s="160">
        <f t="shared" si="53"/>
        <v>0</v>
      </c>
      <c r="BL205" s="14" t="s">
        <v>90</v>
      </c>
      <c r="BM205" s="159" t="s">
        <v>401</v>
      </c>
    </row>
    <row r="206" spans="2:65" s="1" customFormat="1" ht="16.5" customHeight="1" x14ac:dyDescent="0.2">
      <c r="B206" s="123"/>
      <c r="C206" s="149" t="s">
        <v>71</v>
      </c>
      <c r="D206" s="149" t="s">
        <v>161</v>
      </c>
      <c r="E206" s="150" t="s">
        <v>627</v>
      </c>
      <c r="F206" s="151" t="s">
        <v>628</v>
      </c>
      <c r="G206" s="152" t="s">
        <v>294</v>
      </c>
      <c r="H206" s="153"/>
      <c r="I206" s="154"/>
      <c r="J206" s="154"/>
      <c r="K206" s="155"/>
      <c r="L206" s="28"/>
      <c r="M206" s="156" t="s">
        <v>1</v>
      </c>
      <c r="N206" s="122" t="s">
        <v>37</v>
      </c>
      <c r="O206" s="157">
        <v>0</v>
      </c>
      <c r="P206" s="157">
        <f t="shared" si="45"/>
        <v>0</v>
      </c>
      <c r="Q206" s="157">
        <v>0</v>
      </c>
      <c r="R206" s="157">
        <f t="shared" si="46"/>
        <v>0</v>
      </c>
      <c r="S206" s="157">
        <v>0</v>
      </c>
      <c r="T206" s="158">
        <f t="shared" si="47"/>
        <v>0</v>
      </c>
      <c r="AR206" s="159" t="s">
        <v>90</v>
      </c>
      <c r="AT206" s="159" t="s">
        <v>161</v>
      </c>
      <c r="AU206" s="159" t="s">
        <v>83</v>
      </c>
      <c r="AY206" s="14" t="s">
        <v>159</v>
      </c>
      <c r="BE206" s="160">
        <f t="shared" si="48"/>
        <v>0</v>
      </c>
      <c r="BF206" s="160">
        <f t="shared" si="49"/>
        <v>0</v>
      </c>
      <c r="BG206" s="160">
        <f t="shared" si="50"/>
        <v>0</v>
      </c>
      <c r="BH206" s="160">
        <f t="shared" si="51"/>
        <v>0</v>
      </c>
      <c r="BI206" s="160">
        <f t="shared" si="52"/>
        <v>0</v>
      </c>
      <c r="BJ206" s="14" t="s">
        <v>83</v>
      </c>
      <c r="BK206" s="160">
        <f t="shared" si="53"/>
        <v>0</v>
      </c>
      <c r="BL206" s="14" t="s">
        <v>90</v>
      </c>
      <c r="BM206" s="159" t="s">
        <v>409</v>
      </c>
    </row>
    <row r="207" spans="2:65" s="11" customFormat="1" ht="25.5" customHeight="1" x14ac:dyDescent="0.2">
      <c r="B207" s="138"/>
      <c r="D207" s="139" t="s">
        <v>70</v>
      </c>
      <c r="E207" s="140" t="s">
        <v>629</v>
      </c>
      <c r="F207" s="140" t="s">
        <v>630</v>
      </c>
      <c r="J207" s="148"/>
      <c r="L207" s="138"/>
      <c r="M207" s="142"/>
      <c r="P207" s="143">
        <f>P208+SUM(P209:P211)</f>
        <v>0</v>
      </c>
      <c r="R207" s="143">
        <f>R208+SUM(R209:R211)</f>
        <v>0</v>
      </c>
      <c r="T207" s="144">
        <f>T208+SUM(T209:T211)</f>
        <v>0</v>
      </c>
      <c r="AR207" s="139" t="s">
        <v>78</v>
      </c>
      <c r="AT207" s="145" t="s">
        <v>70</v>
      </c>
      <c r="AU207" s="145" t="s">
        <v>83</v>
      </c>
      <c r="AY207" s="139" t="s">
        <v>159</v>
      </c>
      <c r="BK207" s="146">
        <f>BK208+SUM(BK209:BK211)</f>
        <v>0</v>
      </c>
    </row>
    <row r="208" spans="2:65" s="1" customFormat="1" ht="16.5" customHeight="1" x14ac:dyDescent="0.2">
      <c r="B208" s="123"/>
      <c r="C208" s="149" t="s">
        <v>71</v>
      </c>
      <c r="D208" s="149" t="s">
        <v>161</v>
      </c>
      <c r="E208" s="150" t="s">
        <v>631</v>
      </c>
      <c r="F208" s="151" t="s">
        <v>632</v>
      </c>
      <c r="G208" s="152" t="s">
        <v>196</v>
      </c>
      <c r="H208" s="153">
        <v>100</v>
      </c>
      <c r="I208" s="154"/>
      <c r="J208" s="154"/>
      <c r="K208" s="155"/>
      <c r="L208" s="28"/>
      <c r="M208" s="156" t="s">
        <v>1</v>
      </c>
      <c r="N208" s="122" t="s">
        <v>37</v>
      </c>
      <c r="O208" s="157">
        <v>0</v>
      </c>
      <c r="P208" s="157">
        <f>O208*H208</f>
        <v>0</v>
      </c>
      <c r="Q208" s="157">
        <v>0</v>
      </c>
      <c r="R208" s="157">
        <f>Q208*H208</f>
        <v>0</v>
      </c>
      <c r="S208" s="157">
        <v>0</v>
      </c>
      <c r="T208" s="158">
        <f>S208*H208</f>
        <v>0</v>
      </c>
      <c r="AR208" s="159" t="s">
        <v>90</v>
      </c>
      <c r="AT208" s="159" t="s">
        <v>161</v>
      </c>
      <c r="AU208" s="159" t="s">
        <v>87</v>
      </c>
      <c r="AY208" s="14" t="s">
        <v>159</v>
      </c>
      <c r="BE208" s="160">
        <f>IF(N208="základná",J208,0)</f>
        <v>0</v>
      </c>
      <c r="BF208" s="160">
        <f>IF(N208="znížená",J208,0)</f>
        <v>0</v>
      </c>
      <c r="BG208" s="160">
        <f>IF(N208="zákl. prenesená",J208,0)</f>
        <v>0</v>
      </c>
      <c r="BH208" s="160">
        <f>IF(N208="zníž. prenesená",J208,0)</f>
        <v>0</v>
      </c>
      <c r="BI208" s="160">
        <f>IF(N208="nulová",J208,0)</f>
        <v>0</v>
      </c>
      <c r="BJ208" s="14" t="s">
        <v>83</v>
      </c>
      <c r="BK208" s="160">
        <f>ROUND(I208*H208,2)</f>
        <v>0</v>
      </c>
      <c r="BL208" s="14" t="s">
        <v>90</v>
      </c>
      <c r="BM208" s="159" t="s">
        <v>424</v>
      </c>
    </row>
    <row r="209" spans="2:65" s="1" customFormat="1" ht="27" customHeight="1" x14ac:dyDescent="0.2">
      <c r="B209" s="123"/>
      <c r="C209" s="149" t="s">
        <v>71</v>
      </c>
      <c r="D209" s="149" t="s">
        <v>161</v>
      </c>
      <c r="E209" s="150" t="s">
        <v>634</v>
      </c>
      <c r="F209" s="187" t="s">
        <v>1743</v>
      </c>
      <c r="G209" s="152" t="s">
        <v>196</v>
      </c>
      <c r="H209" s="153">
        <v>20</v>
      </c>
      <c r="I209" s="154"/>
      <c r="J209" s="154"/>
      <c r="K209" s="155"/>
      <c r="L209" s="28"/>
      <c r="M209" s="156" t="s">
        <v>1</v>
      </c>
      <c r="N209" s="122" t="s">
        <v>37</v>
      </c>
      <c r="O209" s="157">
        <v>0</v>
      </c>
      <c r="P209" s="157">
        <f>O209*H209</f>
        <v>0</v>
      </c>
      <c r="Q209" s="157">
        <v>0</v>
      </c>
      <c r="R209" s="157">
        <f>Q209*H209</f>
        <v>0</v>
      </c>
      <c r="S209" s="157">
        <v>0</v>
      </c>
      <c r="T209" s="158">
        <f>S209*H209</f>
        <v>0</v>
      </c>
      <c r="AR209" s="159" t="s">
        <v>90</v>
      </c>
      <c r="AT209" s="159" t="s">
        <v>161</v>
      </c>
      <c r="AU209" s="159" t="s">
        <v>87</v>
      </c>
      <c r="AY209" s="14" t="s">
        <v>159</v>
      </c>
      <c r="BE209" s="160">
        <f>IF(N209="základná",J209,0)</f>
        <v>0</v>
      </c>
      <c r="BF209" s="160">
        <f>IF(N209="znížená",J209,0)</f>
        <v>0</v>
      </c>
      <c r="BG209" s="160">
        <f>IF(N209="zákl. prenesená",J209,0)</f>
        <v>0</v>
      </c>
      <c r="BH209" s="160">
        <f>IF(N209="zníž. prenesená",J209,0)</f>
        <v>0</v>
      </c>
      <c r="BI209" s="160">
        <f>IF(N209="nulová",J209,0)</f>
        <v>0</v>
      </c>
      <c r="BJ209" s="14" t="s">
        <v>83</v>
      </c>
      <c r="BK209" s="160">
        <f>ROUND(I209*H209,2)</f>
        <v>0</v>
      </c>
      <c r="BL209" s="14" t="s">
        <v>90</v>
      </c>
      <c r="BM209" s="159" t="s">
        <v>427</v>
      </c>
    </row>
    <row r="210" spans="2:65" s="1" customFormat="1" ht="30.75" customHeight="1" x14ac:dyDescent="0.2">
      <c r="B210" s="123"/>
      <c r="C210" s="149" t="s">
        <v>71</v>
      </c>
      <c r="D210" s="149" t="s">
        <v>161</v>
      </c>
      <c r="E210" s="150" t="s">
        <v>637</v>
      </c>
      <c r="F210" s="187" t="s">
        <v>1744</v>
      </c>
      <c r="G210" s="152" t="s">
        <v>462</v>
      </c>
      <c r="H210" s="153">
        <v>38</v>
      </c>
      <c r="I210" s="154"/>
      <c r="J210" s="154"/>
      <c r="K210" s="155"/>
      <c r="L210" s="28"/>
      <c r="M210" s="156" t="s">
        <v>1</v>
      </c>
      <c r="N210" s="122" t="s">
        <v>37</v>
      </c>
      <c r="O210" s="157">
        <v>0</v>
      </c>
      <c r="P210" s="157">
        <f>O210*H210</f>
        <v>0</v>
      </c>
      <c r="Q210" s="157">
        <v>0</v>
      </c>
      <c r="R210" s="157">
        <f>Q210*H210</f>
        <v>0</v>
      </c>
      <c r="S210" s="157">
        <v>0</v>
      </c>
      <c r="T210" s="158">
        <f>S210*H210</f>
        <v>0</v>
      </c>
      <c r="AR210" s="159" t="s">
        <v>90</v>
      </c>
      <c r="AT210" s="159" t="s">
        <v>161</v>
      </c>
      <c r="AU210" s="159" t="s">
        <v>87</v>
      </c>
      <c r="AY210" s="14" t="s">
        <v>159</v>
      </c>
      <c r="BE210" s="160">
        <f>IF(N210="základná",J210,0)</f>
        <v>0</v>
      </c>
      <c r="BF210" s="160">
        <f>IF(N210="znížená",J210,0)</f>
        <v>0</v>
      </c>
      <c r="BG210" s="160">
        <f>IF(N210="zákl. prenesená",J210,0)</f>
        <v>0</v>
      </c>
      <c r="BH210" s="160">
        <f>IF(N210="zníž. prenesená",J210,0)</f>
        <v>0</v>
      </c>
      <c r="BI210" s="160">
        <f>IF(N210="nulová",J210,0)</f>
        <v>0</v>
      </c>
      <c r="BJ210" s="14" t="s">
        <v>83</v>
      </c>
      <c r="BK210" s="160">
        <f>ROUND(I210*H210,2)</f>
        <v>0</v>
      </c>
      <c r="BL210" s="14" t="s">
        <v>90</v>
      </c>
      <c r="BM210" s="159" t="s">
        <v>431</v>
      </c>
    </row>
    <row r="211" spans="2:65" s="12" customFormat="1" ht="25.5" customHeight="1" x14ac:dyDescent="0.2">
      <c r="B211" s="178"/>
      <c r="D211" s="139" t="s">
        <v>70</v>
      </c>
      <c r="E211" s="140" t="s">
        <v>639</v>
      </c>
      <c r="F211" s="140" t="s">
        <v>722</v>
      </c>
      <c r="J211" s="180"/>
      <c r="L211" s="178"/>
      <c r="M211" s="181"/>
      <c r="P211" s="182">
        <f>P212+P213</f>
        <v>0</v>
      </c>
      <c r="R211" s="182">
        <f>R212+R213</f>
        <v>0</v>
      </c>
      <c r="T211" s="183">
        <f>T212+T213</f>
        <v>0</v>
      </c>
      <c r="AR211" s="179" t="s">
        <v>78</v>
      </c>
      <c r="AT211" s="184" t="s">
        <v>70</v>
      </c>
      <c r="AU211" s="184" t="s">
        <v>87</v>
      </c>
      <c r="AY211" s="179" t="s">
        <v>159</v>
      </c>
      <c r="BK211" s="185">
        <f>BK212+BK213</f>
        <v>0</v>
      </c>
    </row>
    <row r="212" spans="2:65" s="1" customFormat="1" ht="16.5" customHeight="1" x14ac:dyDescent="0.2">
      <c r="B212" s="123"/>
      <c r="C212" s="149" t="s">
        <v>71</v>
      </c>
      <c r="D212" s="149" t="s">
        <v>161</v>
      </c>
      <c r="E212" s="150" t="s">
        <v>641</v>
      </c>
      <c r="F212" s="151" t="s">
        <v>642</v>
      </c>
      <c r="G212" s="152" t="s">
        <v>336</v>
      </c>
      <c r="H212" s="153">
        <v>16</v>
      </c>
      <c r="I212" s="154"/>
      <c r="J212" s="154"/>
      <c r="K212" s="155"/>
      <c r="L212" s="28"/>
      <c r="M212" s="156" t="s">
        <v>1</v>
      </c>
      <c r="N212" s="122" t="s">
        <v>37</v>
      </c>
      <c r="O212" s="157">
        <v>0</v>
      </c>
      <c r="P212" s="157">
        <f>O212*H212</f>
        <v>0</v>
      </c>
      <c r="Q212" s="157">
        <v>0</v>
      </c>
      <c r="R212" s="157">
        <f>Q212*H212</f>
        <v>0</v>
      </c>
      <c r="S212" s="157">
        <v>0</v>
      </c>
      <c r="T212" s="158">
        <f>S212*H212</f>
        <v>0</v>
      </c>
      <c r="AR212" s="159" t="s">
        <v>90</v>
      </c>
      <c r="AT212" s="159" t="s">
        <v>161</v>
      </c>
      <c r="AU212" s="159" t="s">
        <v>90</v>
      </c>
      <c r="AY212" s="14" t="s">
        <v>159</v>
      </c>
      <c r="BE212" s="160">
        <f>IF(N212="základná",J212,0)</f>
        <v>0</v>
      </c>
      <c r="BF212" s="160">
        <f>IF(N212="znížená",J212,0)</f>
        <v>0</v>
      </c>
      <c r="BG212" s="160">
        <f>IF(N212="zákl. prenesená",J212,0)</f>
        <v>0</v>
      </c>
      <c r="BH212" s="160">
        <f>IF(N212="zníž. prenesená",J212,0)</f>
        <v>0</v>
      </c>
      <c r="BI212" s="160">
        <f>IF(N212="nulová",J212,0)</f>
        <v>0</v>
      </c>
      <c r="BJ212" s="14" t="s">
        <v>83</v>
      </c>
      <c r="BK212" s="160">
        <f>ROUND(I212*H212,2)</f>
        <v>0</v>
      </c>
      <c r="BL212" s="14" t="s">
        <v>90</v>
      </c>
      <c r="BM212" s="159" t="s">
        <v>440</v>
      </c>
    </row>
    <row r="213" spans="2:65" s="12" customFormat="1" ht="25.5" customHeight="1" x14ac:dyDescent="0.2">
      <c r="B213" s="178"/>
      <c r="D213" s="139" t="s">
        <v>70</v>
      </c>
      <c r="E213" s="140" t="s">
        <v>644</v>
      </c>
      <c r="F213" s="140" t="s">
        <v>723</v>
      </c>
      <c r="J213" s="180"/>
      <c r="L213" s="178"/>
      <c r="M213" s="181"/>
      <c r="P213" s="182">
        <f>P214</f>
        <v>0</v>
      </c>
      <c r="R213" s="182">
        <f>R214</f>
        <v>0</v>
      </c>
      <c r="T213" s="183">
        <f>T214</f>
        <v>0</v>
      </c>
      <c r="AR213" s="179" t="s">
        <v>78</v>
      </c>
      <c r="AT213" s="184" t="s">
        <v>70</v>
      </c>
      <c r="AU213" s="184" t="s">
        <v>90</v>
      </c>
      <c r="AY213" s="179" t="s">
        <v>159</v>
      </c>
      <c r="BK213" s="185">
        <f>BK214</f>
        <v>0</v>
      </c>
    </row>
    <row r="214" spans="2:65" s="1" customFormat="1" ht="16.5" customHeight="1" x14ac:dyDescent="0.2">
      <c r="B214" s="123"/>
      <c r="C214" s="149" t="s">
        <v>71</v>
      </c>
      <c r="D214" s="149" t="s">
        <v>161</v>
      </c>
      <c r="E214" s="150" t="s">
        <v>724</v>
      </c>
      <c r="F214" s="151" t="s">
        <v>725</v>
      </c>
      <c r="G214" s="152" t="s">
        <v>336</v>
      </c>
      <c r="H214" s="153">
        <v>16</v>
      </c>
      <c r="I214" s="154"/>
      <c r="J214" s="154"/>
      <c r="K214" s="155"/>
      <c r="L214" s="28"/>
      <c r="M214" s="171" t="s">
        <v>1</v>
      </c>
      <c r="N214" s="172" t="s">
        <v>37</v>
      </c>
      <c r="O214" s="173">
        <v>0</v>
      </c>
      <c r="P214" s="173">
        <f>O214*H214</f>
        <v>0</v>
      </c>
      <c r="Q214" s="173">
        <v>0</v>
      </c>
      <c r="R214" s="173">
        <f>Q214*H214</f>
        <v>0</v>
      </c>
      <c r="S214" s="173">
        <v>0</v>
      </c>
      <c r="T214" s="174">
        <f>S214*H214</f>
        <v>0</v>
      </c>
      <c r="AR214" s="159" t="s">
        <v>90</v>
      </c>
      <c r="AT214" s="159" t="s">
        <v>161</v>
      </c>
      <c r="AU214" s="159" t="s">
        <v>105</v>
      </c>
      <c r="AY214" s="14" t="s">
        <v>159</v>
      </c>
      <c r="BE214" s="160">
        <f>IF(N214="základná",J214,0)</f>
        <v>0</v>
      </c>
      <c r="BF214" s="160">
        <f>IF(N214="znížená",J214,0)</f>
        <v>0</v>
      </c>
      <c r="BG214" s="160">
        <f>IF(N214="zákl. prenesená",J214,0)</f>
        <v>0</v>
      </c>
      <c r="BH214" s="160">
        <f>IF(N214="zníž. prenesená",J214,0)</f>
        <v>0</v>
      </c>
      <c r="BI214" s="160">
        <f>IF(N214="nulová",J214,0)</f>
        <v>0</v>
      </c>
      <c r="BJ214" s="14" t="s">
        <v>83</v>
      </c>
      <c r="BK214" s="160">
        <f>ROUND(I214*H214,2)</f>
        <v>0</v>
      </c>
      <c r="BL214" s="14" t="s">
        <v>90</v>
      </c>
      <c r="BM214" s="159" t="s">
        <v>447</v>
      </c>
    </row>
    <row r="215" spans="2:65" s="1" customFormat="1" ht="7.15" customHeight="1" x14ac:dyDescent="0.2">
      <c r="B215" s="43"/>
      <c r="C215" s="44"/>
      <c r="D215" s="44"/>
      <c r="E215" s="44"/>
      <c r="F215" s="44"/>
      <c r="G215" s="44"/>
      <c r="H215" s="44"/>
      <c r="I215" s="44"/>
      <c r="J215" s="44"/>
      <c r="K215" s="44"/>
      <c r="L215" s="28"/>
    </row>
  </sheetData>
  <autoFilter ref="C131:K214"/>
  <mergeCells count="18">
    <mergeCell ref="V201:X201"/>
    <mergeCell ref="D108:F108"/>
    <mergeCell ref="E7:H7"/>
    <mergeCell ref="E9:H9"/>
    <mergeCell ref="E11:H11"/>
    <mergeCell ref="E20:H20"/>
    <mergeCell ref="E29:H29"/>
    <mergeCell ref="V198:W198"/>
    <mergeCell ref="V193:W196"/>
    <mergeCell ref="D109:F109"/>
    <mergeCell ref="E120:H120"/>
    <mergeCell ref="E122:H122"/>
    <mergeCell ref="E124:H124"/>
    <mergeCell ref="L2:V2"/>
    <mergeCell ref="E85:H85"/>
    <mergeCell ref="E87:H87"/>
    <mergeCell ref="E89:H89"/>
    <mergeCell ref="D107:F107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0"/>
  <sheetViews>
    <sheetView showGridLines="0" topLeftCell="A63" workbookViewId="0">
      <selection activeCell="I194" sqref="I194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33203125" customWidth="1"/>
    <col min="11" max="11" width="22.33203125" hidden="1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 x14ac:dyDescent="0.2">
      <c r="L2" s="282" t="s">
        <v>5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84</v>
      </c>
    </row>
    <row r="3" spans="2:46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2:46" ht="25.15" customHeight="1" x14ac:dyDescent="0.2">
      <c r="B4" s="17"/>
      <c r="D4" s="18" t="s">
        <v>113</v>
      </c>
      <c r="L4" s="17"/>
      <c r="M4" s="95" t="s">
        <v>9</v>
      </c>
      <c r="AT4" s="14" t="s">
        <v>3</v>
      </c>
    </row>
    <row r="5" spans="2:46" ht="7.1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300" t="str">
        <f>'Rekapitulácia stavby'!K6</f>
        <v>Senica OÚ, klientske centrum - stavebné úpravy</v>
      </c>
      <c r="F7" s="301"/>
      <c r="G7" s="301"/>
      <c r="H7" s="301"/>
      <c r="L7" s="17"/>
    </row>
    <row r="8" spans="2:46" ht="12" customHeight="1" x14ac:dyDescent="0.2">
      <c r="B8" s="17"/>
      <c r="D8" s="23" t="s">
        <v>114</v>
      </c>
      <c r="L8" s="17"/>
    </row>
    <row r="9" spans="2:46" s="1" customFormat="1" ht="16.5" customHeight="1" x14ac:dyDescent="0.2">
      <c r="B9" s="28"/>
      <c r="E9" s="300" t="s">
        <v>115</v>
      </c>
      <c r="F9" s="302"/>
      <c r="G9" s="302"/>
      <c r="H9" s="302"/>
      <c r="L9" s="28"/>
    </row>
    <row r="10" spans="2:46" s="1" customFormat="1" ht="12" customHeight="1" x14ac:dyDescent="0.2">
      <c r="B10" s="28"/>
      <c r="D10" s="23" t="s">
        <v>116</v>
      </c>
      <c r="L10" s="28"/>
    </row>
    <row r="11" spans="2:46" s="1" customFormat="1" ht="16.5" customHeight="1" x14ac:dyDescent="0.2">
      <c r="B11" s="28"/>
      <c r="E11" s="261" t="s">
        <v>117</v>
      </c>
      <c r="F11" s="302"/>
      <c r="G11" s="302"/>
      <c r="H11" s="302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13</v>
      </c>
      <c r="F13" s="21" t="s">
        <v>23</v>
      </c>
      <c r="I13" s="23" t="s">
        <v>14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15</v>
      </c>
      <c r="F14" s="21" t="s">
        <v>23</v>
      </c>
      <c r="I14" s="23" t="s">
        <v>17</v>
      </c>
      <c r="J14" s="51"/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18</v>
      </c>
      <c r="I16" s="23" t="s">
        <v>19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118</v>
      </c>
      <c r="I17" s="23" t="s">
        <v>21</v>
      </c>
      <c r="J17" s="21" t="s">
        <v>1</v>
      </c>
      <c r="L17" s="28"/>
    </row>
    <row r="18" spans="2:12" s="1" customFormat="1" ht="7.15" customHeight="1" x14ac:dyDescent="0.2">
      <c r="B18" s="28"/>
      <c r="L18" s="28"/>
    </row>
    <row r="19" spans="2:12" s="1" customFormat="1" ht="12" customHeight="1" x14ac:dyDescent="0.2">
      <c r="B19" s="28"/>
      <c r="D19" s="23" t="s">
        <v>22</v>
      </c>
      <c r="I19" s="23" t="s">
        <v>19</v>
      </c>
      <c r="J19" s="21" t="s">
        <v>1</v>
      </c>
      <c r="L19" s="28"/>
    </row>
    <row r="20" spans="2:12" s="1" customFormat="1" ht="18" customHeight="1" x14ac:dyDescent="0.2">
      <c r="B20" s="28"/>
      <c r="E20" s="21" t="s">
        <v>23</v>
      </c>
      <c r="I20" s="23" t="s">
        <v>21</v>
      </c>
      <c r="J20" s="21" t="s">
        <v>1</v>
      </c>
      <c r="L20" s="28"/>
    </row>
    <row r="21" spans="2:12" s="1" customFormat="1" ht="7.15" customHeight="1" x14ac:dyDescent="0.2">
      <c r="B21" s="28"/>
      <c r="L21" s="28"/>
    </row>
    <row r="22" spans="2:12" s="1" customFormat="1" ht="12" customHeight="1" x14ac:dyDescent="0.2">
      <c r="B22" s="28"/>
      <c r="D22" s="23" t="s">
        <v>24</v>
      </c>
      <c r="I22" s="23" t="s">
        <v>19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119</v>
      </c>
      <c r="I23" s="23" t="s">
        <v>21</v>
      </c>
      <c r="J23" s="21" t="s">
        <v>1</v>
      </c>
      <c r="L23" s="28"/>
    </row>
    <row r="24" spans="2:12" s="1" customFormat="1" ht="7.15" customHeight="1" x14ac:dyDescent="0.2">
      <c r="B24" s="28"/>
      <c r="L24" s="28"/>
    </row>
    <row r="25" spans="2:12" s="1" customFormat="1" ht="12" customHeight="1" x14ac:dyDescent="0.2">
      <c r="B25" s="28"/>
      <c r="D25" s="23" t="s">
        <v>27</v>
      </c>
      <c r="I25" s="23" t="s">
        <v>19</v>
      </c>
      <c r="J25" s="21" t="s">
        <v>1</v>
      </c>
      <c r="L25" s="28"/>
    </row>
    <row r="26" spans="2:12" s="1" customFormat="1" ht="18" customHeight="1" x14ac:dyDescent="0.2">
      <c r="B26" s="28"/>
      <c r="E26" s="21"/>
      <c r="I26" s="23" t="s">
        <v>21</v>
      </c>
      <c r="J26" s="21" t="s">
        <v>1</v>
      </c>
      <c r="L26" s="28"/>
    </row>
    <row r="27" spans="2:12" s="1" customFormat="1" ht="7.15" customHeight="1" x14ac:dyDescent="0.2">
      <c r="B27" s="28"/>
      <c r="L27" s="28"/>
    </row>
    <row r="28" spans="2:12" s="1" customFormat="1" ht="12" customHeight="1" x14ac:dyDescent="0.2">
      <c r="B28" s="28"/>
      <c r="D28" s="23" t="s">
        <v>28</v>
      </c>
      <c r="L28" s="28"/>
    </row>
    <row r="29" spans="2:12" s="7" customFormat="1" ht="16.5" customHeight="1" x14ac:dyDescent="0.2">
      <c r="B29" s="96"/>
      <c r="E29" s="267" t="s">
        <v>1</v>
      </c>
      <c r="F29" s="267"/>
      <c r="G29" s="267"/>
      <c r="H29" s="267"/>
      <c r="L29" s="96"/>
    </row>
    <row r="30" spans="2:12" s="1" customFormat="1" ht="7.15" customHeight="1" x14ac:dyDescent="0.2">
      <c r="B30" s="28"/>
      <c r="L30" s="28"/>
    </row>
    <row r="31" spans="2:12" s="1" customFormat="1" ht="7.1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65" customHeight="1" x14ac:dyDescent="0.2">
      <c r="B32" s="28"/>
      <c r="D32" s="21" t="s">
        <v>120</v>
      </c>
      <c r="J32" s="27"/>
      <c r="L32" s="28"/>
    </row>
    <row r="33" spans="2:12" s="1" customFormat="1" ht="14.65" customHeight="1" x14ac:dyDescent="0.2">
      <c r="B33" s="28"/>
      <c r="D33" s="26" t="s">
        <v>121</v>
      </c>
      <c r="J33" s="27"/>
      <c r="L33" s="28"/>
    </row>
    <row r="34" spans="2:12" s="1" customFormat="1" ht="25.35" customHeight="1" x14ac:dyDescent="0.2">
      <c r="B34" s="28"/>
      <c r="D34" s="97" t="s">
        <v>31</v>
      </c>
      <c r="J34" s="64"/>
      <c r="L34" s="28"/>
    </row>
    <row r="35" spans="2:12" s="1" customFormat="1" ht="7.1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65" customHeight="1" x14ac:dyDescent="0.2">
      <c r="B36" s="28"/>
      <c r="F36" s="31" t="s">
        <v>33</v>
      </c>
      <c r="I36" s="31" t="s">
        <v>32</v>
      </c>
      <c r="J36" s="31" t="s">
        <v>34</v>
      </c>
      <c r="L36" s="28"/>
    </row>
    <row r="37" spans="2:12" s="1" customFormat="1" ht="14.65" customHeight="1" x14ac:dyDescent="0.2">
      <c r="B37" s="28"/>
      <c r="D37" s="98" t="s">
        <v>35</v>
      </c>
      <c r="E37" s="33" t="s">
        <v>36</v>
      </c>
      <c r="F37" s="99">
        <f>ROUND((SUM(BE114:BE118) + SUM(BE140:BE229)),  2)</f>
        <v>0</v>
      </c>
      <c r="G37" s="100"/>
      <c r="H37" s="100"/>
      <c r="I37" s="101">
        <v>0.2</v>
      </c>
      <c r="J37" s="99">
        <f>ROUND(((SUM(BE114:BE118) + SUM(BE140:BE229))*I37),  2)</f>
        <v>0</v>
      </c>
      <c r="L37" s="28"/>
    </row>
    <row r="38" spans="2:12" s="1" customFormat="1" ht="14.65" customHeight="1" x14ac:dyDescent="0.2">
      <c r="B38" s="28"/>
      <c r="E38" s="33" t="s">
        <v>37</v>
      </c>
      <c r="F38" s="84"/>
      <c r="I38" s="102">
        <v>0.2</v>
      </c>
      <c r="J38" s="84"/>
      <c r="L38" s="28"/>
    </row>
    <row r="39" spans="2:12" s="1" customFormat="1" ht="14.65" hidden="1" customHeight="1" x14ac:dyDescent="0.2">
      <c r="B39" s="28"/>
      <c r="E39" s="23" t="s">
        <v>38</v>
      </c>
      <c r="F39" s="84">
        <f>ROUND((SUM(BG114:BG118) + SUM(BG140:BG229)),  2)</f>
        <v>0</v>
      </c>
      <c r="I39" s="102">
        <v>0.2</v>
      </c>
      <c r="J39" s="84"/>
      <c r="L39" s="28"/>
    </row>
    <row r="40" spans="2:12" s="1" customFormat="1" ht="14.65" hidden="1" customHeight="1" x14ac:dyDescent="0.2">
      <c r="B40" s="28"/>
      <c r="E40" s="23" t="s">
        <v>39</v>
      </c>
      <c r="F40" s="84">
        <f>ROUND((SUM(BH114:BH118) + SUM(BH140:BH229)),  2)</f>
        <v>0</v>
      </c>
      <c r="I40" s="102">
        <v>0.2</v>
      </c>
      <c r="J40" s="84"/>
      <c r="L40" s="28"/>
    </row>
    <row r="41" spans="2:12" s="1" customFormat="1" ht="14.65" hidden="1" customHeight="1" x14ac:dyDescent="0.2">
      <c r="B41" s="28"/>
      <c r="E41" s="33" t="s">
        <v>40</v>
      </c>
      <c r="F41" s="99">
        <f>ROUND((SUM(BI114:BI118) + SUM(BI140:BI229)),  2)</f>
        <v>0</v>
      </c>
      <c r="G41" s="100"/>
      <c r="H41" s="100"/>
      <c r="I41" s="101">
        <v>0</v>
      </c>
      <c r="J41" s="99"/>
      <c r="L41" s="28"/>
    </row>
    <row r="42" spans="2:12" s="1" customFormat="1" ht="7.15" customHeight="1" x14ac:dyDescent="0.2">
      <c r="B42" s="28"/>
      <c r="L42" s="28"/>
    </row>
    <row r="43" spans="2:12" s="1" customFormat="1" ht="25.35" customHeight="1" x14ac:dyDescent="0.2">
      <c r="B43" s="28"/>
      <c r="C43" s="93"/>
      <c r="D43" s="103" t="s">
        <v>41</v>
      </c>
      <c r="E43" s="55"/>
      <c r="F43" s="55"/>
      <c r="G43" s="104" t="s">
        <v>42</v>
      </c>
      <c r="H43" s="105" t="s">
        <v>43</v>
      </c>
      <c r="I43" s="55"/>
      <c r="J43" s="106"/>
      <c r="K43" s="107"/>
      <c r="L43" s="28"/>
    </row>
    <row r="44" spans="2:12" s="1" customFormat="1" ht="14.65" customHeight="1" x14ac:dyDescent="0.2">
      <c r="B44" s="28"/>
      <c r="L44" s="28"/>
    </row>
    <row r="45" spans="2:12" ht="14.65" customHeight="1" x14ac:dyDescent="0.2">
      <c r="B45" s="17"/>
      <c r="L45" s="17"/>
    </row>
    <row r="46" spans="2:12" ht="14.65" customHeight="1" x14ac:dyDescent="0.2">
      <c r="B46" s="17"/>
      <c r="L46" s="17"/>
    </row>
    <row r="47" spans="2:12" ht="14.65" customHeight="1" x14ac:dyDescent="0.2">
      <c r="B47" s="17"/>
      <c r="L47" s="17"/>
    </row>
    <row r="48" spans="2:12" ht="14.65" customHeight="1" x14ac:dyDescent="0.2">
      <c r="B48" s="17"/>
      <c r="L48" s="17"/>
    </row>
    <row r="49" spans="2:12" ht="14.65" customHeight="1" x14ac:dyDescent="0.2">
      <c r="B49" s="17"/>
      <c r="L49" s="17"/>
    </row>
    <row r="50" spans="2:12" s="1" customFormat="1" ht="14.6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8"/>
      <c r="D61" s="42" t="s">
        <v>46</v>
      </c>
      <c r="E61" s="30"/>
      <c r="F61" s="108" t="s">
        <v>47</v>
      </c>
      <c r="G61" s="42" t="s">
        <v>46</v>
      </c>
      <c r="H61" s="30"/>
      <c r="I61" s="30"/>
      <c r="J61" s="109" t="s">
        <v>47</v>
      </c>
      <c r="K61" s="30"/>
      <c r="L61" s="28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8"/>
      <c r="D76" s="42" t="s">
        <v>46</v>
      </c>
      <c r="E76" s="30"/>
      <c r="F76" s="108" t="s">
        <v>47</v>
      </c>
      <c r="G76" s="42" t="s">
        <v>46</v>
      </c>
      <c r="H76" s="30"/>
      <c r="I76" s="30"/>
      <c r="J76" s="109" t="s">
        <v>47</v>
      </c>
      <c r="K76" s="30"/>
      <c r="L76" s="28"/>
    </row>
    <row r="77" spans="2:12" s="1" customFormat="1" ht="14.6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15" customHeight="1" x14ac:dyDescent="0.2">
      <c r="B82" s="28"/>
      <c r="C82" s="18" t="s">
        <v>122</v>
      </c>
      <c r="L82" s="28"/>
    </row>
    <row r="83" spans="2:12" s="1" customFormat="1" ht="7.15" customHeight="1" x14ac:dyDescent="0.2">
      <c r="B83" s="28"/>
      <c r="L83" s="28"/>
    </row>
    <row r="84" spans="2:12" s="1" customFormat="1" ht="12" customHeight="1" x14ac:dyDescent="0.2">
      <c r="B84" s="28"/>
      <c r="C84" s="23" t="s">
        <v>12</v>
      </c>
      <c r="L84" s="28"/>
    </row>
    <row r="85" spans="2:12" s="1" customFormat="1" ht="16.5" customHeight="1" x14ac:dyDescent="0.2">
      <c r="B85" s="28"/>
      <c r="E85" s="300" t="str">
        <f>E7</f>
        <v>Senica OÚ, klientske centrum - stavebné úpravy</v>
      </c>
      <c r="F85" s="301"/>
      <c r="G85" s="301"/>
      <c r="H85" s="301"/>
      <c r="L85" s="28"/>
    </row>
    <row r="86" spans="2:12" ht="12" customHeight="1" x14ac:dyDescent="0.2">
      <c r="B86" s="17"/>
      <c r="C86" s="23" t="s">
        <v>114</v>
      </c>
      <c r="L86" s="17"/>
    </row>
    <row r="87" spans="2:12" s="1" customFormat="1" ht="16.5" customHeight="1" x14ac:dyDescent="0.2">
      <c r="B87" s="28"/>
      <c r="E87" s="300" t="s">
        <v>115</v>
      </c>
      <c r="F87" s="302"/>
      <c r="G87" s="302"/>
      <c r="H87" s="302"/>
      <c r="L87" s="28"/>
    </row>
    <row r="88" spans="2:12" s="1" customFormat="1" ht="12" customHeight="1" x14ac:dyDescent="0.2">
      <c r="B88" s="28"/>
      <c r="C88" s="23" t="s">
        <v>116</v>
      </c>
      <c r="L88" s="28"/>
    </row>
    <row r="89" spans="2:12" s="1" customFormat="1" ht="16.5" customHeight="1" x14ac:dyDescent="0.2">
      <c r="B89" s="28"/>
      <c r="E89" s="261" t="str">
        <f>E11</f>
        <v>1 - Stavebná časť</v>
      </c>
      <c r="F89" s="302"/>
      <c r="G89" s="302"/>
      <c r="H89" s="302"/>
      <c r="L89" s="28"/>
    </row>
    <row r="90" spans="2:12" s="1" customFormat="1" ht="7.15" customHeight="1" x14ac:dyDescent="0.2">
      <c r="B90" s="28"/>
      <c r="L90" s="28"/>
    </row>
    <row r="91" spans="2:12" s="1" customFormat="1" ht="12" customHeight="1" x14ac:dyDescent="0.2">
      <c r="B91" s="28"/>
      <c r="C91" s="23" t="s">
        <v>15</v>
      </c>
      <c r="F91" s="21" t="str">
        <f>F14</f>
        <v xml:space="preserve"> </v>
      </c>
      <c r="I91" s="23" t="s">
        <v>17</v>
      </c>
      <c r="J91" s="51" t="str">
        <f>IF(J14="","",J14)</f>
        <v/>
      </c>
      <c r="L91" s="28"/>
    </row>
    <row r="92" spans="2:12" s="1" customFormat="1" ht="7.15" customHeight="1" x14ac:dyDescent="0.2">
      <c r="B92" s="28"/>
      <c r="L92" s="28"/>
    </row>
    <row r="93" spans="2:12" s="1" customFormat="1" ht="40.15" customHeight="1" x14ac:dyDescent="0.2">
      <c r="B93" s="28"/>
      <c r="C93" s="23" t="s">
        <v>18</v>
      </c>
      <c r="F93" s="21" t="str">
        <f>E17</f>
        <v xml:space="preserve"> Ministerstvo vnútra Slovenskej republiky </v>
      </c>
      <c r="I93" s="23" t="s">
        <v>24</v>
      </c>
      <c r="J93" s="24" t="str">
        <f>E23</f>
        <v xml:space="preserve"> Architectural &amp; Building Management s.r.o. </v>
      </c>
      <c r="L93" s="28"/>
    </row>
    <row r="94" spans="2:12" s="1" customFormat="1" ht="15.4" customHeight="1" x14ac:dyDescent="0.2">
      <c r="B94" s="28"/>
      <c r="C94" s="23" t="s">
        <v>22</v>
      </c>
      <c r="F94" s="21" t="str">
        <f>IF(E20="","",E20)</f>
        <v xml:space="preserve"> </v>
      </c>
      <c r="I94" s="23" t="s">
        <v>27</v>
      </c>
      <c r="J94" s="24"/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10" t="s">
        <v>123</v>
      </c>
      <c r="D96" s="93"/>
      <c r="E96" s="93"/>
      <c r="F96" s="93"/>
      <c r="G96" s="93"/>
      <c r="H96" s="93"/>
      <c r="I96" s="93"/>
      <c r="J96" s="111" t="s">
        <v>124</v>
      </c>
      <c r="K96" s="93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12" t="s">
        <v>125</v>
      </c>
      <c r="J98" s="64"/>
      <c r="L98" s="28"/>
      <c r="AU98" s="14" t="s">
        <v>126</v>
      </c>
    </row>
    <row r="99" spans="2:47" s="8" customFormat="1" ht="25.15" customHeight="1" x14ac:dyDescent="0.2">
      <c r="B99" s="113"/>
      <c r="D99" s="114" t="s">
        <v>127</v>
      </c>
      <c r="E99" s="115"/>
      <c r="F99" s="115"/>
      <c r="G99" s="115"/>
      <c r="H99" s="115"/>
      <c r="I99" s="115"/>
      <c r="J99" s="116"/>
      <c r="L99" s="113"/>
    </row>
    <row r="100" spans="2:47" s="9" customFormat="1" ht="19.899999999999999" customHeight="1" x14ac:dyDescent="0.2">
      <c r="B100" s="117"/>
      <c r="D100" s="118" t="s">
        <v>128</v>
      </c>
      <c r="E100" s="119"/>
      <c r="F100" s="119"/>
      <c r="G100" s="119"/>
      <c r="H100" s="119"/>
      <c r="I100" s="119"/>
      <c r="J100" s="120"/>
      <c r="L100" s="117"/>
    </row>
    <row r="101" spans="2:47" s="9" customFormat="1" ht="19.899999999999999" customHeight="1" x14ac:dyDescent="0.2">
      <c r="B101" s="117"/>
      <c r="D101" s="118" t="s">
        <v>129</v>
      </c>
      <c r="E101" s="119"/>
      <c r="F101" s="119"/>
      <c r="G101" s="119"/>
      <c r="H101" s="119"/>
      <c r="I101" s="119"/>
      <c r="J101" s="120"/>
      <c r="L101" s="117"/>
    </row>
    <row r="102" spans="2:47" s="9" customFormat="1" ht="19.899999999999999" customHeight="1" x14ac:dyDescent="0.2">
      <c r="B102" s="117"/>
      <c r="D102" s="118" t="s">
        <v>130</v>
      </c>
      <c r="E102" s="119"/>
      <c r="F102" s="119"/>
      <c r="G102" s="119"/>
      <c r="H102" s="119"/>
      <c r="I102" s="119"/>
      <c r="J102" s="120"/>
      <c r="L102" s="117"/>
    </row>
    <row r="103" spans="2:47" s="8" customFormat="1" ht="25.15" customHeight="1" x14ac:dyDescent="0.2">
      <c r="B103" s="113"/>
      <c r="D103" s="114" t="s">
        <v>131</v>
      </c>
      <c r="E103" s="115"/>
      <c r="F103" s="115"/>
      <c r="G103" s="115"/>
      <c r="H103" s="115"/>
      <c r="I103" s="115"/>
      <c r="J103" s="116"/>
      <c r="L103" s="113"/>
    </row>
    <row r="104" spans="2:47" s="9" customFormat="1" ht="19.899999999999999" customHeight="1" x14ac:dyDescent="0.2">
      <c r="B104" s="117"/>
      <c r="D104" s="118" t="s">
        <v>132</v>
      </c>
      <c r="E104" s="119"/>
      <c r="F104" s="119"/>
      <c r="G104" s="119"/>
      <c r="H104" s="119"/>
      <c r="I104" s="119"/>
      <c r="J104" s="120"/>
      <c r="L104" s="117"/>
    </row>
    <row r="105" spans="2:47" s="9" customFormat="1" ht="19.899999999999999" customHeight="1" x14ac:dyDescent="0.2">
      <c r="B105" s="117"/>
      <c r="D105" s="118" t="s">
        <v>133</v>
      </c>
      <c r="E105" s="119"/>
      <c r="F105" s="119"/>
      <c r="G105" s="119"/>
      <c r="H105" s="119"/>
      <c r="I105" s="119"/>
      <c r="J105" s="120"/>
      <c r="L105" s="117"/>
    </row>
    <row r="106" spans="2:47" s="9" customFormat="1" ht="19.899999999999999" customHeight="1" x14ac:dyDescent="0.2">
      <c r="B106" s="117"/>
      <c r="D106" s="118" t="s">
        <v>134</v>
      </c>
      <c r="E106" s="119"/>
      <c r="F106" s="119"/>
      <c r="G106" s="119"/>
      <c r="H106" s="119"/>
      <c r="I106" s="119"/>
      <c r="J106" s="120"/>
      <c r="L106" s="117"/>
    </row>
    <row r="107" spans="2:47" s="9" customFormat="1" ht="19.899999999999999" customHeight="1" x14ac:dyDescent="0.2">
      <c r="B107" s="117"/>
      <c r="D107" s="118" t="s">
        <v>135</v>
      </c>
      <c r="E107" s="119"/>
      <c r="F107" s="119"/>
      <c r="G107" s="119"/>
      <c r="H107" s="119"/>
      <c r="I107" s="119"/>
      <c r="J107" s="120"/>
      <c r="L107" s="117"/>
    </row>
    <row r="108" spans="2:47" s="9" customFormat="1" ht="19.899999999999999" customHeight="1" x14ac:dyDescent="0.2">
      <c r="B108" s="117"/>
      <c r="D108" s="118" t="s">
        <v>136</v>
      </c>
      <c r="E108" s="119"/>
      <c r="F108" s="119"/>
      <c r="G108" s="119"/>
      <c r="H108" s="119"/>
      <c r="I108" s="119"/>
      <c r="J108" s="120"/>
      <c r="L108" s="117"/>
    </row>
    <row r="109" spans="2:47" s="9" customFormat="1" ht="19.899999999999999" customHeight="1" x14ac:dyDescent="0.2">
      <c r="B109" s="117"/>
      <c r="D109" s="118" t="s">
        <v>137</v>
      </c>
      <c r="E109" s="119"/>
      <c r="F109" s="119"/>
      <c r="G109" s="119"/>
      <c r="H109" s="119"/>
      <c r="I109" s="119"/>
      <c r="J109" s="120"/>
      <c r="L109" s="117"/>
    </row>
    <row r="110" spans="2:47" s="9" customFormat="1" ht="19.899999999999999" customHeight="1" x14ac:dyDescent="0.2">
      <c r="B110" s="117"/>
      <c r="D110" s="118" t="s">
        <v>138</v>
      </c>
      <c r="E110" s="119"/>
      <c r="F110" s="119"/>
      <c r="G110" s="119"/>
      <c r="H110" s="119"/>
      <c r="I110" s="119"/>
      <c r="J110" s="120"/>
      <c r="L110" s="117"/>
    </row>
    <row r="111" spans="2:47" s="9" customFormat="1" ht="19.899999999999999" customHeight="1" x14ac:dyDescent="0.2">
      <c r="B111" s="117"/>
      <c r="D111" s="118" t="s">
        <v>139</v>
      </c>
      <c r="E111" s="119"/>
      <c r="F111" s="119"/>
      <c r="G111" s="119"/>
      <c r="H111" s="119"/>
      <c r="I111" s="119"/>
      <c r="J111" s="120"/>
      <c r="L111" s="117"/>
    </row>
    <row r="112" spans="2:47" s="1" customFormat="1" ht="21.75" customHeight="1" x14ac:dyDescent="0.2">
      <c r="B112" s="28"/>
      <c r="L112" s="28"/>
    </row>
    <row r="113" spans="2:65" s="1" customFormat="1" ht="7.15" customHeight="1" x14ac:dyDescent="0.2">
      <c r="B113" s="28"/>
      <c r="L113" s="28"/>
    </row>
    <row r="114" spans="2:65" s="1" customFormat="1" ht="29.25" customHeight="1" x14ac:dyDescent="0.2">
      <c r="B114" s="28"/>
      <c r="C114" s="112" t="s">
        <v>140</v>
      </c>
      <c r="J114" s="121">
        <f>ROUND(J115 + J116 + J117,2)</f>
        <v>0</v>
      </c>
      <c r="L114" s="28"/>
      <c r="N114" s="122" t="s">
        <v>35</v>
      </c>
      <c r="V114" s="304"/>
      <c r="W114" s="304"/>
      <c r="X114" s="298"/>
      <c r="Y114" s="298"/>
    </row>
    <row r="115" spans="2:65" s="1" customFormat="1" ht="18" customHeight="1" x14ac:dyDescent="0.2">
      <c r="B115" s="123"/>
      <c r="C115" s="124"/>
      <c r="D115" s="303" t="s">
        <v>141</v>
      </c>
      <c r="E115" s="303"/>
      <c r="F115" s="303"/>
      <c r="G115" s="124"/>
      <c r="H115" s="124"/>
      <c r="I115" s="124"/>
      <c r="J115" s="125">
        <v>0</v>
      </c>
      <c r="K115" s="124"/>
      <c r="L115" s="123"/>
      <c r="M115" s="124"/>
      <c r="N115" s="126" t="s">
        <v>37</v>
      </c>
      <c r="O115" s="124"/>
      <c r="P115" s="124"/>
      <c r="Q115" s="124"/>
      <c r="R115" s="124"/>
      <c r="S115" s="124"/>
      <c r="T115" s="124"/>
      <c r="U115" s="124"/>
      <c r="V115" s="304"/>
      <c r="W115" s="304"/>
      <c r="X115" s="298"/>
      <c r="Y115" s="298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124"/>
      <c r="AW115" s="124"/>
      <c r="AX115" s="124"/>
      <c r="AY115" s="127" t="s">
        <v>142</v>
      </c>
      <c r="AZ115" s="124"/>
      <c r="BA115" s="124"/>
      <c r="BB115" s="124"/>
      <c r="BC115" s="124"/>
      <c r="BD115" s="124"/>
      <c r="BE115" s="128">
        <f>IF(N115="základná",J115,0)</f>
        <v>0</v>
      </c>
      <c r="BF115" s="128">
        <f>IF(N115="znížená",J115,0)</f>
        <v>0</v>
      </c>
      <c r="BG115" s="128">
        <f>IF(N115="zákl. prenesená",J115,0)</f>
        <v>0</v>
      </c>
      <c r="BH115" s="128">
        <f>IF(N115="zníž. prenesená",J115,0)</f>
        <v>0</v>
      </c>
      <c r="BI115" s="128">
        <f>IF(N115="nulová",J115,0)</f>
        <v>0</v>
      </c>
      <c r="BJ115" s="127" t="s">
        <v>83</v>
      </c>
      <c r="BK115" s="124"/>
      <c r="BL115" s="124"/>
      <c r="BM115" s="124"/>
    </row>
    <row r="116" spans="2:65" s="1" customFormat="1" ht="18" customHeight="1" x14ac:dyDescent="0.2">
      <c r="B116" s="123"/>
      <c r="C116" s="124"/>
      <c r="D116" s="303" t="s">
        <v>143</v>
      </c>
      <c r="E116" s="303"/>
      <c r="F116" s="303"/>
      <c r="G116" s="124"/>
      <c r="H116" s="124"/>
      <c r="I116" s="124"/>
      <c r="J116" s="125">
        <v>0</v>
      </c>
      <c r="K116" s="124"/>
      <c r="L116" s="123"/>
      <c r="M116" s="124"/>
      <c r="N116" s="126" t="s">
        <v>37</v>
      </c>
      <c r="O116" s="124"/>
      <c r="P116" s="124"/>
      <c r="Q116" s="124"/>
      <c r="R116" s="124"/>
      <c r="S116" s="124"/>
      <c r="T116" s="124"/>
      <c r="U116" s="124"/>
      <c r="V116" s="304"/>
      <c r="W116" s="304"/>
      <c r="X116" s="298"/>
      <c r="Y116" s="298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7" t="s">
        <v>142</v>
      </c>
      <c r="AZ116" s="124"/>
      <c r="BA116" s="124"/>
      <c r="BB116" s="124"/>
      <c r="BC116" s="124"/>
      <c r="BD116" s="124"/>
      <c r="BE116" s="128">
        <f>IF(N116="základná",J116,0)</f>
        <v>0</v>
      </c>
      <c r="BF116" s="128">
        <f>IF(N116="znížená",J116,0)</f>
        <v>0</v>
      </c>
      <c r="BG116" s="128">
        <f>IF(N116="zákl. prenesená",J116,0)</f>
        <v>0</v>
      </c>
      <c r="BH116" s="128">
        <f>IF(N116="zníž. prenesená",J116,0)</f>
        <v>0</v>
      </c>
      <c r="BI116" s="128">
        <f>IF(N116="nulová",J116,0)</f>
        <v>0</v>
      </c>
      <c r="BJ116" s="127" t="s">
        <v>83</v>
      </c>
      <c r="BK116" s="124"/>
      <c r="BL116" s="124"/>
      <c r="BM116" s="124"/>
    </row>
    <row r="117" spans="2:65" s="1" customFormat="1" ht="18" customHeight="1" x14ac:dyDescent="0.2">
      <c r="B117" s="123"/>
      <c r="C117" s="124"/>
      <c r="D117" s="303" t="s">
        <v>144</v>
      </c>
      <c r="E117" s="303"/>
      <c r="F117" s="303"/>
      <c r="G117" s="124"/>
      <c r="H117" s="124"/>
      <c r="I117" s="124"/>
      <c r="J117" s="125">
        <v>0</v>
      </c>
      <c r="K117" s="124"/>
      <c r="L117" s="123"/>
      <c r="M117" s="124"/>
      <c r="N117" s="126" t="s">
        <v>37</v>
      </c>
      <c r="O117" s="124"/>
      <c r="P117" s="124"/>
      <c r="Q117" s="124"/>
      <c r="R117" s="124"/>
      <c r="S117" s="124"/>
      <c r="T117" s="124"/>
      <c r="U117" s="124"/>
      <c r="V117" s="304"/>
      <c r="W117" s="304"/>
      <c r="X117" s="298"/>
      <c r="Y117" s="298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7" t="s">
        <v>142</v>
      </c>
      <c r="AZ117" s="124"/>
      <c r="BA117" s="124"/>
      <c r="BB117" s="124"/>
      <c r="BC117" s="124"/>
      <c r="BD117" s="124"/>
      <c r="BE117" s="128">
        <f>IF(N117="základná",J117,0)</f>
        <v>0</v>
      </c>
      <c r="BF117" s="128">
        <f>IF(N117="znížená",J117,0)</f>
        <v>0</v>
      </c>
      <c r="BG117" s="128">
        <f>IF(N117="zákl. prenesená",J117,0)</f>
        <v>0</v>
      </c>
      <c r="BH117" s="128">
        <f>IF(N117="zníž. prenesená",J117,0)</f>
        <v>0</v>
      </c>
      <c r="BI117" s="128">
        <f>IF(N117="nulová",J117,0)</f>
        <v>0</v>
      </c>
      <c r="BJ117" s="127" t="s">
        <v>83</v>
      </c>
      <c r="BK117" s="124"/>
      <c r="BL117" s="124"/>
      <c r="BM117" s="124"/>
    </row>
    <row r="118" spans="2:65" s="1" customFormat="1" ht="18" customHeight="1" x14ac:dyDescent="0.2">
      <c r="B118" s="28"/>
      <c r="L118" s="28"/>
    </row>
    <row r="119" spans="2:65" s="1" customFormat="1" ht="29.25" customHeight="1" x14ac:dyDescent="0.2">
      <c r="B119" s="28"/>
      <c r="C119" s="92" t="s">
        <v>112</v>
      </c>
      <c r="D119" s="93"/>
      <c r="E119" s="93"/>
      <c r="F119" s="93"/>
      <c r="G119" s="93"/>
      <c r="H119" s="93"/>
      <c r="I119" s="93"/>
      <c r="J119" s="94"/>
      <c r="K119" s="93"/>
      <c r="L119" s="28"/>
    </row>
    <row r="120" spans="2:65" s="1" customFormat="1" ht="7.15" customHeight="1" x14ac:dyDescent="0.2"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28"/>
    </row>
    <row r="124" spans="2:65" s="1" customFormat="1" ht="7.15" customHeight="1" x14ac:dyDescent="0.2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28"/>
    </row>
    <row r="125" spans="2:65" s="1" customFormat="1" ht="25.15" customHeight="1" x14ac:dyDescent="0.2">
      <c r="B125" s="28"/>
      <c r="C125" s="18" t="s">
        <v>145</v>
      </c>
      <c r="L125" s="28"/>
    </row>
    <row r="126" spans="2:65" s="1" customFormat="1" ht="7.15" customHeight="1" x14ac:dyDescent="0.2">
      <c r="B126" s="28"/>
      <c r="L126" s="28"/>
    </row>
    <row r="127" spans="2:65" s="1" customFormat="1" ht="12" customHeight="1" x14ac:dyDescent="0.2">
      <c r="B127" s="28"/>
      <c r="C127" s="23" t="s">
        <v>12</v>
      </c>
      <c r="L127" s="28"/>
    </row>
    <row r="128" spans="2:65" s="1" customFormat="1" ht="16.5" customHeight="1" x14ac:dyDescent="0.2">
      <c r="B128" s="28"/>
      <c r="E128" s="300" t="str">
        <f>E7</f>
        <v>Senica OÚ, klientske centrum - stavebné úpravy</v>
      </c>
      <c r="F128" s="301"/>
      <c r="G128" s="301"/>
      <c r="H128" s="301"/>
      <c r="L128" s="28"/>
    </row>
    <row r="129" spans="2:65" ht="12" customHeight="1" x14ac:dyDescent="0.2">
      <c r="B129" s="17"/>
      <c r="C129" s="23" t="s">
        <v>114</v>
      </c>
      <c r="L129" s="17"/>
    </row>
    <row r="130" spans="2:65" s="1" customFormat="1" ht="16.5" customHeight="1" x14ac:dyDescent="0.2">
      <c r="B130" s="28"/>
      <c r="E130" s="300" t="s">
        <v>115</v>
      </c>
      <c r="F130" s="302"/>
      <c r="G130" s="302"/>
      <c r="H130" s="302"/>
      <c r="L130" s="28"/>
    </row>
    <row r="131" spans="2:65" s="1" customFormat="1" ht="12" customHeight="1" x14ac:dyDescent="0.2">
      <c r="B131" s="28"/>
      <c r="C131" s="23" t="s">
        <v>116</v>
      </c>
      <c r="L131" s="28"/>
    </row>
    <row r="132" spans="2:65" s="1" customFormat="1" ht="16.5" customHeight="1" x14ac:dyDescent="0.2">
      <c r="B132" s="28"/>
      <c r="E132" s="261" t="str">
        <f>E11</f>
        <v>1 - Stavebná časť</v>
      </c>
      <c r="F132" s="302"/>
      <c r="G132" s="302"/>
      <c r="H132" s="302"/>
      <c r="L132" s="28"/>
    </row>
    <row r="133" spans="2:65" s="1" customFormat="1" ht="7.15" customHeight="1" x14ac:dyDescent="0.2">
      <c r="B133" s="28"/>
      <c r="L133" s="28"/>
    </row>
    <row r="134" spans="2:65" s="1" customFormat="1" ht="12" customHeight="1" x14ac:dyDescent="0.2">
      <c r="B134" s="28"/>
      <c r="C134" s="23" t="s">
        <v>15</v>
      </c>
      <c r="F134" s="21" t="str">
        <f>F14</f>
        <v xml:space="preserve"> </v>
      </c>
      <c r="I134" s="23" t="s">
        <v>17</v>
      </c>
      <c r="J134" s="51" t="str">
        <f>IF(J14="","",J14)</f>
        <v/>
      </c>
      <c r="L134" s="28"/>
    </row>
    <row r="135" spans="2:65" s="1" customFormat="1" ht="7.15" customHeight="1" x14ac:dyDescent="0.2">
      <c r="B135" s="28"/>
      <c r="L135" s="28"/>
    </row>
    <row r="136" spans="2:65" s="1" customFormat="1" ht="40.15" customHeight="1" x14ac:dyDescent="0.2">
      <c r="B136" s="28"/>
      <c r="C136" s="23" t="s">
        <v>18</v>
      </c>
      <c r="F136" s="21" t="str">
        <f>E17</f>
        <v xml:space="preserve"> Ministerstvo vnútra Slovenskej republiky </v>
      </c>
      <c r="I136" s="23" t="s">
        <v>24</v>
      </c>
      <c r="J136" s="24" t="str">
        <f>E23</f>
        <v xml:space="preserve"> Architectural &amp; Building Management s.r.o. </v>
      </c>
      <c r="L136" s="28"/>
    </row>
    <row r="137" spans="2:65" s="1" customFormat="1" ht="15.4" customHeight="1" x14ac:dyDescent="0.2">
      <c r="B137" s="28"/>
      <c r="C137" s="23" t="s">
        <v>22</v>
      </c>
      <c r="F137" s="21" t="str">
        <f>IF(E20="","",E20)</f>
        <v xml:space="preserve"> </v>
      </c>
      <c r="I137" s="23" t="s">
        <v>27</v>
      </c>
      <c r="J137" s="24"/>
      <c r="L137" s="28"/>
    </row>
    <row r="138" spans="2:65" s="1" customFormat="1" ht="10.35" customHeight="1" x14ac:dyDescent="0.2">
      <c r="B138" s="28"/>
      <c r="L138" s="28"/>
    </row>
    <row r="139" spans="2:65" s="10" customFormat="1" ht="29.25" customHeight="1" x14ac:dyDescent="0.2">
      <c r="B139" s="129"/>
      <c r="C139" s="130" t="s">
        <v>146</v>
      </c>
      <c r="D139" s="131" t="s">
        <v>56</v>
      </c>
      <c r="E139" s="131" t="s">
        <v>52</v>
      </c>
      <c r="F139" s="131" t="s">
        <v>53</v>
      </c>
      <c r="G139" s="131" t="s">
        <v>147</v>
      </c>
      <c r="H139" s="131" t="s">
        <v>148</v>
      </c>
      <c r="I139" s="131" t="s">
        <v>149</v>
      </c>
      <c r="J139" s="132" t="s">
        <v>124</v>
      </c>
      <c r="K139" s="133" t="s">
        <v>150</v>
      </c>
      <c r="L139" s="129"/>
      <c r="M139" s="57" t="s">
        <v>1</v>
      </c>
      <c r="N139" s="58" t="s">
        <v>35</v>
      </c>
      <c r="O139" s="58" t="s">
        <v>151</v>
      </c>
      <c r="P139" s="58" t="s">
        <v>152</v>
      </c>
      <c r="Q139" s="58" t="s">
        <v>153</v>
      </c>
      <c r="R139" s="58" t="s">
        <v>154</v>
      </c>
      <c r="S139" s="58" t="s">
        <v>155</v>
      </c>
      <c r="T139" s="59" t="s">
        <v>156</v>
      </c>
    </row>
    <row r="140" spans="2:65" s="1" customFormat="1" ht="22.9" customHeight="1" x14ac:dyDescent="0.25">
      <c r="B140" s="28"/>
      <c r="C140" s="62" t="s">
        <v>120</v>
      </c>
      <c r="J140" s="134"/>
      <c r="L140" s="28"/>
      <c r="M140" s="60"/>
      <c r="N140" s="52"/>
      <c r="O140" s="52"/>
      <c r="P140" s="135">
        <f>P141+P180</f>
        <v>0</v>
      </c>
      <c r="Q140" s="52"/>
      <c r="R140" s="135">
        <f>R141+R180</f>
        <v>18.043382910000002</v>
      </c>
      <c r="S140" s="52"/>
      <c r="T140" s="136">
        <f>T141+T180</f>
        <v>5.6507800000000001</v>
      </c>
      <c r="AT140" s="14" t="s">
        <v>70</v>
      </c>
      <c r="AU140" s="14" t="s">
        <v>126</v>
      </c>
      <c r="BK140" s="137">
        <f>BK141+BK180</f>
        <v>0</v>
      </c>
    </row>
    <row r="141" spans="2:65" s="11" customFormat="1" ht="25.9" customHeight="1" x14ac:dyDescent="0.2">
      <c r="B141" s="138"/>
      <c r="D141" s="139" t="s">
        <v>70</v>
      </c>
      <c r="E141" s="140" t="s">
        <v>157</v>
      </c>
      <c r="F141" s="140" t="s">
        <v>158</v>
      </c>
      <c r="J141" s="141"/>
      <c r="L141" s="138"/>
      <c r="M141" s="142"/>
      <c r="P141" s="143">
        <f>P142+P146+P163</f>
        <v>0</v>
      </c>
      <c r="R141" s="143">
        <f>R142+R146+R163</f>
        <v>17.148894310000003</v>
      </c>
      <c r="T141" s="144">
        <f>T142+T146+T163</f>
        <v>4.57958</v>
      </c>
      <c r="AR141" s="139" t="s">
        <v>78</v>
      </c>
      <c r="AT141" s="145" t="s">
        <v>70</v>
      </c>
      <c r="AU141" s="145" t="s">
        <v>71</v>
      </c>
      <c r="AY141" s="139" t="s">
        <v>159</v>
      </c>
      <c r="BK141" s="146">
        <f>BK142+BK146+BK163</f>
        <v>0</v>
      </c>
    </row>
    <row r="142" spans="2:65" s="11" customFormat="1" ht="22.9" customHeight="1" x14ac:dyDescent="0.2">
      <c r="B142" s="138"/>
      <c r="D142" s="139" t="s">
        <v>70</v>
      </c>
      <c r="E142" s="147" t="s">
        <v>87</v>
      </c>
      <c r="F142" s="147" t="s">
        <v>160</v>
      </c>
      <c r="J142" s="148"/>
      <c r="L142" s="138"/>
      <c r="M142" s="142"/>
      <c r="P142" s="143">
        <f>SUM(P143:P145)</f>
        <v>0</v>
      </c>
      <c r="R142" s="143">
        <f>SUM(R143:R145)</f>
        <v>0.42879655999999999</v>
      </c>
      <c r="T142" s="144">
        <f>SUM(T143:T145)</f>
        <v>0</v>
      </c>
      <c r="AR142" s="139" t="s">
        <v>78</v>
      </c>
      <c r="AT142" s="145" t="s">
        <v>70</v>
      </c>
      <c r="AU142" s="145" t="s">
        <v>78</v>
      </c>
      <c r="AY142" s="139" t="s">
        <v>159</v>
      </c>
      <c r="BK142" s="146">
        <f>SUM(BK143:BK145)</f>
        <v>0</v>
      </c>
    </row>
    <row r="143" spans="2:65" s="1" customFormat="1" ht="24.4" customHeight="1" x14ac:dyDescent="0.2">
      <c r="B143" s="123"/>
      <c r="C143" s="149" t="s">
        <v>78</v>
      </c>
      <c r="D143" s="149" t="s">
        <v>161</v>
      </c>
      <c r="E143" s="150" t="s">
        <v>162</v>
      </c>
      <c r="F143" s="151" t="s">
        <v>1748</v>
      </c>
      <c r="G143" s="152" t="s">
        <v>163</v>
      </c>
      <c r="H143" s="153">
        <v>0.32800000000000001</v>
      </c>
      <c r="I143" s="154"/>
      <c r="J143" s="154"/>
      <c r="K143" s="155"/>
      <c r="L143" s="28"/>
      <c r="M143" s="156" t="s">
        <v>1</v>
      </c>
      <c r="N143" s="122" t="s">
        <v>37</v>
      </c>
      <c r="O143" s="157">
        <v>0</v>
      </c>
      <c r="P143" s="157">
        <f>O143*H143</f>
        <v>0</v>
      </c>
      <c r="Q143" s="157">
        <v>0.76127</v>
      </c>
      <c r="R143" s="157">
        <f>Q143*H143</f>
        <v>0.24969656000000001</v>
      </c>
      <c r="S143" s="157">
        <v>0</v>
      </c>
      <c r="T143" s="158">
        <f>S143*H143</f>
        <v>0</v>
      </c>
      <c r="AR143" s="159" t="s">
        <v>90</v>
      </c>
      <c r="AT143" s="159" t="s">
        <v>161</v>
      </c>
      <c r="AU143" s="159" t="s">
        <v>83</v>
      </c>
      <c r="AY143" s="14" t="s">
        <v>159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4" t="s">
        <v>83</v>
      </c>
      <c r="BK143" s="160">
        <f>ROUND(I143*H143,2)</f>
        <v>0</v>
      </c>
      <c r="BL143" s="14" t="s">
        <v>90</v>
      </c>
      <c r="BM143" s="159" t="s">
        <v>83</v>
      </c>
    </row>
    <row r="144" spans="2:65" s="1" customFormat="1" ht="24.4" customHeight="1" x14ac:dyDescent="0.2">
      <c r="B144" s="123"/>
      <c r="C144" s="149" t="s">
        <v>83</v>
      </c>
      <c r="D144" s="149" t="s">
        <v>161</v>
      </c>
      <c r="E144" s="150" t="s">
        <v>164</v>
      </c>
      <c r="F144" s="151" t="s">
        <v>165</v>
      </c>
      <c r="G144" s="152" t="s">
        <v>166</v>
      </c>
      <c r="H144" s="153">
        <v>2</v>
      </c>
      <c r="I144" s="154"/>
      <c r="J144" s="154"/>
      <c r="K144" s="155"/>
      <c r="L144" s="28"/>
      <c r="M144" s="156" t="s">
        <v>1</v>
      </c>
      <c r="N144" s="122" t="s">
        <v>37</v>
      </c>
      <c r="O144" s="157">
        <v>0</v>
      </c>
      <c r="P144" s="157">
        <f>O144*H144</f>
        <v>0</v>
      </c>
      <c r="Q144" s="157">
        <v>2.7550000000000002E-2</v>
      </c>
      <c r="R144" s="157">
        <f>Q144*H144</f>
        <v>5.5100000000000003E-2</v>
      </c>
      <c r="S144" s="157">
        <v>0</v>
      </c>
      <c r="T144" s="158">
        <f>S144*H144</f>
        <v>0</v>
      </c>
      <c r="AR144" s="159" t="s">
        <v>90</v>
      </c>
      <c r="AT144" s="159" t="s">
        <v>161</v>
      </c>
      <c r="AU144" s="159" t="s">
        <v>83</v>
      </c>
      <c r="AY144" s="14" t="s">
        <v>159</v>
      </c>
      <c r="BE144" s="160">
        <f>IF(N144="základná",J144,0)</f>
        <v>0</v>
      </c>
      <c r="BF144" s="160">
        <f>IF(N144="znížená",J144,0)</f>
        <v>0</v>
      </c>
      <c r="BG144" s="160">
        <f>IF(N144="zákl. prenesená",J144,0)</f>
        <v>0</v>
      </c>
      <c r="BH144" s="160">
        <f>IF(N144="zníž. prenesená",J144,0)</f>
        <v>0</v>
      </c>
      <c r="BI144" s="160">
        <f>IF(N144="nulová",J144,0)</f>
        <v>0</v>
      </c>
      <c r="BJ144" s="14" t="s">
        <v>83</v>
      </c>
      <c r="BK144" s="160">
        <f>ROUND(I144*H144,2)</f>
        <v>0</v>
      </c>
      <c r="BL144" s="14" t="s">
        <v>90</v>
      </c>
      <c r="BM144" s="159" t="s">
        <v>90</v>
      </c>
    </row>
    <row r="145" spans="2:65" s="1" customFormat="1" ht="16.5" customHeight="1" x14ac:dyDescent="0.2">
      <c r="B145" s="123"/>
      <c r="C145" s="161" t="s">
        <v>87</v>
      </c>
      <c r="D145" s="161" t="s">
        <v>167</v>
      </c>
      <c r="E145" s="162" t="s">
        <v>168</v>
      </c>
      <c r="F145" s="163" t="s">
        <v>169</v>
      </c>
      <c r="G145" s="164" t="s">
        <v>166</v>
      </c>
      <c r="H145" s="165">
        <v>2</v>
      </c>
      <c r="I145" s="166"/>
      <c r="J145" s="166"/>
      <c r="K145" s="167"/>
      <c r="L145" s="168"/>
      <c r="M145" s="169" t="s">
        <v>1</v>
      </c>
      <c r="N145" s="170" t="s">
        <v>37</v>
      </c>
      <c r="O145" s="157">
        <v>0</v>
      </c>
      <c r="P145" s="157">
        <f>O145*H145</f>
        <v>0</v>
      </c>
      <c r="Q145" s="157">
        <v>6.2E-2</v>
      </c>
      <c r="R145" s="157">
        <f>Q145*H145</f>
        <v>0.124</v>
      </c>
      <c r="S145" s="157">
        <v>0</v>
      </c>
      <c r="T145" s="158">
        <f>S145*H145</f>
        <v>0</v>
      </c>
      <c r="AR145" s="159" t="s">
        <v>170</v>
      </c>
      <c r="AT145" s="159" t="s">
        <v>167</v>
      </c>
      <c r="AU145" s="159" t="s">
        <v>83</v>
      </c>
      <c r="AY145" s="14" t="s">
        <v>159</v>
      </c>
      <c r="BE145" s="160">
        <f>IF(N145="základná",J145,0)</f>
        <v>0</v>
      </c>
      <c r="BF145" s="160">
        <f>IF(N145="znížená",J145,0)</f>
        <v>0</v>
      </c>
      <c r="BG145" s="160">
        <f>IF(N145="zákl. prenesená",J145,0)</f>
        <v>0</v>
      </c>
      <c r="BH145" s="160">
        <f>IF(N145="zníž. prenesená",J145,0)</f>
        <v>0</v>
      </c>
      <c r="BI145" s="160">
        <f>IF(N145="nulová",J145,0)</f>
        <v>0</v>
      </c>
      <c r="BJ145" s="14" t="s">
        <v>83</v>
      </c>
      <c r="BK145" s="160">
        <f>ROUND(I145*H145,2)</f>
        <v>0</v>
      </c>
      <c r="BL145" s="14" t="s">
        <v>90</v>
      </c>
      <c r="BM145" s="159" t="s">
        <v>102</v>
      </c>
    </row>
    <row r="146" spans="2:65" s="11" customFormat="1" ht="22.9" customHeight="1" x14ac:dyDescent="0.2">
      <c r="B146" s="138"/>
      <c r="D146" s="139" t="s">
        <v>70</v>
      </c>
      <c r="E146" s="147" t="s">
        <v>102</v>
      </c>
      <c r="F146" s="147" t="s">
        <v>171</v>
      </c>
      <c r="J146" s="148"/>
      <c r="L146" s="138"/>
      <c r="M146" s="142"/>
      <c r="P146" s="143">
        <f>SUM(P147:P162)</f>
        <v>0</v>
      </c>
      <c r="R146" s="143">
        <f>SUM(R147:R162)</f>
        <v>16.686245760000006</v>
      </c>
      <c r="T146" s="144">
        <f>SUM(T147:T162)</f>
        <v>0</v>
      </c>
      <c r="AR146" s="139" t="s">
        <v>78</v>
      </c>
      <c r="AT146" s="145" t="s">
        <v>70</v>
      </c>
      <c r="AU146" s="145" t="s">
        <v>78</v>
      </c>
      <c r="AY146" s="139" t="s">
        <v>159</v>
      </c>
      <c r="BK146" s="146">
        <f>SUM(BK147:BK162)</f>
        <v>0</v>
      </c>
    </row>
    <row r="147" spans="2:65" s="1" customFormat="1" ht="24.4" customHeight="1" x14ac:dyDescent="0.2">
      <c r="B147" s="123"/>
      <c r="C147" s="149" t="s">
        <v>90</v>
      </c>
      <c r="D147" s="149" t="s">
        <v>161</v>
      </c>
      <c r="E147" s="150" t="s">
        <v>172</v>
      </c>
      <c r="F147" s="151" t="s">
        <v>173</v>
      </c>
      <c r="G147" s="152" t="s">
        <v>174</v>
      </c>
      <c r="H147" s="153">
        <v>298.23700000000002</v>
      </c>
      <c r="I147" s="154"/>
      <c r="J147" s="154"/>
      <c r="K147" s="155"/>
      <c r="L147" s="28"/>
      <c r="M147" s="156" t="s">
        <v>1</v>
      </c>
      <c r="N147" s="122" t="s">
        <v>37</v>
      </c>
      <c r="O147" s="157">
        <v>0</v>
      </c>
      <c r="P147" s="157">
        <f t="shared" ref="P147:P162" si="0">O147*H147</f>
        <v>0</v>
      </c>
      <c r="Q147" s="157">
        <v>1.0000000000000001E-5</v>
      </c>
      <c r="R147" s="157">
        <f t="shared" ref="R147:R162" si="1">Q147*H147</f>
        <v>2.9823700000000007E-3</v>
      </c>
      <c r="S147" s="157">
        <v>0</v>
      </c>
      <c r="T147" s="158">
        <f t="shared" ref="T147:T162" si="2">S147*H147</f>
        <v>0</v>
      </c>
      <c r="AR147" s="159" t="s">
        <v>90</v>
      </c>
      <c r="AT147" s="159" t="s">
        <v>161</v>
      </c>
      <c r="AU147" s="159" t="s">
        <v>83</v>
      </c>
      <c r="AY147" s="14" t="s">
        <v>159</v>
      </c>
      <c r="BE147" s="160">
        <f t="shared" ref="BE147:BE162" si="3">IF(N147="základná",J147,0)</f>
        <v>0</v>
      </c>
      <c r="BF147" s="160">
        <f t="shared" ref="BF147:BF162" si="4">IF(N147="znížená",J147,0)</f>
        <v>0</v>
      </c>
      <c r="BG147" s="160">
        <f t="shared" ref="BG147:BG162" si="5">IF(N147="zákl. prenesená",J147,0)</f>
        <v>0</v>
      </c>
      <c r="BH147" s="160">
        <f t="shared" ref="BH147:BH162" si="6">IF(N147="zníž. prenesená",J147,0)</f>
        <v>0</v>
      </c>
      <c r="BI147" s="160">
        <f t="shared" ref="BI147:BI162" si="7">IF(N147="nulová",J147,0)</f>
        <v>0</v>
      </c>
      <c r="BJ147" s="14" t="s">
        <v>83</v>
      </c>
      <c r="BK147" s="160">
        <f t="shared" ref="BK147:BK162" si="8">ROUND(I147*H147,2)</f>
        <v>0</v>
      </c>
      <c r="BL147" s="14" t="s">
        <v>90</v>
      </c>
      <c r="BM147" s="159" t="s">
        <v>170</v>
      </c>
    </row>
    <row r="148" spans="2:65" s="1" customFormat="1" ht="24.4" customHeight="1" x14ac:dyDescent="0.2">
      <c r="B148" s="123"/>
      <c r="C148" s="149" t="s">
        <v>105</v>
      </c>
      <c r="D148" s="149" t="s">
        <v>161</v>
      </c>
      <c r="E148" s="150" t="s">
        <v>175</v>
      </c>
      <c r="F148" s="151" t="s">
        <v>176</v>
      </c>
      <c r="G148" s="152" t="s">
        <v>174</v>
      </c>
      <c r="H148" s="153">
        <v>221.5</v>
      </c>
      <c r="I148" s="154"/>
      <c r="J148" s="154"/>
      <c r="K148" s="155"/>
      <c r="L148" s="28"/>
      <c r="M148" s="156" t="s">
        <v>1</v>
      </c>
      <c r="N148" s="122" t="s">
        <v>37</v>
      </c>
      <c r="O148" s="157">
        <v>0</v>
      </c>
      <c r="P148" s="157">
        <f t="shared" si="0"/>
        <v>0</v>
      </c>
      <c r="Q148" s="157">
        <v>3.9199999999999999E-3</v>
      </c>
      <c r="R148" s="157">
        <f t="shared" si="1"/>
        <v>0.86827999999999994</v>
      </c>
      <c r="S148" s="157">
        <v>0</v>
      </c>
      <c r="T148" s="158">
        <f t="shared" si="2"/>
        <v>0</v>
      </c>
      <c r="AR148" s="159" t="s">
        <v>90</v>
      </c>
      <c r="AT148" s="159" t="s">
        <v>161</v>
      </c>
      <c r="AU148" s="159" t="s">
        <v>83</v>
      </c>
      <c r="AY148" s="14" t="s">
        <v>159</v>
      </c>
      <c r="BE148" s="160">
        <f t="shared" si="3"/>
        <v>0</v>
      </c>
      <c r="BF148" s="160">
        <f t="shared" si="4"/>
        <v>0</v>
      </c>
      <c r="BG148" s="160">
        <f t="shared" si="5"/>
        <v>0</v>
      </c>
      <c r="BH148" s="160">
        <f t="shared" si="6"/>
        <v>0</v>
      </c>
      <c r="BI148" s="160">
        <f t="shared" si="7"/>
        <v>0</v>
      </c>
      <c r="BJ148" s="14" t="s">
        <v>83</v>
      </c>
      <c r="BK148" s="160">
        <f t="shared" si="8"/>
        <v>0</v>
      </c>
      <c r="BL148" s="14" t="s">
        <v>90</v>
      </c>
      <c r="BM148" s="159" t="s">
        <v>177</v>
      </c>
    </row>
    <row r="149" spans="2:65" s="1" customFormat="1" ht="21.75" customHeight="1" x14ac:dyDescent="0.2">
      <c r="B149" s="123"/>
      <c r="C149" s="149" t="s">
        <v>102</v>
      </c>
      <c r="D149" s="149" t="s">
        <v>161</v>
      </c>
      <c r="E149" s="150" t="s">
        <v>178</v>
      </c>
      <c r="F149" s="151" t="s">
        <v>179</v>
      </c>
      <c r="G149" s="152" t="s">
        <v>174</v>
      </c>
      <c r="H149" s="153">
        <v>90.775999999999996</v>
      </c>
      <c r="I149" s="154"/>
      <c r="J149" s="154"/>
      <c r="K149" s="155"/>
      <c r="L149" s="28"/>
      <c r="M149" s="156" t="s">
        <v>1</v>
      </c>
      <c r="N149" s="122" t="s">
        <v>37</v>
      </c>
      <c r="O149" s="157">
        <v>0</v>
      </c>
      <c r="P149" s="157">
        <f t="shared" si="0"/>
        <v>0</v>
      </c>
      <c r="Q149" s="157">
        <v>4.5440000000000001E-2</v>
      </c>
      <c r="R149" s="157">
        <f t="shared" si="1"/>
        <v>4.1248614400000001</v>
      </c>
      <c r="S149" s="157">
        <v>0</v>
      </c>
      <c r="T149" s="158">
        <f t="shared" si="2"/>
        <v>0</v>
      </c>
      <c r="AR149" s="159" t="s">
        <v>90</v>
      </c>
      <c r="AT149" s="159" t="s">
        <v>161</v>
      </c>
      <c r="AU149" s="159" t="s">
        <v>83</v>
      </c>
      <c r="AY149" s="14" t="s">
        <v>159</v>
      </c>
      <c r="BE149" s="160">
        <f t="shared" si="3"/>
        <v>0</v>
      </c>
      <c r="BF149" s="160">
        <f t="shared" si="4"/>
        <v>0</v>
      </c>
      <c r="BG149" s="160">
        <f t="shared" si="5"/>
        <v>0</v>
      </c>
      <c r="BH149" s="160">
        <f t="shared" si="6"/>
        <v>0</v>
      </c>
      <c r="BI149" s="160">
        <f t="shared" si="7"/>
        <v>0</v>
      </c>
      <c r="BJ149" s="14" t="s">
        <v>83</v>
      </c>
      <c r="BK149" s="160">
        <f t="shared" si="8"/>
        <v>0</v>
      </c>
      <c r="BL149" s="14" t="s">
        <v>90</v>
      </c>
      <c r="BM149" s="159" t="s">
        <v>180</v>
      </c>
    </row>
    <row r="150" spans="2:65" s="1" customFormat="1" ht="16.5" customHeight="1" x14ac:dyDescent="0.2">
      <c r="B150" s="123"/>
      <c r="C150" s="149" t="s">
        <v>108</v>
      </c>
      <c r="D150" s="149" t="s">
        <v>161</v>
      </c>
      <c r="E150" s="150" t="s">
        <v>181</v>
      </c>
      <c r="F150" s="151" t="s">
        <v>182</v>
      </c>
      <c r="G150" s="152" t="s">
        <v>174</v>
      </c>
      <c r="H150" s="153">
        <v>1.75</v>
      </c>
      <c r="I150" s="154"/>
      <c r="J150" s="154"/>
      <c r="K150" s="155"/>
      <c r="L150" s="28"/>
      <c r="M150" s="156" t="s">
        <v>1</v>
      </c>
      <c r="N150" s="122" t="s">
        <v>37</v>
      </c>
      <c r="O150" s="157">
        <v>0</v>
      </c>
      <c r="P150" s="157">
        <f t="shared" si="0"/>
        <v>0</v>
      </c>
      <c r="Q150" s="157">
        <v>0.10704</v>
      </c>
      <c r="R150" s="157">
        <f t="shared" si="1"/>
        <v>0.18731999999999999</v>
      </c>
      <c r="S150" s="157">
        <v>0</v>
      </c>
      <c r="T150" s="158">
        <f t="shared" si="2"/>
        <v>0</v>
      </c>
      <c r="AR150" s="159" t="s">
        <v>90</v>
      </c>
      <c r="AT150" s="159" t="s">
        <v>161</v>
      </c>
      <c r="AU150" s="159" t="s">
        <v>83</v>
      </c>
      <c r="AY150" s="14" t="s">
        <v>159</v>
      </c>
      <c r="BE150" s="160">
        <f t="shared" si="3"/>
        <v>0</v>
      </c>
      <c r="BF150" s="160">
        <f t="shared" si="4"/>
        <v>0</v>
      </c>
      <c r="BG150" s="160">
        <f t="shared" si="5"/>
        <v>0</v>
      </c>
      <c r="BH150" s="160">
        <f t="shared" si="6"/>
        <v>0</v>
      </c>
      <c r="BI150" s="160">
        <f t="shared" si="7"/>
        <v>0</v>
      </c>
      <c r="BJ150" s="14" t="s">
        <v>83</v>
      </c>
      <c r="BK150" s="160">
        <f t="shared" si="8"/>
        <v>0</v>
      </c>
      <c r="BL150" s="14" t="s">
        <v>90</v>
      </c>
      <c r="BM150" s="159" t="s">
        <v>183</v>
      </c>
    </row>
    <row r="151" spans="2:65" s="1" customFormat="1" ht="16.5" customHeight="1" x14ac:dyDescent="0.2">
      <c r="B151" s="123"/>
      <c r="C151" s="149" t="s">
        <v>170</v>
      </c>
      <c r="D151" s="149" t="s">
        <v>161</v>
      </c>
      <c r="E151" s="150" t="s">
        <v>184</v>
      </c>
      <c r="F151" s="151" t="s">
        <v>185</v>
      </c>
      <c r="G151" s="152" t="s">
        <v>174</v>
      </c>
      <c r="H151" s="153">
        <v>3.28</v>
      </c>
      <c r="I151" s="154"/>
      <c r="J151" s="154"/>
      <c r="K151" s="155"/>
      <c r="L151" s="28"/>
      <c r="M151" s="156" t="s">
        <v>1</v>
      </c>
      <c r="N151" s="122" t="s">
        <v>37</v>
      </c>
      <c r="O151" s="157">
        <v>0</v>
      </c>
      <c r="P151" s="157">
        <f t="shared" si="0"/>
        <v>0</v>
      </c>
      <c r="Q151" s="157">
        <v>6.1999999999999998E-3</v>
      </c>
      <c r="R151" s="157">
        <f t="shared" si="1"/>
        <v>2.0335999999999996E-2</v>
      </c>
      <c r="S151" s="157">
        <v>0</v>
      </c>
      <c r="T151" s="158">
        <f t="shared" si="2"/>
        <v>0</v>
      </c>
      <c r="AR151" s="159" t="s">
        <v>90</v>
      </c>
      <c r="AT151" s="159" t="s">
        <v>161</v>
      </c>
      <c r="AU151" s="159" t="s">
        <v>83</v>
      </c>
      <c r="AY151" s="14" t="s">
        <v>159</v>
      </c>
      <c r="BE151" s="160">
        <f t="shared" si="3"/>
        <v>0</v>
      </c>
      <c r="BF151" s="160">
        <f t="shared" si="4"/>
        <v>0</v>
      </c>
      <c r="BG151" s="160">
        <f t="shared" si="5"/>
        <v>0</v>
      </c>
      <c r="BH151" s="160">
        <f t="shared" si="6"/>
        <v>0</v>
      </c>
      <c r="BI151" s="160">
        <f t="shared" si="7"/>
        <v>0</v>
      </c>
      <c r="BJ151" s="14" t="s">
        <v>83</v>
      </c>
      <c r="BK151" s="160">
        <f t="shared" si="8"/>
        <v>0</v>
      </c>
      <c r="BL151" s="14" t="s">
        <v>90</v>
      </c>
      <c r="BM151" s="159" t="s">
        <v>186</v>
      </c>
    </row>
    <row r="152" spans="2:65" s="1" customFormat="1" ht="16.5" customHeight="1" x14ac:dyDescent="0.2">
      <c r="B152" s="123"/>
      <c r="C152" s="149" t="s">
        <v>187</v>
      </c>
      <c r="D152" s="149" t="s">
        <v>161</v>
      </c>
      <c r="E152" s="150" t="s">
        <v>188</v>
      </c>
      <c r="F152" s="151" t="s">
        <v>189</v>
      </c>
      <c r="G152" s="152" t="s">
        <v>174</v>
      </c>
      <c r="H152" s="153">
        <v>697.81500000000005</v>
      </c>
      <c r="I152" s="154"/>
      <c r="J152" s="154"/>
      <c r="K152" s="155"/>
      <c r="L152" s="28"/>
      <c r="M152" s="156" t="s">
        <v>1</v>
      </c>
      <c r="N152" s="122" t="s">
        <v>37</v>
      </c>
      <c r="O152" s="157">
        <v>0</v>
      </c>
      <c r="P152" s="157">
        <f t="shared" si="0"/>
        <v>0</v>
      </c>
      <c r="Q152" s="157">
        <v>6.1999999999999998E-3</v>
      </c>
      <c r="R152" s="157">
        <f t="shared" si="1"/>
        <v>4.3264529999999999</v>
      </c>
      <c r="S152" s="157">
        <v>0</v>
      </c>
      <c r="T152" s="158">
        <f t="shared" si="2"/>
        <v>0</v>
      </c>
      <c r="AR152" s="159" t="s">
        <v>90</v>
      </c>
      <c r="AT152" s="159" t="s">
        <v>161</v>
      </c>
      <c r="AU152" s="159" t="s">
        <v>83</v>
      </c>
      <c r="AY152" s="14" t="s">
        <v>159</v>
      </c>
      <c r="BE152" s="160">
        <f t="shared" si="3"/>
        <v>0</v>
      </c>
      <c r="BF152" s="160">
        <f t="shared" si="4"/>
        <v>0</v>
      </c>
      <c r="BG152" s="160">
        <f t="shared" si="5"/>
        <v>0</v>
      </c>
      <c r="BH152" s="160">
        <f t="shared" si="6"/>
        <v>0</v>
      </c>
      <c r="BI152" s="160">
        <f t="shared" si="7"/>
        <v>0</v>
      </c>
      <c r="BJ152" s="14" t="s">
        <v>83</v>
      </c>
      <c r="BK152" s="160">
        <f t="shared" si="8"/>
        <v>0</v>
      </c>
      <c r="BL152" s="14" t="s">
        <v>90</v>
      </c>
      <c r="BM152" s="159" t="s">
        <v>190</v>
      </c>
    </row>
    <row r="153" spans="2:65" s="1" customFormat="1" ht="24.4" customHeight="1" x14ac:dyDescent="0.2">
      <c r="B153" s="123"/>
      <c r="C153" s="149" t="s">
        <v>177</v>
      </c>
      <c r="D153" s="149" t="s">
        <v>161</v>
      </c>
      <c r="E153" s="150" t="s">
        <v>191</v>
      </c>
      <c r="F153" s="151" t="s">
        <v>192</v>
      </c>
      <c r="G153" s="152" t="s">
        <v>174</v>
      </c>
      <c r="H153" s="153">
        <v>667.89</v>
      </c>
      <c r="I153" s="154"/>
      <c r="J153" s="154"/>
      <c r="K153" s="155"/>
      <c r="L153" s="28"/>
      <c r="M153" s="156" t="s">
        <v>1</v>
      </c>
      <c r="N153" s="122" t="s">
        <v>37</v>
      </c>
      <c r="O153" s="157">
        <v>0</v>
      </c>
      <c r="P153" s="157">
        <f t="shared" si="0"/>
        <v>0</v>
      </c>
      <c r="Q153" s="157">
        <v>5.7800000000000004E-3</v>
      </c>
      <c r="R153" s="157">
        <f t="shared" si="1"/>
        <v>3.8604042000000001</v>
      </c>
      <c r="S153" s="157">
        <v>0</v>
      </c>
      <c r="T153" s="158">
        <f t="shared" si="2"/>
        <v>0</v>
      </c>
      <c r="AR153" s="159" t="s">
        <v>90</v>
      </c>
      <c r="AT153" s="159" t="s">
        <v>161</v>
      </c>
      <c r="AU153" s="159" t="s">
        <v>83</v>
      </c>
      <c r="AY153" s="14" t="s">
        <v>159</v>
      </c>
      <c r="BE153" s="160">
        <f t="shared" si="3"/>
        <v>0</v>
      </c>
      <c r="BF153" s="160">
        <f t="shared" si="4"/>
        <v>0</v>
      </c>
      <c r="BG153" s="160">
        <f t="shared" si="5"/>
        <v>0</v>
      </c>
      <c r="BH153" s="160">
        <f t="shared" si="6"/>
        <v>0</v>
      </c>
      <c r="BI153" s="160">
        <f t="shared" si="7"/>
        <v>0</v>
      </c>
      <c r="BJ153" s="14" t="s">
        <v>83</v>
      </c>
      <c r="BK153" s="160">
        <f t="shared" si="8"/>
        <v>0</v>
      </c>
      <c r="BL153" s="14" t="s">
        <v>90</v>
      </c>
      <c r="BM153" s="159" t="s">
        <v>7</v>
      </c>
    </row>
    <row r="154" spans="2:65" s="1" customFormat="1" ht="24.4" customHeight="1" x14ac:dyDescent="0.2">
      <c r="B154" s="123"/>
      <c r="C154" s="149" t="s">
        <v>193</v>
      </c>
      <c r="D154" s="149" t="s">
        <v>161</v>
      </c>
      <c r="E154" s="150" t="s">
        <v>194</v>
      </c>
      <c r="F154" s="151" t="s">
        <v>195</v>
      </c>
      <c r="G154" s="152" t="s">
        <v>196</v>
      </c>
      <c r="H154" s="153">
        <v>123.41</v>
      </c>
      <c r="I154" s="154"/>
      <c r="J154" s="154"/>
      <c r="K154" s="155"/>
      <c r="L154" s="28"/>
      <c r="M154" s="156" t="s">
        <v>1</v>
      </c>
      <c r="N154" s="122" t="s">
        <v>37</v>
      </c>
      <c r="O154" s="157">
        <v>0</v>
      </c>
      <c r="P154" s="157">
        <f t="shared" si="0"/>
        <v>0</v>
      </c>
      <c r="Q154" s="157">
        <v>0</v>
      </c>
      <c r="R154" s="157">
        <f t="shared" si="1"/>
        <v>0</v>
      </c>
      <c r="S154" s="157">
        <v>0</v>
      </c>
      <c r="T154" s="158">
        <f t="shared" si="2"/>
        <v>0</v>
      </c>
      <c r="AR154" s="159" t="s">
        <v>90</v>
      </c>
      <c r="AT154" s="159" t="s">
        <v>161</v>
      </c>
      <c r="AU154" s="159" t="s">
        <v>83</v>
      </c>
      <c r="AY154" s="14" t="s">
        <v>159</v>
      </c>
      <c r="BE154" s="160">
        <f t="shared" si="3"/>
        <v>0</v>
      </c>
      <c r="BF154" s="160">
        <f t="shared" si="4"/>
        <v>0</v>
      </c>
      <c r="BG154" s="160">
        <f t="shared" si="5"/>
        <v>0</v>
      </c>
      <c r="BH154" s="160">
        <f t="shared" si="6"/>
        <v>0</v>
      </c>
      <c r="BI154" s="160">
        <f t="shared" si="7"/>
        <v>0</v>
      </c>
      <c r="BJ154" s="14" t="s">
        <v>83</v>
      </c>
      <c r="BK154" s="160">
        <f t="shared" si="8"/>
        <v>0</v>
      </c>
      <c r="BL154" s="14" t="s">
        <v>90</v>
      </c>
      <c r="BM154" s="159" t="s">
        <v>197</v>
      </c>
    </row>
    <row r="155" spans="2:65" s="1" customFormat="1" ht="24.4" customHeight="1" x14ac:dyDescent="0.2">
      <c r="B155" s="123"/>
      <c r="C155" s="149" t="s">
        <v>180</v>
      </c>
      <c r="D155" s="149" t="s">
        <v>161</v>
      </c>
      <c r="E155" s="150" t="s">
        <v>198</v>
      </c>
      <c r="F155" s="151" t="s">
        <v>199</v>
      </c>
      <c r="G155" s="152" t="s">
        <v>174</v>
      </c>
      <c r="H155" s="153">
        <v>6.0750000000000002</v>
      </c>
      <c r="I155" s="154"/>
      <c r="J155" s="154"/>
      <c r="K155" s="155"/>
      <c r="L155" s="28"/>
      <c r="M155" s="156" t="s">
        <v>1</v>
      </c>
      <c r="N155" s="122" t="s">
        <v>37</v>
      </c>
      <c r="O155" s="157">
        <v>0</v>
      </c>
      <c r="P155" s="157">
        <f t="shared" si="0"/>
        <v>0</v>
      </c>
      <c r="Q155" s="157">
        <v>2.3630000000000002E-2</v>
      </c>
      <c r="R155" s="157">
        <f t="shared" si="1"/>
        <v>0.14355225000000002</v>
      </c>
      <c r="S155" s="157">
        <v>0</v>
      </c>
      <c r="T155" s="158">
        <f t="shared" si="2"/>
        <v>0</v>
      </c>
      <c r="AR155" s="159" t="s">
        <v>90</v>
      </c>
      <c r="AT155" s="159" t="s">
        <v>161</v>
      </c>
      <c r="AU155" s="159" t="s">
        <v>83</v>
      </c>
      <c r="AY155" s="14" t="s">
        <v>159</v>
      </c>
      <c r="BE155" s="160">
        <f t="shared" si="3"/>
        <v>0</v>
      </c>
      <c r="BF155" s="160">
        <f t="shared" si="4"/>
        <v>0</v>
      </c>
      <c r="BG155" s="160">
        <f t="shared" si="5"/>
        <v>0</v>
      </c>
      <c r="BH155" s="160">
        <f t="shared" si="6"/>
        <v>0</v>
      </c>
      <c r="BI155" s="160">
        <f t="shared" si="7"/>
        <v>0</v>
      </c>
      <c r="BJ155" s="14" t="s">
        <v>83</v>
      </c>
      <c r="BK155" s="160">
        <f t="shared" si="8"/>
        <v>0</v>
      </c>
      <c r="BL155" s="14" t="s">
        <v>90</v>
      </c>
      <c r="BM155" s="159" t="s">
        <v>200</v>
      </c>
    </row>
    <row r="156" spans="2:65" s="1" customFormat="1" ht="24.4" customHeight="1" x14ac:dyDescent="0.2">
      <c r="B156" s="123"/>
      <c r="C156" s="149" t="s">
        <v>201</v>
      </c>
      <c r="D156" s="149" t="s">
        <v>161</v>
      </c>
      <c r="E156" s="150" t="s">
        <v>202</v>
      </c>
      <c r="F156" s="151" t="s">
        <v>203</v>
      </c>
      <c r="G156" s="152" t="s">
        <v>174</v>
      </c>
      <c r="H156" s="153">
        <v>3.28</v>
      </c>
      <c r="I156" s="154"/>
      <c r="J156" s="154"/>
      <c r="K156" s="155"/>
      <c r="L156" s="28"/>
      <c r="M156" s="156" t="s">
        <v>1</v>
      </c>
      <c r="N156" s="122" t="s">
        <v>37</v>
      </c>
      <c r="O156" s="157">
        <v>0</v>
      </c>
      <c r="P156" s="157">
        <f t="shared" si="0"/>
        <v>0</v>
      </c>
      <c r="Q156" s="157">
        <v>1.4E-2</v>
      </c>
      <c r="R156" s="157">
        <f t="shared" si="1"/>
        <v>4.5919999999999996E-2</v>
      </c>
      <c r="S156" s="157">
        <v>0</v>
      </c>
      <c r="T156" s="158">
        <f t="shared" si="2"/>
        <v>0</v>
      </c>
      <c r="AR156" s="159" t="s">
        <v>90</v>
      </c>
      <c r="AT156" s="159" t="s">
        <v>161</v>
      </c>
      <c r="AU156" s="159" t="s">
        <v>83</v>
      </c>
      <c r="AY156" s="14" t="s">
        <v>159</v>
      </c>
      <c r="BE156" s="160">
        <f t="shared" si="3"/>
        <v>0</v>
      </c>
      <c r="BF156" s="160">
        <f t="shared" si="4"/>
        <v>0</v>
      </c>
      <c r="BG156" s="160">
        <f t="shared" si="5"/>
        <v>0</v>
      </c>
      <c r="BH156" s="160">
        <f t="shared" si="6"/>
        <v>0</v>
      </c>
      <c r="BI156" s="160">
        <f t="shared" si="7"/>
        <v>0</v>
      </c>
      <c r="BJ156" s="14" t="s">
        <v>83</v>
      </c>
      <c r="BK156" s="160">
        <f t="shared" si="8"/>
        <v>0</v>
      </c>
      <c r="BL156" s="14" t="s">
        <v>90</v>
      </c>
      <c r="BM156" s="159" t="s">
        <v>204</v>
      </c>
    </row>
    <row r="157" spans="2:65" s="1" customFormat="1" ht="16.5" customHeight="1" x14ac:dyDescent="0.2">
      <c r="B157" s="123"/>
      <c r="C157" s="149" t="s">
        <v>183</v>
      </c>
      <c r="D157" s="149" t="s">
        <v>161</v>
      </c>
      <c r="E157" s="150" t="s">
        <v>205</v>
      </c>
      <c r="F157" s="151" t="s">
        <v>206</v>
      </c>
      <c r="G157" s="152" t="s">
        <v>174</v>
      </c>
      <c r="H157" s="153">
        <v>697.81500000000005</v>
      </c>
      <c r="I157" s="154"/>
      <c r="J157" s="154"/>
      <c r="K157" s="155"/>
      <c r="L157" s="28"/>
      <c r="M157" s="156" t="s">
        <v>1</v>
      </c>
      <c r="N157" s="122" t="s">
        <v>37</v>
      </c>
      <c r="O157" s="157">
        <v>0</v>
      </c>
      <c r="P157" s="157">
        <f t="shared" si="0"/>
        <v>0</v>
      </c>
      <c r="Q157" s="157">
        <v>4.1399999999999996E-3</v>
      </c>
      <c r="R157" s="157">
        <f t="shared" si="1"/>
        <v>2.8889540999999999</v>
      </c>
      <c r="S157" s="157">
        <v>0</v>
      </c>
      <c r="T157" s="158">
        <f t="shared" si="2"/>
        <v>0</v>
      </c>
      <c r="AR157" s="159" t="s">
        <v>90</v>
      </c>
      <c r="AT157" s="159" t="s">
        <v>161</v>
      </c>
      <c r="AU157" s="159" t="s">
        <v>83</v>
      </c>
      <c r="AY157" s="14" t="s">
        <v>159</v>
      </c>
      <c r="BE157" s="160">
        <f t="shared" si="3"/>
        <v>0</v>
      </c>
      <c r="BF157" s="160">
        <f t="shared" si="4"/>
        <v>0</v>
      </c>
      <c r="BG157" s="160">
        <f t="shared" si="5"/>
        <v>0</v>
      </c>
      <c r="BH157" s="160">
        <f t="shared" si="6"/>
        <v>0</v>
      </c>
      <c r="BI157" s="160">
        <f t="shared" si="7"/>
        <v>0</v>
      </c>
      <c r="BJ157" s="14" t="s">
        <v>83</v>
      </c>
      <c r="BK157" s="160">
        <f t="shared" si="8"/>
        <v>0</v>
      </c>
      <c r="BL157" s="14" t="s">
        <v>90</v>
      </c>
      <c r="BM157" s="159" t="s">
        <v>207</v>
      </c>
    </row>
    <row r="158" spans="2:65" s="1" customFormat="1" ht="24.4" customHeight="1" x14ac:dyDescent="0.2">
      <c r="B158" s="123"/>
      <c r="C158" s="149" t="s">
        <v>208</v>
      </c>
      <c r="D158" s="149" t="s">
        <v>161</v>
      </c>
      <c r="E158" s="150" t="s">
        <v>209</v>
      </c>
      <c r="F158" s="151" t="s">
        <v>210</v>
      </c>
      <c r="G158" s="152" t="s">
        <v>174</v>
      </c>
      <c r="H158" s="153">
        <v>3.28</v>
      </c>
      <c r="I158" s="154"/>
      <c r="J158" s="154"/>
      <c r="K158" s="155"/>
      <c r="L158" s="28"/>
      <c r="M158" s="156" t="s">
        <v>1</v>
      </c>
      <c r="N158" s="122" t="s">
        <v>37</v>
      </c>
      <c r="O158" s="157">
        <v>0</v>
      </c>
      <c r="P158" s="157">
        <f t="shared" si="0"/>
        <v>0</v>
      </c>
      <c r="Q158" s="157">
        <v>3.3E-4</v>
      </c>
      <c r="R158" s="157">
        <f t="shared" si="1"/>
        <v>1.0823999999999999E-3</v>
      </c>
      <c r="S158" s="157">
        <v>0</v>
      </c>
      <c r="T158" s="158">
        <f t="shared" si="2"/>
        <v>0</v>
      </c>
      <c r="AR158" s="159" t="s">
        <v>90</v>
      </c>
      <c r="AT158" s="159" t="s">
        <v>161</v>
      </c>
      <c r="AU158" s="159" t="s">
        <v>83</v>
      </c>
      <c r="AY158" s="14" t="s">
        <v>159</v>
      </c>
      <c r="BE158" s="160">
        <f t="shared" si="3"/>
        <v>0</v>
      </c>
      <c r="BF158" s="160">
        <f t="shared" si="4"/>
        <v>0</v>
      </c>
      <c r="BG158" s="160">
        <f t="shared" si="5"/>
        <v>0</v>
      </c>
      <c r="BH158" s="160">
        <f t="shared" si="6"/>
        <v>0</v>
      </c>
      <c r="BI158" s="160">
        <f t="shared" si="7"/>
        <v>0</v>
      </c>
      <c r="BJ158" s="14" t="s">
        <v>83</v>
      </c>
      <c r="BK158" s="160">
        <f t="shared" si="8"/>
        <v>0</v>
      </c>
      <c r="BL158" s="14" t="s">
        <v>90</v>
      </c>
      <c r="BM158" s="159" t="s">
        <v>211</v>
      </c>
    </row>
    <row r="159" spans="2:65" s="1" customFormat="1" ht="21.75" customHeight="1" x14ac:dyDescent="0.2">
      <c r="B159" s="123"/>
      <c r="C159" s="149" t="s">
        <v>186</v>
      </c>
      <c r="D159" s="149" t="s">
        <v>161</v>
      </c>
      <c r="E159" s="150" t="s">
        <v>212</v>
      </c>
      <c r="F159" s="151" t="s">
        <v>213</v>
      </c>
      <c r="G159" s="152" t="s">
        <v>174</v>
      </c>
      <c r="H159" s="153">
        <v>221.5</v>
      </c>
      <c r="I159" s="154"/>
      <c r="J159" s="154"/>
      <c r="K159" s="155"/>
      <c r="L159" s="28"/>
      <c r="M159" s="156" t="s">
        <v>1</v>
      </c>
      <c r="N159" s="122" t="s">
        <v>37</v>
      </c>
      <c r="O159" s="157">
        <v>0</v>
      </c>
      <c r="P159" s="157">
        <f t="shared" si="0"/>
        <v>0</v>
      </c>
      <c r="Q159" s="157">
        <v>1.2E-4</v>
      </c>
      <c r="R159" s="157">
        <f t="shared" si="1"/>
        <v>2.6579999999999999E-2</v>
      </c>
      <c r="S159" s="157">
        <v>0</v>
      </c>
      <c r="T159" s="158">
        <f t="shared" si="2"/>
        <v>0</v>
      </c>
      <c r="AR159" s="159" t="s">
        <v>90</v>
      </c>
      <c r="AT159" s="159" t="s">
        <v>161</v>
      </c>
      <c r="AU159" s="159" t="s">
        <v>83</v>
      </c>
      <c r="AY159" s="14" t="s">
        <v>159</v>
      </c>
      <c r="BE159" s="160">
        <f t="shared" si="3"/>
        <v>0</v>
      </c>
      <c r="BF159" s="160">
        <f t="shared" si="4"/>
        <v>0</v>
      </c>
      <c r="BG159" s="160">
        <f t="shared" si="5"/>
        <v>0</v>
      </c>
      <c r="BH159" s="160">
        <f t="shared" si="6"/>
        <v>0</v>
      </c>
      <c r="BI159" s="160">
        <f t="shared" si="7"/>
        <v>0</v>
      </c>
      <c r="BJ159" s="14" t="s">
        <v>83</v>
      </c>
      <c r="BK159" s="160">
        <f t="shared" si="8"/>
        <v>0</v>
      </c>
      <c r="BL159" s="14" t="s">
        <v>90</v>
      </c>
      <c r="BM159" s="159" t="s">
        <v>214</v>
      </c>
    </row>
    <row r="160" spans="2:65" s="1" customFormat="1" ht="16.5" customHeight="1" x14ac:dyDescent="0.2">
      <c r="B160" s="123"/>
      <c r="C160" s="149" t="s">
        <v>215</v>
      </c>
      <c r="D160" s="149" t="s">
        <v>161</v>
      </c>
      <c r="E160" s="150" t="s">
        <v>216</v>
      </c>
      <c r="F160" s="151" t="s">
        <v>217</v>
      </c>
      <c r="G160" s="152" t="s">
        <v>174</v>
      </c>
      <c r="H160" s="153">
        <v>41.2</v>
      </c>
      <c r="I160" s="154"/>
      <c r="J160" s="154"/>
      <c r="K160" s="155"/>
      <c r="L160" s="28"/>
      <c r="M160" s="156" t="s">
        <v>1</v>
      </c>
      <c r="N160" s="122" t="s">
        <v>37</v>
      </c>
      <c r="O160" s="157">
        <v>0</v>
      </c>
      <c r="P160" s="157">
        <f t="shared" si="0"/>
        <v>0</v>
      </c>
      <c r="Q160" s="157">
        <v>4.5999999999999999E-3</v>
      </c>
      <c r="R160" s="157">
        <f t="shared" si="1"/>
        <v>0.18952000000000002</v>
      </c>
      <c r="S160" s="157">
        <v>0</v>
      </c>
      <c r="T160" s="158">
        <f t="shared" si="2"/>
        <v>0</v>
      </c>
      <c r="AR160" s="159" t="s">
        <v>90</v>
      </c>
      <c r="AT160" s="159" t="s">
        <v>161</v>
      </c>
      <c r="AU160" s="159" t="s">
        <v>83</v>
      </c>
      <c r="AY160" s="14" t="s">
        <v>159</v>
      </c>
      <c r="BE160" s="160">
        <f t="shared" si="3"/>
        <v>0</v>
      </c>
      <c r="BF160" s="160">
        <f t="shared" si="4"/>
        <v>0</v>
      </c>
      <c r="BG160" s="160">
        <f t="shared" si="5"/>
        <v>0</v>
      </c>
      <c r="BH160" s="160">
        <f t="shared" si="6"/>
        <v>0</v>
      </c>
      <c r="BI160" s="160">
        <f t="shared" si="7"/>
        <v>0</v>
      </c>
      <c r="BJ160" s="14" t="s">
        <v>83</v>
      </c>
      <c r="BK160" s="160">
        <f t="shared" si="8"/>
        <v>0</v>
      </c>
      <c r="BL160" s="14" t="s">
        <v>90</v>
      </c>
      <c r="BM160" s="159" t="s">
        <v>218</v>
      </c>
    </row>
    <row r="161" spans="2:65" s="1" customFormat="1" ht="24.4" customHeight="1" x14ac:dyDescent="0.2">
      <c r="B161" s="123"/>
      <c r="C161" s="149" t="s">
        <v>190</v>
      </c>
      <c r="D161" s="149" t="s">
        <v>161</v>
      </c>
      <c r="E161" s="150" t="s">
        <v>219</v>
      </c>
      <c r="F161" s="151" t="s">
        <v>220</v>
      </c>
      <c r="G161" s="152" t="s">
        <v>174</v>
      </c>
      <c r="H161" s="153">
        <v>41.2</v>
      </c>
      <c r="I161" s="154"/>
      <c r="J161" s="154"/>
      <c r="K161" s="155"/>
      <c r="L161" s="28"/>
      <c r="M161" s="156" t="s">
        <v>1</v>
      </c>
      <c r="N161" s="122" t="s">
        <v>37</v>
      </c>
      <c r="O161" s="157">
        <v>0</v>
      </c>
      <c r="P161" s="157">
        <f t="shared" si="0"/>
        <v>0</v>
      </c>
      <c r="Q161" s="157">
        <v>0</v>
      </c>
      <c r="R161" s="157">
        <f t="shared" si="1"/>
        <v>0</v>
      </c>
      <c r="S161" s="157">
        <v>0</v>
      </c>
      <c r="T161" s="158">
        <f t="shared" si="2"/>
        <v>0</v>
      </c>
      <c r="AR161" s="159" t="s">
        <v>90</v>
      </c>
      <c r="AT161" s="159" t="s">
        <v>161</v>
      </c>
      <c r="AU161" s="159" t="s">
        <v>83</v>
      </c>
      <c r="AY161" s="14" t="s">
        <v>159</v>
      </c>
      <c r="BE161" s="160">
        <f t="shared" si="3"/>
        <v>0</v>
      </c>
      <c r="BF161" s="160">
        <f t="shared" si="4"/>
        <v>0</v>
      </c>
      <c r="BG161" s="160">
        <f t="shared" si="5"/>
        <v>0</v>
      </c>
      <c r="BH161" s="160">
        <f t="shared" si="6"/>
        <v>0</v>
      </c>
      <c r="BI161" s="160">
        <f t="shared" si="7"/>
        <v>0</v>
      </c>
      <c r="BJ161" s="14" t="s">
        <v>83</v>
      </c>
      <c r="BK161" s="160">
        <f t="shared" si="8"/>
        <v>0</v>
      </c>
      <c r="BL161" s="14" t="s">
        <v>90</v>
      </c>
      <c r="BM161" s="159" t="s">
        <v>221</v>
      </c>
    </row>
    <row r="162" spans="2:65" s="1" customFormat="1" ht="24.4" customHeight="1" x14ac:dyDescent="0.2">
      <c r="B162" s="123"/>
      <c r="C162" s="149" t="s">
        <v>222</v>
      </c>
      <c r="D162" s="149" t="s">
        <v>161</v>
      </c>
      <c r="E162" s="150" t="s">
        <v>223</v>
      </c>
      <c r="F162" s="151" t="s">
        <v>224</v>
      </c>
      <c r="G162" s="152" t="s">
        <v>174</v>
      </c>
      <c r="H162" s="153">
        <v>123.6</v>
      </c>
      <c r="I162" s="154"/>
      <c r="J162" s="154"/>
      <c r="K162" s="155"/>
      <c r="L162" s="28"/>
      <c r="M162" s="156" t="s">
        <v>1</v>
      </c>
      <c r="N162" s="122" t="s">
        <v>37</v>
      </c>
      <c r="O162" s="157">
        <v>0</v>
      </c>
      <c r="P162" s="157">
        <f t="shared" si="0"/>
        <v>0</v>
      </c>
      <c r="Q162" s="157">
        <v>0</v>
      </c>
      <c r="R162" s="157">
        <f t="shared" si="1"/>
        <v>0</v>
      </c>
      <c r="S162" s="157">
        <v>0</v>
      </c>
      <c r="T162" s="158">
        <f t="shared" si="2"/>
        <v>0</v>
      </c>
      <c r="AR162" s="159" t="s">
        <v>90</v>
      </c>
      <c r="AT162" s="159" t="s">
        <v>161</v>
      </c>
      <c r="AU162" s="159" t="s">
        <v>83</v>
      </c>
      <c r="AY162" s="14" t="s">
        <v>159</v>
      </c>
      <c r="BE162" s="160">
        <f t="shared" si="3"/>
        <v>0</v>
      </c>
      <c r="BF162" s="160">
        <f t="shared" si="4"/>
        <v>0</v>
      </c>
      <c r="BG162" s="160">
        <f t="shared" si="5"/>
        <v>0</v>
      </c>
      <c r="BH162" s="160">
        <f t="shared" si="6"/>
        <v>0</v>
      </c>
      <c r="BI162" s="160">
        <f t="shared" si="7"/>
        <v>0</v>
      </c>
      <c r="BJ162" s="14" t="s">
        <v>83</v>
      </c>
      <c r="BK162" s="160">
        <f t="shared" si="8"/>
        <v>0</v>
      </c>
      <c r="BL162" s="14" t="s">
        <v>90</v>
      </c>
      <c r="BM162" s="159" t="s">
        <v>225</v>
      </c>
    </row>
    <row r="163" spans="2:65" s="11" customFormat="1" ht="22.9" customHeight="1" x14ac:dyDescent="0.2">
      <c r="B163" s="138"/>
      <c r="D163" s="139" t="s">
        <v>70</v>
      </c>
      <c r="E163" s="147" t="s">
        <v>187</v>
      </c>
      <c r="F163" s="147" t="s">
        <v>226</v>
      </c>
      <c r="J163" s="148"/>
      <c r="L163" s="138"/>
      <c r="M163" s="142"/>
      <c r="P163" s="143">
        <f>SUM(P164:P179)</f>
        <v>0</v>
      </c>
      <c r="R163" s="143">
        <f>SUM(R164:R179)</f>
        <v>3.3851989999999998E-2</v>
      </c>
      <c r="T163" s="144">
        <f>SUM(T164:T179)</f>
        <v>4.57958</v>
      </c>
      <c r="AR163" s="139" t="s">
        <v>78</v>
      </c>
      <c r="AT163" s="145" t="s">
        <v>70</v>
      </c>
      <c r="AU163" s="145" t="s">
        <v>78</v>
      </c>
      <c r="AY163" s="139" t="s">
        <v>159</v>
      </c>
      <c r="BK163" s="146">
        <f>SUM(BK164:BK179)</f>
        <v>0</v>
      </c>
    </row>
    <row r="164" spans="2:65" s="1" customFormat="1" ht="24.4" customHeight="1" x14ac:dyDescent="0.2">
      <c r="B164" s="123"/>
      <c r="C164" s="149" t="s">
        <v>7</v>
      </c>
      <c r="D164" s="149" t="s">
        <v>161</v>
      </c>
      <c r="E164" s="150" t="s">
        <v>227</v>
      </c>
      <c r="F164" s="151" t="s">
        <v>228</v>
      </c>
      <c r="G164" s="152" t="s">
        <v>174</v>
      </c>
      <c r="H164" s="153">
        <v>221.5</v>
      </c>
      <c r="I164" s="154"/>
      <c r="J164" s="154"/>
      <c r="K164" s="155"/>
      <c r="L164" s="28"/>
      <c r="M164" s="156" t="s">
        <v>1</v>
      </c>
      <c r="N164" s="122" t="s">
        <v>37</v>
      </c>
      <c r="O164" s="157">
        <v>0</v>
      </c>
      <c r="P164" s="157">
        <f t="shared" ref="P164:P179" si="9">O164*H164</f>
        <v>0</v>
      </c>
      <c r="Q164" s="157">
        <v>2.0000000000000002E-5</v>
      </c>
      <c r="R164" s="157">
        <f t="shared" ref="R164:R179" si="10">Q164*H164</f>
        <v>4.4300000000000008E-3</v>
      </c>
      <c r="S164" s="157">
        <v>0</v>
      </c>
      <c r="T164" s="158">
        <f t="shared" ref="T164:T179" si="11">S164*H164</f>
        <v>0</v>
      </c>
      <c r="AR164" s="159" t="s">
        <v>90</v>
      </c>
      <c r="AT164" s="159" t="s">
        <v>161</v>
      </c>
      <c r="AU164" s="159" t="s">
        <v>83</v>
      </c>
      <c r="AY164" s="14" t="s">
        <v>159</v>
      </c>
      <c r="BE164" s="160">
        <f t="shared" ref="BE164:BE179" si="12">IF(N164="základná",J164,0)</f>
        <v>0</v>
      </c>
      <c r="BF164" s="160">
        <f t="shared" ref="BF164:BF179" si="13">IF(N164="znížená",J164,0)</f>
        <v>0</v>
      </c>
      <c r="BG164" s="160">
        <f t="shared" ref="BG164:BG179" si="14">IF(N164="zákl. prenesená",J164,0)</f>
        <v>0</v>
      </c>
      <c r="BH164" s="160">
        <f t="shared" ref="BH164:BH179" si="15">IF(N164="zníž. prenesená",J164,0)</f>
        <v>0</v>
      </c>
      <c r="BI164" s="160">
        <f t="shared" ref="BI164:BI179" si="16">IF(N164="nulová",J164,0)</f>
        <v>0</v>
      </c>
      <c r="BJ164" s="14" t="s">
        <v>83</v>
      </c>
      <c r="BK164" s="160">
        <f t="shared" ref="BK164:BK179" si="17">ROUND(I164*H164,2)</f>
        <v>0</v>
      </c>
      <c r="BL164" s="14" t="s">
        <v>90</v>
      </c>
      <c r="BM164" s="159" t="s">
        <v>229</v>
      </c>
    </row>
    <row r="165" spans="2:65" s="1" customFormat="1" ht="21.75" customHeight="1" x14ac:dyDescent="0.2">
      <c r="B165" s="123"/>
      <c r="C165" s="149" t="s">
        <v>230</v>
      </c>
      <c r="D165" s="149" t="s">
        <v>161</v>
      </c>
      <c r="E165" s="150" t="s">
        <v>231</v>
      </c>
      <c r="F165" s="151" t="s">
        <v>232</v>
      </c>
      <c r="G165" s="152" t="s">
        <v>166</v>
      </c>
      <c r="H165" s="153">
        <v>10</v>
      </c>
      <c r="I165" s="154"/>
      <c r="J165" s="154"/>
      <c r="K165" s="155"/>
      <c r="L165" s="28"/>
      <c r="M165" s="156" t="s">
        <v>1</v>
      </c>
      <c r="N165" s="122" t="s">
        <v>37</v>
      </c>
      <c r="O165" s="157">
        <v>0</v>
      </c>
      <c r="P165" s="157">
        <f t="shared" si="9"/>
        <v>0</v>
      </c>
      <c r="Q165" s="157">
        <v>0</v>
      </c>
      <c r="R165" s="157">
        <f t="shared" si="10"/>
        <v>0</v>
      </c>
      <c r="S165" s="157">
        <v>0</v>
      </c>
      <c r="T165" s="158">
        <f t="shared" si="11"/>
        <v>0</v>
      </c>
      <c r="AR165" s="159" t="s">
        <v>90</v>
      </c>
      <c r="AT165" s="159" t="s">
        <v>161</v>
      </c>
      <c r="AU165" s="159" t="s">
        <v>83</v>
      </c>
      <c r="AY165" s="14" t="s">
        <v>159</v>
      </c>
      <c r="BE165" s="160">
        <f t="shared" si="12"/>
        <v>0</v>
      </c>
      <c r="BF165" s="160">
        <f t="shared" si="13"/>
        <v>0</v>
      </c>
      <c r="BG165" s="160">
        <f t="shared" si="14"/>
        <v>0</v>
      </c>
      <c r="BH165" s="160">
        <f t="shared" si="15"/>
        <v>0</v>
      </c>
      <c r="BI165" s="160">
        <f t="shared" si="16"/>
        <v>0</v>
      </c>
      <c r="BJ165" s="14" t="s">
        <v>83</v>
      </c>
      <c r="BK165" s="160">
        <f t="shared" si="17"/>
        <v>0</v>
      </c>
      <c r="BL165" s="14" t="s">
        <v>90</v>
      </c>
      <c r="BM165" s="159" t="s">
        <v>233</v>
      </c>
    </row>
    <row r="166" spans="2:65" s="1" customFormat="1" ht="16.5" customHeight="1" x14ac:dyDescent="0.2">
      <c r="B166" s="123"/>
      <c r="C166" s="149" t="s">
        <v>197</v>
      </c>
      <c r="D166" s="149" t="s">
        <v>161</v>
      </c>
      <c r="E166" s="150" t="s">
        <v>234</v>
      </c>
      <c r="F166" s="151" t="s">
        <v>235</v>
      </c>
      <c r="G166" s="152" t="s">
        <v>174</v>
      </c>
      <c r="H166" s="153">
        <v>17.600000000000001</v>
      </c>
      <c r="I166" s="154"/>
      <c r="J166" s="154"/>
      <c r="K166" s="155"/>
      <c r="L166" s="28"/>
      <c r="M166" s="156" t="s">
        <v>1</v>
      </c>
      <c r="N166" s="122" t="s">
        <v>37</v>
      </c>
      <c r="O166" s="157">
        <v>0</v>
      </c>
      <c r="P166" s="157">
        <f t="shared" si="9"/>
        <v>0</v>
      </c>
      <c r="Q166" s="157">
        <v>1.1999999999999999E-3</v>
      </c>
      <c r="R166" s="157">
        <f t="shared" si="10"/>
        <v>2.112E-2</v>
      </c>
      <c r="S166" s="157">
        <v>7.5999999999999998E-2</v>
      </c>
      <c r="T166" s="158">
        <f t="shared" si="11"/>
        <v>1.3376000000000001</v>
      </c>
      <c r="AR166" s="159" t="s">
        <v>90</v>
      </c>
      <c r="AT166" s="159" t="s">
        <v>161</v>
      </c>
      <c r="AU166" s="159" t="s">
        <v>83</v>
      </c>
      <c r="AY166" s="14" t="s">
        <v>159</v>
      </c>
      <c r="BE166" s="160">
        <f t="shared" si="12"/>
        <v>0</v>
      </c>
      <c r="BF166" s="160">
        <f t="shared" si="13"/>
        <v>0</v>
      </c>
      <c r="BG166" s="160">
        <f t="shared" si="14"/>
        <v>0</v>
      </c>
      <c r="BH166" s="160">
        <f t="shared" si="15"/>
        <v>0</v>
      </c>
      <c r="BI166" s="160">
        <f t="shared" si="16"/>
        <v>0</v>
      </c>
      <c r="BJ166" s="14" t="s">
        <v>83</v>
      </c>
      <c r="BK166" s="160">
        <f t="shared" si="17"/>
        <v>0</v>
      </c>
      <c r="BL166" s="14" t="s">
        <v>90</v>
      </c>
      <c r="BM166" s="159" t="s">
        <v>236</v>
      </c>
    </row>
    <row r="167" spans="2:65" s="1" customFormat="1" ht="16.5" customHeight="1" x14ac:dyDescent="0.2">
      <c r="B167" s="123"/>
      <c r="C167" s="149" t="s">
        <v>237</v>
      </c>
      <c r="D167" s="149" t="s">
        <v>161</v>
      </c>
      <c r="E167" s="150" t="s">
        <v>238</v>
      </c>
      <c r="F167" s="151" t="s">
        <v>239</v>
      </c>
      <c r="G167" s="152" t="s">
        <v>174</v>
      </c>
      <c r="H167" s="153">
        <v>12.118</v>
      </c>
      <c r="I167" s="154"/>
      <c r="J167" s="154"/>
      <c r="K167" s="155"/>
      <c r="L167" s="28"/>
      <c r="M167" s="156" t="s">
        <v>1</v>
      </c>
      <c r="N167" s="122" t="s">
        <v>37</v>
      </c>
      <c r="O167" s="157">
        <v>0</v>
      </c>
      <c r="P167" s="157">
        <f t="shared" si="9"/>
        <v>0</v>
      </c>
      <c r="Q167" s="157">
        <v>4.4000000000000002E-4</v>
      </c>
      <c r="R167" s="157">
        <f t="shared" si="10"/>
        <v>5.3319200000000004E-3</v>
      </c>
      <c r="S167" s="157">
        <v>2.5000000000000001E-2</v>
      </c>
      <c r="T167" s="158">
        <f t="shared" si="11"/>
        <v>0.30295000000000005</v>
      </c>
      <c r="AR167" s="159" t="s">
        <v>90</v>
      </c>
      <c r="AT167" s="159" t="s">
        <v>161</v>
      </c>
      <c r="AU167" s="159" t="s">
        <v>83</v>
      </c>
      <c r="AY167" s="14" t="s">
        <v>159</v>
      </c>
      <c r="BE167" s="160">
        <f t="shared" si="12"/>
        <v>0</v>
      </c>
      <c r="BF167" s="160">
        <f t="shared" si="13"/>
        <v>0</v>
      </c>
      <c r="BG167" s="160">
        <f t="shared" si="14"/>
        <v>0</v>
      </c>
      <c r="BH167" s="160">
        <f t="shared" si="15"/>
        <v>0</v>
      </c>
      <c r="BI167" s="160">
        <f t="shared" si="16"/>
        <v>0</v>
      </c>
      <c r="BJ167" s="14" t="s">
        <v>83</v>
      </c>
      <c r="BK167" s="160">
        <f t="shared" si="17"/>
        <v>0</v>
      </c>
      <c r="BL167" s="14" t="s">
        <v>90</v>
      </c>
      <c r="BM167" s="159" t="s">
        <v>240</v>
      </c>
    </row>
    <row r="168" spans="2:65" s="1" customFormat="1" ht="16.5" customHeight="1" x14ac:dyDescent="0.2">
      <c r="B168" s="123"/>
      <c r="C168" s="149" t="s">
        <v>200</v>
      </c>
      <c r="D168" s="149" t="s">
        <v>161</v>
      </c>
      <c r="E168" s="150" t="s">
        <v>241</v>
      </c>
      <c r="F168" s="151" t="s">
        <v>242</v>
      </c>
      <c r="G168" s="152" t="s">
        <v>196</v>
      </c>
      <c r="H168" s="153">
        <v>74.64</v>
      </c>
      <c r="I168" s="154"/>
      <c r="J168" s="154"/>
      <c r="K168" s="155"/>
      <c r="L168" s="28"/>
      <c r="M168" s="156" t="s">
        <v>1</v>
      </c>
      <c r="N168" s="122" t="s">
        <v>37</v>
      </c>
      <c r="O168" s="157">
        <v>0</v>
      </c>
      <c r="P168" s="157">
        <f t="shared" si="9"/>
        <v>0</v>
      </c>
      <c r="Q168" s="157">
        <v>0</v>
      </c>
      <c r="R168" s="157">
        <f t="shared" si="10"/>
        <v>0</v>
      </c>
      <c r="S168" s="157">
        <v>7.0000000000000001E-3</v>
      </c>
      <c r="T168" s="158">
        <f t="shared" si="11"/>
        <v>0.52248000000000006</v>
      </c>
      <c r="AR168" s="159" t="s">
        <v>90</v>
      </c>
      <c r="AT168" s="159" t="s">
        <v>161</v>
      </c>
      <c r="AU168" s="159" t="s">
        <v>83</v>
      </c>
      <c r="AY168" s="14" t="s">
        <v>159</v>
      </c>
      <c r="BE168" s="160">
        <f t="shared" si="12"/>
        <v>0</v>
      </c>
      <c r="BF168" s="160">
        <f t="shared" si="13"/>
        <v>0</v>
      </c>
      <c r="BG168" s="160">
        <f t="shared" si="14"/>
        <v>0</v>
      </c>
      <c r="BH168" s="160">
        <f t="shared" si="15"/>
        <v>0</v>
      </c>
      <c r="BI168" s="160">
        <f t="shared" si="16"/>
        <v>0</v>
      </c>
      <c r="BJ168" s="14" t="s">
        <v>83</v>
      </c>
      <c r="BK168" s="160">
        <f t="shared" si="17"/>
        <v>0</v>
      </c>
      <c r="BL168" s="14" t="s">
        <v>90</v>
      </c>
      <c r="BM168" s="159" t="s">
        <v>243</v>
      </c>
    </row>
    <row r="169" spans="2:65" s="1" customFormat="1" ht="24.4" customHeight="1" x14ac:dyDescent="0.2">
      <c r="B169" s="123"/>
      <c r="C169" s="149" t="s">
        <v>244</v>
      </c>
      <c r="D169" s="149" t="s">
        <v>161</v>
      </c>
      <c r="E169" s="150" t="s">
        <v>245</v>
      </c>
      <c r="F169" s="151" t="s">
        <v>246</v>
      </c>
      <c r="G169" s="152" t="s">
        <v>166</v>
      </c>
      <c r="H169" s="153">
        <v>1</v>
      </c>
      <c r="I169" s="154"/>
      <c r="J169" s="154"/>
      <c r="K169" s="155"/>
      <c r="L169" s="28"/>
      <c r="M169" s="156" t="s">
        <v>1</v>
      </c>
      <c r="N169" s="122" t="s">
        <v>37</v>
      </c>
      <c r="O169" s="157">
        <v>0</v>
      </c>
      <c r="P169" s="157">
        <f t="shared" si="9"/>
        <v>0</v>
      </c>
      <c r="Q169" s="157">
        <v>0</v>
      </c>
      <c r="R169" s="157">
        <f t="shared" si="10"/>
        <v>0</v>
      </c>
      <c r="S169" s="157">
        <v>8.0000000000000002E-3</v>
      </c>
      <c r="T169" s="158">
        <f t="shared" si="11"/>
        <v>8.0000000000000002E-3</v>
      </c>
      <c r="AR169" s="159" t="s">
        <v>90</v>
      </c>
      <c r="AT169" s="159" t="s">
        <v>161</v>
      </c>
      <c r="AU169" s="159" t="s">
        <v>83</v>
      </c>
      <c r="AY169" s="14" t="s">
        <v>159</v>
      </c>
      <c r="BE169" s="160">
        <f t="shared" si="12"/>
        <v>0</v>
      </c>
      <c r="BF169" s="160">
        <f t="shared" si="13"/>
        <v>0</v>
      </c>
      <c r="BG169" s="160">
        <f t="shared" si="14"/>
        <v>0</v>
      </c>
      <c r="BH169" s="160">
        <f t="shared" si="15"/>
        <v>0</v>
      </c>
      <c r="BI169" s="160">
        <f t="shared" si="16"/>
        <v>0</v>
      </c>
      <c r="BJ169" s="14" t="s">
        <v>83</v>
      </c>
      <c r="BK169" s="160">
        <f t="shared" si="17"/>
        <v>0</v>
      </c>
      <c r="BL169" s="14" t="s">
        <v>90</v>
      </c>
      <c r="BM169" s="159" t="s">
        <v>247</v>
      </c>
    </row>
    <row r="170" spans="2:65" s="1" customFormat="1" ht="24.4" customHeight="1" x14ac:dyDescent="0.2">
      <c r="B170" s="123"/>
      <c r="C170" s="149" t="s">
        <v>204</v>
      </c>
      <c r="D170" s="149" t="s">
        <v>161</v>
      </c>
      <c r="E170" s="150" t="s">
        <v>248</v>
      </c>
      <c r="F170" s="151" t="s">
        <v>249</v>
      </c>
      <c r="G170" s="152" t="s">
        <v>166</v>
      </c>
      <c r="H170" s="153">
        <v>2</v>
      </c>
      <c r="I170" s="154"/>
      <c r="J170" s="154"/>
      <c r="K170" s="155"/>
      <c r="L170" s="28"/>
      <c r="M170" s="156" t="s">
        <v>1</v>
      </c>
      <c r="N170" s="122" t="s">
        <v>37</v>
      </c>
      <c r="O170" s="157">
        <v>0</v>
      </c>
      <c r="P170" s="157">
        <f t="shared" si="9"/>
        <v>0</v>
      </c>
      <c r="Q170" s="157">
        <v>6.8000000000000005E-4</v>
      </c>
      <c r="R170" s="157">
        <f t="shared" si="10"/>
        <v>1.3600000000000001E-3</v>
      </c>
      <c r="S170" s="157">
        <v>1.2E-2</v>
      </c>
      <c r="T170" s="158">
        <f t="shared" si="11"/>
        <v>2.4E-2</v>
      </c>
      <c r="AR170" s="159" t="s">
        <v>90</v>
      </c>
      <c r="AT170" s="159" t="s">
        <v>161</v>
      </c>
      <c r="AU170" s="159" t="s">
        <v>83</v>
      </c>
      <c r="AY170" s="14" t="s">
        <v>159</v>
      </c>
      <c r="BE170" s="160">
        <f t="shared" si="12"/>
        <v>0</v>
      </c>
      <c r="BF170" s="160">
        <f t="shared" si="13"/>
        <v>0</v>
      </c>
      <c r="BG170" s="160">
        <f t="shared" si="14"/>
        <v>0</v>
      </c>
      <c r="BH170" s="160">
        <f t="shared" si="15"/>
        <v>0</v>
      </c>
      <c r="BI170" s="160">
        <f t="shared" si="16"/>
        <v>0</v>
      </c>
      <c r="BJ170" s="14" t="s">
        <v>83</v>
      </c>
      <c r="BK170" s="160">
        <f t="shared" si="17"/>
        <v>0</v>
      </c>
      <c r="BL170" s="14" t="s">
        <v>90</v>
      </c>
      <c r="BM170" s="159" t="s">
        <v>250</v>
      </c>
    </row>
    <row r="171" spans="2:65" s="1" customFormat="1" ht="24.4" customHeight="1" x14ac:dyDescent="0.2">
      <c r="B171" s="123"/>
      <c r="C171" s="149" t="s">
        <v>251</v>
      </c>
      <c r="D171" s="149" t="s">
        <v>161</v>
      </c>
      <c r="E171" s="150" t="s">
        <v>252</v>
      </c>
      <c r="F171" s="151" t="s">
        <v>253</v>
      </c>
      <c r="G171" s="152" t="s">
        <v>163</v>
      </c>
      <c r="H171" s="153">
        <v>0.86099999999999999</v>
      </c>
      <c r="I171" s="154"/>
      <c r="J171" s="154"/>
      <c r="K171" s="155"/>
      <c r="L171" s="28"/>
      <c r="M171" s="156" t="s">
        <v>1</v>
      </c>
      <c r="N171" s="122" t="s">
        <v>37</v>
      </c>
      <c r="O171" s="157">
        <v>0</v>
      </c>
      <c r="P171" s="157">
        <f t="shared" si="9"/>
        <v>0</v>
      </c>
      <c r="Q171" s="157">
        <v>1.8699999999999999E-3</v>
      </c>
      <c r="R171" s="157">
        <f t="shared" si="10"/>
        <v>1.6100699999999999E-3</v>
      </c>
      <c r="S171" s="157">
        <v>1.95</v>
      </c>
      <c r="T171" s="158">
        <f t="shared" si="11"/>
        <v>1.6789499999999999</v>
      </c>
      <c r="AR171" s="159" t="s">
        <v>90</v>
      </c>
      <c r="AT171" s="159" t="s">
        <v>161</v>
      </c>
      <c r="AU171" s="159" t="s">
        <v>83</v>
      </c>
      <c r="AY171" s="14" t="s">
        <v>159</v>
      </c>
      <c r="BE171" s="160">
        <f t="shared" si="12"/>
        <v>0</v>
      </c>
      <c r="BF171" s="160">
        <f t="shared" si="13"/>
        <v>0</v>
      </c>
      <c r="BG171" s="160">
        <f t="shared" si="14"/>
        <v>0</v>
      </c>
      <c r="BH171" s="160">
        <f t="shared" si="15"/>
        <v>0</v>
      </c>
      <c r="BI171" s="160">
        <f t="shared" si="16"/>
        <v>0</v>
      </c>
      <c r="BJ171" s="14" t="s">
        <v>83</v>
      </c>
      <c r="BK171" s="160">
        <f t="shared" si="17"/>
        <v>0</v>
      </c>
      <c r="BL171" s="14" t="s">
        <v>90</v>
      </c>
      <c r="BM171" s="159" t="s">
        <v>254</v>
      </c>
    </row>
    <row r="172" spans="2:65" s="1" customFormat="1" ht="21.75" customHeight="1" x14ac:dyDescent="0.2">
      <c r="B172" s="123"/>
      <c r="C172" s="149" t="s">
        <v>207</v>
      </c>
      <c r="D172" s="149" t="s">
        <v>161</v>
      </c>
      <c r="E172" s="150" t="s">
        <v>255</v>
      </c>
      <c r="F172" s="151" t="s">
        <v>256</v>
      </c>
      <c r="G172" s="152" t="s">
        <v>196</v>
      </c>
      <c r="H172" s="153">
        <v>4.5</v>
      </c>
      <c r="I172" s="154"/>
      <c r="J172" s="154"/>
      <c r="K172" s="155"/>
      <c r="L172" s="28"/>
      <c r="M172" s="156" t="s">
        <v>1</v>
      </c>
      <c r="N172" s="122" t="s">
        <v>37</v>
      </c>
      <c r="O172" s="157">
        <v>0</v>
      </c>
      <c r="P172" s="157">
        <f t="shared" si="9"/>
        <v>0</v>
      </c>
      <c r="Q172" s="157">
        <v>0</v>
      </c>
      <c r="R172" s="157">
        <f t="shared" si="10"/>
        <v>0</v>
      </c>
      <c r="S172" s="157">
        <v>6.5000000000000002E-2</v>
      </c>
      <c r="T172" s="158">
        <f t="shared" si="11"/>
        <v>0.29249999999999998</v>
      </c>
      <c r="AR172" s="159" t="s">
        <v>90</v>
      </c>
      <c r="AT172" s="159" t="s">
        <v>161</v>
      </c>
      <c r="AU172" s="159" t="s">
        <v>83</v>
      </c>
      <c r="AY172" s="14" t="s">
        <v>159</v>
      </c>
      <c r="BE172" s="160">
        <f t="shared" si="12"/>
        <v>0</v>
      </c>
      <c r="BF172" s="160">
        <f t="shared" si="13"/>
        <v>0</v>
      </c>
      <c r="BG172" s="160">
        <f t="shared" si="14"/>
        <v>0</v>
      </c>
      <c r="BH172" s="160">
        <f t="shared" si="15"/>
        <v>0</v>
      </c>
      <c r="BI172" s="160">
        <f t="shared" si="16"/>
        <v>0</v>
      </c>
      <c r="BJ172" s="14" t="s">
        <v>83</v>
      </c>
      <c r="BK172" s="160">
        <f t="shared" si="17"/>
        <v>0</v>
      </c>
      <c r="BL172" s="14" t="s">
        <v>90</v>
      </c>
      <c r="BM172" s="159" t="s">
        <v>257</v>
      </c>
    </row>
    <row r="173" spans="2:65" s="1" customFormat="1" ht="21.75" customHeight="1" x14ac:dyDescent="0.2">
      <c r="B173" s="123"/>
      <c r="C173" s="149" t="s">
        <v>258</v>
      </c>
      <c r="D173" s="149" t="s">
        <v>161</v>
      </c>
      <c r="E173" s="150" t="s">
        <v>259</v>
      </c>
      <c r="F173" s="151" t="s">
        <v>260</v>
      </c>
      <c r="G173" s="152" t="s">
        <v>174</v>
      </c>
      <c r="H173" s="153">
        <v>6.0750000000000002</v>
      </c>
      <c r="I173" s="154"/>
      <c r="J173" s="154"/>
      <c r="K173" s="155"/>
      <c r="L173" s="28"/>
      <c r="M173" s="156" t="s">
        <v>1</v>
      </c>
      <c r="N173" s="122" t="s">
        <v>37</v>
      </c>
      <c r="O173" s="157">
        <v>0</v>
      </c>
      <c r="P173" s="157">
        <f t="shared" si="9"/>
        <v>0</v>
      </c>
      <c r="Q173" s="157">
        <v>0</v>
      </c>
      <c r="R173" s="157">
        <f t="shared" si="10"/>
        <v>0</v>
      </c>
      <c r="S173" s="157">
        <v>6.8000000000000005E-2</v>
      </c>
      <c r="T173" s="158">
        <f t="shared" si="11"/>
        <v>0.41310000000000002</v>
      </c>
      <c r="AR173" s="159" t="s">
        <v>90</v>
      </c>
      <c r="AT173" s="159" t="s">
        <v>161</v>
      </c>
      <c r="AU173" s="159" t="s">
        <v>83</v>
      </c>
      <c r="AY173" s="14" t="s">
        <v>159</v>
      </c>
      <c r="BE173" s="160">
        <f t="shared" si="12"/>
        <v>0</v>
      </c>
      <c r="BF173" s="160">
        <f t="shared" si="13"/>
        <v>0</v>
      </c>
      <c r="BG173" s="160">
        <f t="shared" si="14"/>
        <v>0</v>
      </c>
      <c r="BH173" s="160">
        <f t="shared" si="15"/>
        <v>0</v>
      </c>
      <c r="BI173" s="160">
        <f t="shared" si="16"/>
        <v>0</v>
      </c>
      <c r="BJ173" s="14" t="s">
        <v>83</v>
      </c>
      <c r="BK173" s="160">
        <f t="shared" si="17"/>
        <v>0</v>
      </c>
      <c r="BL173" s="14" t="s">
        <v>90</v>
      </c>
      <c r="BM173" s="159" t="s">
        <v>261</v>
      </c>
    </row>
    <row r="174" spans="2:65" s="1" customFormat="1" ht="21.75" customHeight="1" x14ac:dyDescent="0.2">
      <c r="B174" s="123"/>
      <c r="C174" s="149" t="s">
        <v>211</v>
      </c>
      <c r="D174" s="149" t="s">
        <v>161</v>
      </c>
      <c r="E174" s="150" t="s">
        <v>262</v>
      </c>
      <c r="F174" s="151" t="s">
        <v>263</v>
      </c>
      <c r="G174" s="152" t="s">
        <v>264</v>
      </c>
      <c r="H174" s="153">
        <v>5.68</v>
      </c>
      <c r="I174" s="154"/>
      <c r="J174" s="154"/>
      <c r="K174" s="155"/>
      <c r="L174" s="28"/>
      <c r="M174" s="156" t="s">
        <v>1</v>
      </c>
      <c r="N174" s="122" t="s">
        <v>37</v>
      </c>
      <c r="O174" s="157">
        <v>0</v>
      </c>
      <c r="P174" s="157">
        <f t="shared" si="9"/>
        <v>0</v>
      </c>
      <c r="Q174" s="157">
        <v>0</v>
      </c>
      <c r="R174" s="157">
        <f t="shared" si="10"/>
        <v>0</v>
      </c>
      <c r="S174" s="157">
        <v>0</v>
      </c>
      <c r="T174" s="158">
        <f t="shared" si="11"/>
        <v>0</v>
      </c>
      <c r="AR174" s="159" t="s">
        <v>90</v>
      </c>
      <c r="AT174" s="159" t="s">
        <v>161</v>
      </c>
      <c r="AU174" s="159" t="s">
        <v>83</v>
      </c>
      <c r="AY174" s="14" t="s">
        <v>159</v>
      </c>
      <c r="BE174" s="160">
        <f t="shared" si="12"/>
        <v>0</v>
      </c>
      <c r="BF174" s="160">
        <f t="shared" si="13"/>
        <v>0</v>
      </c>
      <c r="BG174" s="160">
        <f t="shared" si="14"/>
        <v>0</v>
      </c>
      <c r="BH174" s="160">
        <f t="shared" si="15"/>
        <v>0</v>
      </c>
      <c r="BI174" s="160">
        <f t="shared" si="16"/>
        <v>0</v>
      </c>
      <c r="BJ174" s="14" t="s">
        <v>83</v>
      </c>
      <c r="BK174" s="160">
        <f t="shared" si="17"/>
        <v>0</v>
      </c>
      <c r="BL174" s="14" t="s">
        <v>90</v>
      </c>
      <c r="BM174" s="159" t="s">
        <v>265</v>
      </c>
    </row>
    <row r="175" spans="2:65" s="1" customFormat="1" ht="24.4" customHeight="1" x14ac:dyDescent="0.2">
      <c r="B175" s="123"/>
      <c r="C175" s="149" t="s">
        <v>266</v>
      </c>
      <c r="D175" s="149" t="s">
        <v>161</v>
      </c>
      <c r="E175" s="150" t="s">
        <v>267</v>
      </c>
      <c r="F175" s="151" t="s">
        <v>268</v>
      </c>
      <c r="G175" s="152" t="s">
        <v>264</v>
      </c>
      <c r="H175" s="153">
        <v>164.72</v>
      </c>
      <c r="I175" s="154"/>
      <c r="J175" s="154"/>
      <c r="K175" s="155"/>
      <c r="L175" s="28"/>
      <c r="M175" s="156" t="s">
        <v>1</v>
      </c>
      <c r="N175" s="122" t="s">
        <v>37</v>
      </c>
      <c r="O175" s="157">
        <v>0</v>
      </c>
      <c r="P175" s="157">
        <f t="shared" si="9"/>
        <v>0</v>
      </c>
      <c r="Q175" s="157">
        <v>0</v>
      </c>
      <c r="R175" s="157">
        <f t="shared" si="10"/>
        <v>0</v>
      </c>
      <c r="S175" s="157">
        <v>0</v>
      </c>
      <c r="T175" s="158">
        <f t="shared" si="11"/>
        <v>0</v>
      </c>
      <c r="AR175" s="159" t="s">
        <v>90</v>
      </c>
      <c r="AT175" s="159" t="s">
        <v>161</v>
      </c>
      <c r="AU175" s="159" t="s">
        <v>83</v>
      </c>
      <c r="AY175" s="14" t="s">
        <v>159</v>
      </c>
      <c r="BE175" s="160">
        <f t="shared" si="12"/>
        <v>0</v>
      </c>
      <c r="BF175" s="160">
        <f t="shared" si="13"/>
        <v>0</v>
      </c>
      <c r="BG175" s="160">
        <f t="shared" si="14"/>
        <v>0</v>
      </c>
      <c r="BH175" s="160">
        <f t="shared" si="15"/>
        <v>0</v>
      </c>
      <c r="BI175" s="160">
        <f t="shared" si="16"/>
        <v>0</v>
      </c>
      <c r="BJ175" s="14" t="s">
        <v>83</v>
      </c>
      <c r="BK175" s="160">
        <f t="shared" si="17"/>
        <v>0</v>
      </c>
      <c r="BL175" s="14" t="s">
        <v>90</v>
      </c>
      <c r="BM175" s="159" t="s">
        <v>269</v>
      </c>
    </row>
    <row r="176" spans="2:65" s="1" customFormat="1" ht="24.4" customHeight="1" x14ac:dyDescent="0.2">
      <c r="B176" s="123"/>
      <c r="C176" s="149" t="s">
        <v>214</v>
      </c>
      <c r="D176" s="149" t="s">
        <v>161</v>
      </c>
      <c r="E176" s="150" t="s">
        <v>270</v>
      </c>
      <c r="F176" s="151" t="s">
        <v>271</v>
      </c>
      <c r="G176" s="152" t="s">
        <v>264</v>
      </c>
      <c r="H176" s="153">
        <v>5.68</v>
      </c>
      <c r="I176" s="154"/>
      <c r="J176" s="154"/>
      <c r="K176" s="155"/>
      <c r="L176" s="28"/>
      <c r="M176" s="156" t="s">
        <v>1</v>
      </c>
      <c r="N176" s="122" t="s">
        <v>37</v>
      </c>
      <c r="O176" s="157">
        <v>0</v>
      </c>
      <c r="P176" s="157">
        <f t="shared" si="9"/>
        <v>0</v>
      </c>
      <c r="Q176" s="157">
        <v>0</v>
      </c>
      <c r="R176" s="157">
        <f t="shared" si="10"/>
        <v>0</v>
      </c>
      <c r="S176" s="157">
        <v>0</v>
      </c>
      <c r="T176" s="158">
        <f t="shared" si="11"/>
        <v>0</v>
      </c>
      <c r="AR176" s="159" t="s">
        <v>90</v>
      </c>
      <c r="AT176" s="159" t="s">
        <v>161</v>
      </c>
      <c r="AU176" s="159" t="s">
        <v>83</v>
      </c>
      <c r="AY176" s="14" t="s">
        <v>159</v>
      </c>
      <c r="BE176" s="160">
        <f t="shared" si="12"/>
        <v>0</v>
      </c>
      <c r="BF176" s="160">
        <f t="shared" si="13"/>
        <v>0</v>
      </c>
      <c r="BG176" s="160">
        <f t="shared" si="14"/>
        <v>0</v>
      </c>
      <c r="BH176" s="160">
        <f t="shared" si="15"/>
        <v>0</v>
      </c>
      <c r="BI176" s="160">
        <f t="shared" si="16"/>
        <v>0</v>
      </c>
      <c r="BJ176" s="14" t="s">
        <v>83</v>
      </c>
      <c r="BK176" s="160">
        <f t="shared" si="17"/>
        <v>0</v>
      </c>
      <c r="BL176" s="14" t="s">
        <v>90</v>
      </c>
      <c r="BM176" s="159" t="s">
        <v>272</v>
      </c>
    </row>
    <row r="177" spans="2:65" s="1" customFormat="1" ht="24.4" customHeight="1" x14ac:dyDescent="0.2">
      <c r="B177" s="123"/>
      <c r="C177" s="149" t="s">
        <v>273</v>
      </c>
      <c r="D177" s="149" t="s">
        <v>161</v>
      </c>
      <c r="E177" s="150" t="s">
        <v>274</v>
      </c>
      <c r="F177" s="151" t="s">
        <v>275</v>
      </c>
      <c r="G177" s="152" t="s">
        <v>264</v>
      </c>
      <c r="H177" s="153">
        <v>45.44</v>
      </c>
      <c r="I177" s="154"/>
      <c r="J177" s="154"/>
      <c r="K177" s="155"/>
      <c r="L177" s="28"/>
      <c r="M177" s="156" t="s">
        <v>1</v>
      </c>
      <c r="N177" s="122" t="s">
        <v>37</v>
      </c>
      <c r="O177" s="157">
        <v>0</v>
      </c>
      <c r="P177" s="157">
        <f t="shared" si="9"/>
        <v>0</v>
      </c>
      <c r="Q177" s="157">
        <v>0</v>
      </c>
      <c r="R177" s="157">
        <f t="shared" si="10"/>
        <v>0</v>
      </c>
      <c r="S177" s="157">
        <v>0</v>
      </c>
      <c r="T177" s="158">
        <f t="shared" si="11"/>
        <v>0</v>
      </c>
      <c r="AR177" s="159" t="s">
        <v>90</v>
      </c>
      <c r="AT177" s="159" t="s">
        <v>161</v>
      </c>
      <c r="AU177" s="159" t="s">
        <v>83</v>
      </c>
      <c r="AY177" s="14" t="s">
        <v>159</v>
      </c>
      <c r="BE177" s="160">
        <f t="shared" si="12"/>
        <v>0</v>
      </c>
      <c r="BF177" s="160">
        <f t="shared" si="13"/>
        <v>0</v>
      </c>
      <c r="BG177" s="160">
        <f t="shared" si="14"/>
        <v>0</v>
      </c>
      <c r="BH177" s="160">
        <f t="shared" si="15"/>
        <v>0</v>
      </c>
      <c r="BI177" s="160">
        <f t="shared" si="16"/>
        <v>0</v>
      </c>
      <c r="BJ177" s="14" t="s">
        <v>83</v>
      </c>
      <c r="BK177" s="160">
        <f t="shared" si="17"/>
        <v>0</v>
      </c>
      <c r="BL177" s="14" t="s">
        <v>90</v>
      </c>
      <c r="BM177" s="159" t="s">
        <v>276</v>
      </c>
    </row>
    <row r="178" spans="2:65" s="1" customFormat="1" ht="24.4" customHeight="1" x14ac:dyDescent="0.2">
      <c r="B178" s="123"/>
      <c r="C178" s="149" t="s">
        <v>218</v>
      </c>
      <c r="D178" s="149" t="s">
        <v>161</v>
      </c>
      <c r="E178" s="150" t="s">
        <v>277</v>
      </c>
      <c r="F178" s="151" t="s">
        <v>278</v>
      </c>
      <c r="G178" s="152" t="s">
        <v>264</v>
      </c>
      <c r="H178" s="153">
        <v>5.68</v>
      </c>
      <c r="I178" s="154"/>
      <c r="J178" s="154"/>
      <c r="K178" s="155"/>
      <c r="L178" s="28"/>
      <c r="M178" s="156" t="s">
        <v>1</v>
      </c>
      <c r="N178" s="122" t="s">
        <v>37</v>
      </c>
      <c r="O178" s="157">
        <v>0</v>
      </c>
      <c r="P178" s="157">
        <f t="shared" si="9"/>
        <v>0</v>
      </c>
      <c r="Q178" s="157">
        <v>0</v>
      </c>
      <c r="R178" s="157">
        <f t="shared" si="10"/>
        <v>0</v>
      </c>
      <c r="S178" s="157">
        <v>0</v>
      </c>
      <c r="T178" s="158">
        <f t="shared" si="11"/>
        <v>0</v>
      </c>
      <c r="AR178" s="159" t="s">
        <v>90</v>
      </c>
      <c r="AT178" s="159" t="s">
        <v>161</v>
      </c>
      <c r="AU178" s="159" t="s">
        <v>83</v>
      </c>
      <c r="AY178" s="14" t="s">
        <v>159</v>
      </c>
      <c r="BE178" s="160">
        <f t="shared" si="12"/>
        <v>0</v>
      </c>
      <c r="BF178" s="160">
        <f t="shared" si="13"/>
        <v>0</v>
      </c>
      <c r="BG178" s="160">
        <f t="shared" si="14"/>
        <v>0</v>
      </c>
      <c r="BH178" s="160">
        <f t="shared" si="15"/>
        <v>0</v>
      </c>
      <c r="BI178" s="160">
        <f t="shared" si="16"/>
        <v>0</v>
      </c>
      <c r="BJ178" s="14" t="s">
        <v>83</v>
      </c>
      <c r="BK178" s="160">
        <f t="shared" si="17"/>
        <v>0</v>
      </c>
      <c r="BL178" s="14" t="s">
        <v>90</v>
      </c>
      <c r="BM178" s="159" t="s">
        <v>279</v>
      </c>
    </row>
    <row r="179" spans="2:65" s="1" customFormat="1" ht="21.75" customHeight="1" x14ac:dyDescent="0.2">
      <c r="B179" s="123"/>
      <c r="C179" s="149" t="s">
        <v>280</v>
      </c>
      <c r="D179" s="149" t="s">
        <v>161</v>
      </c>
      <c r="E179" s="150" t="s">
        <v>281</v>
      </c>
      <c r="F179" s="151" t="s">
        <v>282</v>
      </c>
      <c r="G179" s="152" t="s">
        <v>264</v>
      </c>
      <c r="H179" s="153">
        <v>17.149000000000001</v>
      </c>
      <c r="I179" s="154"/>
      <c r="J179" s="154"/>
      <c r="K179" s="155"/>
      <c r="L179" s="28"/>
      <c r="M179" s="156" t="s">
        <v>1</v>
      </c>
      <c r="N179" s="122" t="s">
        <v>37</v>
      </c>
      <c r="O179" s="157">
        <v>0</v>
      </c>
      <c r="P179" s="157">
        <f t="shared" si="9"/>
        <v>0</v>
      </c>
      <c r="Q179" s="157">
        <v>0</v>
      </c>
      <c r="R179" s="157">
        <f t="shared" si="10"/>
        <v>0</v>
      </c>
      <c r="S179" s="157">
        <v>0</v>
      </c>
      <c r="T179" s="158">
        <f t="shared" si="11"/>
        <v>0</v>
      </c>
      <c r="AR179" s="159" t="s">
        <v>90</v>
      </c>
      <c r="AT179" s="159" t="s">
        <v>161</v>
      </c>
      <c r="AU179" s="159" t="s">
        <v>83</v>
      </c>
      <c r="AY179" s="14" t="s">
        <v>159</v>
      </c>
      <c r="BE179" s="160">
        <f t="shared" si="12"/>
        <v>0</v>
      </c>
      <c r="BF179" s="160">
        <f t="shared" si="13"/>
        <v>0</v>
      </c>
      <c r="BG179" s="160">
        <f t="shared" si="14"/>
        <v>0</v>
      </c>
      <c r="BH179" s="160">
        <f t="shared" si="15"/>
        <v>0</v>
      </c>
      <c r="BI179" s="160">
        <f t="shared" si="16"/>
        <v>0</v>
      </c>
      <c r="BJ179" s="14" t="s">
        <v>83</v>
      </c>
      <c r="BK179" s="160">
        <f t="shared" si="17"/>
        <v>0</v>
      </c>
      <c r="BL179" s="14" t="s">
        <v>90</v>
      </c>
      <c r="BM179" s="159" t="s">
        <v>283</v>
      </c>
    </row>
    <row r="180" spans="2:65" s="11" customFormat="1" ht="25.9" customHeight="1" x14ac:dyDescent="0.2">
      <c r="B180" s="138"/>
      <c r="D180" s="139" t="s">
        <v>70</v>
      </c>
      <c r="E180" s="140" t="s">
        <v>284</v>
      </c>
      <c r="F180" s="140" t="s">
        <v>285</v>
      </c>
      <c r="J180" s="141"/>
      <c r="L180" s="138"/>
      <c r="M180" s="142"/>
      <c r="P180" s="143">
        <f>P181+P184+P191+P197+P209+P215+P221+P225</f>
        <v>0</v>
      </c>
      <c r="R180" s="143">
        <f>R181+R184+R191+R197+R209+R215+R221+R225</f>
        <v>0.89448860000000008</v>
      </c>
      <c r="T180" s="144">
        <f>T181+T184+T191+T197+T209+T215+T221+T225</f>
        <v>1.0711999999999999</v>
      </c>
      <c r="AR180" s="139" t="s">
        <v>78</v>
      </c>
      <c r="AT180" s="145" t="s">
        <v>70</v>
      </c>
      <c r="AU180" s="145" t="s">
        <v>71</v>
      </c>
      <c r="AY180" s="139" t="s">
        <v>159</v>
      </c>
      <c r="BK180" s="146">
        <f>BK181+BK184+BK191+BK197+BK209+BK215+BK221+BK225</f>
        <v>0</v>
      </c>
    </row>
    <row r="181" spans="2:65" s="11" customFormat="1" ht="22.9" customHeight="1" x14ac:dyDescent="0.2">
      <c r="B181" s="138"/>
      <c r="D181" s="139" t="s">
        <v>70</v>
      </c>
      <c r="E181" s="147" t="s">
        <v>286</v>
      </c>
      <c r="F181" s="147" t="s">
        <v>287</v>
      </c>
      <c r="J181" s="148"/>
      <c r="L181" s="138"/>
      <c r="M181" s="142"/>
      <c r="P181" s="143">
        <f>SUM(P182:P183)</f>
        <v>0</v>
      </c>
      <c r="R181" s="143">
        <f>SUM(R182:R183)</f>
        <v>0</v>
      </c>
      <c r="T181" s="144">
        <f>SUM(T182:T183)</f>
        <v>0</v>
      </c>
      <c r="AR181" s="139" t="s">
        <v>83</v>
      </c>
      <c r="AT181" s="145" t="s">
        <v>70</v>
      </c>
      <c r="AU181" s="145" t="s">
        <v>78</v>
      </c>
      <c r="AY181" s="139" t="s">
        <v>159</v>
      </c>
      <c r="BK181" s="146">
        <f>SUM(BK182:BK183)</f>
        <v>0</v>
      </c>
    </row>
    <row r="182" spans="2:65" s="1" customFormat="1" ht="21.75" customHeight="1" x14ac:dyDescent="0.2">
      <c r="B182" s="123"/>
      <c r="C182" s="149" t="s">
        <v>221</v>
      </c>
      <c r="D182" s="149" t="s">
        <v>161</v>
      </c>
      <c r="E182" s="150" t="s">
        <v>288</v>
      </c>
      <c r="F182" s="151" t="s">
        <v>289</v>
      </c>
      <c r="G182" s="152" t="s">
        <v>166</v>
      </c>
      <c r="H182" s="153">
        <v>3</v>
      </c>
      <c r="I182" s="154"/>
      <c r="J182" s="154"/>
      <c r="K182" s="155"/>
      <c r="L182" s="28"/>
      <c r="M182" s="156" t="s">
        <v>1</v>
      </c>
      <c r="N182" s="122" t="s">
        <v>37</v>
      </c>
      <c r="O182" s="157">
        <v>0</v>
      </c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8">
        <f>S182*H182</f>
        <v>0</v>
      </c>
      <c r="AR182" s="159" t="s">
        <v>186</v>
      </c>
      <c r="AT182" s="159" t="s">
        <v>161</v>
      </c>
      <c r="AU182" s="159" t="s">
        <v>83</v>
      </c>
      <c r="AY182" s="14" t="s">
        <v>159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4" t="s">
        <v>83</v>
      </c>
      <c r="BK182" s="160">
        <f>ROUND(I182*H182,2)</f>
        <v>0</v>
      </c>
      <c r="BL182" s="14" t="s">
        <v>186</v>
      </c>
      <c r="BM182" s="159" t="s">
        <v>290</v>
      </c>
    </row>
    <row r="183" spans="2:65" s="1" customFormat="1" ht="24.4" customHeight="1" x14ac:dyDescent="0.2">
      <c r="B183" s="123"/>
      <c r="C183" s="149" t="s">
        <v>291</v>
      </c>
      <c r="D183" s="149" t="s">
        <v>161</v>
      </c>
      <c r="E183" s="150" t="s">
        <v>292</v>
      </c>
      <c r="F183" s="151" t="s">
        <v>293</v>
      </c>
      <c r="G183" s="152" t="s">
        <v>294</v>
      </c>
      <c r="H183" s="153"/>
      <c r="I183" s="154"/>
      <c r="J183" s="154"/>
      <c r="K183" s="155"/>
      <c r="L183" s="28"/>
      <c r="M183" s="156" t="s">
        <v>1</v>
      </c>
      <c r="N183" s="122" t="s">
        <v>37</v>
      </c>
      <c r="O183" s="157">
        <v>0</v>
      </c>
      <c r="P183" s="157">
        <f>O183*H183</f>
        <v>0</v>
      </c>
      <c r="Q183" s="157">
        <v>0</v>
      </c>
      <c r="R183" s="157">
        <f>Q183*H183</f>
        <v>0</v>
      </c>
      <c r="S183" s="157">
        <v>0</v>
      </c>
      <c r="T183" s="158">
        <f>S183*H183</f>
        <v>0</v>
      </c>
      <c r="AR183" s="159" t="s">
        <v>186</v>
      </c>
      <c r="AT183" s="159" t="s">
        <v>161</v>
      </c>
      <c r="AU183" s="159" t="s">
        <v>83</v>
      </c>
      <c r="AY183" s="14" t="s">
        <v>159</v>
      </c>
      <c r="BE183" s="160">
        <f>IF(N183="základná",J183,0)</f>
        <v>0</v>
      </c>
      <c r="BF183" s="160">
        <f>IF(N183="znížená",J183,0)</f>
        <v>0</v>
      </c>
      <c r="BG183" s="160">
        <f>IF(N183="zákl. prenesená",J183,0)</f>
        <v>0</v>
      </c>
      <c r="BH183" s="160">
        <f>IF(N183="zníž. prenesená",J183,0)</f>
        <v>0</v>
      </c>
      <c r="BI183" s="160">
        <f>IF(N183="nulová",J183,0)</f>
        <v>0</v>
      </c>
      <c r="BJ183" s="14" t="s">
        <v>83</v>
      </c>
      <c r="BK183" s="160">
        <f>ROUND(I183*H183,2)</f>
        <v>0</v>
      </c>
      <c r="BL183" s="14" t="s">
        <v>186</v>
      </c>
      <c r="BM183" s="159" t="s">
        <v>295</v>
      </c>
    </row>
    <row r="184" spans="2:65" s="11" customFormat="1" ht="22.9" customHeight="1" x14ac:dyDescent="0.2">
      <c r="B184" s="138"/>
      <c r="D184" s="139" t="s">
        <v>70</v>
      </c>
      <c r="E184" s="147" t="s">
        <v>296</v>
      </c>
      <c r="F184" s="147" t="s">
        <v>297</v>
      </c>
      <c r="J184" s="148"/>
      <c r="L184" s="138"/>
      <c r="M184" s="142"/>
      <c r="P184" s="143">
        <f>SUM(P185:P190)</f>
        <v>0</v>
      </c>
      <c r="R184" s="143">
        <f>SUM(R185:R190)</f>
        <v>8.7600000000000004E-3</v>
      </c>
      <c r="T184" s="144">
        <f>SUM(T185:T190)</f>
        <v>0.04</v>
      </c>
      <c r="AR184" s="139" t="s">
        <v>83</v>
      </c>
      <c r="AT184" s="145" t="s">
        <v>70</v>
      </c>
      <c r="AU184" s="145" t="s">
        <v>78</v>
      </c>
      <c r="AY184" s="139" t="s">
        <v>159</v>
      </c>
      <c r="BK184" s="146">
        <f>SUM(BK185:BK190)</f>
        <v>0</v>
      </c>
    </row>
    <row r="185" spans="2:65" s="1" customFormat="1" ht="16.5" customHeight="1" x14ac:dyDescent="0.2">
      <c r="B185" s="123"/>
      <c r="C185" s="149" t="s">
        <v>225</v>
      </c>
      <c r="D185" s="149" t="s">
        <v>161</v>
      </c>
      <c r="E185" s="150" t="s">
        <v>298</v>
      </c>
      <c r="F185" s="151" t="s">
        <v>299</v>
      </c>
      <c r="G185" s="152" t="s">
        <v>300</v>
      </c>
      <c r="H185" s="153">
        <v>2</v>
      </c>
      <c r="I185" s="154"/>
      <c r="J185" s="154"/>
      <c r="K185" s="155"/>
      <c r="L185" s="28"/>
      <c r="M185" s="156" t="s">
        <v>1</v>
      </c>
      <c r="N185" s="122" t="s">
        <v>37</v>
      </c>
      <c r="O185" s="157">
        <v>0</v>
      </c>
      <c r="P185" s="157">
        <f t="shared" ref="P185:P190" si="18">O185*H185</f>
        <v>0</v>
      </c>
      <c r="Q185" s="157">
        <v>0</v>
      </c>
      <c r="R185" s="157">
        <f t="shared" ref="R185:R190" si="19">Q185*H185</f>
        <v>0</v>
      </c>
      <c r="S185" s="157">
        <v>1.9E-2</v>
      </c>
      <c r="T185" s="158">
        <f t="shared" ref="T185:T190" si="20">S185*H185</f>
        <v>3.7999999999999999E-2</v>
      </c>
      <c r="AR185" s="159" t="s">
        <v>186</v>
      </c>
      <c r="AT185" s="159" t="s">
        <v>161</v>
      </c>
      <c r="AU185" s="159" t="s">
        <v>83</v>
      </c>
      <c r="AY185" s="14" t="s">
        <v>159</v>
      </c>
      <c r="BE185" s="160">
        <f t="shared" ref="BE185:BE190" si="21">IF(N185="základná",J185,0)</f>
        <v>0</v>
      </c>
      <c r="BF185" s="160">
        <f t="shared" ref="BF185:BF190" si="22">IF(N185="znížená",J185,0)</f>
        <v>0</v>
      </c>
      <c r="BG185" s="160">
        <f t="shared" ref="BG185:BG190" si="23">IF(N185="zákl. prenesená",J185,0)</f>
        <v>0</v>
      </c>
      <c r="BH185" s="160">
        <f t="shared" ref="BH185:BH190" si="24">IF(N185="zníž. prenesená",J185,0)</f>
        <v>0</v>
      </c>
      <c r="BI185" s="160">
        <f t="shared" ref="BI185:BI190" si="25">IF(N185="nulová",J185,0)</f>
        <v>0</v>
      </c>
      <c r="BJ185" s="14" t="s">
        <v>83</v>
      </c>
      <c r="BK185" s="160">
        <f t="shared" ref="BK185:BK190" si="26">ROUND(I185*H185,2)</f>
        <v>0</v>
      </c>
      <c r="BL185" s="14" t="s">
        <v>186</v>
      </c>
      <c r="BM185" s="159" t="s">
        <v>301</v>
      </c>
    </row>
    <row r="186" spans="2:65" s="1" customFormat="1" ht="24.4" customHeight="1" x14ac:dyDescent="0.2">
      <c r="B186" s="123"/>
      <c r="C186" s="149" t="s">
        <v>302</v>
      </c>
      <c r="D186" s="149" t="s">
        <v>161</v>
      </c>
      <c r="E186" s="150" t="s">
        <v>303</v>
      </c>
      <c r="F186" s="151" t="s">
        <v>304</v>
      </c>
      <c r="G186" s="152" t="s">
        <v>300</v>
      </c>
      <c r="H186" s="153">
        <v>2</v>
      </c>
      <c r="I186" s="154"/>
      <c r="J186" s="154"/>
      <c r="K186" s="155"/>
      <c r="L186" s="28"/>
      <c r="M186" s="156" t="s">
        <v>1</v>
      </c>
      <c r="N186" s="122" t="s">
        <v>37</v>
      </c>
      <c r="O186" s="157">
        <v>0</v>
      </c>
      <c r="P186" s="157">
        <f t="shared" si="18"/>
        <v>0</v>
      </c>
      <c r="Q186" s="157">
        <v>1.07E-3</v>
      </c>
      <c r="R186" s="157">
        <f t="shared" si="19"/>
        <v>2.14E-3</v>
      </c>
      <c r="S186" s="157">
        <v>0</v>
      </c>
      <c r="T186" s="158">
        <f t="shared" si="20"/>
        <v>0</v>
      </c>
      <c r="AR186" s="159" t="s">
        <v>186</v>
      </c>
      <c r="AT186" s="159" t="s">
        <v>161</v>
      </c>
      <c r="AU186" s="159" t="s">
        <v>83</v>
      </c>
      <c r="AY186" s="14" t="s">
        <v>159</v>
      </c>
      <c r="BE186" s="160">
        <f t="shared" si="21"/>
        <v>0</v>
      </c>
      <c r="BF186" s="160">
        <f t="shared" si="22"/>
        <v>0</v>
      </c>
      <c r="BG186" s="160">
        <f t="shared" si="23"/>
        <v>0</v>
      </c>
      <c r="BH186" s="160">
        <f t="shared" si="24"/>
        <v>0</v>
      </c>
      <c r="BI186" s="160">
        <f t="shared" si="25"/>
        <v>0</v>
      </c>
      <c r="BJ186" s="14" t="s">
        <v>83</v>
      </c>
      <c r="BK186" s="160">
        <f t="shared" si="26"/>
        <v>0</v>
      </c>
      <c r="BL186" s="14" t="s">
        <v>186</v>
      </c>
      <c r="BM186" s="159" t="s">
        <v>305</v>
      </c>
    </row>
    <row r="187" spans="2:65" s="1" customFormat="1" ht="16.5" customHeight="1" x14ac:dyDescent="0.2">
      <c r="B187" s="123"/>
      <c r="C187" s="149" t="s">
        <v>229</v>
      </c>
      <c r="D187" s="149" t="s">
        <v>161</v>
      </c>
      <c r="E187" s="150" t="s">
        <v>306</v>
      </c>
      <c r="F187" s="151" t="s">
        <v>307</v>
      </c>
      <c r="G187" s="152" t="s">
        <v>300</v>
      </c>
      <c r="H187" s="153">
        <v>2</v>
      </c>
      <c r="I187" s="154"/>
      <c r="J187" s="154"/>
      <c r="K187" s="155"/>
      <c r="L187" s="28"/>
      <c r="M187" s="156" t="s">
        <v>1</v>
      </c>
      <c r="N187" s="122" t="s">
        <v>37</v>
      </c>
      <c r="O187" s="157">
        <v>0</v>
      </c>
      <c r="P187" s="157">
        <f t="shared" si="18"/>
        <v>0</v>
      </c>
      <c r="Q187" s="157">
        <v>0</v>
      </c>
      <c r="R187" s="157">
        <f t="shared" si="19"/>
        <v>0</v>
      </c>
      <c r="S187" s="157">
        <v>1E-3</v>
      </c>
      <c r="T187" s="158">
        <f t="shared" si="20"/>
        <v>2E-3</v>
      </c>
      <c r="AR187" s="159" t="s">
        <v>186</v>
      </c>
      <c r="AT187" s="159" t="s">
        <v>161</v>
      </c>
      <c r="AU187" s="159" t="s">
        <v>83</v>
      </c>
      <c r="AY187" s="14" t="s">
        <v>159</v>
      </c>
      <c r="BE187" s="160">
        <f t="shared" si="21"/>
        <v>0</v>
      </c>
      <c r="BF187" s="160">
        <f t="shared" si="22"/>
        <v>0</v>
      </c>
      <c r="BG187" s="160">
        <f t="shared" si="23"/>
        <v>0</v>
      </c>
      <c r="BH187" s="160">
        <f t="shared" si="24"/>
        <v>0</v>
      </c>
      <c r="BI187" s="160">
        <f t="shared" si="25"/>
        <v>0</v>
      </c>
      <c r="BJ187" s="14" t="s">
        <v>83</v>
      </c>
      <c r="BK187" s="160">
        <f t="shared" si="26"/>
        <v>0</v>
      </c>
      <c r="BL187" s="14" t="s">
        <v>186</v>
      </c>
      <c r="BM187" s="159" t="s">
        <v>308</v>
      </c>
    </row>
    <row r="188" spans="2:65" s="1" customFormat="1" ht="24.4" customHeight="1" x14ac:dyDescent="0.2">
      <c r="B188" s="123"/>
      <c r="C188" s="149" t="s">
        <v>309</v>
      </c>
      <c r="D188" s="149" t="s">
        <v>161</v>
      </c>
      <c r="E188" s="150" t="s">
        <v>310</v>
      </c>
      <c r="F188" s="151" t="s">
        <v>311</v>
      </c>
      <c r="G188" s="152" t="s">
        <v>300</v>
      </c>
      <c r="H188" s="153">
        <v>2</v>
      </c>
      <c r="I188" s="154"/>
      <c r="J188" s="154"/>
      <c r="K188" s="155"/>
      <c r="L188" s="28"/>
      <c r="M188" s="156" t="s">
        <v>1</v>
      </c>
      <c r="N188" s="122" t="s">
        <v>37</v>
      </c>
      <c r="O188" s="157">
        <v>0</v>
      </c>
      <c r="P188" s="157">
        <f t="shared" si="18"/>
        <v>0</v>
      </c>
      <c r="Q188" s="157">
        <v>1.1199999999999999E-3</v>
      </c>
      <c r="R188" s="157">
        <f t="shared" si="19"/>
        <v>2.2399999999999998E-3</v>
      </c>
      <c r="S188" s="157">
        <v>0</v>
      </c>
      <c r="T188" s="158">
        <f t="shared" si="20"/>
        <v>0</v>
      </c>
      <c r="AR188" s="159" t="s">
        <v>186</v>
      </c>
      <c r="AT188" s="159" t="s">
        <v>161</v>
      </c>
      <c r="AU188" s="159" t="s">
        <v>83</v>
      </c>
      <c r="AY188" s="14" t="s">
        <v>159</v>
      </c>
      <c r="BE188" s="160">
        <f t="shared" si="21"/>
        <v>0</v>
      </c>
      <c r="BF188" s="160">
        <f t="shared" si="22"/>
        <v>0</v>
      </c>
      <c r="BG188" s="160">
        <f t="shared" si="23"/>
        <v>0</v>
      </c>
      <c r="BH188" s="160">
        <f t="shared" si="24"/>
        <v>0</v>
      </c>
      <c r="BI188" s="160">
        <f t="shared" si="25"/>
        <v>0</v>
      </c>
      <c r="BJ188" s="14" t="s">
        <v>83</v>
      </c>
      <c r="BK188" s="160">
        <f t="shared" si="26"/>
        <v>0</v>
      </c>
      <c r="BL188" s="14" t="s">
        <v>186</v>
      </c>
      <c r="BM188" s="159" t="s">
        <v>312</v>
      </c>
    </row>
    <row r="189" spans="2:65" s="1" customFormat="1" ht="24.4" customHeight="1" x14ac:dyDescent="0.2">
      <c r="B189" s="123"/>
      <c r="C189" s="149" t="s">
        <v>233</v>
      </c>
      <c r="D189" s="149" t="s">
        <v>161</v>
      </c>
      <c r="E189" s="150" t="s">
        <v>313</v>
      </c>
      <c r="F189" s="151" t="s">
        <v>314</v>
      </c>
      <c r="G189" s="152" t="s">
        <v>166</v>
      </c>
      <c r="H189" s="153">
        <v>2</v>
      </c>
      <c r="I189" s="154"/>
      <c r="J189" s="154"/>
      <c r="K189" s="155"/>
      <c r="L189" s="28"/>
      <c r="M189" s="156" t="s">
        <v>1</v>
      </c>
      <c r="N189" s="122" t="s">
        <v>37</v>
      </c>
      <c r="O189" s="157">
        <v>0</v>
      </c>
      <c r="P189" s="157">
        <f t="shared" si="18"/>
        <v>0</v>
      </c>
      <c r="Q189" s="157">
        <v>2.1900000000000001E-3</v>
      </c>
      <c r="R189" s="157">
        <f t="shared" si="19"/>
        <v>4.3800000000000002E-3</v>
      </c>
      <c r="S189" s="157">
        <v>0</v>
      </c>
      <c r="T189" s="158">
        <f t="shared" si="20"/>
        <v>0</v>
      </c>
      <c r="AR189" s="159" t="s">
        <v>186</v>
      </c>
      <c r="AT189" s="159" t="s">
        <v>161</v>
      </c>
      <c r="AU189" s="159" t="s">
        <v>83</v>
      </c>
      <c r="AY189" s="14" t="s">
        <v>159</v>
      </c>
      <c r="BE189" s="160">
        <f t="shared" si="21"/>
        <v>0</v>
      </c>
      <c r="BF189" s="160">
        <f t="shared" si="22"/>
        <v>0</v>
      </c>
      <c r="BG189" s="160">
        <f t="shared" si="23"/>
        <v>0</v>
      </c>
      <c r="BH189" s="160">
        <f t="shared" si="24"/>
        <v>0</v>
      </c>
      <c r="BI189" s="160">
        <f t="shared" si="25"/>
        <v>0</v>
      </c>
      <c r="BJ189" s="14" t="s">
        <v>83</v>
      </c>
      <c r="BK189" s="160">
        <f t="shared" si="26"/>
        <v>0</v>
      </c>
      <c r="BL189" s="14" t="s">
        <v>186</v>
      </c>
      <c r="BM189" s="159" t="s">
        <v>315</v>
      </c>
    </row>
    <row r="190" spans="2:65" s="1" customFormat="1" ht="24.4" customHeight="1" x14ac:dyDescent="0.2">
      <c r="B190" s="123"/>
      <c r="C190" s="149" t="s">
        <v>316</v>
      </c>
      <c r="D190" s="149" t="s">
        <v>161</v>
      </c>
      <c r="E190" s="150" t="s">
        <v>317</v>
      </c>
      <c r="F190" s="151" t="s">
        <v>318</v>
      </c>
      <c r="G190" s="152" t="s">
        <v>166</v>
      </c>
      <c r="H190" s="153">
        <v>2</v>
      </c>
      <c r="I190" s="154"/>
      <c r="J190" s="154"/>
      <c r="K190" s="155"/>
      <c r="L190" s="28"/>
      <c r="M190" s="156" t="s">
        <v>1</v>
      </c>
      <c r="N190" s="122" t="s">
        <v>37</v>
      </c>
      <c r="O190" s="157">
        <v>0</v>
      </c>
      <c r="P190" s="157">
        <f t="shared" si="18"/>
        <v>0</v>
      </c>
      <c r="Q190" s="157">
        <v>0</v>
      </c>
      <c r="R190" s="157">
        <f t="shared" si="19"/>
        <v>0</v>
      </c>
      <c r="S190" s="157">
        <v>0</v>
      </c>
      <c r="T190" s="158">
        <f t="shared" si="20"/>
        <v>0</v>
      </c>
      <c r="AR190" s="159" t="s">
        <v>186</v>
      </c>
      <c r="AT190" s="159" t="s">
        <v>161</v>
      </c>
      <c r="AU190" s="159" t="s">
        <v>83</v>
      </c>
      <c r="AY190" s="14" t="s">
        <v>159</v>
      </c>
      <c r="BE190" s="160">
        <f t="shared" si="21"/>
        <v>0</v>
      </c>
      <c r="BF190" s="160">
        <f t="shared" si="22"/>
        <v>0</v>
      </c>
      <c r="BG190" s="160">
        <f t="shared" si="23"/>
        <v>0</v>
      </c>
      <c r="BH190" s="160">
        <f t="shared" si="24"/>
        <v>0</v>
      </c>
      <c r="BI190" s="160">
        <f t="shared" si="25"/>
        <v>0</v>
      </c>
      <c r="BJ190" s="14" t="s">
        <v>83</v>
      </c>
      <c r="BK190" s="160">
        <f t="shared" si="26"/>
        <v>0</v>
      </c>
      <c r="BL190" s="14" t="s">
        <v>186</v>
      </c>
      <c r="BM190" s="159" t="s">
        <v>319</v>
      </c>
    </row>
    <row r="191" spans="2:65" s="11" customFormat="1" ht="22.9" customHeight="1" x14ac:dyDescent="0.2">
      <c r="B191" s="138"/>
      <c r="D191" s="139" t="s">
        <v>70</v>
      </c>
      <c r="E191" s="147" t="s">
        <v>320</v>
      </c>
      <c r="F191" s="147" t="s">
        <v>321</v>
      </c>
      <c r="J191" s="148"/>
      <c r="L191" s="138"/>
      <c r="M191" s="142"/>
      <c r="P191" s="143">
        <f>SUM(P192:P196)</f>
        <v>0</v>
      </c>
      <c r="R191" s="143">
        <f>SUM(R192:R196)</f>
        <v>0</v>
      </c>
      <c r="T191" s="144">
        <f>SUM(T192:T196)</f>
        <v>0.44</v>
      </c>
      <c r="AR191" s="139" t="s">
        <v>83</v>
      </c>
      <c r="AT191" s="145" t="s">
        <v>70</v>
      </c>
      <c r="AU191" s="145" t="s">
        <v>78</v>
      </c>
      <c r="AY191" s="139" t="s">
        <v>159</v>
      </c>
      <c r="BK191" s="146">
        <f>SUM(BK192:BK196)</f>
        <v>0</v>
      </c>
    </row>
    <row r="192" spans="2:65" s="1" customFormat="1" ht="24.4" customHeight="1" x14ac:dyDescent="0.2">
      <c r="B192" s="123"/>
      <c r="C192" s="149" t="s">
        <v>236</v>
      </c>
      <c r="D192" s="149" t="s">
        <v>161</v>
      </c>
      <c r="E192" s="150" t="s">
        <v>322</v>
      </c>
      <c r="F192" s="151" t="s">
        <v>323</v>
      </c>
      <c r="G192" s="152" t="s">
        <v>166</v>
      </c>
      <c r="H192" s="153">
        <v>1</v>
      </c>
      <c r="I192" s="154"/>
      <c r="J192" s="154"/>
      <c r="K192" s="155"/>
      <c r="L192" s="28"/>
      <c r="M192" s="156" t="s">
        <v>1</v>
      </c>
      <c r="N192" s="122" t="s">
        <v>37</v>
      </c>
      <c r="O192" s="157">
        <v>0</v>
      </c>
      <c r="P192" s="157">
        <f t="shared" ref="P192:P196" si="27">O192*H192</f>
        <v>0</v>
      </c>
      <c r="Q192" s="157">
        <v>0</v>
      </c>
      <c r="R192" s="157">
        <f t="shared" ref="R192:R196" si="28">Q192*H192</f>
        <v>0</v>
      </c>
      <c r="S192" s="157">
        <v>0</v>
      </c>
      <c r="T192" s="158">
        <f t="shared" ref="T192:T196" si="29">S192*H192</f>
        <v>0</v>
      </c>
      <c r="AR192" s="159" t="s">
        <v>186</v>
      </c>
      <c r="AT192" s="159" t="s">
        <v>161</v>
      </c>
      <c r="AU192" s="159" t="s">
        <v>83</v>
      </c>
      <c r="AY192" s="14" t="s">
        <v>159</v>
      </c>
      <c r="BE192" s="160">
        <f t="shared" ref="BE192:BE196" si="30">IF(N192="základná",J192,0)</f>
        <v>0</v>
      </c>
      <c r="BF192" s="160">
        <f t="shared" ref="BF192:BF196" si="31">IF(N192="znížená",J192,0)</f>
        <v>0</v>
      </c>
      <c r="BG192" s="160">
        <f t="shared" ref="BG192:BG196" si="32">IF(N192="zákl. prenesená",J192,0)</f>
        <v>0</v>
      </c>
      <c r="BH192" s="160">
        <f t="shared" ref="BH192:BH196" si="33">IF(N192="zníž. prenesená",J192,0)</f>
        <v>0</v>
      </c>
      <c r="BI192" s="160">
        <f t="shared" ref="BI192:BI196" si="34">IF(N192="nulová",J192,0)</f>
        <v>0</v>
      </c>
      <c r="BJ192" s="14" t="s">
        <v>83</v>
      </c>
      <c r="BK192" s="160">
        <f t="shared" ref="BK192:BK196" si="35">ROUND(I192*H192,2)</f>
        <v>0</v>
      </c>
      <c r="BL192" s="14" t="s">
        <v>186</v>
      </c>
      <c r="BM192" s="159" t="s">
        <v>324</v>
      </c>
    </row>
    <row r="193" spans="2:65" s="235" customFormat="1" ht="24.4" customHeight="1" x14ac:dyDescent="0.2">
      <c r="B193" s="223"/>
      <c r="C193" s="239" t="s">
        <v>325</v>
      </c>
      <c r="D193" s="239" t="s">
        <v>161</v>
      </c>
      <c r="E193" s="240" t="s">
        <v>326</v>
      </c>
      <c r="F193" s="220" t="s">
        <v>327</v>
      </c>
      <c r="G193" s="242" t="s">
        <v>166</v>
      </c>
      <c r="H193" s="222">
        <v>8</v>
      </c>
      <c r="I193" s="244"/>
      <c r="J193" s="244"/>
      <c r="K193" s="245"/>
      <c r="L193" s="246"/>
      <c r="M193" s="247" t="s">
        <v>1</v>
      </c>
      <c r="N193" s="248" t="s">
        <v>37</v>
      </c>
      <c r="O193" s="233">
        <v>0</v>
      </c>
      <c r="P193" s="233">
        <f t="shared" si="27"/>
        <v>0</v>
      </c>
      <c r="Q193" s="233">
        <v>0</v>
      </c>
      <c r="R193" s="233">
        <f t="shared" si="28"/>
        <v>0</v>
      </c>
      <c r="S193" s="233">
        <v>0</v>
      </c>
      <c r="T193" s="234">
        <f t="shared" si="29"/>
        <v>0</v>
      </c>
      <c r="AR193" s="236" t="s">
        <v>186</v>
      </c>
      <c r="AT193" s="236" t="s">
        <v>161</v>
      </c>
      <c r="AU193" s="236" t="s">
        <v>83</v>
      </c>
      <c r="AY193" s="237" t="s">
        <v>159</v>
      </c>
      <c r="BE193" s="238">
        <f t="shared" si="30"/>
        <v>0</v>
      </c>
      <c r="BF193" s="238">
        <f t="shared" si="31"/>
        <v>0</v>
      </c>
      <c r="BG193" s="238">
        <f t="shared" si="32"/>
        <v>0</v>
      </c>
      <c r="BH193" s="238">
        <f t="shared" si="33"/>
        <v>0</v>
      </c>
      <c r="BI193" s="238">
        <f t="shared" si="34"/>
        <v>0</v>
      </c>
      <c r="BJ193" s="237" t="s">
        <v>83</v>
      </c>
      <c r="BK193" s="238">
        <f t="shared" si="35"/>
        <v>0</v>
      </c>
      <c r="BL193" s="237" t="s">
        <v>186</v>
      </c>
      <c r="BM193" s="236" t="s">
        <v>328</v>
      </c>
    </row>
    <row r="194" spans="2:65" s="235" customFormat="1" ht="24.4" customHeight="1" x14ac:dyDescent="0.2">
      <c r="B194" s="223"/>
      <c r="C194" s="239" t="s">
        <v>240</v>
      </c>
      <c r="D194" s="239" t="s">
        <v>161</v>
      </c>
      <c r="E194" s="240" t="s">
        <v>329</v>
      </c>
      <c r="F194" s="220" t="s">
        <v>330</v>
      </c>
      <c r="G194" s="242" t="s">
        <v>166</v>
      </c>
      <c r="H194" s="222">
        <v>2</v>
      </c>
      <c r="I194" s="244"/>
      <c r="J194" s="244"/>
      <c r="K194" s="245"/>
      <c r="L194" s="246"/>
      <c r="M194" s="247" t="s">
        <v>1</v>
      </c>
      <c r="N194" s="248" t="s">
        <v>37</v>
      </c>
      <c r="O194" s="233">
        <v>0</v>
      </c>
      <c r="P194" s="233">
        <f t="shared" si="27"/>
        <v>0</v>
      </c>
      <c r="Q194" s="233">
        <v>0</v>
      </c>
      <c r="R194" s="233">
        <f t="shared" si="28"/>
        <v>0</v>
      </c>
      <c r="S194" s="233">
        <v>0</v>
      </c>
      <c r="T194" s="234">
        <f t="shared" si="29"/>
        <v>0</v>
      </c>
      <c r="AR194" s="236" t="s">
        <v>186</v>
      </c>
      <c r="AT194" s="236" t="s">
        <v>161</v>
      </c>
      <c r="AU194" s="236" t="s">
        <v>83</v>
      </c>
      <c r="AY194" s="237" t="s">
        <v>159</v>
      </c>
      <c r="BE194" s="238">
        <f t="shared" si="30"/>
        <v>0</v>
      </c>
      <c r="BF194" s="238">
        <f t="shared" si="31"/>
        <v>0</v>
      </c>
      <c r="BG194" s="238">
        <f t="shared" si="32"/>
        <v>0</v>
      </c>
      <c r="BH194" s="238">
        <f t="shared" si="33"/>
        <v>0</v>
      </c>
      <c r="BI194" s="238">
        <f t="shared" si="34"/>
        <v>0</v>
      </c>
      <c r="BJ194" s="237" t="s">
        <v>83</v>
      </c>
      <c r="BK194" s="238">
        <f t="shared" si="35"/>
        <v>0</v>
      </c>
      <c r="BL194" s="237" t="s">
        <v>186</v>
      </c>
      <c r="BM194" s="236" t="s">
        <v>331</v>
      </c>
    </row>
    <row r="195" spans="2:65" s="1" customFormat="1" ht="16.5" customHeight="1" x14ac:dyDescent="0.2">
      <c r="B195" s="123"/>
      <c r="C195" s="149" t="s">
        <v>332</v>
      </c>
      <c r="D195" s="149" t="s">
        <v>161</v>
      </c>
      <c r="E195" s="150" t="s">
        <v>333</v>
      </c>
      <c r="F195" s="151" t="s">
        <v>334</v>
      </c>
      <c r="G195" s="152" t="s">
        <v>166</v>
      </c>
      <c r="H195" s="153">
        <v>4</v>
      </c>
      <c r="I195" s="154"/>
      <c r="J195" s="154"/>
      <c r="K195" s="155"/>
      <c r="L195" s="28"/>
      <c r="M195" s="156" t="s">
        <v>1</v>
      </c>
      <c r="N195" s="122" t="s">
        <v>37</v>
      </c>
      <c r="O195" s="157">
        <v>0</v>
      </c>
      <c r="P195" s="157">
        <f t="shared" si="27"/>
        <v>0</v>
      </c>
      <c r="Q195" s="157">
        <v>0</v>
      </c>
      <c r="R195" s="157">
        <f t="shared" si="28"/>
        <v>0</v>
      </c>
      <c r="S195" s="157">
        <v>0.11</v>
      </c>
      <c r="T195" s="158">
        <f t="shared" si="29"/>
        <v>0.44</v>
      </c>
      <c r="AR195" s="159" t="s">
        <v>186</v>
      </c>
      <c r="AT195" s="159" t="s">
        <v>161</v>
      </c>
      <c r="AU195" s="159" t="s">
        <v>83</v>
      </c>
      <c r="AY195" s="14" t="s">
        <v>159</v>
      </c>
      <c r="BE195" s="160">
        <f t="shared" si="30"/>
        <v>0</v>
      </c>
      <c r="BF195" s="160">
        <f t="shared" si="31"/>
        <v>0</v>
      </c>
      <c r="BG195" s="160">
        <f t="shared" si="32"/>
        <v>0</v>
      </c>
      <c r="BH195" s="160">
        <f t="shared" si="33"/>
        <v>0</v>
      </c>
      <c r="BI195" s="160">
        <f t="shared" si="34"/>
        <v>0</v>
      </c>
      <c r="BJ195" s="14" t="s">
        <v>83</v>
      </c>
      <c r="BK195" s="160">
        <f t="shared" si="35"/>
        <v>0</v>
      </c>
      <c r="BL195" s="14" t="s">
        <v>186</v>
      </c>
      <c r="BM195" s="159" t="s">
        <v>335</v>
      </c>
    </row>
    <row r="196" spans="2:65" s="1" customFormat="1" ht="24.4" customHeight="1" x14ac:dyDescent="0.2">
      <c r="B196" s="123"/>
      <c r="C196" s="149" t="s">
        <v>338</v>
      </c>
      <c r="D196" s="149" t="s">
        <v>161</v>
      </c>
      <c r="E196" s="150" t="s">
        <v>339</v>
      </c>
      <c r="F196" s="151" t="s">
        <v>340</v>
      </c>
      <c r="G196" s="152" t="s">
        <v>294</v>
      </c>
      <c r="H196" s="153"/>
      <c r="I196" s="154"/>
      <c r="J196" s="154"/>
      <c r="K196" s="155"/>
      <c r="L196" s="28"/>
      <c r="M196" s="156" t="s">
        <v>1</v>
      </c>
      <c r="N196" s="122" t="s">
        <v>37</v>
      </c>
      <c r="O196" s="157">
        <v>0</v>
      </c>
      <c r="P196" s="157">
        <f t="shared" si="27"/>
        <v>0</v>
      </c>
      <c r="Q196" s="157">
        <v>0</v>
      </c>
      <c r="R196" s="157">
        <f t="shared" si="28"/>
        <v>0</v>
      </c>
      <c r="S196" s="157">
        <v>0</v>
      </c>
      <c r="T196" s="158">
        <f t="shared" si="29"/>
        <v>0</v>
      </c>
      <c r="AR196" s="159" t="s">
        <v>186</v>
      </c>
      <c r="AT196" s="159" t="s">
        <v>161</v>
      </c>
      <c r="AU196" s="159" t="s">
        <v>83</v>
      </c>
      <c r="AY196" s="14" t="s">
        <v>159</v>
      </c>
      <c r="BE196" s="160">
        <f t="shared" si="30"/>
        <v>0</v>
      </c>
      <c r="BF196" s="160">
        <f t="shared" si="31"/>
        <v>0</v>
      </c>
      <c r="BG196" s="160">
        <f t="shared" si="32"/>
        <v>0</v>
      </c>
      <c r="BH196" s="160">
        <f t="shared" si="33"/>
        <v>0</v>
      </c>
      <c r="BI196" s="160">
        <f t="shared" si="34"/>
        <v>0</v>
      </c>
      <c r="BJ196" s="14" t="s">
        <v>83</v>
      </c>
      <c r="BK196" s="160">
        <f t="shared" si="35"/>
        <v>0</v>
      </c>
      <c r="BL196" s="14" t="s">
        <v>186</v>
      </c>
      <c r="BM196" s="159" t="s">
        <v>341</v>
      </c>
    </row>
    <row r="197" spans="2:65" s="11" customFormat="1" ht="22.9" customHeight="1" x14ac:dyDescent="0.2">
      <c r="B197" s="138"/>
      <c r="D197" s="139" t="s">
        <v>70</v>
      </c>
      <c r="E197" s="147" t="s">
        <v>342</v>
      </c>
      <c r="F197" s="147" t="s">
        <v>343</v>
      </c>
      <c r="J197" s="148"/>
      <c r="L197" s="138"/>
      <c r="M197" s="142"/>
      <c r="P197" s="143">
        <f>SUM(P198:P208)</f>
        <v>0</v>
      </c>
      <c r="R197" s="143">
        <f>SUM(R198:R208)</f>
        <v>4.8860000000000008E-2</v>
      </c>
      <c r="T197" s="144">
        <f>SUM(T198:T208)</f>
        <v>0.55000000000000004</v>
      </c>
      <c r="AR197" s="139" t="s">
        <v>83</v>
      </c>
      <c r="AT197" s="145" t="s">
        <v>70</v>
      </c>
      <c r="AU197" s="145" t="s">
        <v>78</v>
      </c>
      <c r="AY197" s="139" t="s">
        <v>159</v>
      </c>
      <c r="BK197" s="146">
        <f>SUM(BK198:BK208)</f>
        <v>0</v>
      </c>
    </row>
    <row r="198" spans="2:65" s="1" customFormat="1" ht="33" customHeight="1" x14ac:dyDescent="0.2">
      <c r="B198" s="123"/>
      <c r="C198" s="149" t="s">
        <v>247</v>
      </c>
      <c r="D198" s="149" t="s">
        <v>161</v>
      </c>
      <c r="E198" s="150" t="s">
        <v>344</v>
      </c>
      <c r="F198" s="151" t="s">
        <v>345</v>
      </c>
      <c r="G198" s="152" t="s">
        <v>166</v>
      </c>
      <c r="H198" s="153">
        <v>5</v>
      </c>
      <c r="I198" s="154"/>
      <c r="J198" s="154"/>
      <c r="K198" s="155"/>
      <c r="L198" s="28"/>
      <c r="M198" s="156" t="s">
        <v>1</v>
      </c>
      <c r="N198" s="122" t="s">
        <v>37</v>
      </c>
      <c r="O198" s="157">
        <v>0</v>
      </c>
      <c r="P198" s="157">
        <f t="shared" ref="P198:P208" si="36">O198*H198</f>
        <v>0</v>
      </c>
      <c r="Q198" s="157">
        <v>3.6999999999999999E-4</v>
      </c>
      <c r="R198" s="157">
        <f t="shared" ref="R198:R208" si="37">Q198*H198</f>
        <v>1.8500000000000001E-3</v>
      </c>
      <c r="S198" s="157">
        <v>0</v>
      </c>
      <c r="T198" s="158">
        <f t="shared" ref="T198:T208" si="38">S198*H198</f>
        <v>0</v>
      </c>
      <c r="AR198" s="159" t="s">
        <v>186</v>
      </c>
      <c r="AT198" s="159" t="s">
        <v>161</v>
      </c>
      <c r="AU198" s="159" t="s">
        <v>83</v>
      </c>
      <c r="AY198" s="14" t="s">
        <v>159</v>
      </c>
      <c r="BE198" s="160">
        <f t="shared" ref="BE198:BE208" si="39">IF(N198="základná",J198,0)</f>
        <v>0</v>
      </c>
      <c r="BF198" s="160">
        <f t="shared" ref="BF198:BF208" si="40">IF(N198="znížená",J198,0)</f>
        <v>0</v>
      </c>
      <c r="BG198" s="160">
        <f t="shared" ref="BG198:BG208" si="41">IF(N198="zákl. prenesená",J198,0)</f>
        <v>0</v>
      </c>
      <c r="BH198" s="160">
        <f t="shared" ref="BH198:BH208" si="42">IF(N198="zníž. prenesená",J198,0)</f>
        <v>0</v>
      </c>
      <c r="BI198" s="160">
        <f t="shared" ref="BI198:BI208" si="43">IF(N198="nulová",J198,0)</f>
        <v>0</v>
      </c>
      <c r="BJ198" s="14" t="s">
        <v>83</v>
      </c>
      <c r="BK198" s="160">
        <f t="shared" ref="BK198:BK208" si="44">ROUND(I198*H198,2)</f>
        <v>0</v>
      </c>
      <c r="BL198" s="14" t="s">
        <v>186</v>
      </c>
      <c r="BM198" s="159" t="s">
        <v>346</v>
      </c>
    </row>
    <row r="199" spans="2:65" s="1" customFormat="1" ht="33" customHeight="1" x14ac:dyDescent="0.2">
      <c r="B199" s="123"/>
      <c r="C199" s="149" t="s">
        <v>347</v>
      </c>
      <c r="D199" s="149" t="s">
        <v>161</v>
      </c>
      <c r="E199" s="150" t="s">
        <v>348</v>
      </c>
      <c r="F199" s="151" t="s">
        <v>349</v>
      </c>
      <c r="G199" s="152" t="s">
        <v>166</v>
      </c>
      <c r="H199" s="153">
        <v>1</v>
      </c>
      <c r="I199" s="154"/>
      <c r="J199" s="154"/>
      <c r="K199" s="155"/>
      <c r="L199" s="28"/>
      <c r="M199" s="156" t="s">
        <v>1</v>
      </c>
      <c r="N199" s="122" t="s">
        <v>37</v>
      </c>
      <c r="O199" s="157">
        <v>0</v>
      </c>
      <c r="P199" s="157">
        <f t="shared" si="36"/>
        <v>0</v>
      </c>
      <c r="Q199" s="157">
        <v>3.8000000000000002E-4</v>
      </c>
      <c r="R199" s="157">
        <f t="shared" si="37"/>
        <v>3.8000000000000002E-4</v>
      </c>
      <c r="S199" s="157">
        <v>0</v>
      </c>
      <c r="T199" s="158">
        <f t="shared" si="38"/>
        <v>0</v>
      </c>
      <c r="AR199" s="159" t="s">
        <v>186</v>
      </c>
      <c r="AT199" s="159" t="s">
        <v>161</v>
      </c>
      <c r="AU199" s="159" t="s">
        <v>83</v>
      </c>
      <c r="AY199" s="14" t="s">
        <v>159</v>
      </c>
      <c r="BE199" s="160">
        <f t="shared" si="39"/>
        <v>0</v>
      </c>
      <c r="BF199" s="160">
        <f t="shared" si="40"/>
        <v>0</v>
      </c>
      <c r="BG199" s="160">
        <f t="shared" si="41"/>
        <v>0</v>
      </c>
      <c r="BH199" s="160">
        <f t="shared" si="42"/>
        <v>0</v>
      </c>
      <c r="BI199" s="160">
        <f t="shared" si="43"/>
        <v>0</v>
      </c>
      <c r="BJ199" s="14" t="s">
        <v>83</v>
      </c>
      <c r="BK199" s="160">
        <f t="shared" si="44"/>
        <v>0</v>
      </c>
      <c r="BL199" s="14" t="s">
        <v>186</v>
      </c>
      <c r="BM199" s="159" t="s">
        <v>350</v>
      </c>
    </row>
    <row r="200" spans="2:65" s="1" customFormat="1" ht="33" customHeight="1" x14ac:dyDescent="0.2">
      <c r="B200" s="123"/>
      <c r="C200" s="149" t="s">
        <v>250</v>
      </c>
      <c r="D200" s="149" t="s">
        <v>161</v>
      </c>
      <c r="E200" s="150" t="s">
        <v>351</v>
      </c>
      <c r="F200" s="151" t="s">
        <v>352</v>
      </c>
      <c r="G200" s="152" t="s">
        <v>166</v>
      </c>
      <c r="H200" s="153">
        <v>1</v>
      </c>
      <c r="I200" s="154"/>
      <c r="J200" s="154"/>
      <c r="K200" s="155"/>
      <c r="L200" s="28"/>
      <c r="M200" s="156" t="s">
        <v>1</v>
      </c>
      <c r="N200" s="122" t="s">
        <v>37</v>
      </c>
      <c r="O200" s="157">
        <v>0</v>
      </c>
      <c r="P200" s="157">
        <f t="shared" si="36"/>
        <v>0</v>
      </c>
      <c r="Q200" s="157">
        <v>3.8000000000000002E-4</v>
      </c>
      <c r="R200" s="157">
        <f t="shared" si="37"/>
        <v>3.8000000000000002E-4</v>
      </c>
      <c r="S200" s="157">
        <v>0</v>
      </c>
      <c r="T200" s="158">
        <f t="shared" si="38"/>
        <v>0</v>
      </c>
      <c r="AR200" s="159" t="s">
        <v>186</v>
      </c>
      <c r="AT200" s="159" t="s">
        <v>161</v>
      </c>
      <c r="AU200" s="159" t="s">
        <v>83</v>
      </c>
      <c r="AY200" s="14" t="s">
        <v>159</v>
      </c>
      <c r="BE200" s="160">
        <f t="shared" si="39"/>
        <v>0</v>
      </c>
      <c r="BF200" s="160">
        <f t="shared" si="40"/>
        <v>0</v>
      </c>
      <c r="BG200" s="160">
        <f t="shared" si="41"/>
        <v>0</v>
      </c>
      <c r="BH200" s="160">
        <f t="shared" si="42"/>
        <v>0</v>
      </c>
      <c r="BI200" s="160">
        <f t="shared" si="43"/>
        <v>0</v>
      </c>
      <c r="BJ200" s="14" t="s">
        <v>83</v>
      </c>
      <c r="BK200" s="160">
        <f t="shared" si="44"/>
        <v>0</v>
      </c>
      <c r="BL200" s="14" t="s">
        <v>186</v>
      </c>
      <c r="BM200" s="159" t="s">
        <v>353</v>
      </c>
    </row>
    <row r="201" spans="2:65" s="1" customFormat="1" ht="33" customHeight="1" x14ac:dyDescent="0.2">
      <c r="B201" s="123"/>
      <c r="C201" s="149" t="s">
        <v>354</v>
      </c>
      <c r="D201" s="149" t="s">
        <v>161</v>
      </c>
      <c r="E201" s="150" t="s">
        <v>355</v>
      </c>
      <c r="F201" s="151" t="s">
        <v>356</v>
      </c>
      <c r="G201" s="152" t="s">
        <v>166</v>
      </c>
      <c r="H201" s="153">
        <v>1</v>
      </c>
      <c r="I201" s="154"/>
      <c r="J201" s="154"/>
      <c r="K201" s="155"/>
      <c r="L201" s="28"/>
      <c r="M201" s="156" t="s">
        <v>1</v>
      </c>
      <c r="N201" s="122" t="s">
        <v>37</v>
      </c>
      <c r="O201" s="157">
        <v>0</v>
      </c>
      <c r="P201" s="157">
        <f t="shared" si="36"/>
        <v>0</v>
      </c>
      <c r="Q201" s="157">
        <v>3.8999999999999999E-4</v>
      </c>
      <c r="R201" s="157">
        <f t="shared" si="37"/>
        <v>3.8999999999999999E-4</v>
      </c>
      <c r="S201" s="157">
        <v>0</v>
      </c>
      <c r="T201" s="158">
        <f t="shared" si="38"/>
        <v>0</v>
      </c>
      <c r="AR201" s="159" t="s">
        <v>186</v>
      </c>
      <c r="AT201" s="159" t="s">
        <v>161</v>
      </c>
      <c r="AU201" s="159" t="s">
        <v>83</v>
      </c>
      <c r="AY201" s="14" t="s">
        <v>159</v>
      </c>
      <c r="BE201" s="160">
        <f t="shared" si="39"/>
        <v>0</v>
      </c>
      <c r="BF201" s="160">
        <f t="shared" si="40"/>
        <v>0</v>
      </c>
      <c r="BG201" s="160">
        <f t="shared" si="41"/>
        <v>0</v>
      </c>
      <c r="BH201" s="160">
        <f t="shared" si="42"/>
        <v>0</v>
      </c>
      <c r="BI201" s="160">
        <f t="shared" si="43"/>
        <v>0</v>
      </c>
      <c r="BJ201" s="14" t="s">
        <v>83</v>
      </c>
      <c r="BK201" s="160">
        <f t="shared" si="44"/>
        <v>0</v>
      </c>
      <c r="BL201" s="14" t="s">
        <v>186</v>
      </c>
      <c r="BM201" s="159" t="s">
        <v>357</v>
      </c>
    </row>
    <row r="202" spans="2:65" s="1" customFormat="1" ht="33" customHeight="1" x14ac:dyDescent="0.2">
      <c r="B202" s="123"/>
      <c r="C202" s="149" t="s">
        <v>254</v>
      </c>
      <c r="D202" s="149" t="s">
        <v>161</v>
      </c>
      <c r="E202" s="150" t="s">
        <v>358</v>
      </c>
      <c r="F202" s="151" t="s">
        <v>359</v>
      </c>
      <c r="G202" s="152" t="s">
        <v>166</v>
      </c>
      <c r="H202" s="153">
        <v>2</v>
      </c>
      <c r="I202" s="154"/>
      <c r="J202" s="154"/>
      <c r="K202" s="155"/>
      <c r="L202" s="28"/>
      <c r="M202" s="156" t="s">
        <v>1</v>
      </c>
      <c r="N202" s="122" t="s">
        <v>37</v>
      </c>
      <c r="O202" s="157">
        <v>0</v>
      </c>
      <c r="P202" s="157">
        <f t="shared" si="36"/>
        <v>0</v>
      </c>
      <c r="Q202" s="157">
        <v>3.8999999999999999E-4</v>
      </c>
      <c r="R202" s="157">
        <f t="shared" si="37"/>
        <v>7.7999999999999999E-4</v>
      </c>
      <c r="S202" s="157">
        <v>0</v>
      </c>
      <c r="T202" s="158">
        <f t="shared" si="38"/>
        <v>0</v>
      </c>
      <c r="AR202" s="159" t="s">
        <v>186</v>
      </c>
      <c r="AT202" s="159" t="s">
        <v>161</v>
      </c>
      <c r="AU202" s="159" t="s">
        <v>83</v>
      </c>
      <c r="AY202" s="14" t="s">
        <v>159</v>
      </c>
      <c r="BE202" s="160">
        <f t="shared" si="39"/>
        <v>0</v>
      </c>
      <c r="BF202" s="160">
        <f t="shared" si="40"/>
        <v>0</v>
      </c>
      <c r="BG202" s="160">
        <f t="shared" si="41"/>
        <v>0</v>
      </c>
      <c r="BH202" s="160">
        <f t="shared" si="42"/>
        <v>0</v>
      </c>
      <c r="BI202" s="160">
        <f t="shared" si="43"/>
        <v>0</v>
      </c>
      <c r="BJ202" s="14" t="s">
        <v>83</v>
      </c>
      <c r="BK202" s="160">
        <f t="shared" si="44"/>
        <v>0</v>
      </c>
      <c r="BL202" s="14" t="s">
        <v>186</v>
      </c>
      <c r="BM202" s="159" t="s">
        <v>360</v>
      </c>
    </row>
    <row r="203" spans="2:65" s="1" customFormat="1" ht="37.9" customHeight="1" x14ac:dyDescent="0.2">
      <c r="B203" s="123"/>
      <c r="C203" s="149" t="s">
        <v>361</v>
      </c>
      <c r="D203" s="149" t="s">
        <v>161</v>
      </c>
      <c r="E203" s="150" t="s">
        <v>362</v>
      </c>
      <c r="F203" s="151" t="s">
        <v>363</v>
      </c>
      <c r="G203" s="152" t="s">
        <v>166</v>
      </c>
      <c r="H203" s="153">
        <v>1</v>
      </c>
      <c r="I203" s="154"/>
      <c r="J203" s="154"/>
      <c r="K203" s="155"/>
      <c r="L203" s="28"/>
      <c r="M203" s="156" t="s">
        <v>1</v>
      </c>
      <c r="N203" s="122" t="s">
        <v>37</v>
      </c>
      <c r="O203" s="157">
        <v>0</v>
      </c>
      <c r="P203" s="157">
        <f t="shared" si="36"/>
        <v>0</v>
      </c>
      <c r="Q203" s="157">
        <v>4.0000000000000003E-5</v>
      </c>
      <c r="R203" s="157">
        <f t="shared" si="37"/>
        <v>4.0000000000000003E-5</v>
      </c>
      <c r="S203" s="157">
        <v>0</v>
      </c>
      <c r="T203" s="158">
        <f t="shared" si="38"/>
        <v>0</v>
      </c>
      <c r="AR203" s="159" t="s">
        <v>186</v>
      </c>
      <c r="AT203" s="159" t="s">
        <v>161</v>
      </c>
      <c r="AU203" s="159" t="s">
        <v>83</v>
      </c>
      <c r="AY203" s="14" t="s">
        <v>159</v>
      </c>
      <c r="BE203" s="160">
        <f t="shared" si="39"/>
        <v>0</v>
      </c>
      <c r="BF203" s="160">
        <f t="shared" si="40"/>
        <v>0</v>
      </c>
      <c r="BG203" s="160">
        <f t="shared" si="41"/>
        <v>0</v>
      </c>
      <c r="BH203" s="160">
        <f t="shared" si="42"/>
        <v>0</v>
      </c>
      <c r="BI203" s="160">
        <f t="shared" si="43"/>
        <v>0</v>
      </c>
      <c r="BJ203" s="14" t="s">
        <v>83</v>
      </c>
      <c r="BK203" s="160">
        <f t="shared" si="44"/>
        <v>0</v>
      </c>
      <c r="BL203" s="14" t="s">
        <v>186</v>
      </c>
      <c r="BM203" s="159" t="s">
        <v>364</v>
      </c>
    </row>
    <row r="204" spans="2:65" s="1" customFormat="1" ht="24.4" customHeight="1" x14ac:dyDescent="0.2">
      <c r="B204" s="123"/>
      <c r="C204" s="149" t="s">
        <v>257</v>
      </c>
      <c r="D204" s="149" t="s">
        <v>161</v>
      </c>
      <c r="E204" s="150" t="s">
        <v>365</v>
      </c>
      <c r="F204" s="151" t="s">
        <v>366</v>
      </c>
      <c r="G204" s="152" t="s">
        <v>166</v>
      </c>
      <c r="H204" s="153">
        <v>1</v>
      </c>
      <c r="I204" s="154"/>
      <c r="J204" s="154"/>
      <c r="K204" s="155"/>
      <c r="L204" s="28"/>
      <c r="M204" s="156" t="s">
        <v>1</v>
      </c>
      <c r="N204" s="122" t="s">
        <v>37</v>
      </c>
      <c r="O204" s="157">
        <v>0</v>
      </c>
      <c r="P204" s="157">
        <f t="shared" si="36"/>
        <v>0</v>
      </c>
      <c r="Q204" s="157">
        <v>4.0000000000000003E-5</v>
      </c>
      <c r="R204" s="157">
        <f t="shared" si="37"/>
        <v>4.0000000000000003E-5</v>
      </c>
      <c r="S204" s="157">
        <v>0</v>
      </c>
      <c r="T204" s="158">
        <f t="shared" si="38"/>
        <v>0</v>
      </c>
      <c r="AR204" s="159" t="s">
        <v>186</v>
      </c>
      <c r="AT204" s="159" t="s">
        <v>161</v>
      </c>
      <c r="AU204" s="159" t="s">
        <v>83</v>
      </c>
      <c r="AY204" s="14" t="s">
        <v>159</v>
      </c>
      <c r="BE204" s="160">
        <f t="shared" si="39"/>
        <v>0</v>
      </c>
      <c r="BF204" s="160">
        <f t="shared" si="40"/>
        <v>0</v>
      </c>
      <c r="BG204" s="160">
        <f t="shared" si="41"/>
        <v>0</v>
      </c>
      <c r="BH204" s="160">
        <f t="shared" si="42"/>
        <v>0</v>
      </c>
      <c r="BI204" s="160">
        <f t="shared" si="43"/>
        <v>0</v>
      </c>
      <c r="BJ204" s="14" t="s">
        <v>83</v>
      </c>
      <c r="BK204" s="160">
        <f t="shared" si="44"/>
        <v>0</v>
      </c>
      <c r="BL204" s="14" t="s">
        <v>186</v>
      </c>
      <c r="BM204" s="159" t="s">
        <v>367</v>
      </c>
    </row>
    <row r="205" spans="2:65" s="1" customFormat="1" ht="24.4" customHeight="1" x14ac:dyDescent="0.2">
      <c r="B205" s="123"/>
      <c r="C205" s="149" t="s">
        <v>368</v>
      </c>
      <c r="D205" s="149" t="s">
        <v>161</v>
      </c>
      <c r="E205" s="150" t="s">
        <v>369</v>
      </c>
      <c r="F205" s="151" t="s">
        <v>370</v>
      </c>
      <c r="G205" s="152" t="s">
        <v>371</v>
      </c>
      <c r="H205" s="153">
        <v>350</v>
      </c>
      <c r="I205" s="154"/>
      <c r="J205" s="154"/>
      <c r="K205" s="155"/>
      <c r="L205" s="28"/>
      <c r="M205" s="156" t="s">
        <v>1</v>
      </c>
      <c r="N205" s="122" t="s">
        <v>37</v>
      </c>
      <c r="O205" s="157">
        <v>0</v>
      </c>
      <c r="P205" s="157">
        <f t="shared" si="36"/>
        <v>0</v>
      </c>
      <c r="Q205" s="157">
        <v>5.0000000000000002E-5</v>
      </c>
      <c r="R205" s="157">
        <f t="shared" si="37"/>
        <v>1.7500000000000002E-2</v>
      </c>
      <c r="S205" s="157">
        <v>0</v>
      </c>
      <c r="T205" s="158">
        <f t="shared" si="38"/>
        <v>0</v>
      </c>
      <c r="AR205" s="159" t="s">
        <v>186</v>
      </c>
      <c r="AT205" s="159" t="s">
        <v>161</v>
      </c>
      <c r="AU205" s="159" t="s">
        <v>83</v>
      </c>
      <c r="AY205" s="14" t="s">
        <v>159</v>
      </c>
      <c r="BE205" s="160">
        <f t="shared" si="39"/>
        <v>0</v>
      </c>
      <c r="BF205" s="160">
        <f t="shared" si="40"/>
        <v>0</v>
      </c>
      <c r="BG205" s="160">
        <f t="shared" si="41"/>
        <v>0</v>
      </c>
      <c r="BH205" s="160">
        <f t="shared" si="42"/>
        <v>0</v>
      </c>
      <c r="BI205" s="160">
        <f t="shared" si="43"/>
        <v>0</v>
      </c>
      <c r="BJ205" s="14" t="s">
        <v>83</v>
      </c>
      <c r="BK205" s="160">
        <f t="shared" si="44"/>
        <v>0</v>
      </c>
      <c r="BL205" s="14" t="s">
        <v>186</v>
      </c>
      <c r="BM205" s="159" t="s">
        <v>372</v>
      </c>
    </row>
    <row r="206" spans="2:65" s="1" customFormat="1" ht="24.4" customHeight="1" x14ac:dyDescent="0.2">
      <c r="B206" s="123"/>
      <c r="C206" s="149" t="s">
        <v>261</v>
      </c>
      <c r="D206" s="149" t="s">
        <v>161</v>
      </c>
      <c r="E206" s="150" t="s">
        <v>373</v>
      </c>
      <c r="F206" s="206" t="s">
        <v>374</v>
      </c>
      <c r="G206" s="152" t="s">
        <v>371</v>
      </c>
      <c r="H206" s="153">
        <v>200</v>
      </c>
      <c r="I206" s="154"/>
      <c r="J206" s="154"/>
      <c r="K206" s="155"/>
      <c r="L206" s="28"/>
      <c r="M206" s="156" t="s">
        <v>1</v>
      </c>
      <c r="N206" s="122" t="s">
        <v>37</v>
      </c>
      <c r="O206" s="157">
        <v>0</v>
      </c>
      <c r="P206" s="157">
        <f t="shared" si="36"/>
        <v>0</v>
      </c>
      <c r="Q206" s="157">
        <v>5.0000000000000002E-5</v>
      </c>
      <c r="R206" s="157">
        <f t="shared" si="37"/>
        <v>0.01</v>
      </c>
      <c r="S206" s="157">
        <v>1E-3</v>
      </c>
      <c r="T206" s="158">
        <f t="shared" si="38"/>
        <v>0.2</v>
      </c>
      <c r="AR206" s="159" t="s">
        <v>186</v>
      </c>
      <c r="AT206" s="159" t="s">
        <v>161</v>
      </c>
      <c r="AU206" s="159" t="s">
        <v>83</v>
      </c>
      <c r="AY206" s="14" t="s">
        <v>159</v>
      </c>
      <c r="BE206" s="160">
        <f t="shared" si="39"/>
        <v>0</v>
      </c>
      <c r="BF206" s="160">
        <f t="shared" si="40"/>
        <v>0</v>
      </c>
      <c r="BG206" s="160">
        <f t="shared" si="41"/>
        <v>0</v>
      </c>
      <c r="BH206" s="160">
        <f t="shared" si="42"/>
        <v>0</v>
      </c>
      <c r="BI206" s="160">
        <f t="shared" si="43"/>
        <v>0</v>
      </c>
      <c r="BJ206" s="14" t="s">
        <v>83</v>
      </c>
      <c r="BK206" s="160">
        <f t="shared" si="44"/>
        <v>0</v>
      </c>
      <c r="BL206" s="14" t="s">
        <v>186</v>
      </c>
      <c r="BM206" s="159" t="s">
        <v>375</v>
      </c>
    </row>
    <row r="207" spans="2:65" s="1" customFormat="1" ht="24.4" customHeight="1" x14ac:dyDescent="0.2">
      <c r="B207" s="123"/>
      <c r="C207" s="149" t="s">
        <v>376</v>
      </c>
      <c r="D207" s="149" t="s">
        <v>161</v>
      </c>
      <c r="E207" s="150" t="s">
        <v>377</v>
      </c>
      <c r="F207" s="151" t="s">
        <v>378</v>
      </c>
      <c r="G207" s="152" t="s">
        <v>371</v>
      </c>
      <c r="H207" s="153">
        <v>350</v>
      </c>
      <c r="I207" s="154"/>
      <c r="J207" s="154"/>
      <c r="K207" s="155"/>
      <c r="L207" s="28"/>
      <c r="M207" s="156" t="s">
        <v>1</v>
      </c>
      <c r="N207" s="122" t="s">
        <v>37</v>
      </c>
      <c r="O207" s="157">
        <v>0</v>
      </c>
      <c r="P207" s="157">
        <f t="shared" si="36"/>
        <v>0</v>
      </c>
      <c r="Q207" s="157">
        <v>5.0000000000000002E-5</v>
      </c>
      <c r="R207" s="157">
        <f t="shared" si="37"/>
        <v>1.7500000000000002E-2</v>
      </c>
      <c r="S207" s="157">
        <v>1E-3</v>
      </c>
      <c r="T207" s="158">
        <f t="shared" si="38"/>
        <v>0.35000000000000003</v>
      </c>
      <c r="AR207" s="159" t="s">
        <v>186</v>
      </c>
      <c r="AT207" s="159" t="s">
        <v>161</v>
      </c>
      <c r="AU207" s="159" t="s">
        <v>83</v>
      </c>
      <c r="AY207" s="14" t="s">
        <v>159</v>
      </c>
      <c r="BE207" s="160">
        <f t="shared" si="39"/>
        <v>0</v>
      </c>
      <c r="BF207" s="160">
        <f t="shared" si="40"/>
        <v>0</v>
      </c>
      <c r="BG207" s="160">
        <f t="shared" si="41"/>
        <v>0</v>
      </c>
      <c r="BH207" s="160">
        <f t="shared" si="42"/>
        <v>0</v>
      </c>
      <c r="BI207" s="160">
        <f t="shared" si="43"/>
        <v>0</v>
      </c>
      <c r="BJ207" s="14" t="s">
        <v>83</v>
      </c>
      <c r="BK207" s="160">
        <f t="shared" si="44"/>
        <v>0</v>
      </c>
      <c r="BL207" s="14" t="s">
        <v>186</v>
      </c>
      <c r="BM207" s="159" t="s">
        <v>379</v>
      </c>
    </row>
    <row r="208" spans="2:65" s="1" customFormat="1" ht="24.4" customHeight="1" x14ac:dyDescent="0.2">
      <c r="B208" s="123"/>
      <c r="C208" s="149" t="s">
        <v>265</v>
      </c>
      <c r="D208" s="149" t="s">
        <v>161</v>
      </c>
      <c r="E208" s="150" t="s">
        <v>380</v>
      </c>
      <c r="F208" s="151" t="s">
        <v>381</v>
      </c>
      <c r="G208" s="152" t="s">
        <v>294</v>
      </c>
      <c r="H208" s="153"/>
      <c r="I208" s="154"/>
      <c r="J208" s="154"/>
      <c r="K208" s="155"/>
      <c r="L208" s="28"/>
      <c r="M208" s="156" t="s">
        <v>1</v>
      </c>
      <c r="N208" s="122" t="s">
        <v>37</v>
      </c>
      <c r="O208" s="157">
        <v>0</v>
      </c>
      <c r="P208" s="157">
        <f t="shared" si="36"/>
        <v>0</v>
      </c>
      <c r="Q208" s="157">
        <v>0</v>
      </c>
      <c r="R208" s="157">
        <f t="shared" si="37"/>
        <v>0</v>
      </c>
      <c r="S208" s="157">
        <v>0</v>
      </c>
      <c r="T208" s="158">
        <f t="shared" si="38"/>
        <v>0</v>
      </c>
      <c r="AR208" s="159" t="s">
        <v>186</v>
      </c>
      <c r="AT208" s="159" t="s">
        <v>161</v>
      </c>
      <c r="AU208" s="159" t="s">
        <v>83</v>
      </c>
      <c r="AY208" s="14" t="s">
        <v>159</v>
      </c>
      <c r="BE208" s="160">
        <f t="shared" si="39"/>
        <v>0</v>
      </c>
      <c r="BF208" s="160">
        <f t="shared" si="40"/>
        <v>0</v>
      </c>
      <c r="BG208" s="160">
        <f t="shared" si="41"/>
        <v>0</v>
      </c>
      <c r="BH208" s="160">
        <f t="shared" si="42"/>
        <v>0</v>
      </c>
      <c r="BI208" s="160">
        <f t="shared" si="43"/>
        <v>0</v>
      </c>
      <c r="BJ208" s="14" t="s">
        <v>83</v>
      </c>
      <c r="BK208" s="160">
        <f t="shared" si="44"/>
        <v>0</v>
      </c>
      <c r="BL208" s="14" t="s">
        <v>186</v>
      </c>
      <c r="BM208" s="159" t="s">
        <v>382</v>
      </c>
    </row>
    <row r="209" spans="2:65" s="11" customFormat="1" ht="22.9" customHeight="1" x14ac:dyDescent="0.2">
      <c r="B209" s="138"/>
      <c r="D209" s="139" t="s">
        <v>70</v>
      </c>
      <c r="E209" s="147" t="s">
        <v>383</v>
      </c>
      <c r="F209" s="147" t="s">
        <v>384</v>
      </c>
      <c r="J209" s="148"/>
      <c r="L209" s="138"/>
      <c r="M209" s="142"/>
      <c r="P209" s="143">
        <f>SUM(P210:P214)</f>
        <v>0</v>
      </c>
      <c r="R209" s="143">
        <f>SUM(R210:R214)</f>
        <v>0.15177879999999999</v>
      </c>
      <c r="T209" s="144">
        <f>SUM(T210:T214)</f>
        <v>4.1200000000000001E-2</v>
      </c>
      <c r="AR209" s="139" t="s">
        <v>83</v>
      </c>
      <c r="AT209" s="145" t="s">
        <v>70</v>
      </c>
      <c r="AU209" s="145" t="s">
        <v>78</v>
      </c>
      <c r="AY209" s="139" t="s">
        <v>159</v>
      </c>
      <c r="BK209" s="146">
        <f>SUM(BK210:BK214)</f>
        <v>0</v>
      </c>
    </row>
    <row r="210" spans="2:65" s="1" customFormat="1" ht="21.75" customHeight="1" x14ac:dyDescent="0.2">
      <c r="B210" s="123"/>
      <c r="C210" s="149" t="s">
        <v>385</v>
      </c>
      <c r="D210" s="149" t="s">
        <v>161</v>
      </c>
      <c r="E210" s="150" t="s">
        <v>386</v>
      </c>
      <c r="F210" s="151" t="s">
        <v>387</v>
      </c>
      <c r="G210" s="152" t="s">
        <v>196</v>
      </c>
      <c r="H210" s="153">
        <v>28.74</v>
      </c>
      <c r="I210" s="154"/>
      <c r="J210" s="154"/>
      <c r="K210" s="155"/>
      <c r="L210" s="28"/>
      <c r="M210" s="156" t="s">
        <v>1</v>
      </c>
      <c r="N210" s="122" t="s">
        <v>37</v>
      </c>
      <c r="O210" s="157">
        <v>0</v>
      </c>
      <c r="P210" s="157">
        <f>O210*H210</f>
        <v>0</v>
      </c>
      <c r="Q210" s="157">
        <v>2.0000000000000002E-5</v>
      </c>
      <c r="R210" s="157">
        <f>Q210*H210</f>
        <v>5.7479999999999999E-4</v>
      </c>
      <c r="S210" s="157">
        <v>0</v>
      </c>
      <c r="T210" s="158">
        <f>S210*H210</f>
        <v>0</v>
      </c>
      <c r="AR210" s="159" t="s">
        <v>186</v>
      </c>
      <c r="AT210" s="159" t="s">
        <v>161</v>
      </c>
      <c r="AU210" s="159" t="s">
        <v>83</v>
      </c>
      <c r="AY210" s="14" t="s">
        <v>159</v>
      </c>
      <c r="BE210" s="160">
        <f>IF(N210="základná",J210,0)</f>
        <v>0</v>
      </c>
      <c r="BF210" s="160">
        <f>IF(N210="znížená",J210,0)</f>
        <v>0</v>
      </c>
      <c r="BG210" s="160">
        <f>IF(N210="zákl. prenesená",J210,0)</f>
        <v>0</v>
      </c>
      <c r="BH210" s="160">
        <f>IF(N210="zníž. prenesená",J210,0)</f>
        <v>0</v>
      </c>
      <c r="BI210" s="160">
        <f>IF(N210="nulová",J210,0)</f>
        <v>0</v>
      </c>
      <c r="BJ210" s="14" t="s">
        <v>83</v>
      </c>
      <c r="BK210" s="160">
        <f>ROUND(I210*H210,2)</f>
        <v>0</v>
      </c>
      <c r="BL210" s="14" t="s">
        <v>186</v>
      </c>
      <c r="BM210" s="159" t="s">
        <v>388</v>
      </c>
    </row>
    <row r="211" spans="2:65" s="1" customFormat="1" ht="24.4" customHeight="1" x14ac:dyDescent="0.2">
      <c r="B211" s="123"/>
      <c r="C211" s="149" t="s">
        <v>269</v>
      </c>
      <c r="D211" s="149" t="s">
        <v>161</v>
      </c>
      <c r="E211" s="150" t="s">
        <v>389</v>
      </c>
      <c r="F211" s="151" t="s">
        <v>390</v>
      </c>
      <c r="G211" s="152" t="s">
        <v>174</v>
      </c>
      <c r="H211" s="153">
        <v>41.2</v>
      </c>
      <c r="I211" s="154"/>
      <c r="J211" s="154"/>
      <c r="K211" s="155"/>
      <c r="L211" s="28"/>
      <c r="M211" s="156" t="s">
        <v>1</v>
      </c>
      <c r="N211" s="122" t="s">
        <v>37</v>
      </c>
      <c r="O211" s="157">
        <v>0</v>
      </c>
      <c r="P211" s="157">
        <f>O211*H211</f>
        <v>0</v>
      </c>
      <c r="Q211" s="157">
        <v>0</v>
      </c>
      <c r="R211" s="157">
        <f>Q211*H211</f>
        <v>0</v>
      </c>
      <c r="S211" s="157">
        <v>1E-3</v>
      </c>
      <c r="T211" s="158">
        <f>S211*H211</f>
        <v>4.1200000000000001E-2</v>
      </c>
      <c r="AR211" s="159" t="s">
        <v>186</v>
      </c>
      <c r="AT211" s="159" t="s">
        <v>161</v>
      </c>
      <c r="AU211" s="159" t="s">
        <v>83</v>
      </c>
      <c r="AY211" s="14" t="s">
        <v>159</v>
      </c>
      <c r="BE211" s="160">
        <f>IF(N211="základná",J211,0)</f>
        <v>0</v>
      </c>
      <c r="BF211" s="160">
        <f>IF(N211="znížená",J211,0)</f>
        <v>0</v>
      </c>
      <c r="BG211" s="160">
        <f>IF(N211="zákl. prenesená",J211,0)</f>
        <v>0</v>
      </c>
      <c r="BH211" s="160">
        <f>IF(N211="zníž. prenesená",J211,0)</f>
        <v>0</v>
      </c>
      <c r="BI211" s="160">
        <f>IF(N211="nulová",J211,0)</f>
        <v>0</v>
      </c>
      <c r="BJ211" s="14" t="s">
        <v>83</v>
      </c>
      <c r="BK211" s="160">
        <f>ROUND(I211*H211,2)</f>
        <v>0</v>
      </c>
      <c r="BL211" s="14" t="s">
        <v>186</v>
      </c>
      <c r="BM211" s="159" t="s">
        <v>391</v>
      </c>
    </row>
    <row r="212" spans="2:65" s="1" customFormat="1" ht="24.4" customHeight="1" x14ac:dyDescent="0.2">
      <c r="B212" s="123"/>
      <c r="C212" s="149" t="s">
        <v>392</v>
      </c>
      <c r="D212" s="149" t="s">
        <v>161</v>
      </c>
      <c r="E212" s="150" t="s">
        <v>393</v>
      </c>
      <c r="F212" s="151" t="s">
        <v>394</v>
      </c>
      <c r="G212" s="152" t="s">
        <v>174</v>
      </c>
      <c r="H212" s="153">
        <v>41.2</v>
      </c>
      <c r="I212" s="154"/>
      <c r="J212" s="154"/>
      <c r="K212" s="155"/>
      <c r="L212" s="28"/>
      <c r="M212" s="156" t="s">
        <v>1</v>
      </c>
      <c r="N212" s="122" t="s">
        <v>37</v>
      </c>
      <c r="O212" s="157">
        <v>0</v>
      </c>
      <c r="P212" s="157">
        <f>O212*H212</f>
        <v>0</v>
      </c>
      <c r="Q212" s="157">
        <v>3.6999999999999999E-4</v>
      </c>
      <c r="R212" s="157">
        <f>Q212*H212</f>
        <v>1.5244000000000001E-2</v>
      </c>
      <c r="S212" s="157">
        <v>0</v>
      </c>
      <c r="T212" s="158">
        <f>S212*H212</f>
        <v>0</v>
      </c>
      <c r="AR212" s="159" t="s">
        <v>186</v>
      </c>
      <c r="AT212" s="159" t="s">
        <v>161</v>
      </c>
      <c r="AU212" s="159" t="s">
        <v>83</v>
      </c>
      <c r="AY212" s="14" t="s">
        <v>159</v>
      </c>
      <c r="BE212" s="160">
        <f>IF(N212="základná",J212,0)</f>
        <v>0</v>
      </c>
      <c r="BF212" s="160">
        <f>IF(N212="znížená",J212,0)</f>
        <v>0</v>
      </c>
      <c r="BG212" s="160">
        <f>IF(N212="zákl. prenesená",J212,0)</f>
        <v>0</v>
      </c>
      <c r="BH212" s="160">
        <f>IF(N212="zníž. prenesená",J212,0)</f>
        <v>0</v>
      </c>
      <c r="BI212" s="160">
        <f>IF(N212="nulová",J212,0)</f>
        <v>0</v>
      </c>
      <c r="BJ212" s="14" t="s">
        <v>83</v>
      </c>
      <c r="BK212" s="160">
        <f>ROUND(I212*H212,2)</f>
        <v>0</v>
      </c>
      <c r="BL212" s="14" t="s">
        <v>186</v>
      </c>
      <c r="BM212" s="159" t="s">
        <v>395</v>
      </c>
    </row>
    <row r="213" spans="2:65" s="1" customFormat="1" ht="24.4" customHeight="1" x14ac:dyDescent="0.2">
      <c r="B213" s="123"/>
      <c r="C213" s="161" t="s">
        <v>272</v>
      </c>
      <c r="D213" s="161" t="s">
        <v>167</v>
      </c>
      <c r="E213" s="162" t="s">
        <v>396</v>
      </c>
      <c r="F213" s="163" t="s">
        <v>1749</v>
      </c>
      <c r="G213" s="164" t="s">
        <v>174</v>
      </c>
      <c r="H213" s="165">
        <v>45.32</v>
      </c>
      <c r="I213" s="166"/>
      <c r="J213" s="166"/>
      <c r="K213" s="167"/>
      <c r="L213" s="168"/>
      <c r="M213" s="169" t="s">
        <v>1</v>
      </c>
      <c r="N213" s="170" t="s">
        <v>37</v>
      </c>
      <c r="O213" s="157">
        <v>0</v>
      </c>
      <c r="P213" s="157">
        <f>O213*H213</f>
        <v>0</v>
      </c>
      <c r="Q213" s="157">
        <v>3.0000000000000001E-3</v>
      </c>
      <c r="R213" s="157">
        <f>Q213*H213</f>
        <v>0.13596</v>
      </c>
      <c r="S213" s="157">
        <v>0</v>
      </c>
      <c r="T213" s="158">
        <f>S213*H213</f>
        <v>0</v>
      </c>
      <c r="AR213" s="159" t="s">
        <v>214</v>
      </c>
      <c r="AT213" s="159" t="s">
        <v>167</v>
      </c>
      <c r="AU213" s="159" t="s">
        <v>83</v>
      </c>
      <c r="AY213" s="14" t="s">
        <v>159</v>
      </c>
      <c r="BE213" s="160">
        <f>IF(N213="základná",J213,0)</f>
        <v>0</v>
      </c>
      <c r="BF213" s="160">
        <f>IF(N213="znížená",J213,0)</f>
        <v>0</v>
      </c>
      <c r="BG213" s="160">
        <f>IF(N213="zákl. prenesená",J213,0)</f>
        <v>0</v>
      </c>
      <c r="BH213" s="160">
        <f>IF(N213="zníž. prenesená",J213,0)</f>
        <v>0</v>
      </c>
      <c r="BI213" s="160">
        <f>IF(N213="nulová",J213,0)</f>
        <v>0</v>
      </c>
      <c r="BJ213" s="14" t="s">
        <v>83</v>
      </c>
      <c r="BK213" s="160">
        <f>ROUND(I213*H213,2)</f>
        <v>0</v>
      </c>
      <c r="BL213" s="14" t="s">
        <v>186</v>
      </c>
      <c r="BM213" s="159" t="s">
        <v>397</v>
      </c>
    </row>
    <row r="214" spans="2:65" s="1" customFormat="1" ht="24.4" customHeight="1" x14ac:dyDescent="0.2">
      <c r="B214" s="123"/>
      <c r="C214" s="149" t="s">
        <v>398</v>
      </c>
      <c r="D214" s="149" t="s">
        <v>161</v>
      </c>
      <c r="E214" s="150" t="s">
        <v>399</v>
      </c>
      <c r="F214" s="151" t="s">
        <v>400</v>
      </c>
      <c r="G214" s="152" t="s">
        <v>294</v>
      </c>
      <c r="H214" s="153"/>
      <c r="I214" s="154"/>
      <c r="J214" s="154"/>
      <c r="K214" s="155"/>
      <c r="L214" s="28"/>
      <c r="M214" s="156" t="s">
        <v>1</v>
      </c>
      <c r="N214" s="122" t="s">
        <v>37</v>
      </c>
      <c r="O214" s="157">
        <v>0</v>
      </c>
      <c r="P214" s="157">
        <f>O214*H214</f>
        <v>0</v>
      </c>
      <c r="Q214" s="157">
        <v>0</v>
      </c>
      <c r="R214" s="157">
        <f>Q214*H214</f>
        <v>0</v>
      </c>
      <c r="S214" s="157">
        <v>0</v>
      </c>
      <c r="T214" s="158">
        <f>S214*H214</f>
        <v>0</v>
      </c>
      <c r="AR214" s="159" t="s">
        <v>186</v>
      </c>
      <c r="AT214" s="159" t="s">
        <v>161</v>
      </c>
      <c r="AU214" s="159" t="s">
        <v>83</v>
      </c>
      <c r="AY214" s="14" t="s">
        <v>159</v>
      </c>
      <c r="BE214" s="160">
        <f>IF(N214="základná",J214,0)</f>
        <v>0</v>
      </c>
      <c r="BF214" s="160">
        <f>IF(N214="znížená",J214,0)</f>
        <v>0</v>
      </c>
      <c r="BG214" s="160">
        <f>IF(N214="zákl. prenesená",J214,0)</f>
        <v>0</v>
      </c>
      <c r="BH214" s="160">
        <f>IF(N214="zníž. prenesená",J214,0)</f>
        <v>0</v>
      </c>
      <c r="BI214" s="160">
        <f>IF(N214="nulová",J214,0)</f>
        <v>0</v>
      </c>
      <c r="BJ214" s="14" t="s">
        <v>83</v>
      </c>
      <c r="BK214" s="160">
        <f>ROUND(I214*H214,2)</f>
        <v>0</v>
      </c>
      <c r="BL214" s="14" t="s">
        <v>186</v>
      </c>
      <c r="BM214" s="159" t="s">
        <v>401</v>
      </c>
    </row>
    <row r="215" spans="2:65" s="11" customFormat="1" ht="22.9" customHeight="1" x14ac:dyDescent="0.2">
      <c r="B215" s="138"/>
      <c r="D215" s="139" t="s">
        <v>70</v>
      </c>
      <c r="E215" s="147" t="s">
        <v>402</v>
      </c>
      <c r="F215" s="147" t="s">
        <v>403</v>
      </c>
      <c r="J215" s="148"/>
      <c r="L215" s="138"/>
      <c r="M215" s="142"/>
      <c r="P215" s="143">
        <f>SUM(P216:P220)</f>
        <v>0</v>
      </c>
      <c r="R215" s="143">
        <f>SUM(R216:R220)</f>
        <v>0.15704825000000003</v>
      </c>
      <c r="T215" s="144">
        <f>SUM(T216:T220)</f>
        <v>0</v>
      </c>
      <c r="AR215" s="139" t="s">
        <v>83</v>
      </c>
      <c r="AT215" s="145" t="s">
        <v>70</v>
      </c>
      <c r="AU215" s="145" t="s">
        <v>78</v>
      </c>
      <c r="AY215" s="139" t="s">
        <v>159</v>
      </c>
      <c r="BK215" s="146">
        <f>SUM(BK216:BK220)</f>
        <v>0</v>
      </c>
    </row>
    <row r="216" spans="2:65" s="1" customFormat="1" ht="21.75" customHeight="1" x14ac:dyDescent="0.2">
      <c r="B216" s="123"/>
      <c r="C216" s="149" t="s">
        <v>276</v>
      </c>
      <c r="D216" s="149" t="s">
        <v>161</v>
      </c>
      <c r="E216" s="150" t="s">
        <v>404</v>
      </c>
      <c r="F216" s="151" t="s">
        <v>405</v>
      </c>
      <c r="G216" s="152" t="s">
        <v>174</v>
      </c>
      <c r="H216" s="153">
        <v>6.0750000000000002</v>
      </c>
      <c r="I216" s="154"/>
      <c r="J216" s="154"/>
      <c r="K216" s="155"/>
      <c r="L216" s="28"/>
      <c r="M216" s="156" t="s">
        <v>1</v>
      </c>
      <c r="N216" s="122" t="s">
        <v>37</v>
      </c>
      <c r="O216" s="157">
        <v>0</v>
      </c>
      <c r="P216" s="157">
        <f>O216*H216</f>
        <v>0</v>
      </c>
      <c r="Q216" s="157">
        <v>2.3400000000000001E-3</v>
      </c>
      <c r="R216" s="157">
        <f>Q216*H216</f>
        <v>1.4215500000000001E-2</v>
      </c>
      <c r="S216" s="157">
        <v>0</v>
      </c>
      <c r="T216" s="158">
        <f>S216*H216</f>
        <v>0</v>
      </c>
      <c r="W216" s="208"/>
      <c r="AR216" s="159" t="s">
        <v>186</v>
      </c>
      <c r="AT216" s="159" t="s">
        <v>161</v>
      </c>
      <c r="AU216" s="159" t="s">
        <v>83</v>
      </c>
      <c r="AY216" s="14" t="s">
        <v>159</v>
      </c>
      <c r="BE216" s="160">
        <f>IF(N216="základná",J216,0)</f>
        <v>0</v>
      </c>
      <c r="BF216" s="160">
        <f>IF(N216="znížená",J216,0)</f>
        <v>0</v>
      </c>
      <c r="BG216" s="160">
        <f>IF(N216="zákl. prenesená",J216,0)</f>
        <v>0</v>
      </c>
      <c r="BH216" s="160">
        <f>IF(N216="zníž. prenesená",J216,0)</f>
        <v>0</v>
      </c>
      <c r="BI216" s="160">
        <f>IF(N216="nulová",J216,0)</f>
        <v>0</v>
      </c>
      <c r="BJ216" s="14" t="s">
        <v>83</v>
      </c>
      <c r="BK216" s="160">
        <f>ROUND(I216*H216,2)</f>
        <v>0</v>
      </c>
      <c r="BL216" s="14" t="s">
        <v>186</v>
      </c>
      <c r="BM216" s="159" t="s">
        <v>406</v>
      </c>
    </row>
    <row r="217" spans="2:65" s="1" customFormat="1" ht="24.4" customHeight="1" x14ac:dyDescent="0.2">
      <c r="B217" s="123"/>
      <c r="C217" s="149" t="s">
        <v>407</v>
      </c>
      <c r="D217" s="149" t="s">
        <v>161</v>
      </c>
      <c r="E217" s="150" t="s">
        <v>408</v>
      </c>
      <c r="F217" s="151" t="s">
        <v>1803</v>
      </c>
      <c r="G217" s="152" t="s">
        <v>174</v>
      </c>
      <c r="H217" s="153">
        <v>6.0750000000000002</v>
      </c>
      <c r="I217" s="154"/>
      <c r="J217" s="154"/>
      <c r="K217" s="155"/>
      <c r="L217" s="28"/>
      <c r="M217" s="156" t="s">
        <v>1</v>
      </c>
      <c r="N217" s="122" t="s">
        <v>37</v>
      </c>
      <c r="O217" s="157">
        <v>0</v>
      </c>
      <c r="P217" s="157">
        <f>O217*H217</f>
        <v>0</v>
      </c>
      <c r="Q217" s="157">
        <v>2.3400000000000001E-3</v>
      </c>
      <c r="R217" s="157">
        <f>Q217*H217</f>
        <v>1.4215500000000001E-2</v>
      </c>
      <c r="S217" s="157">
        <v>0</v>
      </c>
      <c r="T217" s="158">
        <f>S217*H217</f>
        <v>0</v>
      </c>
      <c r="W217" s="208"/>
      <c r="X217" s="208"/>
      <c r="Y217" s="208"/>
      <c r="Z217" s="208"/>
      <c r="AA217" s="208"/>
      <c r="AB217" s="208"/>
      <c r="AR217" s="159" t="s">
        <v>186</v>
      </c>
      <c r="AT217" s="159" t="s">
        <v>161</v>
      </c>
      <c r="AU217" s="159" t="s">
        <v>83</v>
      </c>
      <c r="AY217" s="14" t="s">
        <v>159</v>
      </c>
      <c r="BE217" s="160">
        <f>IF(N217="základná",J217,0)</f>
        <v>0</v>
      </c>
      <c r="BF217" s="160">
        <f>IF(N217="znížená",J217,0)</f>
        <v>0</v>
      </c>
      <c r="BG217" s="160">
        <f>IF(N217="zákl. prenesená",J217,0)</f>
        <v>0</v>
      </c>
      <c r="BH217" s="160">
        <f>IF(N217="zníž. prenesená",J217,0)</f>
        <v>0</v>
      </c>
      <c r="BI217" s="160">
        <f>IF(N217="nulová",J217,0)</f>
        <v>0</v>
      </c>
      <c r="BJ217" s="14" t="s">
        <v>83</v>
      </c>
      <c r="BK217" s="160">
        <f>ROUND(I217*H217,2)</f>
        <v>0</v>
      </c>
      <c r="BL217" s="14" t="s">
        <v>186</v>
      </c>
      <c r="BM217" s="159" t="s">
        <v>409</v>
      </c>
    </row>
    <row r="218" spans="2:65" s="1" customFormat="1" ht="24" customHeight="1" x14ac:dyDescent="0.2">
      <c r="B218" s="123"/>
      <c r="C218" s="161" t="s">
        <v>279</v>
      </c>
      <c r="D218" s="161" t="s">
        <v>167</v>
      </c>
      <c r="E218" s="162" t="s">
        <v>410</v>
      </c>
      <c r="F218" s="163" t="s">
        <v>1804</v>
      </c>
      <c r="G218" s="164" t="s">
        <v>174</v>
      </c>
      <c r="H218" s="165">
        <v>6.6829999999999998</v>
      </c>
      <c r="I218" s="166"/>
      <c r="J218" s="166"/>
      <c r="K218" s="167"/>
      <c r="L218" s="168"/>
      <c r="M218" s="169" t="s">
        <v>1</v>
      </c>
      <c r="N218" s="170" t="s">
        <v>37</v>
      </c>
      <c r="O218" s="157">
        <v>0</v>
      </c>
      <c r="P218" s="157">
        <f>O218*H218</f>
        <v>0</v>
      </c>
      <c r="Q218" s="157">
        <v>1.9E-2</v>
      </c>
      <c r="R218" s="157">
        <f>Q218*H218</f>
        <v>0.12697700000000001</v>
      </c>
      <c r="S218" s="157">
        <v>0</v>
      </c>
      <c r="T218" s="158">
        <f>S218*H218</f>
        <v>0</v>
      </c>
      <c r="V218" s="199"/>
      <c r="AR218" s="159" t="s">
        <v>214</v>
      </c>
      <c r="AT218" s="159" t="s">
        <v>167</v>
      </c>
      <c r="AU218" s="159" t="s">
        <v>83</v>
      </c>
      <c r="AY218" s="14" t="s">
        <v>159</v>
      </c>
      <c r="BE218" s="160">
        <f>IF(N218="základná",J218,0)</f>
        <v>0</v>
      </c>
      <c r="BF218" s="160">
        <f>IF(N218="znížená",J218,0)</f>
        <v>0</v>
      </c>
      <c r="BG218" s="160">
        <f>IF(N218="zákl. prenesená",J218,0)</f>
        <v>0</v>
      </c>
      <c r="BH218" s="160">
        <f>IF(N218="zníž. prenesená",J218,0)</f>
        <v>0</v>
      </c>
      <c r="BI218" s="160">
        <f>IF(N218="nulová",J218,0)</f>
        <v>0</v>
      </c>
      <c r="BJ218" s="14" t="s">
        <v>83</v>
      </c>
      <c r="BK218" s="160">
        <f>ROUND(I218*H218,2)</f>
        <v>0</v>
      </c>
      <c r="BL218" s="14" t="s">
        <v>186</v>
      </c>
      <c r="BM218" s="159" t="s">
        <v>411</v>
      </c>
    </row>
    <row r="219" spans="2:65" s="1" customFormat="1" ht="16.5" customHeight="1" x14ac:dyDescent="0.2">
      <c r="B219" s="123"/>
      <c r="C219" s="149" t="s">
        <v>412</v>
      </c>
      <c r="D219" s="149" t="s">
        <v>161</v>
      </c>
      <c r="E219" s="150" t="s">
        <v>413</v>
      </c>
      <c r="F219" s="151" t="s">
        <v>414</v>
      </c>
      <c r="G219" s="152" t="s">
        <v>174</v>
      </c>
      <c r="H219" s="153">
        <v>6.0750000000000002</v>
      </c>
      <c r="I219" s="154"/>
      <c r="J219" s="154"/>
      <c r="K219" s="155"/>
      <c r="L219" s="28"/>
      <c r="M219" s="156" t="s">
        <v>1</v>
      </c>
      <c r="N219" s="122" t="s">
        <v>37</v>
      </c>
      <c r="O219" s="157">
        <v>0</v>
      </c>
      <c r="P219" s="157">
        <f>O219*H219</f>
        <v>0</v>
      </c>
      <c r="Q219" s="157">
        <v>2.7E-4</v>
      </c>
      <c r="R219" s="157">
        <f>Q219*H219</f>
        <v>1.64025E-3</v>
      </c>
      <c r="S219" s="157">
        <v>0</v>
      </c>
      <c r="T219" s="158">
        <f>S219*H219</f>
        <v>0</v>
      </c>
      <c r="V219" s="299"/>
      <c r="W219" s="299"/>
      <c r="X219" s="299"/>
      <c r="Y219" s="299"/>
      <c r="AR219" s="159" t="s">
        <v>186</v>
      </c>
      <c r="AT219" s="159" t="s">
        <v>161</v>
      </c>
      <c r="AU219" s="159" t="s">
        <v>83</v>
      </c>
      <c r="AY219" s="14" t="s">
        <v>159</v>
      </c>
      <c r="BE219" s="160">
        <f>IF(N219="základná",J219,0)</f>
        <v>0</v>
      </c>
      <c r="BF219" s="160">
        <f>IF(N219="znížená",J219,0)</f>
        <v>0</v>
      </c>
      <c r="BG219" s="160">
        <f>IF(N219="zákl. prenesená",J219,0)</f>
        <v>0</v>
      </c>
      <c r="BH219" s="160">
        <f>IF(N219="zníž. prenesená",J219,0)</f>
        <v>0</v>
      </c>
      <c r="BI219" s="160">
        <f>IF(N219="nulová",J219,0)</f>
        <v>0</v>
      </c>
      <c r="BJ219" s="14" t="s">
        <v>83</v>
      </c>
      <c r="BK219" s="160">
        <f>ROUND(I219*H219,2)</f>
        <v>0</v>
      </c>
      <c r="BL219" s="14" t="s">
        <v>186</v>
      </c>
      <c r="BM219" s="159" t="s">
        <v>415</v>
      </c>
    </row>
    <row r="220" spans="2:65" s="1" customFormat="1" ht="24.4" customHeight="1" x14ac:dyDescent="0.2">
      <c r="B220" s="123"/>
      <c r="C220" s="149" t="s">
        <v>283</v>
      </c>
      <c r="D220" s="149" t="s">
        <v>161</v>
      </c>
      <c r="E220" s="150" t="s">
        <v>416</v>
      </c>
      <c r="F220" s="151" t="s">
        <v>417</v>
      </c>
      <c r="G220" s="152" t="s">
        <v>294</v>
      </c>
      <c r="H220" s="153"/>
      <c r="I220" s="154"/>
      <c r="J220" s="154"/>
      <c r="K220" s="155"/>
      <c r="L220" s="28"/>
      <c r="M220" s="156" t="s">
        <v>1</v>
      </c>
      <c r="N220" s="122" t="s">
        <v>37</v>
      </c>
      <c r="O220" s="157">
        <v>0</v>
      </c>
      <c r="P220" s="157">
        <f>O220*H220</f>
        <v>0</v>
      </c>
      <c r="Q220" s="157">
        <v>0</v>
      </c>
      <c r="R220" s="157">
        <f>Q220*H220</f>
        <v>0</v>
      </c>
      <c r="S220" s="157">
        <v>0</v>
      </c>
      <c r="T220" s="158">
        <f>S220*H220</f>
        <v>0</v>
      </c>
      <c r="AR220" s="159" t="s">
        <v>186</v>
      </c>
      <c r="AT220" s="159" t="s">
        <v>161</v>
      </c>
      <c r="AU220" s="159" t="s">
        <v>83</v>
      </c>
      <c r="AY220" s="14" t="s">
        <v>159</v>
      </c>
      <c r="BE220" s="160">
        <f>IF(N220="základná",J220,0)</f>
        <v>0</v>
      </c>
      <c r="BF220" s="160">
        <f>IF(N220="znížená",J220,0)</f>
        <v>0</v>
      </c>
      <c r="BG220" s="160">
        <f>IF(N220="zákl. prenesená",J220,0)</f>
        <v>0</v>
      </c>
      <c r="BH220" s="160">
        <f>IF(N220="zníž. prenesená",J220,0)</f>
        <v>0</v>
      </c>
      <c r="BI220" s="160">
        <f>IF(N220="nulová",J220,0)</f>
        <v>0</v>
      </c>
      <c r="BJ220" s="14" t="s">
        <v>83</v>
      </c>
      <c r="BK220" s="160">
        <f>ROUND(I220*H220,2)</f>
        <v>0</v>
      </c>
      <c r="BL220" s="14" t="s">
        <v>186</v>
      </c>
      <c r="BM220" s="159" t="s">
        <v>418</v>
      </c>
    </row>
    <row r="221" spans="2:65" s="11" customFormat="1" ht="22.9" customHeight="1" x14ac:dyDescent="0.2">
      <c r="B221" s="138"/>
      <c r="D221" s="139" t="s">
        <v>70</v>
      </c>
      <c r="E221" s="147" t="s">
        <v>419</v>
      </c>
      <c r="F221" s="147" t="s">
        <v>420</v>
      </c>
      <c r="J221" s="148"/>
      <c r="L221" s="138"/>
      <c r="M221" s="142"/>
      <c r="P221" s="143">
        <f>SUM(P222:P224)</f>
        <v>0</v>
      </c>
      <c r="R221" s="143">
        <f>SUM(R222:R224)</f>
        <v>4.0320000000000009E-3</v>
      </c>
      <c r="T221" s="144">
        <f>SUM(T222:T224)</f>
        <v>0</v>
      </c>
      <c r="AR221" s="139" t="s">
        <v>83</v>
      </c>
      <c r="AT221" s="145" t="s">
        <v>70</v>
      </c>
      <c r="AU221" s="145" t="s">
        <v>78</v>
      </c>
      <c r="AY221" s="139" t="s">
        <v>159</v>
      </c>
      <c r="BK221" s="146">
        <f>SUM(BK222:BK224)</f>
        <v>0</v>
      </c>
    </row>
    <row r="222" spans="2:65" s="1" customFormat="1" ht="24.4" customHeight="1" x14ac:dyDescent="0.2">
      <c r="B222" s="123"/>
      <c r="C222" s="149" t="s">
        <v>421</v>
      </c>
      <c r="D222" s="149" t="s">
        <v>161</v>
      </c>
      <c r="E222" s="150" t="s">
        <v>422</v>
      </c>
      <c r="F222" s="151" t="s">
        <v>423</v>
      </c>
      <c r="G222" s="152" t="s">
        <v>174</v>
      </c>
      <c r="H222" s="153">
        <v>16.8</v>
      </c>
      <c r="I222" s="154"/>
      <c r="J222" s="154"/>
      <c r="K222" s="155"/>
      <c r="L222" s="28"/>
      <c r="M222" s="156" t="s">
        <v>1</v>
      </c>
      <c r="N222" s="122" t="s">
        <v>37</v>
      </c>
      <c r="O222" s="157">
        <v>0</v>
      </c>
      <c r="P222" s="157">
        <f>O222*H222</f>
        <v>0</v>
      </c>
      <c r="Q222" s="157">
        <v>0</v>
      </c>
      <c r="R222" s="157">
        <f>Q222*H222</f>
        <v>0</v>
      </c>
      <c r="S222" s="157">
        <v>0</v>
      </c>
      <c r="T222" s="158">
        <f>S222*H222</f>
        <v>0</v>
      </c>
      <c r="AR222" s="159" t="s">
        <v>186</v>
      </c>
      <c r="AT222" s="159" t="s">
        <v>161</v>
      </c>
      <c r="AU222" s="159" t="s">
        <v>83</v>
      </c>
      <c r="AY222" s="14" t="s">
        <v>159</v>
      </c>
      <c r="BE222" s="160">
        <f>IF(N222="základná",J222,0)</f>
        <v>0</v>
      </c>
      <c r="BF222" s="160">
        <f>IF(N222="znížená",J222,0)</f>
        <v>0</v>
      </c>
      <c r="BG222" s="160">
        <f>IF(N222="zákl. prenesená",J222,0)</f>
        <v>0</v>
      </c>
      <c r="BH222" s="160">
        <f>IF(N222="zníž. prenesená",J222,0)</f>
        <v>0</v>
      </c>
      <c r="BI222" s="160">
        <f>IF(N222="nulová",J222,0)</f>
        <v>0</v>
      </c>
      <c r="BJ222" s="14" t="s">
        <v>83</v>
      </c>
      <c r="BK222" s="160">
        <f>ROUND(I222*H222,2)</f>
        <v>0</v>
      </c>
      <c r="BL222" s="14" t="s">
        <v>186</v>
      </c>
      <c r="BM222" s="159" t="s">
        <v>424</v>
      </c>
    </row>
    <row r="223" spans="2:65" s="1" customFormat="1" ht="21.75" customHeight="1" x14ac:dyDescent="0.2">
      <c r="B223" s="123"/>
      <c r="C223" s="149" t="s">
        <v>290</v>
      </c>
      <c r="D223" s="149" t="s">
        <v>161</v>
      </c>
      <c r="E223" s="150" t="s">
        <v>425</v>
      </c>
      <c r="F223" s="151" t="s">
        <v>426</v>
      </c>
      <c r="G223" s="152" t="s">
        <v>174</v>
      </c>
      <c r="H223" s="153">
        <v>16.8</v>
      </c>
      <c r="I223" s="154"/>
      <c r="J223" s="154"/>
      <c r="K223" s="155"/>
      <c r="L223" s="28"/>
      <c r="M223" s="156" t="s">
        <v>1</v>
      </c>
      <c r="N223" s="122" t="s">
        <v>37</v>
      </c>
      <c r="O223" s="157">
        <v>0</v>
      </c>
      <c r="P223" s="157">
        <f>O223*H223</f>
        <v>0</v>
      </c>
      <c r="Q223" s="157">
        <v>1.6000000000000001E-4</v>
      </c>
      <c r="R223" s="157">
        <f>Q223*H223</f>
        <v>2.6880000000000003E-3</v>
      </c>
      <c r="S223" s="157">
        <v>0</v>
      </c>
      <c r="T223" s="158">
        <f>S223*H223</f>
        <v>0</v>
      </c>
      <c r="AR223" s="159" t="s">
        <v>186</v>
      </c>
      <c r="AT223" s="159" t="s">
        <v>161</v>
      </c>
      <c r="AU223" s="159" t="s">
        <v>83</v>
      </c>
      <c r="AY223" s="14" t="s">
        <v>159</v>
      </c>
      <c r="BE223" s="160">
        <f>IF(N223="základná",J223,0)</f>
        <v>0</v>
      </c>
      <c r="BF223" s="160">
        <f>IF(N223="znížená",J223,0)</f>
        <v>0</v>
      </c>
      <c r="BG223" s="160">
        <f>IF(N223="zákl. prenesená",J223,0)</f>
        <v>0</v>
      </c>
      <c r="BH223" s="160">
        <f>IF(N223="zníž. prenesená",J223,0)</f>
        <v>0</v>
      </c>
      <c r="BI223" s="160">
        <f>IF(N223="nulová",J223,0)</f>
        <v>0</v>
      </c>
      <c r="BJ223" s="14" t="s">
        <v>83</v>
      </c>
      <c r="BK223" s="160">
        <f>ROUND(I223*H223,2)</f>
        <v>0</v>
      </c>
      <c r="BL223" s="14" t="s">
        <v>186</v>
      </c>
      <c r="BM223" s="159" t="s">
        <v>427</v>
      </c>
    </row>
    <row r="224" spans="2:65" s="1" customFormat="1" ht="16.5" customHeight="1" x14ac:dyDescent="0.2">
      <c r="B224" s="123"/>
      <c r="C224" s="149" t="s">
        <v>428</v>
      </c>
      <c r="D224" s="149" t="s">
        <v>161</v>
      </c>
      <c r="E224" s="150" t="s">
        <v>429</v>
      </c>
      <c r="F224" s="151" t="s">
        <v>430</v>
      </c>
      <c r="G224" s="152" t="s">
        <v>174</v>
      </c>
      <c r="H224" s="153">
        <v>16.8</v>
      </c>
      <c r="I224" s="154"/>
      <c r="J224" s="154"/>
      <c r="K224" s="155"/>
      <c r="L224" s="28"/>
      <c r="M224" s="156" t="s">
        <v>1</v>
      </c>
      <c r="N224" s="122" t="s">
        <v>37</v>
      </c>
      <c r="O224" s="157">
        <v>0</v>
      </c>
      <c r="P224" s="157">
        <f>O224*H224</f>
        <v>0</v>
      </c>
      <c r="Q224" s="157">
        <v>8.0000000000000007E-5</v>
      </c>
      <c r="R224" s="157">
        <f>Q224*H224</f>
        <v>1.3440000000000001E-3</v>
      </c>
      <c r="S224" s="157">
        <v>0</v>
      </c>
      <c r="T224" s="158">
        <f>S224*H224</f>
        <v>0</v>
      </c>
      <c r="AR224" s="159" t="s">
        <v>186</v>
      </c>
      <c r="AT224" s="159" t="s">
        <v>161</v>
      </c>
      <c r="AU224" s="159" t="s">
        <v>83</v>
      </c>
      <c r="AY224" s="14" t="s">
        <v>159</v>
      </c>
      <c r="BE224" s="160">
        <f>IF(N224="základná",J224,0)</f>
        <v>0</v>
      </c>
      <c r="BF224" s="160">
        <f>IF(N224="znížená",J224,0)</f>
        <v>0</v>
      </c>
      <c r="BG224" s="160">
        <f>IF(N224="zákl. prenesená",J224,0)</f>
        <v>0</v>
      </c>
      <c r="BH224" s="160">
        <f>IF(N224="zníž. prenesená",J224,0)</f>
        <v>0</v>
      </c>
      <c r="BI224" s="160">
        <f>IF(N224="nulová",J224,0)</f>
        <v>0</v>
      </c>
      <c r="BJ224" s="14" t="s">
        <v>83</v>
      </c>
      <c r="BK224" s="160">
        <f>ROUND(I224*H224,2)</f>
        <v>0</v>
      </c>
      <c r="BL224" s="14" t="s">
        <v>186</v>
      </c>
      <c r="BM224" s="159" t="s">
        <v>431</v>
      </c>
    </row>
    <row r="225" spans="2:65" s="11" customFormat="1" ht="22.9" customHeight="1" x14ac:dyDescent="0.2">
      <c r="B225" s="138"/>
      <c r="D225" s="139" t="s">
        <v>70</v>
      </c>
      <c r="E225" s="147" t="s">
        <v>432</v>
      </c>
      <c r="F225" s="147" t="s">
        <v>433</v>
      </c>
      <c r="J225" s="148"/>
      <c r="L225" s="138"/>
      <c r="M225" s="142"/>
      <c r="P225" s="143">
        <f>SUM(P226:P229)</f>
        <v>0</v>
      </c>
      <c r="R225" s="143">
        <f>SUM(R226:R229)</f>
        <v>0.52400955000000005</v>
      </c>
      <c r="T225" s="144">
        <f>SUM(T226:T229)</f>
        <v>0</v>
      </c>
      <c r="AR225" s="139" t="s">
        <v>83</v>
      </c>
      <c r="AT225" s="145" t="s">
        <v>70</v>
      </c>
      <c r="AU225" s="145" t="s">
        <v>78</v>
      </c>
      <c r="AY225" s="139" t="s">
        <v>159</v>
      </c>
      <c r="BK225" s="146">
        <f>SUM(BK226:BK229)</f>
        <v>0</v>
      </c>
    </row>
    <row r="226" spans="2:65" s="1" customFormat="1" ht="24.4" customHeight="1" x14ac:dyDescent="0.2">
      <c r="B226" s="123"/>
      <c r="C226" s="149" t="s">
        <v>295</v>
      </c>
      <c r="D226" s="149" t="s">
        <v>161</v>
      </c>
      <c r="E226" s="150" t="s">
        <v>434</v>
      </c>
      <c r="F226" s="151" t="s">
        <v>435</v>
      </c>
      <c r="G226" s="152" t="s">
        <v>174</v>
      </c>
      <c r="H226" s="153">
        <v>889.39</v>
      </c>
      <c r="I226" s="154"/>
      <c r="J226" s="154"/>
      <c r="K226" s="155"/>
      <c r="L226" s="28"/>
      <c r="M226" s="156" t="s">
        <v>1</v>
      </c>
      <c r="N226" s="122" t="s">
        <v>37</v>
      </c>
      <c r="O226" s="157">
        <v>0</v>
      </c>
      <c r="P226" s="157">
        <f>O226*H226</f>
        <v>0</v>
      </c>
      <c r="Q226" s="157">
        <v>0</v>
      </c>
      <c r="R226" s="157">
        <f>Q226*H226</f>
        <v>0</v>
      </c>
      <c r="S226" s="157">
        <v>0</v>
      </c>
      <c r="T226" s="158">
        <f>S226*H226</f>
        <v>0</v>
      </c>
      <c r="AR226" s="159" t="s">
        <v>186</v>
      </c>
      <c r="AT226" s="159" t="s">
        <v>161</v>
      </c>
      <c r="AU226" s="159" t="s">
        <v>83</v>
      </c>
      <c r="AY226" s="14" t="s">
        <v>159</v>
      </c>
      <c r="BE226" s="160">
        <f>IF(N226="základná",J226,0)</f>
        <v>0</v>
      </c>
      <c r="BF226" s="160">
        <f>IF(N226="znížená",J226,0)</f>
        <v>0</v>
      </c>
      <c r="BG226" s="160">
        <f>IF(N226="zákl. prenesená",J226,0)</f>
        <v>0</v>
      </c>
      <c r="BH226" s="160">
        <f>IF(N226="zníž. prenesená",J226,0)</f>
        <v>0</v>
      </c>
      <c r="BI226" s="160">
        <f>IF(N226="nulová",J226,0)</f>
        <v>0</v>
      </c>
      <c r="BJ226" s="14" t="s">
        <v>83</v>
      </c>
      <c r="BK226" s="160">
        <f>ROUND(I226*H226,2)</f>
        <v>0</v>
      </c>
      <c r="BL226" s="14" t="s">
        <v>186</v>
      </c>
      <c r="BM226" s="159" t="s">
        <v>436</v>
      </c>
    </row>
    <row r="227" spans="2:65" s="1" customFormat="1" ht="21.75" customHeight="1" x14ac:dyDescent="0.2">
      <c r="B227" s="123"/>
      <c r="C227" s="149" t="s">
        <v>437</v>
      </c>
      <c r="D227" s="149" t="s">
        <v>161</v>
      </c>
      <c r="E227" s="150" t="s">
        <v>438</v>
      </c>
      <c r="F227" s="151" t="s">
        <v>439</v>
      </c>
      <c r="G227" s="152" t="s">
        <v>174</v>
      </c>
      <c r="H227" s="153">
        <v>919.31500000000005</v>
      </c>
      <c r="I227" s="154"/>
      <c r="J227" s="154"/>
      <c r="K227" s="155"/>
      <c r="L227" s="28"/>
      <c r="M227" s="156" t="s">
        <v>1</v>
      </c>
      <c r="N227" s="122" t="s">
        <v>37</v>
      </c>
      <c r="O227" s="157">
        <v>0</v>
      </c>
      <c r="P227" s="157">
        <f>O227*H227</f>
        <v>0</v>
      </c>
      <c r="Q227" s="157">
        <v>1.4999999999999999E-4</v>
      </c>
      <c r="R227" s="157">
        <f>Q227*H227</f>
        <v>0.13789725</v>
      </c>
      <c r="S227" s="157">
        <v>0</v>
      </c>
      <c r="T227" s="158">
        <f>S227*H227</f>
        <v>0</v>
      </c>
      <c r="AR227" s="159" t="s">
        <v>186</v>
      </c>
      <c r="AT227" s="159" t="s">
        <v>161</v>
      </c>
      <c r="AU227" s="159" t="s">
        <v>83</v>
      </c>
      <c r="AY227" s="14" t="s">
        <v>159</v>
      </c>
      <c r="BE227" s="160">
        <f>IF(N227="základná",J227,0)</f>
        <v>0</v>
      </c>
      <c r="BF227" s="160">
        <f>IF(N227="znížená",J227,0)</f>
        <v>0</v>
      </c>
      <c r="BG227" s="160">
        <f>IF(N227="zákl. prenesená",J227,0)</f>
        <v>0</v>
      </c>
      <c r="BH227" s="160">
        <f>IF(N227="zníž. prenesená",J227,0)</f>
        <v>0</v>
      </c>
      <c r="BI227" s="160">
        <f>IF(N227="nulová",J227,0)</f>
        <v>0</v>
      </c>
      <c r="BJ227" s="14" t="s">
        <v>83</v>
      </c>
      <c r="BK227" s="160">
        <f>ROUND(I227*H227,2)</f>
        <v>0</v>
      </c>
      <c r="BL227" s="14" t="s">
        <v>186</v>
      </c>
      <c r="BM227" s="159" t="s">
        <v>440</v>
      </c>
    </row>
    <row r="228" spans="2:65" s="1" customFormat="1" ht="24.4" customHeight="1" x14ac:dyDescent="0.2">
      <c r="B228" s="123"/>
      <c r="C228" s="149" t="s">
        <v>301</v>
      </c>
      <c r="D228" s="149" t="s">
        <v>161</v>
      </c>
      <c r="E228" s="150" t="s">
        <v>441</v>
      </c>
      <c r="F228" s="151" t="s">
        <v>442</v>
      </c>
      <c r="G228" s="152" t="s">
        <v>174</v>
      </c>
      <c r="H228" s="153">
        <v>737.63800000000003</v>
      </c>
      <c r="I228" s="154"/>
      <c r="J228" s="154"/>
      <c r="K228" s="155"/>
      <c r="L228" s="28"/>
      <c r="M228" s="156" t="s">
        <v>1</v>
      </c>
      <c r="N228" s="122" t="s">
        <v>37</v>
      </c>
      <c r="O228" s="157">
        <v>0</v>
      </c>
      <c r="P228" s="157">
        <f>O228*H228</f>
        <v>0</v>
      </c>
      <c r="Q228" s="157">
        <v>4.2000000000000002E-4</v>
      </c>
      <c r="R228" s="157">
        <f>Q228*H228</f>
        <v>0.30980796000000005</v>
      </c>
      <c r="S228" s="157">
        <v>0</v>
      </c>
      <c r="T228" s="158">
        <f>S228*H228</f>
        <v>0</v>
      </c>
      <c r="AR228" s="159" t="s">
        <v>186</v>
      </c>
      <c r="AT228" s="159" t="s">
        <v>161</v>
      </c>
      <c r="AU228" s="159" t="s">
        <v>83</v>
      </c>
      <c r="AY228" s="14" t="s">
        <v>159</v>
      </c>
      <c r="BE228" s="160">
        <f>IF(N228="základná",J228,0)</f>
        <v>0</v>
      </c>
      <c r="BF228" s="160">
        <f>IF(N228="znížená",J228,0)</f>
        <v>0</v>
      </c>
      <c r="BG228" s="160">
        <f>IF(N228="zákl. prenesená",J228,0)</f>
        <v>0</v>
      </c>
      <c r="BH228" s="160">
        <f>IF(N228="zníž. prenesená",J228,0)</f>
        <v>0</v>
      </c>
      <c r="BI228" s="160">
        <f>IF(N228="nulová",J228,0)</f>
        <v>0</v>
      </c>
      <c r="BJ228" s="14" t="s">
        <v>83</v>
      </c>
      <c r="BK228" s="160">
        <f>ROUND(I228*H228,2)</f>
        <v>0</v>
      </c>
      <c r="BL228" s="14" t="s">
        <v>186</v>
      </c>
      <c r="BM228" s="159" t="s">
        <v>443</v>
      </c>
    </row>
    <row r="229" spans="2:65" s="1" customFormat="1" ht="24.4" customHeight="1" x14ac:dyDescent="0.2">
      <c r="B229" s="123"/>
      <c r="C229" s="149" t="s">
        <v>444</v>
      </c>
      <c r="D229" s="149" t="s">
        <v>161</v>
      </c>
      <c r="E229" s="150" t="s">
        <v>445</v>
      </c>
      <c r="F229" s="151" t="s">
        <v>446</v>
      </c>
      <c r="G229" s="152" t="s">
        <v>174</v>
      </c>
      <c r="H229" s="153">
        <v>181.67699999999999</v>
      </c>
      <c r="I229" s="154"/>
      <c r="J229" s="154"/>
      <c r="K229" s="155"/>
      <c r="L229" s="28"/>
      <c r="M229" s="171" t="s">
        <v>1</v>
      </c>
      <c r="N229" s="172" t="s">
        <v>37</v>
      </c>
      <c r="O229" s="173">
        <v>0</v>
      </c>
      <c r="P229" s="173">
        <f>O229*H229</f>
        <v>0</v>
      </c>
      <c r="Q229" s="173">
        <v>4.2000000000000002E-4</v>
      </c>
      <c r="R229" s="173">
        <f>Q229*H229</f>
        <v>7.6304339999999998E-2</v>
      </c>
      <c r="S229" s="173">
        <v>0</v>
      </c>
      <c r="T229" s="174">
        <f>S229*H229</f>
        <v>0</v>
      </c>
      <c r="AR229" s="159" t="s">
        <v>186</v>
      </c>
      <c r="AT229" s="159" t="s">
        <v>161</v>
      </c>
      <c r="AU229" s="159" t="s">
        <v>83</v>
      </c>
      <c r="AY229" s="14" t="s">
        <v>159</v>
      </c>
      <c r="BE229" s="160">
        <f>IF(N229="základná",J229,0)</f>
        <v>0</v>
      </c>
      <c r="BF229" s="160">
        <f>IF(N229="znížená",J229,0)</f>
        <v>0</v>
      </c>
      <c r="BG229" s="160">
        <f>IF(N229="zákl. prenesená",J229,0)</f>
        <v>0</v>
      </c>
      <c r="BH229" s="160">
        <f>IF(N229="zníž. prenesená",J229,0)</f>
        <v>0</v>
      </c>
      <c r="BI229" s="160">
        <f>IF(N229="nulová",J229,0)</f>
        <v>0</v>
      </c>
      <c r="BJ229" s="14" t="s">
        <v>83</v>
      </c>
      <c r="BK229" s="160">
        <f>ROUND(I229*H229,2)</f>
        <v>0</v>
      </c>
      <c r="BL229" s="14" t="s">
        <v>186</v>
      </c>
      <c r="BM229" s="159" t="s">
        <v>447</v>
      </c>
    </row>
    <row r="230" spans="2:65" s="1" customFormat="1" ht="7.15" customHeight="1" x14ac:dyDescent="0.2">
      <c r="B230" s="43"/>
      <c r="C230" s="44"/>
      <c r="D230" s="44"/>
      <c r="E230" s="44"/>
      <c r="F230" s="44"/>
      <c r="G230" s="44"/>
      <c r="H230" s="44"/>
      <c r="I230" s="44"/>
      <c r="J230" s="44"/>
      <c r="K230" s="44"/>
      <c r="L230" s="28"/>
    </row>
  </sheetData>
  <autoFilter ref="C139:K229"/>
  <mergeCells count="17">
    <mergeCell ref="L2:V2"/>
    <mergeCell ref="E87:H87"/>
    <mergeCell ref="E89:H89"/>
    <mergeCell ref="D115:F115"/>
    <mergeCell ref="D116:F116"/>
    <mergeCell ref="E7:H7"/>
    <mergeCell ref="E9:H9"/>
    <mergeCell ref="E11:H11"/>
    <mergeCell ref="E29:H29"/>
    <mergeCell ref="E85:H85"/>
    <mergeCell ref="V114:W117"/>
    <mergeCell ref="X114:Y117"/>
    <mergeCell ref="V219:Y219"/>
    <mergeCell ref="E128:H128"/>
    <mergeCell ref="E130:H130"/>
    <mergeCell ref="E132:H132"/>
    <mergeCell ref="D117:F117"/>
  </mergeCells>
  <pageMargins left="0.39374999999999999" right="0.39374999999999999" top="0.39374999999999999" bottom="0.39374999999999999" header="0" footer="0"/>
  <pageSetup paperSize="9" scale="91" fitToHeight="100" orientation="portrait" blackAndWhite="1" horizontalDpi="300" verticalDpi="300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9"/>
  <sheetViews>
    <sheetView showGridLines="0" topLeftCell="A111" workbookViewId="0">
      <selection activeCell="E26" sqref="E2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33203125" customWidth="1"/>
    <col min="11" max="11" width="22.33203125" hidden="1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 x14ac:dyDescent="0.2">
      <c r="L2" s="282" t="s">
        <v>5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86</v>
      </c>
    </row>
    <row r="3" spans="2:46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2:46" ht="25.15" customHeight="1" x14ac:dyDescent="0.2">
      <c r="B4" s="17"/>
      <c r="D4" s="18" t="s">
        <v>113</v>
      </c>
      <c r="L4" s="17"/>
      <c r="M4" s="95" t="s">
        <v>9</v>
      </c>
      <c r="AT4" s="14" t="s">
        <v>3</v>
      </c>
    </row>
    <row r="5" spans="2:46" ht="7.1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300" t="str">
        <f>'Rekapitulácia stavby'!K6</f>
        <v>Senica OÚ, klientske centrum - stavebné úpravy</v>
      </c>
      <c r="F7" s="301"/>
      <c r="G7" s="301"/>
      <c r="H7" s="301"/>
      <c r="L7" s="17"/>
    </row>
    <row r="8" spans="2:46" ht="12" customHeight="1" x14ac:dyDescent="0.2">
      <c r="B8" s="17"/>
      <c r="D8" s="23" t="s">
        <v>114</v>
      </c>
      <c r="L8" s="17"/>
    </row>
    <row r="9" spans="2:46" s="1" customFormat="1" ht="16.5" customHeight="1" x14ac:dyDescent="0.2">
      <c r="B9" s="28"/>
      <c r="E9" s="300" t="s">
        <v>115</v>
      </c>
      <c r="F9" s="302"/>
      <c r="G9" s="302"/>
      <c r="H9" s="302"/>
      <c r="L9" s="28"/>
    </row>
    <row r="10" spans="2:46" s="1" customFormat="1" ht="12" customHeight="1" x14ac:dyDescent="0.2">
      <c r="B10" s="28"/>
      <c r="D10" s="23" t="s">
        <v>116</v>
      </c>
      <c r="L10" s="28"/>
    </row>
    <row r="11" spans="2:46" s="1" customFormat="1" ht="16.5" customHeight="1" x14ac:dyDescent="0.2">
      <c r="B11" s="28"/>
      <c r="E11" s="261" t="s">
        <v>448</v>
      </c>
      <c r="F11" s="302"/>
      <c r="G11" s="302"/>
      <c r="H11" s="302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13</v>
      </c>
      <c r="F13" s="21" t="s">
        <v>1</v>
      </c>
      <c r="I13" s="23" t="s">
        <v>14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15</v>
      </c>
      <c r="F14" s="21" t="s">
        <v>23</v>
      </c>
      <c r="I14" s="23" t="s">
        <v>17</v>
      </c>
      <c r="J14" s="51"/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18</v>
      </c>
      <c r="I16" s="23" t="s">
        <v>19</v>
      </c>
      <c r="J16" s="21" t="str">
        <f>IF('Rekapitulácia stavby'!AN10="","",'Rekapitulácia stavby'!AN10)</f>
        <v/>
      </c>
      <c r="L16" s="28"/>
    </row>
    <row r="17" spans="2:12" s="1" customFormat="1" ht="18" customHeight="1" x14ac:dyDescent="0.2">
      <c r="B17" s="28"/>
      <c r="E17" s="21" t="str">
        <f>IF('Rekapitulácia stavby'!E11="","",'Rekapitulácia stavby'!E11)</f>
        <v xml:space="preserve">Ministerstvo vnútra Slovenskej republiky </v>
      </c>
      <c r="I17" s="23" t="s">
        <v>21</v>
      </c>
      <c r="J17" s="21" t="str">
        <f>IF('Rekapitulácia stavby'!AN11="","",'Rekapitulácia stavby'!AN11)</f>
        <v/>
      </c>
      <c r="L17" s="28"/>
    </row>
    <row r="18" spans="2:12" s="1" customFormat="1" ht="7.15" customHeight="1" x14ac:dyDescent="0.2">
      <c r="B18" s="28"/>
      <c r="L18" s="28"/>
    </row>
    <row r="19" spans="2:12" s="1" customFormat="1" ht="12" customHeight="1" x14ac:dyDescent="0.2">
      <c r="B19" s="28"/>
      <c r="D19" s="23" t="s">
        <v>22</v>
      </c>
      <c r="I19" s="23" t="s">
        <v>19</v>
      </c>
      <c r="J19" s="21" t="str">
        <f>'Rekapitulácia stavby'!AN13</f>
        <v/>
      </c>
      <c r="L19" s="28"/>
    </row>
    <row r="20" spans="2:12" s="1" customFormat="1" ht="18" customHeight="1" x14ac:dyDescent="0.2">
      <c r="B20" s="28"/>
      <c r="E20" s="264" t="str">
        <f>'Rekapitulácia stavby'!E14</f>
        <v xml:space="preserve"> </v>
      </c>
      <c r="F20" s="264"/>
      <c r="G20" s="264"/>
      <c r="H20" s="264"/>
      <c r="I20" s="23" t="s">
        <v>21</v>
      </c>
      <c r="J20" s="21" t="str">
        <f>'Rekapitulácia stavby'!AN14</f>
        <v/>
      </c>
      <c r="L20" s="28"/>
    </row>
    <row r="21" spans="2:12" s="1" customFormat="1" ht="7.15" customHeight="1" x14ac:dyDescent="0.2">
      <c r="B21" s="28"/>
      <c r="L21" s="28"/>
    </row>
    <row r="22" spans="2:12" s="1" customFormat="1" ht="12" customHeight="1" x14ac:dyDescent="0.2">
      <c r="B22" s="28"/>
      <c r="D22" s="23" t="s">
        <v>24</v>
      </c>
      <c r="I22" s="23" t="s">
        <v>19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Architectural &amp; Building Management s.r.o. </v>
      </c>
      <c r="I23" s="23" t="s">
        <v>21</v>
      </c>
      <c r="J23" s="21" t="str">
        <f>IF('Rekapitulácia stavby'!AN17="","",'Rekapitulácia stavby'!AN17)</f>
        <v/>
      </c>
      <c r="L23" s="28"/>
    </row>
    <row r="24" spans="2:12" s="1" customFormat="1" ht="7.15" customHeight="1" x14ac:dyDescent="0.2">
      <c r="B24" s="28"/>
      <c r="L24" s="28"/>
    </row>
    <row r="25" spans="2:12" s="1" customFormat="1" ht="12" customHeight="1" x14ac:dyDescent="0.2">
      <c r="B25" s="28"/>
      <c r="D25" s="23" t="s">
        <v>27</v>
      </c>
      <c r="I25" s="23" t="s">
        <v>19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/>
      <c r="I26" s="23" t="s">
        <v>21</v>
      </c>
      <c r="J26" s="21" t="str">
        <f>IF('Rekapitulácia stavby'!AN20="","",'Rekapitulácia stavby'!AN20)</f>
        <v/>
      </c>
      <c r="L26" s="28"/>
    </row>
    <row r="27" spans="2:12" s="1" customFormat="1" ht="7.15" customHeight="1" x14ac:dyDescent="0.2">
      <c r="B27" s="28"/>
      <c r="L27" s="28"/>
    </row>
    <row r="28" spans="2:12" s="1" customFormat="1" ht="12" customHeight="1" x14ac:dyDescent="0.2">
      <c r="B28" s="28"/>
      <c r="D28" s="23" t="s">
        <v>28</v>
      </c>
      <c r="L28" s="28"/>
    </row>
    <row r="29" spans="2:12" s="7" customFormat="1" ht="16.5" customHeight="1" x14ac:dyDescent="0.2">
      <c r="B29" s="96"/>
      <c r="E29" s="267" t="s">
        <v>1</v>
      </c>
      <c r="F29" s="267"/>
      <c r="G29" s="267"/>
      <c r="H29" s="267"/>
      <c r="L29" s="96"/>
    </row>
    <row r="30" spans="2:12" s="1" customFormat="1" ht="7.15" customHeight="1" x14ac:dyDescent="0.2">
      <c r="B30" s="28"/>
      <c r="L30" s="28"/>
    </row>
    <row r="31" spans="2:12" s="1" customFormat="1" ht="7.1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65" customHeight="1" x14ac:dyDescent="0.2">
      <c r="B32" s="28"/>
      <c r="D32" s="21" t="s">
        <v>120</v>
      </c>
      <c r="J32" s="27"/>
      <c r="L32" s="28"/>
    </row>
    <row r="33" spans="2:12" s="1" customFormat="1" ht="14.65" customHeight="1" x14ac:dyDescent="0.2">
      <c r="B33" s="28"/>
      <c r="D33" s="26" t="s">
        <v>121</v>
      </c>
      <c r="J33" s="27"/>
      <c r="L33" s="28"/>
    </row>
    <row r="34" spans="2:12" s="1" customFormat="1" ht="25.35" customHeight="1" x14ac:dyDescent="0.2">
      <c r="B34" s="28"/>
      <c r="D34" s="97" t="s">
        <v>31</v>
      </c>
      <c r="J34" s="64"/>
      <c r="L34" s="28"/>
    </row>
    <row r="35" spans="2:12" s="1" customFormat="1" ht="7.1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65" customHeight="1" x14ac:dyDescent="0.2">
      <c r="B36" s="28"/>
      <c r="F36" s="31" t="s">
        <v>33</v>
      </c>
      <c r="I36" s="31" t="s">
        <v>32</v>
      </c>
      <c r="J36" s="31" t="s">
        <v>34</v>
      </c>
      <c r="L36" s="28"/>
    </row>
    <row r="37" spans="2:12" s="1" customFormat="1" ht="14.65" customHeight="1" x14ac:dyDescent="0.2">
      <c r="B37" s="28"/>
      <c r="D37" s="98" t="s">
        <v>35</v>
      </c>
      <c r="E37" s="33" t="s">
        <v>36</v>
      </c>
      <c r="F37" s="99">
        <f>ROUND((SUM(BE103:BE107) + SUM(BE129:BE148)),  2)</f>
        <v>0</v>
      </c>
      <c r="G37" s="100"/>
      <c r="H37" s="100"/>
      <c r="I37" s="101">
        <v>0.2</v>
      </c>
      <c r="J37" s="99">
        <f>ROUND(((SUM(BE103:BE107) + SUM(BE129:BE148))*I37),  2)</f>
        <v>0</v>
      </c>
      <c r="L37" s="28"/>
    </row>
    <row r="38" spans="2:12" s="1" customFormat="1" ht="14.65" customHeight="1" x14ac:dyDescent="0.2">
      <c r="B38" s="28"/>
      <c r="E38" s="33" t="s">
        <v>37</v>
      </c>
      <c r="F38" s="84"/>
      <c r="I38" s="102">
        <v>0.2</v>
      </c>
      <c r="J38" s="84"/>
      <c r="L38" s="28"/>
    </row>
    <row r="39" spans="2:12" s="1" customFormat="1" ht="14.65" hidden="1" customHeight="1" x14ac:dyDescent="0.2">
      <c r="B39" s="28"/>
      <c r="E39" s="23" t="s">
        <v>38</v>
      </c>
      <c r="F39" s="84">
        <f>ROUND((SUM(BG103:BG107) + SUM(BG129:BG148)),  2)</f>
        <v>0</v>
      </c>
      <c r="I39" s="102">
        <v>0.2</v>
      </c>
      <c r="J39" s="84"/>
      <c r="L39" s="28"/>
    </row>
    <row r="40" spans="2:12" s="1" customFormat="1" ht="14.65" hidden="1" customHeight="1" x14ac:dyDescent="0.2">
      <c r="B40" s="28"/>
      <c r="E40" s="23" t="s">
        <v>39</v>
      </c>
      <c r="F40" s="84">
        <f>ROUND((SUM(BH103:BH107) + SUM(BH129:BH148)),  2)</f>
        <v>0</v>
      </c>
      <c r="I40" s="102">
        <v>0.2</v>
      </c>
      <c r="J40" s="84"/>
      <c r="L40" s="28"/>
    </row>
    <row r="41" spans="2:12" s="1" customFormat="1" ht="14.65" hidden="1" customHeight="1" x14ac:dyDescent="0.2">
      <c r="B41" s="28"/>
      <c r="E41" s="33" t="s">
        <v>40</v>
      </c>
      <c r="F41" s="99">
        <f>ROUND((SUM(BI103:BI107) + SUM(BI129:BI148)),  2)</f>
        <v>0</v>
      </c>
      <c r="G41" s="100"/>
      <c r="H41" s="100"/>
      <c r="I41" s="101">
        <v>0</v>
      </c>
      <c r="J41" s="99"/>
      <c r="L41" s="28"/>
    </row>
    <row r="42" spans="2:12" s="1" customFormat="1" ht="7.15" customHeight="1" x14ac:dyDescent="0.2">
      <c r="B42" s="28"/>
      <c r="L42" s="28"/>
    </row>
    <row r="43" spans="2:12" s="1" customFormat="1" ht="25.35" customHeight="1" x14ac:dyDescent="0.2">
      <c r="B43" s="28"/>
      <c r="C43" s="93"/>
      <c r="D43" s="103" t="s">
        <v>41</v>
      </c>
      <c r="E43" s="55"/>
      <c r="F43" s="55"/>
      <c r="G43" s="104" t="s">
        <v>42</v>
      </c>
      <c r="H43" s="105" t="s">
        <v>43</v>
      </c>
      <c r="I43" s="55"/>
      <c r="J43" s="106"/>
      <c r="K43" s="107"/>
      <c r="L43" s="28"/>
    </row>
    <row r="44" spans="2:12" s="1" customFormat="1" ht="14.65" customHeight="1" x14ac:dyDescent="0.2">
      <c r="B44" s="28"/>
      <c r="L44" s="28"/>
    </row>
    <row r="45" spans="2:12" ht="14.65" customHeight="1" x14ac:dyDescent="0.2">
      <c r="B45" s="17"/>
      <c r="L45" s="17"/>
    </row>
    <row r="46" spans="2:12" ht="14.65" customHeight="1" x14ac:dyDescent="0.2">
      <c r="B46" s="17"/>
      <c r="L46" s="17"/>
    </row>
    <row r="47" spans="2:12" ht="14.65" customHeight="1" x14ac:dyDescent="0.2">
      <c r="B47" s="17"/>
      <c r="L47" s="17"/>
    </row>
    <row r="48" spans="2:12" ht="14.65" customHeight="1" x14ac:dyDescent="0.2">
      <c r="B48" s="17"/>
      <c r="L48" s="17"/>
    </row>
    <row r="49" spans="2:12" ht="14.65" customHeight="1" x14ac:dyDescent="0.2">
      <c r="B49" s="17"/>
      <c r="L49" s="17"/>
    </row>
    <row r="50" spans="2:12" s="1" customFormat="1" ht="14.6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8"/>
      <c r="D61" s="42" t="s">
        <v>46</v>
      </c>
      <c r="E61" s="30"/>
      <c r="F61" s="108" t="s">
        <v>47</v>
      </c>
      <c r="G61" s="42" t="s">
        <v>46</v>
      </c>
      <c r="H61" s="30"/>
      <c r="I61" s="30"/>
      <c r="J61" s="109" t="s">
        <v>47</v>
      </c>
      <c r="K61" s="30"/>
      <c r="L61" s="28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8"/>
      <c r="D76" s="42" t="s">
        <v>46</v>
      </c>
      <c r="E76" s="30"/>
      <c r="F76" s="108" t="s">
        <v>47</v>
      </c>
      <c r="G76" s="42" t="s">
        <v>46</v>
      </c>
      <c r="H76" s="30"/>
      <c r="I76" s="30"/>
      <c r="J76" s="109" t="s">
        <v>47</v>
      </c>
      <c r="K76" s="30"/>
      <c r="L76" s="28"/>
    </row>
    <row r="77" spans="2:12" s="1" customFormat="1" ht="14.6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15" customHeight="1" x14ac:dyDescent="0.2">
      <c r="B82" s="28"/>
      <c r="C82" s="18" t="s">
        <v>122</v>
      </c>
      <c r="L82" s="28"/>
    </row>
    <row r="83" spans="2:12" s="1" customFormat="1" ht="7.15" customHeight="1" x14ac:dyDescent="0.2">
      <c r="B83" s="28"/>
      <c r="L83" s="28"/>
    </row>
    <row r="84" spans="2:12" s="1" customFormat="1" ht="12" customHeight="1" x14ac:dyDescent="0.2">
      <c r="B84" s="28"/>
      <c r="C84" s="23" t="s">
        <v>12</v>
      </c>
      <c r="L84" s="28"/>
    </row>
    <row r="85" spans="2:12" s="1" customFormat="1" ht="16.5" customHeight="1" x14ac:dyDescent="0.2">
      <c r="B85" s="28"/>
      <c r="E85" s="300" t="str">
        <f>E7</f>
        <v>Senica OÚ, klientske centrum - stavebné úpravy</v>
      </c>
      <c r="F85" s="301"/>
      <c r="G85" s="301"/>
      <c r="H85" s="301"/>
      <c r="L85" s="28"/>
    </row>
    <row r="86" spans="2:12" ht="12" customHeight="1" x14ac:dyDescent="0.2">
      <c r="B86" s="17"/>
      <c r="C86" s="23" t="s">
        <v>114</v>
      </c>
      <c r="L86" s="17"/>
    </row>
    <row r="87" spans="2:12" s="1" customFormat="1" ht="16.5" customHeight="1" x14ac:dyDescent="0.2">
      <c r="B87" s="28"/>
      <c r="E87" s="300" t="s">
        <v>115</v>
      </c>
      <c r="F87" s="302"/>
      <c r="G87" s="302"/>
      <c r="H87" s="302"/>
      <c r="L87" s="28"/>
    </row>
    <row r="88" spans="2:12" s="1" customFormat="1" ht="12" customHeight="1" x14ac:dyDescent="0.2">
      <c r="B88" s="28"/>
      <c r="C88" s="23" t="s">
        <v>116</v>
      </c>
      <c r="L88" s="28"/>
    </row>
    <row r="89" spans="2:12" s="1" customFormat="1" ht="16.5" customHeight="1" x14ac:dyDescent="0.2">
      <c r="B89" s="28"/>
      <c r="E89" s="261" t="str">
        <f>E11</f>
        <v>2 - Zdravotechnika</v>
      </c>
      <c r="F89" s="302"/>
      <c r="G89" s="302"/>
      <c r="H89" s="302"/>
      <c r="L89" s="28"/>
    </row>
    <row r="90" spans="2:12" s="1" customFormat="1" ht="7.15" customHeight="1" x14ac:dyDescent="0.2">
      <c r="B90" s="28"/>
      <c r="L90" s="28"/>
    </row>
    <row r="91" spans="2:12" s="1" customFormat="1" ht="12" customHeight="1" x14ac:dyDescent="0.2">
      <c r="B91" s="28"/>
      <c r="C91" s="23" t="s">
        <v>15</v>
      </c>
      <c r="F91" s="21" t="str">
        <f>F14</f>
        <v xml:space="preserve"> </v>
      </c>
      <c r="I91" s="23" t="s">
        <v>17</v>
      </c>
      <c r="J91" s="51" t="str">
        <f>IF(J14="","",J14)</f>
        <v/>
      </c>
      <c r="L91" s="28"/>
    </row>
    <row r="92" spans="2:12" s="1" customFormat="1" ht="7.15" customHeight="1" x14ac:dyDescent="0.2">
      <c r="B92" s="28"/>
      <c r="L92" s="28"/>
    </row>
    <row r="93" spans="2:12" s="1" customFormat="1" ht="40.15" customHeight="1" x14ac:dyDescent="0.2">
      <c r="B93" s="28"/>
      <c r="C93" s="23" t="s">
        <v>18</v>
      </c>
      <c r="F93" s="21" t="str">
        <f>E17</f>
        <v xml:space="preserve">Ministerstvo vnútra Slovenskej republiky </v>
      </c>
      <c r="I93" s="23" t="s">
        <v>24</v>
      </c>
      <c r="J93" s="24" t="str">
        <f>E23</f>
        <v xml:space="preserve">Architectural &amp; Building Management s.r.o. </v>
      </c>
      <c r="L93" s="28"/>
    </row>
    <row r="94" spans="2:12" s="1" customFormat="1" ht="15.4" customHeight="1" x14ac:dyDescent="0.2">
      <c r="B94" s="28"/>
      <c r="C94" s="23" t="s">
        <v>22</v>
      </c>
      <c r="F94" s="21" t="str">
        <f>IF(E20="","",E20)</f>
        <v xml:space="preserve"> </v>
      </c>
      <c r="I94" s="23" t="s">
        <v>27</v>
      </c>
      <c r="J94" s="24"/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10" t="s">
        <v>123</v>
      </c>
      <c r="D96" s="93"/>
      <c r="E96" s="93"/>
      <c r="F96" s="93"/>
      <c r="G96" s="93"/>
      <c r="H96" s="93"/>
      <c r="I96" s="93"/>
      <c r="J96" s="111" t="s">
        <v>124</v>
      </c>
      <c r="K96" s="93"/>
      <c r="L96" s="28"/>
    </row>
    <row r="97" spans="2:65" s="1" customFormat="1" ht="10.35" customHeight="1" x14ac:dyDescent="0.2">
      <c r="B97" s="28"/>
      <c r="L97" s="28"/>
    </row>
    <row r="98" spans="2:65" s="1" customFormat="1" ht="22.9" customHeight="1" x14ac:dyDescent="0.2">
      <c r="B98" s="28"/>
      <c r="C98" s="112" t="s">
        <v>125</v>
      </c>
      <c r="J98" s="64"/>
      <c r="L98" s="28"/>
      <c r="AU98" s="14" t="s">
        <v>126</v>
      </c>
    </row>
    <row r="99" spans="2:65" s="8" customFormat="1" ht="25.15" customHeight="1" x14ac:dyDescent="0.2">
      <c r="B99" s="113"/>
      <c r="D99" s="114" t="s">
        <v>449</v>
      </c>
      <c r="E99" s="115"/>
      <c r="F99" s="115"/>
      <c r="G99" s="115"/>
      <c r="H99" s="115"/>
      <c r="I99" s="115"/>
      <c r="J99" s="116"/>
      <c r="L99" s="113"/>
    </row>
    <row r="100" spans="2:65" s="9" customFormat="1" ht="19.899999999999999" customHeight="1" x14ac:dyDescent="0.2">
      <c r="B100" s="117"/>
      <c r="D100" s="118" t="s">
        <v>450</v>
      </c>
      <c r="E100" s="119"/>
      <c r="F100" s="119"/>
      <c r="G100" s="119"/>
      <c r="H100" s="119"/>
      <c r="I100" s="119"/>
      <c r="J100" s="120"/>
      <c r="L100" s="117"/>
    </row>
    <row r="101" spans="2:65" s="1" customFormat="1" ht="21.75" customHeight="1" x14ac:dyDescent="0.2">
      <c r="B101" s="28"/>
      <c r="L101" s="28"/>
    </row>
    <row r="102" spans="2:65" s="1" customFormat="1" ht="7.15" customHeight="1" x14ac:dyDescent="0.2">
      <c r="B102" s="28"/>
      <c r="L102" s="28"/>
    </row>
    <row r="103" spans="2:65" s="1" customFormat="1" ht="29.25" customHeight="1" x14ac:dyDescent="0.2">
      <c r="B103" s="28"/>
      <c r="C103" s="112" t="s">
        <v>140</v>
      </c>
      <c r="J103" s="121">
        <f>ROUND(J104 + J105 + J106,2)</f>
        <v>0</v>
      </c>
      <c r="L103" s="28"/>
      <c r="N103" s="122" t="s">
        <v>35</v>
      </c>
    </row>
    <row r="104" spans="2:65" s="1" customFormat="1" ht="18" customHeight="1" x14ac:dyDescent="0.2">
      <c r="B104" s="123"/>
      <c r="C104" s="124"/>
      <c r="D104" s="303" t="s">
        <v>141</v>
      </c>
      <c r="E104" s="303"/>
      <c r="F104" s="303"/>
      <c r="G104" s="124"/>
      <c r="H104" s="124"/>
      <c r="I104" s="124"/>
      <c r="J104" s="125">
        <v>0</v>
      </c>
      <c r="K104" s="124"/>
      <c r="L104" s="123"/>
      <c r="M104" s="124"/>
      <c r="N104" s="126" t="s">
        <v>37</v>
      </c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7" t="s">
        <v>142</v>
      </c>
      <c r="AZ104" s="124"/>
      <c r="BA104" s="124"/>
      <c r="BB104" s="124"/>
      <c r="BC104" s="124"/>
      <c r="BD104" s="124"/>
      <c r="BE104" s="128">
        <f>IF(N104="základná",J104,0)</f>
        <v>0</v>
      </c>
      <c r="BF104" s="128">
        <f>IF(N104="znížená",J104,0)</f>
        <v>0</v>
      </c>
      <c r="BG104" s="128">
        <f>IF(N104="zákl. prenesená",J104,0)</f>
        <v>0</v>
      </c>
      <c r="BH104" s="128">
        <f>IF(N104="zníž. prenesená",J104,0)</f>
        <v>0</v>
      </c>
      <c r="BI104" s="128">
        <f>IF(N104="nulová",J104,0)</f>
        <v>0</v>
      </c>
      <c r="BJ104" s="127" t="s">
        <v>83</v>
      </c>
      <c r="BK104" s="124"/>
      <c r="BL104" s="124"/>
      <c r="BM104" s="124"/>
    </row>
    <row r="105" spans="2:65" s="1" customFormat="1" ht="18" customHeight="1" x14ac:dyDescent="0.2">
      <c r="B105" s="123"/>
      <c r="C105" s="124"/>
      <c r="D105" s="303" t="s">
        <v>143</v>
      </c>
      <c r="E105" s="303"/>
      <c r="F105" s="303"/>
      <c r="G105" s="124"/>
      <c r="H105" s="124"/>
      <c r="I105" s="124"/>
      <c r="J105" s="125">
        <v>0</v>
      </c>
      <c r="K105" s="124"/>
      <c r="L105" s="123"/>
      <c r="M105" s="124"/>
      <c r="N105" s="126" t="s">
        <v>37</v>
      </c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124"/>
      <c r="AU105" s="124"/>
      <c r="AV105" s="124"/>
      <c r="AW105" s="124"/>
      <c r="AX105" s="124"/>
      <c r="AY105" s="127" t="s">
        <v>142</v>
      </c>
      <c r="AZ105" s="124"/>
      <c r="BA105" s="124"/>
      <c r="BB105" s="124"/>
      <c r="BC105" s="124"/>
      <c r="BD105" s="124"/>
      <c r="BE105" s="128">
        <f>IF(N105="základná",J105,0)</f>
        <v>0</v>
      </c>
      <c r="BF105" s="128">
        <f>IF(N105="znížená",J105,0)</f>
        <v>0</v>
      </c>
      <c r="BG105" s="128">
        <f>IF(N105="zákl. prenesená",J105,0)</f>
        <v>0</v>
      </c>
      <c r="BH105" s="128">
        <f>IF(N105="zníž. prenesená",J105,0)</f>
        <v>0</v>
      </c>
      <c r="BI105" s="128">
        <f>IF(N105="nulová",J105,0)</f>
        <v>0</v>
      </c>
      <c r="BJ105" s="127" t="s">
        <v>83</v>
      </c>
      <c r="BK105" s="124"/>
      <c r="BL105" s="124"/>
      <c r="BM105" s="124"/>
    </row>
    <row r="106" spans="2:65" s="1" customFormat="1" ht="18" customHeight="1" x14ac:dyDescent="0.2">
      <c r="B106" s="123"/>
      <c r="C106" s="124"/>
      <c r="D106" s="303" t="s">
        <v>144</v>
      </c>
      <c r="E106" s="303"/>
      <c r="F106" s="303"/>
      <c r="G106" s="124"/>
      <c r="H106" s="124"/>
      <c r="I106" s="124"/>
      <c r="J106" s="125">
        <v>0</v>
      </c>
      <c r="K106" s="124"/>
      <c r="L106" s="123"/>
      <c r="M106" s="124"/>
      <c r="N106" s="126" t="s">
        <v>37</v>
      </c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24"/>
      <c r="AV106" s="124"/>
      <c r="AW106" s="124"/>
      <c r="AX106" s="124"/>
      <c r="AY106" s="127" t="s">
        <v>142</v>
      </c>
      <c r="AZ106" s="124"/>
      <c r="BA106" s="124"/>
      <c r="BB106" s="124"/>
      <c r="BC106" s="124"/>
      <c r="BD106" s="124"/>
      <c r="BE106" s="128">
        <f>IF(N106="základná",J106,0)</f>
        <v>0</v>
      </c>
      <c r="BF106" s="128">
        <f>IF(N106="znížená",J106,0)</f>
        <v>0</v>
      </c>
      <c r="BG106" s="128">
        <f>IF(N106="zákl. prenesená",J106,0)</f>
        <v>0</v>
      </c>
      <c r="BH106" s="128">
        <f>IF(N106="zníž. prenesená",J106,0)</f>
        <v>0</v>
      </c>
      <c r="BI106" s="128">
        <f>IF(N106="nulová",J106,0)</f>
        <v>0</v>
      </c>
      <c r="BJ106" s="127" t="s">
        <v>83</v>
      </c>
      <c r="BK106" s="124"/>
      <c r="BL106" s="124"/>
      <c r="BM106" s="124"/>
    </row>
    <row r="107" spans="2:65" s="1" customFormat="1" ht="18" customHeight="1" x14ac:dyDescent="0.2">
      <c r="B107" s="28"/>
      <c r="L107" s="28"/>
    </row>
    <row r="108" spans="2:65" s="1" customFormat="1" ht="29.25" customHeight="1" x14ac:dyDescent="0.2">
      <c r="B108" s="28"/>
      <c r="C108" s="92" t="s">
        <v>112</v>
      </c>
      <c r="D108" s="93"/>
      <c r="E108" s="93"/>
      <c r="F108" s="93"/>
      <c r="G108" s="93"/>
      <c r="H108" s="93"/>
      <c r="I108" s="93"/>
      <c r="J108" s="94"/>
      <c r="K108" s="93"/>
      <c r="L108" s="28"/>
    </row>
    <row r="109" spans="2:65" s="1" customFormat="1" ht="7.15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7.15" customHeight="1" x14ac:dyDescent="0.2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5.15" customHeight="1" x14ac:dyDescent="0.2">
      <c r="B114" s="28"/>
      <c r="C114" s="18" t="s">
        <v>145</v>
      </c>
      <c r="L114" s="28"/>
    </row>
    <row r="115" spans="2:20" s="1" customFormat="1" ht="7.15" customHeight="1" x14ac:dyDescent="0.2">
      <c r="B115" s="28"/>
      <c r="L115" s="28"/>
    </row>
    <row r="116" spans="2:20" s="1" customFormat="1" ht="12" customHeight="1" x14ac:dyDescent="0.2">
      <c r="B116" s="28"/>
      <c r="C116" s="23" t="s">
        <v>12</v>
      </c>
      <c r="L116" s="28"/>
    </row>
    <row r="117" spans="2:20" s="1" customFormat="1" ht="16.5" customHeight="1" x14ac:dyDescent="0.2">
      <c r="B117" s="28"/>
      <c r="E117" s="300" t="str">
        <f>E7</f>
        <v>Senica OÚ, klientske centrum - stavebné úpravy</v>
      </c>
      <c r="F117" s="301"/>
      <c r="G117" s="301"/>
      <c r="H117" s="301"/>
      <c r="L117" s="28"/>
    </row>
    <row r="118" spans="2:20" ht="12" customHeight="1" x14ac:dyDescent="0.2">
      <c r="B118" s="17"/>
      <c r="C118" s="23" t="s">
        <v>114</v>
      </c>
      <c r="L118" s="17"/>
    </row>
    <row r="119" spans="2:20" s="1" customFormat="1" ht="16.5" customHeight="1" x14ac:dyDescent="0.2">
      <c r="B119" s="28"/>
      <c r="E119" s="300" t="s">
        <v>115</v>
      </c>
      <c r="F119" s="302"/>
      <c r="G119" s="302"/>
      <c r="H119" s="302"/>
      <c r="L119" s="28"/>
    </row>
    <row r="120" spans="2:20" s="1" customFormat="1" ht="12" customHeight="1" x14ac:dyDescent="0.2">
      <c r="B120" s="28"/>
      <c r="C120" s="23" t="s">
        <v>116</v>
      </c>
      <c r="L120" s="28"/>
    </row>
    <row r="121" spans="2:20" s="1" customFormat="1" ht="16.5" customHeight="1" x14ac:dyDescent="0.2">
      <c r="B121" s="28"/>
      <c r="E121" s="261" t="str">
        <f>E11</f>
        <v>2 - Zdravotechnika</v>
      </c>
      <c r="F121" s="302"/>
      <c r="G121" s="302"/>
      <c r="H121" s="302"/>
      <c r="L121" s="28"/>
    </row>
    <row r="122" spans="2:20" s="1" customFormat="1" ht="7.15" customHeight="1" x14ac:dyDescent="0.2">
      <c r="B122" s="28"/>
      <c r="L122" s="28"/>
    </row>
    <row r="123" spans="2:20" s="1" customFormat="1" ht="12" customHeight="1" x14ac:dyDescent="0.2">
      <c r="B123" s="28"/>
      <c r="C123" s="23" t="s">
        <v>15</v>
      </c>
      <c r="F123" s="21" t="str">
        <f>F14</f>
        <v xml:space="preserve"> </v>
      </c>
      <c r="I123" s="23" t="s">
        <v>17</v>
      </c>
      <c r="J123" s="51" t="str">
        <f>IF(J14="","",J14)</f>
        <v/>
      </c>
      <c r="L123" s="28"/>
    </row>
    <row r="124" spans="2:20" s="1" customFormat="1" ht="7.15" customHeight="1" x14ac:dyDescent="0.2">
      <c r="B124" s="28"/>
      <c r="L124" s="28"/>
    </row>
    <row r="125" spans="2:20" s="1" customFormat="1" ht="40.15" customHeight="1" x14ac:dyDescent="0.2">
      <c r="B125" s="28"/>
      <c r="C125" s="23" t="s">
        <v>18</v>
      </c>
      <c r="F125" s="21" t="str">
        <f>E17</f>
        <v xml:space="preserve">Ministerstvo vnútra Slovenskej republiky </v>
      </c>
      <c r="I125" s="23" t="s">
        <v>24</v>
      </c>
      <c r="J125" s="24" t="str">
        <f>E23</f>
        <v xml:space="preserve">Architectural &amp; Building Management s.r.o. </v>
      </c>
      <c r="L125" s="28"/>
    </row>
    <row r="126" spans="2:20" s="1" customFormat="1" ht="15.4" customHeight="1" x14ac:dyDescent="0.2">
      <c r="B126" s="28"/>
      <c r="C126" s="23" t="s">
        <v>22</v>
      </c>
      <c r="F126" s="21" t="str">
        <f>IF(E20="","",E20)</f>
        <v xml:space="preserve"> </v>
      </c>
      <c r="I126" s="23" t="s">
        <v>27</v>
      </c>
      <c r="J126" s="24"/>
      <c r="L126" s="28"/>
    </row>
    <row r="127" spans="2:20" s="1" customFormat="1" ht="10.35" customHeight="1" x14ac:dyDescent="0.2">
      <c r="B127" s="28"/>
      <c r="L127" s="28"/>
    </row>
    <row r="128" spans="2:20" s="10" customFormat="1" ht="29.25" customHeight="1" x14ac:dyDescent="0.2">
      <c r="B128" s="129"/>
      <c r="C128" s="130" t="s">
        <v>146</v>
      </c>
      <c r="D128" s="131" t="s">
        <v>56</v>
      </c>
      <c r="E128" s="131" t="s">
        <v>52</v>
      </c>
      <c r="F128" s="131" t="s">
        <v>53</v>
      </c>
      <c r="G128" s="131" t="s">
        <v>147</v>
      </c>
      <c r="H128" s="131" t="s">
        <v>148</v>
      </c>
      <c r="I128" s="131" t="s">
        <v>149</v>
      </c>
      <c r="J128" s="132" t="s">
        <v>124</v>
      </c>
      <c r="K128" s="133" t="s">
        <v>150</v>
      </c>
      <c r="L128" s="129"/>
      <c r="M128" s="57" t="s">
        <v>1</v>
      </c>
      <c r="N128" s="58" t="s">
        <v>35</v>
      </c>
      <c r="O128" s="58" t="s">
        <v>151</v>
      </c>
      <c r="P128" s="58" t="s">
        <v>152</v>
      </c>
      <c r="Q128" s="58" t="s">
        <v>153</v>
      </c>
      <c r="R128" s="58" t="s">
        <v>154</v>
      </c>
      <c r="S128" s="58" t="s">
        <v>155</v>
      </c>
      <c r="T128" s="59" t="s">
        <v>156</v>
      </c>
    </row>
    <row r="129" spans="2:65" s="1" customFormat="1" ht="22.9" customHeight="1" x14ac:dyDescent="0.25">
      <c r="B129" s="28"/>
      <c r="C129" s="62" t="s">
        <v>120</v>
      </c>
      <c r="J129" s="134"/>
      <c r="L129" s="28"/>
      <c r="M129" s="60"/>
      <c r="N129" s="52"/>
      <c r="O129" s="52"/>
      <c r="P129" s="135">
        <f>P130</f>
        <v>0</v>
      </c>
      <c r="Q129" s="52"/>
      <c r="R129" s="135">
        <f>R130</f>
        <v>0</v>
      </c>
      <c r="S129" s="52"/>
      <c r="T129" s="136">
        <f>T130</f>
        <v>0</v>
      </c>
      <c r="AT129" s="14" t="s">
        <v>70</v>
      </c>
      <c r="AU129" s="14" t="s">
        <v>126</v>
      </c>
      <c r="BK129" s="137">
        <f>BK130</f>
        <v>0</v>
      </c>
    </row>
    <row r="130" spans="2:65" s="11" customFormat="1" ht="25.9" customHeight="1" x14ac:dyDescent="0.2">
      <c r="B130" s="138"/>
      <c r="D130" s="139" t="s">
        <v>70</v>
      </c>
      <c r="E130" s="140" t="s">
        <v>451</v>
      </c>
      <c r="F130" s="140" t="s">
        <v>452</v>
      </c>
      <c r="J130" s="141"/>
      <c r="L130" s="138"/>
      <c r="M130" s="142"/>
      <c r="P130" s="143">
        <f>P131</f>
        <v>0</v>
      </c>
      <c r="R130" s="143">
        <f>R131</f>
        <v>0</v>
      </c>
      <c r="T130" s="144">
        <f>T131</f>
        <v>0</v>
      </c>
      <c r="AR130" s="139" t="s">
        <v>83</v>
      </c>
      <c r="AT130" s="145" t="s">
        <v>70</v>
      </c>
      <c r="AU130" s="145" t="s">
        <v>71</v>
      </c>
      <c r="AY130" s="139" t="s">
        <v>159</v>
      </c>
      <c r="BK130" s="146">
        <f>BK131</f>
        <v>0</v>
      </c>
    </row>
    <row r="131" spans="2:65" s="11" customFormat="1" ht="22.9" customHeight="1" x14ac:dyDescent="0.2">
      <c r="B131" s="138"/>
      <c r="D131" s="139" t="s">
        <v>70</v>
      </c>
      <c r="E131" s="147" t="s">
        <v>453</v>
      </c>
      <c r="F131" s="147" t="s">
        <v>454</v>
      </c>
      <c r="J131" s="148"/>
      <c r="L131" s="138"/>
      <c r="M131" s="142"/>
      <c r="P131" s="143">
        <f>SUM(P132:P148)</f>
        <v>0</v>
      </c>
      <c r="R131" s="143">
        <f>SUM(R132:R148)</f>
        <v>0</v>
      </c>
      <c r="T131" s="144">
        <f>SUM(T132:T148)</f>
        <v>0</v>
      </c>
      <c r="AR131" s="139" t="s">
        <v>83</v>
      </c>
      <c r="AT131" s="145" t="s">
        <v>70</v>
      </c>
      <c r="AU131" s="145" t="s">
        <v>78</v>
      </c>
      <c r="AY131" s="139" t="s">
        <v>159</v>
      </c>
      <c r="BK131" s="146">
        <f>SUM(BK132:BK148)</f>
        <v>0</v>
      </c>
    </row>
    <row r="132" spans="2:65" s="1" customFormat="1" ht="24.4" customHeight="1" x14ac:dyDescent="0.2">
      <c r="B132" s="123"/>
      <c r="C132" s="149" t="s">
        <v>78</v>
      </c>
      <c r="D132" s="149" t="s">
        <v>161</v>
      </c>
      <c r="E132" s="150" t="s">
        <v>455</v>
      </c>
      <c r="F132" s="151" t="s">
        <v>1789</v>
      </c>
      <c r="G132" s="152" t="s">
        <v>196</v>
      </c>
      <c r="H132" s="153">
        <v>40</v>
      </c>
      <c r="I132" s="154"/>
      <c r="J132" s="154"/>
      <c r="K132" s="155"/>
      <c r="L132" s="28"/>
      <c r="M132" s="156" t="s">
        <v>1</v>
      </c>
      <c r="N132" s="122" t="s">
        <v>37</v>
      </c>
      <c r="O132" s="157">
        <v>0</v>
      </c>
      <c r="P132" s="157">
        <f t="shared" ref="P132:P148" si="0">O132*H132</f>
        <v>0</v>
      </c>
      <c r="Q132" s="157">
        <v>0</v>
      </c>
      <c r="R132" s="157">
        <f t="shared" ref="R132:R148" si="1">Q132*H132</f>
        <v>0</v>
      </c>
      <c r="S132" s="157">
        <v>0</v>
      </c>
      <c r="T132" s="158">
        <f t="shared" ref="T132:T148" si="2">S132*H132</f>
        <v>0</v>
      </c>
      <c r="V132" s="306"/>
      <c r="AR132" s="159" t="s">
        <v>186</v>
      </c>
      <c r="AT132" s="159" t="s">
        <v>161</v>
      </c>
      <c r="AU132" s="159" t="s">
        <v>83</v>
      </c>
      <c r="AY132" s="14" t="s">
        <v>159</v>
      </c>
      <c r="BE132" s="160">
        <f t="shared" ref="BE132:BE148" si="3">IF(N132="základná",J132,0)</f>
        <v>0</v>
      </c>
      <c r="BF132" s="160">
        <f t="shared" ref="BF132:BF148" si="4">IF(N132="znížená",J132,0)</f>
        <v>0</v>
      </c>
      <c r="BG132" s="160">
        <f t="shared" ref="BG132:BG148" si="5">IF(N132="zákl. prenesená",J132,0)</f>
        <v>0</v>
      </c>
      <c r="BH132" s="160">
        <f t="shared" ref="BH132:BH148" si="6">IF(N132="zníž. prenesená",J132,0)</f>
        <v>0</v>
      </c>
      <c r="BI132" s="160">
        <f t="shared" ref="BI132:BI148" si="7">IF(N132="nulová",J132,0)</f>
        <v>0</v>
      </c>
      <c r="BJ132" s="14" t="s">
        <v>83</v>
      </c>
      <c r="BK132" s="160">
        <f t="shared" ref="BK132:BK148" si="8">ROUND(I132*H132,2)</f>
        <v>0</v>
      </c>
      <c r="BL132" s="14" t="s">
        <v>186</v>
      </c>
      <c r="BM132" s="159" t="s">
        <v>83</v>
      </c>
    </row>
    <row r="133" spans="2:65" s="1" customFormat="1" ht="24.4" customHeight="1" x14ac:dyDescent="0.2">
      <c r="B133" s="123"/>
      <c r="C133" s="149" t="s">
        <v>83</v>
      </c>
      <c r="D133" s="149" t="s">
        <v>161</v>
      </c>
      <c r="E133" s="150" t="s">
        <v>456</v>
      </c>
      <c r="F133" s="151" t="s">
        <v>1790</v>
      </c>
      <c r="G133" s="152" t="s">
        <v>196</v>
      </c>
      <c r="H133" s="153">
        <v>20</v>
      </c>
      <c r="I133" s="154"/>
      <c r="J133" s="154"/>
      <c r="K133" s="155"/>
      <c r="L133" s="28"/>
      <c r="M133" s="156" t="s">
        <v>1</v>
      </c>
      <c r="N133" s="122" t="s">
        <v>37</v>
      </c>
      <c r="O133" s="157">
        <v>0</v>
      </c>
      <c r="P133" s="157">
        <f t="shared" si="0"/>
        <v>0</v>
      </c>
      <c r="Q133" s="157">
        <v>0</v>
      </c>
      <c r="R133" s="157">
        <f t="shared" si="1"/>
        <v>0</v>
      </c>
      <c r="S133" s="157">
        <v>0</v>
      </c>
      <c r="T133" s="158">
        <f t="shared" si="2"/>
        <v>0</v>
      </c>
      <c r="V133" s="306"/>
      <c r="AR133" s="159" t="s">
        <v>186</v>
      </c>
      <c r="AT133" s="159" t="s">
        <v>161</v>
      </c>
      <c r="AU133" s="159" t="s">
        <v>83</v>
      </c>
      <c r="AY133" s="14" t="s">
        <v>159</v>
      </c>
      <c r="BE133" s="160">
        <f t="shared" si="3"/>
        <v>0</v>
      </c>
      <c r="BF133" s="160">
        <f t="shared" si="4"/>
        <v>0</v>
      </c>
      <c r="BG133" s="160">
        <f t="shared" si="5"/>
        <v>0</v>
      </c>
      <c r="BH133" s="160">
        <f t="shared" si="6"/>
        <v>0</v>
      </c>
      <c r="BI133" s="160">
        <f t="shared" si="7"/>
        <v>0</v>
      </c>
      <c r="BJ133" s="14" t="s">
        <v>83</v>
      </c>
      <c r="BK133" s="160">
        <f t="shared" si="8"/>
        <v>0</v>
      </c>
      <c r="BL133" s="14" t="s">
        <v>186</v>
      </c>
      <c r="BM133" s="159" t="s">
        <v>90</v>
      </c>
    </row>
    <row r="134" spans="2:65" s="1" customFormat="1" ht="24.4" customHeight="1" x14ac:dyDescent="0.2">
      <c r="B134" s="123"/>
      <c r="C134" s="149" t="s">
        <v>87</v>
      </c>
      <c r="D134" s="149" t="s">
        <v>161</v>
      </c>
      <c r="E134" s="150" t="s">
        <v>457</v>
      </c>
      <c r="F134" s="151" t="s">
        <v>1791</v>
      </c>
      <c r="G134" s="152" t="s">
        <v>196</v>
      </c>
      <c r="H134" s="153">
        <v>35</v>
      </c>
      <c r="I134" s="154"/>
      <c r="J134" s="154"/>
      <c r="K134" s="155"/>
      <c r="L134" s="28"/>
      <c r="M134" s="156" t="s">
        <v>1</v>
      </c>
      <c r="N134" s="122" t="s">
        <v>37</v>
      </c>
      <c r="O134" s="157">
        <v>0</v>
      </c>
      <c r="P134" s="157">
        <f t="shared" si="0"/>
        <v>0</v>
      </c>
      <c r="Q134" s="157">
        <v>0</v>
      </c>
      <c r="R134" s="157">
        <f t="shared" si="1"/>
        <v>0</v>
      </c>
      <c r="S134" s="157">
        <v>0</v>
      </c>
      <c r="T134" s="158">
        <f t="shared" si="2"/>
        <v>0</v>
      </c>
      <c r="V134" s="306"/>
      <c r="AR134" s="159" t="s">
        <v>186</v>
      </c>
      <c r="AT134" s="159" t="s">
        <v>161</v>
      </c>
      <c r="AU134" s="159" t="s">
        <v>83</v>
      </c>
      <c r="AY134" s="14" t="s">
        <v>159</v>
      </c>
      <c r="BE134" s="160">
        <f t="shared" si="3"/>
        <v>0</v>
      </c>
      <c r="BF134" s="160">
        <f t="shared" si="4"/>
        <v>0</v>
      </c>
      <c r="BG134" s="160">
        <f t="shared" si="5"/>
        <v>0</v>
      </c>
      <c r="BH134" s="160">
        <f t="shared" si="6"/>
        <v>0</v>
      </c>
      <c r="BI134" s="160">
        <f t="shared" si="7"/>
        <v>0</v>
      </c>
      <c r="BJ134" s="14" t="s">
        <v>83</v>
      </c>
      <c r="BK134" s="160">
        <f t="shared" si="8"/>
        <v>0</v>
      </c>
      <c r="BL134" s="14" t="s">
        <v>186</v>
      </c>
      <c r="BM134" s="159" t="s">
        <v>102</v>
      </c>
    </row>
    <row r="135" spans="2:65" s="1" customFormat="1" ht="24.4" customHeight="1" x14ac:dyDescent="0.2">
      <c r="B135" s="123"/>
      <c r="C135" s="149" t="s">
        <v>90</v>
      </c>
      <c r="D135" s="149" t="s">
        <v>161</v>
      </c>
      <c r="E135" s="150" t="s">
        <v>458</v>
      </c>
      <c r="F135" s="151" t="s">
        <v>1792</v>
      </c>
      <c r="G135" s="152" t="s">
        <v>196</v>
      </c>
      <c r="H135" s="153">
        <v>15</v>
      </c>
      <c r="I135" s="154"/>
      <c r="J135" s="154"/>
      <c r="K135" s="155"/>
      <c r="L135" s="28"/>
      <c r="M135" s="156" t="s">
        <v>1</v>
      </c>
      <c r="N135" s="122" t="s">
        <v>37</v>
      </c>
      <c r="O135" s="157">
        <v>0</v>
      </c>
      <c r="P135" s="157">
        <f t="shared" si="0"/>
        <v>0</v>
      </c>
      <c r="Q135" s="157">
        <v>0</v>
      </c>
      <c r="R135" s="157">
        <f t="shared" si="1"/>
        <v>0</v>
      </c>
      <c r="S135" s="157">
        <v>0</v>
      </c>
      <c r="T135" s="158">
        <f t="shared" si="2"/>
        <v>0</v>
      </c>
      <c r="V135" s="306"/>
      <c r="AR135" s="159" t="s">
        <v>186</v>
      </c>
      <c r="AT135" s="159" t="s">
        <v>161</v>
      </c>
      <c r="AU135" s="159" t="s">
        <v>83</v>
      </c>
      <c r="AY135" s="14" t="s">
        <v>159</v>
      </c>
      <c r="BE135" s="160">
        <f t="shared" si="3"/>
        <v>0</v>
      </c>
      <c r="BF135" s="160">
        <f t="shared" si="4"/>
        <v>0</v>
      </c>
      <c r="BG135" s="160">
        <f t="shared" si="5"/>
        <v>0</v>
      </c>
      <c r="BH135" s="160">
        <f t="shared" si="6"/>
        <v>0</v>
      </c>
      <c r="BI135" s="160">
        <f t="shared" si="7"/>
        <v>0</v>
      </c>
      <c r="BJ135" s="14" t="s">
        <v>83</v>
      </c>
      <c r="BK135" s="160">
        <f t="shared" si="8"/>
        <v>0</v>
      </c>
      <c r="BL135" s="14" t="s">
        <v>186</v>
      </c>
      <c r="BM135" s="159" t="s">
        <v>170</v>
      </c>
    </row>
    <row r="136" spans="2:65" s="1" customFormat="1" ht="24.4" customHeight="1" x14ac:dyDescent="0.2">
      <c r="B136" s="123"/>
      <c r="C136" s="149" t="s">
        <v>105</v>
      </c>
      <c r="D136" s="149" t="s">
        <v>161</v>
      </c>
      <c r="E136" s="150" t="s">
        <v>459</v>
      </c>
      <c r="F136" s="151" t="s">
        <v>1793</v>
      </c>
      <c r="G136" s="152" t="s">
        <v>196</v>
      </c>
      <c r="H136" s="153">
        <v>15</v>
      </c>
      <c r="I136" s="154"/>
      <c r="J136" s="154"/>
      <c r="K136" s="155"/>
      <c r="L136" s="28"/>
      <c r="M136" s="156" t="s">
        <v>1</v>
      </c>
      <c r="N136" s="122" t="s">
        <v>37</v>
      </c>
      <c r="O136" s="157">
        <v>0</v>
      </c>
      <c r="P136" s="157">
        <f t="shared" si="0"/>
        <v>0</v>
      </c>
      <c r="Q136" s="157">
        <v>0</v>
      </c>
      <c r="R136" s="157">
        <f t="shared" si="1"/>
        <v>0</v>
      </c>
      <c r="S136" s="157">
        <v>0</v>
      </c>
      <c r="T136" s="158">
        <f t="shared" si="2"/>
        <v>0</v>
      </c>
      <c r="V136" s="306"/>
      <c r="AR136" s="159" t="s">
        <v>186</v>
      </c>
      <c r="AT136" s="159" t="s">
        <v>161</v>
      </c>
      <c r="AU136" s="159" t="s">
        <v>83</v>
      </c>
      <c r="AY136" s="14" t="s">
        <v>159</v>
      </c>
      <c r="BE136" s="160">
        <f t="shared" si="3"/>
        <v>0</v>
      </c>
      <c r="BF136" s="160">
        <f t="shared" si="4"/>
        <v>0</v>
      </c>
      <c r="BG136" s="160">
        <f t="shared" si="5"/>
        <v>0</v>
      </c>
      <c r="BH136" s="160">
        <f t="shared" si="6"/>
        <v>0</v>
      </c>
      <c r="BI136" s="160">
        <f t="shared" si="7"/>
        <v>0</v>
      </c>
      <c r="BJ136" s="14" t="s">
        <v>83</v>
      </c>
      <c r="BK136" s="160">
        <f t="shared" si="8"/>
        <v>0</v>
      </c>
      <c r="BL136" s="14" t="s">
        <v>186</v>
      </c>
      <c r="BM136" s="159" t="s">
        <v>177</v>
      </c>
    </row>
    <row r="137" spans="2:65" s="1" customFormat="1" ht="24.4" customHeight="1" x14ac:dyDescent="0.2">
      <c r="B137" s="123"/>
      <c r="C137" s="149" t="s">
        <v>102</v>
      </c>
      <c r="D137" s="149" t="s">
        <v>161</v>
      </c>
      <c r="E137" s="150" t="s">
        <v>460</v>
      </c>
      <c r="F137" s="151" t="s">
        <v>461</v>
      </c>
      <c r="G137" s="152" t="s">
        <v>462</v>
      </c>
      <c r="H137" s="153">
        <v>16</v>
      </c>
      <c r="I137" s="154"/>
      <c r="J137" s="154"/>
      <c r="K137" s="155"/>
      <c r="L137" s="28"/>
      <c r="M137" s="156" t="s">
        <v>1</v>
      </c>
      <c r="N137" s="122" t="s">
        <v>37</v>
      </c>
      <c r="O137" s="157">
        <v>0</v>
      </c>
      <c r="P137" s="157">
        <f t="shared" si="0"/>
        <v>0</v>
      </c>
      <c r="Q137" s="157">
        <v>0</v>
      </c>
      <c r="R137" s="157">
        <f t="shared" si="1"/>
        <v>0</v>
      </c>
      <c r="S137" s="157">
        <v>0</v>
      </c>
      <c r="T137" s="158">
        <f t="shared" si="2"/>
        <v>0</v>
      </c>
      <c r="AR137" s="159" t="s">
        <v>186</v>
      </c>
      <c r="AT137" s="159" t="s">
        <v>161</v>
      </c>
      <c r="AU137" s="159" t="s">
        <v>83</v>
      </c>
      <c r="AY137" s="14" t="s">
        <v>159</v>
      </c>
      <c r="BE137" s="160">
        <f t="shared" si="3"/>
        <v>0</v>
      </c>
      <c r="BF137" s="160">
        <f t="shared" si="4"/>
        <v>0</v>
      </c>
      <c r="BG137" s="160">
        <f t="shared" si="5"/>
        <v>0</v>
      </c>
      <c r="BH137" s="160">
        <f t="shared" si="6"/>
        <v>0</v>
      </c>
      <c r="BI137" s="160">
        <f t="shared" si="7"/>
        <v>0</v>
      </c>
      <c r="BJ137" s="14" t="s">
        <v>83</v>
      </c>
      <c r="BK137" s="160">
        <f t="shared" si="8"/>
        <v>0</v>
      </c>
      <c r="BL137" s="14" t="s">
        <v>186</v>
      </c>
      <c r="BM137" s="159" t="s">
        <v>180</v>
      </c>
    </row>
    <row r="138" spans="2:65" s="1" customFormat="1" ht="37.9" customHeight="1" x14ac:dyDescent="0.2">
      <c r="B138" s="123"/>
      <c r="C138" s="149" t="s">
        <v>108</v>
      </c>
      <c r="D138" s="149" t="s">
        <v>161</v>
      </c>
      <c r="E138" s="150" t="s">
        <v>463</v>
      </c>
      <c r="F138" s="151" t="s">
        <v>464</v>
      </c>
      <c r="G138" s="152" t="s">
        <v>462</v>
      </c>
      <c r="H138" s="153">
        <v>8</v>
      </c>
      <c r="I138" s="154"/>
      <c r="J138" s="154"/>
      <c r="K138" s="155"/>
      <c r="L138" s="28"/>
      <c r="M138" s="156" t="s">
        <v>1</v>
      </c>
      <c r="N138" s="122" t="s">
        <v>37</v>
      </c>
      <c r="O138" s="157">
        <v>0</v>
      </c>
      <c r="P138" s="157">
        <f t="shared" si="0"/>
        <v>0</v>
      </c>
      <c r="Q138" s="157">
        <v>0</v>
      </c>
      <c r="R138" s="157">
        <f t="shared" si="1"/>
        <v>0</v>
      </c>
      <c r="S138" s="157">
        <v>0</v>
      </c>
      <c r="T138" s="158">
        <f t="shared" si="2"/>
        <v>0</v>
      </c>
      <c r="AR138" s="159" t="s">
        <v>186</v>
      </c>
      <c r="AT138" s="159" t="s">
        <v>161</v>
      </c>
      <c r="AU138" s="159" t="s">
        <v>83</v>
      </c>
      <c r="AY138" s="14" t="s">
        <v>159</v>
      </c>
      <c r="BE138" s="160">
        <f t="shared" si="3"/>
        <v>0</v>
      </c>
      <c r="BF138" s="160">
        <f t="shared" si="4"/>
        <v>0</v>
      </c>
      <c r="BG138" s="160">
        <f t="shared" si="5"/>
        <v>0</v>
      </c>
      <c r="BH138" s="160">
        <f t="shared" si="6"/>
        <v>0</v>
      </c>
      <c r="BI138" s="160">
        <f t="shared" si="7"/>
        <v>0</v>
      </c>
      <c r="BJ138" s="14" t="s">
        <v>83</v>
      </c>
      <c r="BK138" s="160">
        <f t="shared" si="8"/>
        <v>0</v>
      </c>
      <c r="BL138" s="14" t="s">
        <v>186</v>
      </c>
      <c r="BM138" s="159" t="s">
        <v>183</v>
      </c>
    </row>
    <row r="139" spans="2:65" s="1" customFormat="1" ht="37.9" customHeight="1" x14ac:dyDescent="0.2">
      <c r="B139" s="123"/>
      <c r="C139" s="149" t="s">
        <v>170</v>
      </c>
      <c r="D139" s="149" t="s">
        <v>161</v>
      </c>
      <c r="E139" s="150" t="s">
        <v>465</v>
      </c>
      <c r="F139" s="151" t="s">
        <v>466</v>
      </c>
      <c r="G139" s="152" t="s">
        <v>462</v>
      </c>
      <c r="H139" s="153">
        <v>4</v>
      </c>
      <c r="I139" s="154"/>
      <c r="J139" s="154"/>
      <c r="K139" s="155"/>
      <c r="L139" s="28"/>
      <c r="M139" s="156" t="s">
        <v>1</v>
      </c>
      <c r="N139" s="122" t="s">
        <v>37</v>
      </c>
      <c r="O139" s="157">
        <v>0</v>
      </c>
      <c r="P139" s="157">
        <f t="shared" si="0"/>
        <v>0</v>
      </c>
      <c r="Q139" s="157">
        <v>0</v>
      </c>
      <c r="R139" s="157">
        <f t="shared" si="1"/>
        <v>0</v>
      </c>
      <c r="S139" s="157">
        <v>0</v>
      </c>
      <c r="T139" s="158">
        <f t="shared" si="2"/>
        <v>0</v>
      </c>
      <c r="AR139" s="159" t="s">
        <v>186</v>
      </c>
      <c r="AT139" s="159" t="s">
        <v>161</v>
      </c>
      <c r="AU139" s="159" t="s">
        <v>83</v>
      </c>
      <c r="AY139" s="14" t="s">
        <v>159</v>
      </c>
      <c r="BE139" s="160">
        <f t="shared" si="3"/>
        <v>0</v>
      </c>
      <c r="BF139" s="160">
        <f t="shared" si="4"/>
        <v>0</v>
      </c>
      <c r="BG139" s="160">
        <f t="shared" si="5"/>
        <v>0</v>
      </c>
      <c r="BH139" s="160">
        <f t="shared" si="6"/>
        <v>0</v>
      </c>
      <c r="BI139" s="160">
        <f t="shared" si="7"/>
        <v>0</v>
      </c>
      <c r="BJ139" s="14" t="s">
        <v>83</v>
      </c>
      <c r="BK139" s="160">
        <f t="shared" si="8"/>
        <v>0</v>
      </c>
      <c r="BL139" s="14" t="s">
        <v>186</v>
      </c>
      <c r="BM139" s="159" t="s">
        <v>186</v>
      </c>
    </row>
    <row r="140" spans="2:65" s="1" customFormat="1" ht="24.4" customHeight="1" x14ac:dyDescent="0.2">
      <c r="B140" s="123"/>
      <c r="C140" s="149" t="s">
        <v>187</v>
      </c>
      <c r="D140" s="149" t="s">
        <v>161</v>
      </c>
      <c r="E140" s="150" t="s">
        <v>467</v>
      </c>
      <c r="F140" s="151" t="s">
        <v>468</v>
      </c>
      <c r="G140" s="152" t="s">
        <v>462</v>
      </c>
      <c r="H140" s="153">
        <v>1</v>
      </c>
      <c r="I140" s="154"/>
      <c r="J140" s="154"/>
      <c r="K140" s="155"/>
      <c r="L140" s="28"/>
      <c r="M140" s="156" t="s">
        <v>1</v>
      </c>
      <c r="N140" s="122" t="s">
        <v>37</v>
      </c>
      <c r="O140" s="157">
        <v>0</v>
      </c>
      <c r="P140" s="157">
        <f t="shared" si="0"/>
        <v>0</v>
      </c>
      <c r="Q140" s="157">
        <v>0</v>
      </c>
      <c r="R140" s="157">
        <f t="shared" si="1"/>
        <v>0</v>
      </c>
      <c r="S140" s="157">
        <v>0</v>
      </c>
      <c r="T140" s="158">
        <f t="shared" si="2"/>
        <v>0</v>
      </c>
      <c r="AR140" s="159" t="s">
        <v>186</v>
      </c>
      <c r="AT140" s="159" t="s">
        <v>161</v>
      </c>
      <c r="AU140" s="159" t="s">
        <v>83</v>
      </c>
      <c r="AY140" s="14" t="s">
        <v>159</v>
      </c>
      <c r="BE140" s="160">
        <f t="shared" si="3"/>
        <v>0</v>
      </c>
      <c r="BF140" s="160">
        <f t="shared" si="4"/>
        <v>0</v>
      </c>
      <c r="BG140" s="160">
        <f t="shared" si="5"/>
        <v>0</v>
      </c>
      <c r="BH140" s="160">
        <f t="shared" si="6"/>
        <v>0</v>
      </c>
      <c r="BI140" s="160">
        <f t="shared" si="7"/>
        <v>0</v>
      </c>
      <c r="BJ140" s="14" t="s">
        <v>83</v>
      </c>
      <c r="BK140" s="160">
        <f t="shared" si="8"/>
        <v>0</v>
      </c>
      <c r="BL140" s="14" t="s">
        <v>186</v>
      </c>
      <c r="BM140" s="159" t="s">
        <v>190</v>
      </c>
    </row>
    <row r="141" spans="2:65" s="1" customFormat="1" ht="24.4" customHeight="1" x14ac:dyDescent="0.2">
      <c r="B141" s="123"/>
      <c r="C141" s="161" t="s">
        <v>177</v>
      </c>
      <c r="D141" s="161" t="s">
        <v>167</v>
      </c>
      <c r="E141" s="162" t="s">
        <v>469</v>
      </c>
      <c r="F141" s="163" t="s">
        <v>470</v>
      </c>
      <c r="G141" s="164" t="s">
        <v>462</v>
      </c>
      <c r="H141" s="165">
        <v>1</v>
      </c>
      <c r="I141" s="166"/>
      <c r="J141" s="166"/>
      <c r="K141" s="167"/>
      <c r="L141" s="168"/>
      <c r="M141" s="169" t="s">
        <v>1</v>
      </c>
      <c r="N141" s="170" t="s">
        <v>37</v>
      </c>
      <c r="O141" s="157">
        <v>0</v>
      </c>
      <c r="P141" s="157">
        <f t="shared" si="0"/>
        <v>0</v>
      </c>
      <c r="Q141" s="157">
        <v>0</v>
      </c>
      <c r="R141" s="157">
        <f t="shared" si="1"/>
        <v>0</v>
      </c>
      <c r="S141" s="157">
        <v>0</v>
      </c>
      <c r="T141" s="158">
        <f t="shared" si="2"/>
        <v>0</v>
      </c>
      <c r="AR141" s="159" t="s">
        <v>214</v>
      </c>
      <c r="AT141" s="159" t="s">
        <v>167</v>
      </c>
      <c r="AU141" s="159" t="s">
        <v>83</v>
      </c>
      <c r="AY141" s="14" t="s">
        <v>159</v>
      </c>
      <c r="BE141" s="160">
        <f t="shared" si="3"/>
        <v>0</v>
      </c>
      <c r="BF141" s="160">
        <f t="shared" si="4"/>
        <v>0</v>
      </c>
      <c r="BG141" s="160">
        <f t="shared" si="5"/>
        <v>0</v>
      </c>
      <c r="BH141" s="160">
        <f t="shared" si="6"/>
        <v>0</v>
      </c>
      <c r="BI141" s="160">
        <f t="shared" si="7"/>
        <v>0</v>
      </c>
      <c r="BJ141" s="14" t="s">
        <v>83</v>
      </c>
      <c r="BK141" s="160">
        <f t="shared" si="8"/>
        <v>0</v>
      </c>
      <c r="BL141" s="14" t="s">
        <v>186</v>
      </c>
      <c r="BM141" s="159" t="s">
        <v>7</v>
      </c>
    </row>
    <row r="142" spans="2:65" s="1" customFormat="1" ht="37.9" customHeight="1" x14ac:dyDescent="0.2">
      <c r="B142" s="123"/>
      <c r="C142" s="149" t="s">
        <v>193</v>
      </c>
      <c r="D142" s="149" t="s">
        <v>161</v>
      </c>
      <c r="E142" s="150" t="s">
        <v>471</v>
      </c>
      <c r="F142" s="206" t="s">
        <v>472</v>
      </c>
      <c r="G142" s="152" t="s">
        <v>462</v>
      </c>
      <c r="H142" s="153">
        <v>2</v>
      </c>
      <c r="I142" s="154"/>
      <c r="J142" s="154"/>
      <c r="K142" s="155"/>
      <c r="L142" s="28"/>
      <c r="M142" s="156" t="s">
        <v>1</v>
      </c>
      <c r="N142" s="122" t="s">
        <v>37</v>
      </c>
      <c r="O142" s="157">
        <v>0</v>
      </c>
      <c r="P142" s="157">
        <f t="shared" si="0"/>
        <v>0</v>
      </c>
      <c r="Q142" s="157">
        <v>0</v>
      </c>
      <c r="R142" s="157">
        <f t="shared" si="1"/>
        <v>0</v>
      </c>
      <c r="S142" s="157">
        <v>0</v>
      </c>
      <c r="T142" s="158">
        <f t="shared" si="2"/>
        <v>0</v>
      </c>
      <c r="AR142" s="159" t="s">
        <v>186</v>
      </c>
      <c r="AT142" s="159" t="s">
        <v>161</v>
      </c>
      <c r="AU142" s="159" t="s">
        <v>83</v>
      </c>
      <c r="AY142" s="14" t="s">
        <v>159</v>
      </c>
      <c r="BE142" s="160">
        <f t="shared" si="3"/>
        <v>0</v>
      </c>
      <c r="BF142" s="160">
        <f t="shared" si="4"/>
        <v>0</v>
      </c>
      <c r="BG142" s="160">
        <f t="shared" si="5"/>
        <v>0</v>
      </c>
      <c r="BH142" s="160">
        <f t="shared" si="6"/>
        <v>0</v>
      </c>
      <c r="BI142" s="160">
        <f t="shared" si="7"/>
        <v>0</v>
      </c>
      <c r="BJ142" s="14" t="s">
        <v>83</v>
      </c>
      <c r="BK142" s="160">
        <f t="shared" si="8"/>
        <v>0</v>
      </c>
      <c r="BL142" s="14" t="s">
        <v>186</v>
      </c>
      <c r="BM142" s="159" t="s">
        <v>197</v>
      </c>
    </row>
    <row r="143" spans="2:65" s="1" customFormat="1" ht="47.25" customHeight="1" x14ac:dyDescent="0.2">
      <c r="B143" s="123"/>
      <c r="C143" s="161" t="s">
        <v>180</v>
      </c>
      <c r="D143" s="161" t="s">
        <v>167</v>
      </c>
      <c r="E143" s="162" t="s">
        <v>473</v>
      </c>
      <c r="F143" s="163" t="s">
        <v>1752</v>
      </c>
      <c r="G143" s="164" t="s">
        <v>462</v>
      </c>
      <c r="H143" s="165">
        <v>1</v>
      </c>
      <c r="I143" s="166"/>
      <c r="J143" s="166"/>
      <c r="K143" s="167"/>
      <c r="L143" s="168"/>
      <c r="M143" s="169" t="s">
        <v>1</v>
      </c>
      <c r="N143" s="170" t="s">
        <v>37</v>
      </c>
      <c r="O143" s="157">
        <v>0</v>
      </c>
      <c r="P143" s="157">
        <f t="shared" si="0"/>
        <v>0</v>
      </c>
      <c r="Q143" s="157">
        <v>0</v>
      </c>
      <c r="R143" s="157">
        <f t="shared" si="1"/>
        <v>0</v>
      </c>
      <c r="S143" s="157">
        <v>0</v>
      </c>
      <c r="T143" s="158">
        <f t="shared" si="2"/>
        <v>0</v>
      </c>
      <c r="V143" s="205"/>
      <c r="W143" s="305"/>
      <c r="X143" s="305"/>
      <c r="AR143" s="159" t="s">
        <v>214</v>
      </c>
      <c r="AT143" s="159" t="s">
        <v>167</v>
      </c>
      <c r="AU143" s="159" t="s">
        <v>83</v>
      </c>
      <c r="AY143" s="14" t="s">
        <v>159</v>
      </c>
      <c r="BE143" s="160">
        <f t="shared" si="3"/>
        <v>0</v>
      </c>
      <c r="BF143" s="160">
        <f t="shared" si="4"/>
        <v>0</v>
      </c>
      <c r="BG143" s="160">
        <f t="shared" si="5"/>
        <v>0</v>
      </c>
      <c r="BH143" s="160">
        <f t="shared" si="6"/>
        <v>0</v>
      </c>
      <c r="BI143" s="160">
        <f t="shared" si="7"/>
        <v>0</v>
      </c>
      <c r="BJ143" s="14" t="s">
        <v>83</v>
      </c>
      <c r="BK143" s="160">
        <f t="shared" si="8"/>
        <v>0</v>
      </c>
      <c r="BL143" s="14" t="s">
        <v>186</v>
      </c>
      <c r="BM143" s="159" t="s">
        <v>200</v>
      </c>
    </row>
    <row r="144" spans="2:65" s="1" customFormat="1" ht="37.5" customHeight="1" x14ac:dyDescent="0.2">
      <c r="B144" s="123"/>
      <c r="C144" s="161" t="s">
        <v>201</v>
      </c>
      <c r="D144" s="161" t="s">
        <v>167</v>
      </c>
      <c r="E144" s="162" t="s">
        <v>474</v>
      </c>
      <c r="F144" s="163" t="s">
        <v>1753</v>
      </c>
      <c r="G144" s="164" t="s">
        <v>462</v>
      </c>
      <c r="H144" s="165">
        <v>1</v>
      </c>
      <c r="I144" s="166"/>
      <c r="J144" s="166"/>
      <c r="K144" s="167"/>
      <c r="L144" s="168"/>
      <c r="M144" s="169" t="s">
        <v>1</v>
      </c>
      <c r="N144" s="170" t="s">
        <v>37</v>
      </c>
      <c r="O144" s="157">
        <v>0</v>
      </c>
      <c r="P144" s="157">
        <f t="shared" si="0"/>
        <v>0</v>
      </c>
      <c r="Q144" s="157">
        <v>0</v>
      </c>
      <c r="R144" s="157">
        <f t="shared" si="1"/>
        <v>0</v>
      </c>
      <c r="S144" s="157">
        <v>0</v>
      </c>
      <c r="T144" s="158">
        <f t="shared" si="2"/>
        <v>0</v>
      </c>
      <c r="V144" s="205"/>
      <c r="W144" s="305"/>
      <c r="X144" s="305"/>
      <c r="AR144" s="159" t="s">
        <v>214</v>
      </c>
      <c r="AT144" s="159" t="s">
        <v>167</v>
      </c>
      <c r="AU144" s="159" t="s">
        <v>83</v>
      </c>
      <c r="AY144" s="14" t="s">
        <v>159</v>
      </c>
      <c r="BE144" s="160">
        <f t="shared" si="3"/>
        <v>0</v>
      </c>
      <c r="BF144" s="160">
        <f t="shared" si="4"/>
        <v>0</v>
      </c>
      <c r="BG144" s="160">
        <f t="shared" si="5"/>
        <v>0</v>
      </c>
      <c r="BH144" s="160">
        <f t="shared" si="6"/>
        <v>0</v>
      </c>
      <c r="BI144" s="160">
        <f t="shared" si="7"/>
        <v>0</v>
      </c>
      <c r="BJ144" s="14" t="s">
        <v>83</v>
      </c>
      <c r="BK144" s="160">
        <f t="shared" si="8"/>
        <v>0</v>
      </c>
      <c r="BL144" s="14" t="s">
        <v>186</v>
      </c>
      <c r="BM144" s="159" t="s">
        <v>204</v>
      </c>
    </row>
    <row r="145" spans="2:65" s="1" customFormat="1" ht="16.5" customHeight="1" x14ac:dyDescent="0.2">
      <c r="B145" s="123"/>
      <c r="C145" s="149" t="s">
        <v>183</v>
      </c>
      <c r="D145" s="149" t="s">
        <v>161</v>
      </c>
      <c r="E145" s="150" t="s">
        <v>475</v>
      </c>
      <c r="F145" s="151" t="s">
        <v>476</v>
      </c>
      <c r="G145" s="152" t="s">
        <v>462</v>
      </c>
      <c r="H145" s="153">
        <v>1</v>
      </c>
      <c r="I145" s="154"/>
      <c r="J145" s="154"/>
      <c r="K145" s="155"/>
      <c r="L145" s="28"/>
      <c r="M145" s="156" t="s">
        <v>1</v>
      </c>
      <c r="N145" s="122" t="s">
        <v>37</v>
      </c>
      <c r="O145" s="157">
        <v>0</v>
      </c>
      <c r="P145" s="157">
        <f t="shared" si="0"/>
        <v>0</v>
      </c>
      <c r="Q145" s="157">
        <v>0</v>
      </c>
      <c r="R145" s="157">
        <f t="shared" si="1"/>
        <v>0</v>
      </c>
      <c r="S145" s="157">
        <v>0</v>
      </c>
      <c r="T145" s="158">
        <f t="shared" si="2"/>
        <v>0</v>
      </c>
      <c r="AR145" s="159" t="s">
        <v>186</v>
      </c>
      <c r="AT145" s="159" t="s">
        <v>161</v>
      </c>
      <c r="AU145" s="159" t="s">
        <v>83</v>
      </c>
      <c r="AY145" s="14" t="s">
        <v>159</v>
      </c>
      <c r="BE145" s="160">
        <f t="shared" si="3"/>
        <v>0</v>
      </c>
      <c r="BF145" s="160">
        <f t="shared" si="4"/>
        <v>0</v>
      </c>
      <c r="BG145" s="160">
        <f t="shared" si="5"/>
        <v>0</v>
      </c>
      <c r="BH145" s="160">
        <f t="shared" si="6"/>
        <v>0</v>
      </c>
      <c r="BI145" s="160">
        <f t="shared" si="7"/>
        <v>0</v>
      </c>
      <c r="BJ145" s="14" t="s">
        <v>83</v>
      </c>
      <c r="BK145" s="160">
        <f t="shared" si="8"/>
        <v>0</v>
      </c>
      <c r="BL145" s="14" t="s">
        <v>186</v>
      </c>
      <c r="BM145" s="159" t="s">
        <v>207</v>
      </c>
    </row>
    <row r="146" spans="2:65" s="1" customFormat="1" ht="33" customHeight="1" x14ac:dyDescent="0.2">
      <c r="B146" s="123"/>
      <c r="C146" s="161" t="s">
        <v>208</v>
      </c>
      <c r="D146" s="161" t="s">
        <v>167</v>
      </c>
      <c r="E146" s="162" t="s">
        <v>477</v>
      </c>
      <c r="F146" s="163" t="s">
        <v>1759</v>
      </c>
      <c r="G146" s="164" t="s">
        <v>462</v>
      </c>
      <c r="H146" s="165">
        <v>1</v>
      </c>
      <c r="I146" s="166"/>
      <c r="J146" s="166"/>
      <c r="K146" s="167"/>
      <c r="L146" s="168"/>
      <c r="M146" s="169" t="s">
        <v>1</v>
      </c>
      <c r="N146" s="170" t="s">
        <v>37</v>
      </c>
      <c r="O146" s="157">
        <v>0</v>
      </c>
      <c r="P146" s="157">
        <f t="shared" si="0"/>
        <v>0</v>
      </c>
      <c r="Q146" s="157">
        <v>0</v>
      </c>
      <c r="R146" s="157">
        <f t="shared" si="1"/>
        <v>0</v>
      </c>
      <c r="S146" s="157">
        <v>0</v>
      </c>
      <c r="T146" s="158">
        <f t="shared" si="2"/>
        <v>0</v>
      </c>
      <c r="AR146" s="159" t="s">
        <v>214</v>
      </c>
      <c r="AT146" s="159" t="s">
        <v>167</v>
      </c>
      <c r="AU146" s="159" t="s">
        <v>83</v>
      </c>
      <c r="AY146" s="14" t="s">
        <v>159</v>
      </c>
      <c r="BE146" s="160">
        <f t="shared" si="3"/>
        <v>0</v>
      </c>
      <c r="BF146" s="160">
        <f t="shared" si="4"/>
        <v>0</v>
      </c>
      <c r="BG146" s="160">
        <f t="shared" si="5"/>
        <v>0</v>
      </c>
      <c r="BH146" s="160">
        <f t="shared" si="6"/>
        <v>0</v>
      </c>
      <c r="BI146" s="160">
        <f t="shared" si="7"/>
        <v>0</v>
      </c>
      <c r="BJ146" s="14" t="s">
        <v>83</v>
      </c>
      <c r="BK146" s="160">
        <f t="shared" si="8"/>
        <v>0</v>
      </c>
      <c r="BL146" s="14" t="s">
        <v>186</v>
      </c>
      <c r="BM146" s="159" t="s">
        <v>211</v>
      </c>
    </row>
    <row r="147" spans="2:65" s="1" customFormat="1" ht="24.4" customHeight="1" x14ac:dyDescent="0.2">
      <c r="B147" s="123"/>
      <c r="C147" s="149" t="s">
        <v>186</v>
      </c>
      <c r="D147" s="149" t="s">
        <v>161</v>
      </c>
      <c r="E147" s="150" t="s">
        <v>478</v>
      </c>
      <c r="F147" s="151" t="s">
        <v>479</v>
      </c>
      <c r="G147" s="152" t="s">
        <v>196</v>
      </c>
      <c r="H147" s="153">
        <v>1</v>
      </c>
      <c r="I147" s="154"/>
      <c r="J147" s="154"/>
      <c r="K147" s="155"/>
      <c r="L147" s="28"/>
      <c r="M147" s="156" t="s">
        <v>1</v>
      </c>
      <c r="N147" s="122" t="s">
        <v>37</v>
      </c>
      <c r="O147" s="157">
        <v>0</v>
      </c>
      <c r="P147" s="157">
        <f t="shared" si="0"/>
        <v>0</v>
      </c>
      <c r="Q147" s="157">
        <v>0</v>
      </c>
      <c r="R147" s="157">
        <f t="shared" si="1"/>
        <v>0</v>
      </c>
      <c r="S147" s="157">
        <v>0</v>
      </c>
      <c r="T147" s="158">
        <f t="shared" si="2"/>
        <v>0</v>
      </c>
      <c r="V147" s="199"/>
      <c r="AR147" s="159" t="s">
        <v>186</v>
      </c>
      <c r="AT147" s="159" t="s">
        <v>161</v>
      </c>
      <c r="AU147" s="159" t="s">
        <v>83</v>
      </c>
      <c r="AY147" s="14" t="s">
        <v>159</v>
      </c>
      <c r="BE147" s="160">
        <f t="shared" si="3"/>
        <v>0</v>
      </c>
      <c r="BF147" s="160">
        <f t="shared" si="4"/>
        <v>0</v>
      </c>
      <c r="BG147" s="160">
        <f t="shared" si="5"/>
        <v>0</v>
      </c>
      <c r="BH147" s="160">
        <f t="shared" si="6"/>
        <v>0</v>
      </c>
      <c r="BI147" s="160">
        <f t="shared" si="7"/>
        <v>0</v>
      </c>
      <c r="BJ147" s="14" t="s">
        <v>83</v>
      </c>
      <c r="BK147" s="160">
        <f t="shared" si="8"/>
        <v>0</v>
      </c>
      <c r="BL147" s="14" t="s">
        <v>186</v>
      </c>
      <c r="BM147" s="159" t="s">
        <v>214</v>
      </c>
    </row>
    <row r="148" spans="2:65" s="1" customFormat="1" ht="24.4" customHeight="1" x14ac:dyDescent="0.2">
      <c r="B148" s="123"/>
      <c r="C148" s="149" t="s">
        <v>215</v>
      </c>
      <c r="D148" s="149" t="s">
        <v>161</v>
      </c>
      <c r="E148" s="150" t="s">
        <v>480</v>
      </c>
      <c r="F148" s="151" t="s">
        <v>481</v>
      </c>
      <c r="G148" s="152" t="s">
        <v>294</v>
      </c>
      <c r="H148" s="153"/>
      <c r="I148" s="154"/>
      <c r="J148" s="154"/>
      <c r="K148" s="155"/>
      <c r="L148" s="28"/>
      <c r="M148" s="171" t="s">
        <v>1</v>
      </c>
      <c r="N148" s="172" t="s">
        <v>37</v>
      </c>
      <c r="O148" s="173">
        <v>0</v>
      </c>
      <c r="P148" s="173">
        <f t="shared" si="0"/>
        <v>0</v>
      </c>
      <c r="Q148" s="173">
        <v>0</v>
      </c>
      <c r="R148" s="173">
        <f t="shared" si="1"/>
        <v>0</v>
      </c>
      <c r="S148" s="173">
        <v>0</v>
      </c>
      <c r="T148" s="174">
        <f t="shared" si="2"/>
        <v>0</v>
      </c>
      <c r="AR148" s="159" t="s">
        <v>186</v>
      </c>
      <c r="AT148" s="159" t="s">
        <v>161</v>
      </c>
      <c r="AU148" s="159" t="s">
        <v>83</v>
      </c>
      <c r="AY148" s="14" t="s">
        <v>159</v>
      </c>
      <c r="BE148" s="160">
        <f t="shared" si="3"/>
        <v>0</v>
      </c>
      <c r="BF148" s="160">
        <f t="shared" si="4"/>
        <v>0</v>
      </c>
      <c r="BG148" s="160">
        <f t="shared" si="5"/>
        <v>0</v>
      </c>
      <c r="BH148" s="160">
        <f t="shared" si="6"/>
        <v>0</v>
      </c>
      <c r="BI148" s="160">
        <f t="shared" si="7"/>
        <v>0</v>
      </c>
      <c r="BJ148" s="14" t="s">
        <v>83</v>
      </c>
      <c r="BK148" s="160">
        <f t="shared" si="8"/>
        <v>0</v>
      </c>
      <c r="BL148" s="14" t="s">
        <v>186</v>
      </c>
      <c r="BM148" s="159" t="s">
        <v>218</v>
      </c>
    </row>
    <row r="149" spans="2:65" s="1" customFormat="1" ht="7.15" customHeight="1" x14ac:dyDescent="0.2">
      <c r="B149" s="43"/>
      <c r="C149" s="44"/>
      <c r="D149" s="44"/>
      <c r="E149" s="44"/>
      <c r="F149" s="44"/>
      <c r="G149" s="44"/>
      <c r="H149" s="44"/>
      <c r="I149" s="44"/>
      <c r="J149" s="44"/>
      <c r="K149" s="44"/>
      <c r="L149" s="28"/>
    </row>
  </sheetData>
  <autoFilter ref="C128:K148"/>
  <mergeCells count="17">
    <mergeCell ref="W143:X144"/>
    <mergeCell ref="V132:V136"/>
    <mergeCell ref="D106:F106"/>
    <mergeCell ref="E117:H117"/>
    <mergeCell ref="E119:H119"/>
    <mergeCell ref="E121:H121"/>
    <mergeCell ref="L2:V2"/>
    <mergeCell ref="E85:H85"/>
    <mergeCell ref="E87:H87"/>
    <mergeCell ref="E89:H89"/>
    <mergeCell ref="D104:F104"/>
    <mergeCell ref="D105:F10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4"/>
  <sheetViews>
    <sheetView showGridLines="0" topLeftCell="A222" workbookViewId="0">
      <selection activeCell="J140" sqref="J14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33203125" customWidth="1"/>
    <col min="11" max="11" width="22.33203125" hidden="1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 x14ac:dyDescent="0.2">
      <c r="L2" s="282" t="s">
        <v>5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89</v>
      </c>
    </row>
    <row r="3" spans="2:46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2:46" ht="25.15" customHeight="1" x14ac:dyDescent="0.2">
      <c r="B4" s="17"/>
      <c r="D4" s="18" t="s">
        <v>113</v>
      </c>
      <c r="L4" s="17"/>
      <c r="M4" s="95" t="s">
        <v>9</v>
      </c>
      <c r="AT4" s="14" t="s">
        <v>3</v>
      </c>
    </row>
    <row r="5" spans="2:46" ht="7.1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300" t="str">
        <f>'Rekapitulácia stavby'!K6</f>
        <v>Senica OÚ, klientske centrum - stavebné úpravy</v>
      </c>
      <c r="F7" s="301"/>
      <c r="G7" s="301"/>
      <c r="H7" s="301"/>
      <c r="L7" s="17"/>
    </row>
    <row r="8" spans="2:46" ht="12" customHeight="1" x14ac:dyDescent="0.2">
      <c r="B8" s="17"/>
      <c r="D8" s="23" t="s">
        <v>114</v>
      </c>
      <c r="L8" s="17"/>
    </row>
    <row r="9" spans="2:46" s="1" customFormat="1" ht="16.5" customHeight="1" x14ac:dyDescent="0.2">
      <c r="B9" s="28"/>
      <c r="E9" s="300" t="s">
        <v>115</v>
      </c>
      <c r="F9" s="302"/>
      <c r="G9" s="302"/>
      <c r="H9" s="302"/>
      <c r="L9" s="28"/>
    </row>
    <row r="10" spans="2:46" s="1" customFormat="1" ht="12" customHeight="1" x14ac:dyDescent="0.2">
      <c r="B10" s="28"/>
      <c r="D10" s="23" t="s">
        <v>116</v>
      </c>
      <c r="L10" s="28"/>
    </row>
    <row r="11" spans="2:46" s="1" customFormat="1" ht="16.5" customHeight="1" x14ac:dyDescent="0.2">
      <c r="B11" s="28"/>
      <c r="E11" s="261" t="s">
        <v>482</v>
      </c>
      <c r="F11" s="302"/>
      <c r="G11" s="302"/>
      <c r="H11" s="302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13</v>
      </c>
      <c r="F13" s="21" t="s">
        <v>1</v>
      </c>
      <c r="I13" s="23" t="s">
        <v>14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15</v>
      </c>
      <c r="F14" s="21" t="s">
        <v>23</v>
      </c>
      <c r="I14" s="23" t="s">
        <v>17</v>
      </c>
      <c r="J14" s="51"/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18</v>
      </c>
      <c r="I16" s="23" t="s">
        <v>19</v>
      </c>
      <c r="J16" s="21" t="str">
        <f>IF('Rekapitulácia stavby'!AN10="","",'Rekapitulácia stavby'!AN10)</f>
        <v/>
      </c>
      <c r="L16" s="28"/>
    </row>
    <row r="17" spans="2:12" s="1" customFormat="1" ht="18" customHeight="1" x14ac:dyDescent="0.2">
      <c r="B17" s="28"/>
      <c r="E17" s="21" t="str">
        <f>IF('Rekapitulácia stavby'!E11="","",'Rekapitulácia stavby'!E11)</f>
        <v xml:space="preserve">Ministerstvo vnútra Slovenskej republiky </v>
      </c>
      <c r="I17" s="23" t="s">
        <v>21</v>
      </c>
      <c r="J17" s="21" t="str">
        <f>IF('Rekapitulácia stavby'!AN11="","",'Rekapitulácia stavby'!AN11)</f>
        <v/>
      </c>
      <c r="L17" s="28"/>
    </row>
    <row r="18" spans="2:12" s="1" customFormat="1" ht="7.15" customHeight="1" x14ac:dyDescent="0.2">
      <c r="B18" s="28"/>
      <c r="L18" s="28"/>
    </row>
    <row r="19" spans="2:12" s="1" customFormat="1" ht="12" customHeight="1" x14ac:dyDescent="0.2">
      <c r="B19" s="28"/>
      <c r="D19" s="23" t="s">
        <v>22</v>
      </c>
      <c r="I19" s="23" t="s">
        <v>19</v>
      </c>
      <c r="J19" s="21" t="str">
        <f>'Rekapitulácia stavby'!AN13</f>
        <v/>
      </c>
      <c r="L19" s="28"/>
    </row>
    <row r="20" spans="2:12" s="1" customFormat="1" ht="18" customHeight="1" x14ac:dyDescent="0.2">
      <c r="B20" s="28"/>
      <c r="E20" s="264" t="str">
        <f>'Rekapitulácia stavby'!E14</f>
        <v xml:space="preserve"> </v>
      </c>
      <c r="F20" s="264"/>
      <c r="G20" s="264"/>
      <c r="H20" s="264"/>
      <c r="I20" s="23" t="s">
        <v>21</v>
      </c>
      <c r="J20" s="21" t="str">
        <f>'Rekapitulácia stavby'!AN14</f>
        <v/>
      </c>
      <c r="L20" s="28"/>
    </row>
    <row r="21" spans="2:12" s="1" customFormat="1" ht="7.15" customHeight="1" x14ac:dyDescent="0.2">
      <c r="B21" s="28"/>
      <c r="L21" s="28"/>
    </row>
    <row r="22" spans="2:12" s="1" customFormat="1" ht="12" customHeight="1" x14ac:dyDescent="0.2">
      <c r="B22" s="28"/>
      <c r="D22" s="23" t="s">
        <v>24</v>
      </c>
      <c r="I22" s="23" t="s">
        <v>19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Architectural &amp; Building Management s.r.o. </v>
      </c>
      <c r="I23" s="23" t="s">
        <v>21</v>
      </c>
      <c r="J23" s="21" t="str">
        <f>IF('Rekapitulácia stavby'!AN17="","",'Rekapitulácia stavby'!AN17)</f>
        <v/>
      </c>
      <c r="L23" s="28"/>
    </row>
    <row r="24" spans="2:12" s="1" customFormat="1" ht="7.15" customHeight="1" x14ac:dyDescent="0.2">
      <c r="B24" s="28"/>
      <c r="L24" s="28"/>
    </row>
    <row r="25" spans="2:12" s="1" customFormat="1" ht="12" customHeight="1" x14ac:dyDescent="0.2">
      <c r="B25" s="28"/>
      <c r="D25" s="23" t="s">
        <v>27</v>
      </c>
      <c r="I25" s="23" t="s">
        <v>19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/>
      <c r="I26" s="23" t="s">
        <v>21</v>
      </c>
      <c r="J26" s="21" t="str">
        <f>IF('Rekapitulácia stavby'!AN20="","",'Rekapitulácia stavby'!AN20)</f>
        <v/>
      </c>
      <c r="L26" s="28"/>
    </row>
    <row r="27" spans="2:12" s="1" customFormat="1" ht="7.15" customHeight="1" x14ac:dyDescent="0.2">
      <c r="B27" s="28"/>
      <c r="L27" s="28"/>
    </row>
    <row r="28" spans="2:12" s="1" customFormat="1" ht="12" customHeight="1" x14ac:dyDescent="0.2">
      <c r="B28" s="28"/>
      <c r="D28" s="23" t="s">
        <v>28</v>
      </c>
      <c r="L28" s="28"/>
    </row>
    <row r="29" spans="2:12" s="7" customFormat="1" ht="16.5" customHeight="1" x14ac:dyDescent="0.2">
      <c r="B29" s="96"/>
      <c r="E29" s="267" t="s">
        <v>1</v>
      </c>
      <c r="F29" s="267"/>
      <c r="G29" s="267"/>
      <c r="H29" s="267"/>
      <c r="L29" s="96"/>
    </row>
    <row r="30" spans="2:12" s="1" customFormat="1" ht="7.15" customHeight="1" x14ac:dyDescent="0.2">
      <c r="B30" s="28"/>
      <c r="L30" s="28"/>
    </row>
    <row r="31" spans="2:12" s="1" customFormat="1" ht="7.1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65" customHeight="1" x14ac:dyDescent="0.2">
      <c r="B32" s="28"/>
      <c r="D32" s="21" t="s">
        <v>120</v>
      </c>
      <c r="J32" s="27"/>
      <c r="L32" s="28"/>
    </row>
    <row r="33" spans="2:12" s="1" customFormat="1" ht="14.65" customHeight="1" x14ac:dyDescent="0.2">
      <c r="B33" s="28"/>
      <c r="D33" s="26" t="s">
        <v>121</v>
      </c>
      <c r="J33" s="27"/>
      <c r="L33" s="28"/>
    </row>
    <row r="34" spans="2:12" s="1" customFormat="1" ht="25.35" customHeight="1" x14ac:dyDescent="0.2">
      <c r="B34" s="28"/>
      <c r="D34" s="97" t="s">
        <v>31</v>
      </c>
      <c r="J34" s="64"/>
      <c r="L34" s="28"/>
    </row>
    <row r="35" spans="2:12" s="1" customFormat="1" ht="7.1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65" customHeight="1" x14ac:dyDescent="0.2">
      <c r="B36" s="28"/>
      <c r="F36" s="31" t="s">
        <v>33</v>
      </c>
      <c r="I36" s="31" t="s">
        <v>32</v>
      </c>
      <c r="J36" s="31" t="s">
        <v>34</v>
      </c>
      <c r="L36" s="28"/>
    </row>
    <row r="37" spans="2:12" s="1" customFormat="1" ht="14.65" customHeight="1" x14ac:dyDescent="0.2">
      <c r="B37" s="28"/>
      <c r="D37" s="98" t="s">
        <v>35</v>
      </c>
      <c r="E37" s="33" t="s">
        <v>36</v>
      </c>
      <c r="F37" s="99">
        <f>ROUND((SUM(BE106:BE110) + SUM(BE132:BE233)),  2)</f>
        <v>0</v>
      </c>
      <c r="G37" s="100"/>
      <c r="H37" s="100"/>
      <c r="I37" s="101">
        <v>0.2</v>
      </c>
      <c r="J37" s="99">
        <f>ROUND(((SUM(BE106:BE110) + SUM(BE132:BE233))*I37),  2)</f>
        <v>0</v>
      </c>
      <c r="L37" s="28"/>
    </row>
    <row r="38" spans="2:12" s="1" customFormat="1" ht="14.65" customHeight="1" x14ac:dyDescent="0.2">
      <c r="B38" s="28"/>
      <c r="E38" s="33" t="s">
        <v>37</v>
      </c>
      <c r="F38" s="84"/>
      <c r="I38" s="102">
        <v>0.2</v>
      </c>
      <c r="J38" s="84"/>
      <c r="L38" s="28"/>
    </row>
    <row r="39" spans="2:12" s="1" customFormat="1" ht="14.65" hidden="1" customHeight="1" x14ac:dyDescent="0.2">
      <c r="B39" s="28"/>
      <c r="E39" s="23" t="s">
        <v>38</v>
      </c>
      <c r="F39" s="84">
        <f>ROUND((SUM(BG106:BG110) + SUM(BG132:BG233)),  2)</f>
        <v>0</v>
      </c>
      <c r="I39" s="102">
        <v>0.2</v>
      </c>
      <c r="J39" s="84"/>
      <c r="L39" s="28"/>
    </row>
    <row r="40" spans="2:12" s="1" customFormat="1" ht="14.65" hidden="1" customHeight="1" x14ac:dyDescent="0.2">
      <c r="B40" s="28"/>
      <c r="E40" s="23" t="s">
        <v>39</v>
      </c>
      <c r="F40" s="84">
        <f>ROUND((SUM(BH106:BH110) + SUM(BH132:BH233)),  2)</f>
        <v>0</v>
      </c>
      <c r="I40" s="102">
        <v>0.2</v>
      </c>
      <c r="J40" s="84"/>
      <c r="L40" s="28"/>
    </row>
    <row r="41" spans="2:12" s="1" customFormat="1" ht="14.65" hidden="1" customHeight="1" x14ac:dyDescent="0.2">
      <c r="B41" s="28"/>
      <c r="E41" s="33" t="s">
        <v>40</v>
      </c>
      <c r="F41" s="99">
        <f>ROUND((SUM(BI106:BI110) + SUM(BI132:BI233)),  2)</f>
        <v>0</v>
      </c>
      <c r="G41" s="100"/>
      <c r="H41" s="100"/>
      <c r="I41" s="101">
        <v>0</v>
      </c>
      <c r="J41" s="99"/>
      <c r="L41" s="28"/>
    </row>
    <row r="42" spans="2:12" s="1" customFormat="1" ht="7.15" customHeight="1" x14ac:dyDescent="0.2">
      <c r="B42" s="28"/>
      <c r="L42" s="28"/>
    </row>
    <row r="43" spans="2:12" s="1" customFormat="1" ht="25.35" customHeight="1" x14ac:dyDescent="0.2">
      <c r="B43" s="28"/>
      <c r="C43" s="93"/>
      <c r="D43" s="103" t="s">
        <v>41</v>
      </c>
      <c r="E43" s="55"/>
      <c r="F43" s="55"/>
      <c r="G43" s="104" t="s">
        <v>42</v>
      </c>
      <c r="H43" s="105" t="s">
        <v>43</v>
      </c>
      <c r="I43" s="55"/>
      <c r="J43" s="106"/>
      <c r="K43" s="107"/>
      <c r="L43" s="28"/>
    </row>
    <row r="44" spans="2:12" s="1" customFormat="1" ht="14.65" customHeight="1" x14ac:dyDescent="0.2">
      <c r="B44" s="28"/>
      <c r="L44" s="28"/>
    </row>
    <row r="45" spans="2:12" ht="14.65" customHeight="1" x14ac:dyDescent="0.2">
      <c r="B45" s="17"/>
      <c r="L45" s="17"/>
    </row>
    <row r="46" spans="2:12" ht="14.65" customHeight="1" x14ac:dyDescent="0.2">
      <c r="B46" s="17"/>
      <c r="L46" s="17"/>
    </row>
    <row r="47" spans="2:12" ht="14.65" customHeight="1" x14ac:dyDescent="0.2">
      <c r="B47" s="17"/>
      <c r="L47" s="17"/>
    </row>
    <row r="48" spans="2:12" ht="14.65" customHeight="1" x14ac:dyDescent="0.2">
      <c r="B48" s="17"/>
      <c r="L48" s="17"/>
    </row>
    <row r="49" spans="2:12" ht="14.65" customHeight="1" x14ac:dyDescent="0.2">
      <c r="B49" s="17"/>
      <c r="L49" s="17"/>
    </row>
    <row r="50" spans="2:12" s="1" customFormat="1" ht="14.6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8"/>
      <c r="D61" s="42" t="s">
        <v>46</v>
      </c>
      <c r="E61" s="30"/>
      <c r="F61" s="108" t="s">
        <v>47</v>
      </c>
      <c r="G61" s="42" t="s">
        <v>46</v>
      </c>
      <c r="H61" s="30"/>
      <c r="I61" s="30"/>
      <c r="J61" s="109" t="s">
        <v>47</v>
      </c>
      <c r="K61" s="30"/>
      <c r="L61" s="28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8"/>
      <c r="D76" s="42" t="s">
        <v>46</v>
      </c>
      <c r="E76" s="30"/>
      <c r="F76" s="108" t="s">
        <v>47</v>
      </c>
      <c r="G76" s="42" t="s">
        <v>46</v>
      </c>
      <c r="H76" s="30"/>
      <c r="I76" s="30"/>
      <c r="J76" s="109" t="s">
        <v>47</v>
      </c>
      <c r="K76" s="30"/>
      <c r="L76" s="28"/>
    </row>
    <row r="77" spans="2:12" s="1" customFormat="1" ht="14.6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15" customHeight="1" x14ac:dyDescent="0.2">
      <c r="B82" s="28"/>
      <c r="C82" s="18" t="s">
        <v>122</v>
      </c>
      <c r="L82" s="28"/>
    </row>
    <row r="83" spans="2:12" s="1" customFormat="1" ht="7.15" customHeight="1" x14ac:dyDescent="0.2">
      <c r="B83" s="28"/>
      <c r="L83" s="28"/>
    </row>
    <row r="84" spans="2:12" s="1" customFormat="1" ht="12" customHeight="1" x14ac:dyDescent="0.2">
      <c r="B84" s="28"/>
      <c r="C84" s="23" t="s">
        <v>12</v>
      </c>
      <c r="L84" s="28"/>
    </row>
    <row r="85" spans="2:12" s="1" customFormat="1" ht="16.5" customHeight="1" x14ac:dyDescent="0.2">
      <c r="B85" s="28"/>
      <c r="E85" s="300" t="str">
        <f>E7</f>
        <v>Senica OÚ, klientske centrum - stavebné úpravy</v>
      </c>
      <c r="F85" s="301"/>
      <c r="G85" s="301"/>
      <c r="H85" s="301"/>
      <c r="L85" s="28"/>
    </row>
    <row r="86" spans="2:12" ht="12" customHeight="1" x14ac:dyDescent="0.2">
      <c r="B86" s="17"/>
      <c r="C86" s="23" t="s">
        <v>114</v>
      </c>
      <c r="L86" s="17"/>
    </row>
    <row r="87" spans="2:12" s="1" customFormat="1" ht="16.5" customHeight="1" x14ac:dyDescent="0.2">
      <c r="B87" s="28"/>
      <c r="E87" s="300" t="s">
        <v>115</v>
      </c>
      <c r="F87" s="302"/>
      <c r="G87" s="302"/>
      <c r="H87" s="302"/>
      <c r="L87" s="28"/>
    </row>
    <row r="88" spans="2:12" s="1" customFormat="1" ht="12" customHeight="1" x14ac:dyDescent="0.2">
      <c r="B88" s="28"/>
      <c r="C88" s="23" t="s">
        <v>116</v>
      </c>
      <c r="L88" s="28"/>
    </row>
    <row r="89" spans="2:12" s="1" customFormat="1" ht="16.5" customHeight="1" x14ac:dyDescent="0.2">
      <c r="B89" s="28"/>
      <c r="E89" s="261" t="str">
        <f>E11</f>
        <v>3 - Silnoprud</v>
      </c>
      <c r="F89" s="302"/>
      <c r="G89" s="302"/>
      <c r="H89" s="302"/>
      <c r="L89" s="28"/>
    </row>
    <row r="90" spans="2:12" s="1" customFormat="1" ht="7.15" customHeight="1" x14ac:dyDescent="0.2">
      <c r="B90" s="28"/>
      <c r="L90" s="28"/>
    </row>
    <row r="91" spans="2:12" s="1" customFormat="1" ht="12" customHeight="1" x14ac:dyDescent="0.2">
      <c r="B91" s="28"/>
      <c r="C91" s="23" t="s">
        <v>15</v>
      </c>
      <c r="F91" s="21" t="str">
        <f>F14</f>
        <v xml:space="preserve"> </v>
      </c>
      <c r="I91" s="23" t="s">
        <v>17</v>
      </c>
      <c r="J91" s="51" t="str">
        <f>IF(J14="","",J14)</f>
        <v/>
      </c>
      <c r="L91" s="28"/>
    </row>
    <row r="92" spans="2:12" s="1" customFormat="1" ht="7.15" customHeight="1" x14ac:dyDescent="0.2">
      <c r="B92" s="28"/>
      <c r="L92" s="28"/>
    </row>
    <row r="93" spans="2:12" s="1" customFormat="1" ht="40.15" customHeight="1" x14ac:dyDescent="0.2">
      <c r="B93" s="28"/>
      <c r="C93" s="23" t="s">
        <v>18</v>
      </c>
      <c r="F93" s="21" t="str">
        <f>E17</f>
        <v xml:space="preserve">Ministerstvo vnútra Slovenskej republiky </v>
      </c>
      <c r="I93" s="23" t="s">
        <v>24</v>
      </c>
      <c r="J93" s="24" t="str">
        <f>E23</f>
        <v xml:space="preserve">Architectural &amp; Building Management s.r.o. </v>
      </c>
      <c r="L93" s="28"/>
    </row>
    <row r="94" spans="2:12" s="1" customFormat="1" ht="15.4" customHeight="1" x14ac:dyDescent="0.2">
      <c r="B94" s="28"/>
      <c r="C94" s="23" t="s">
        <v>22</v>
      </c>
      <c r="F94" s="21" t="str">
        <f>IF(E20="","",E20)</f>
        <v xml:space="preserve"> </v>
      </c>
      <c r="I94" s="23" t="s">
        <v>27</v>
      </c>
      <c r="J94" s="24"/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10" t="s">
        <v>123</v>
      </c>
      <c r="D96" s="93"/>
      <c r="E96" s="93"/>
      <c r="F96" s="93"/>
      <c r="G96" s="93"/>
      <c r="H96" s="93"/>
      <c r="I96" s="93"/>
      <c r="J96" s="111" t="s">
        <v>124</v>
      </c>
      <c r="K96" s="93"/>
      <c r="L96" s="28"/>
    </row>
    <row r="97" spans="2:65" s="1" customFormat="1" ht="10.35" customHeight="1" x14ac:dyDescent="0.2">
      <c r="B97" s="28"/>
      <c r="L97" s="28"/>
    </row>
    <row r="98" spans="2:65" s="1" customFormat="1" ht="22.9" customHeight="1" x14ac:dyDescent="0.2">
      <c r="B98" s="28"/>
      <c r="C98" s="112" t="s">
        <v>125</v>
      </c>
      <c r="J98" s="64"/>
      <c r="L98" s="28"/>
      <c r="AU98" s="14" t="s">
        <v>126</v>
      </c>
    </row>
    <row r="99" spans="2:65" s="8" customFormat="1" ht="25.15" customHeight="1" x14ac:dyDescent="0.2">
      <c r="B99" s="113"/>
      <c r="D99" s="114" t="s">
        <v>483</v>
      </c>
      <c r="E99" s="115"/>
      <c r="F99" s="115"/>
      <c r="G99" s="115"/>
      <c r="H99" s="115"/>
      <c r="I99" s="115"/>
      <c r="J99" s="116"/>
      <c r="L99" s="113"/>
    </row>
    <row r="100" spans="2:65" s="9" customFormat="1" ht="19.899999999999999" customHeight="1" x14ac:dyDescent="0.2">
      <c r="B100" s="117"/>
      <c r="D100" s="118" t="s">
        <v>484</v>
      </c>
      <c r="E100" s="119"/>
      <c r="F100" s="119"/>
      <c r="G100" s="119"/>
      <c r="H100" s="119"/>
      <c r="I100" s="119"/>
      <c r="J100" s="120"/>
      <c r="L100" s="117"/>
    </row>
    <row r="101" spans="2:65" s="9" customFormat="1" ht="14.85" customHeight="1" x14ac:dyDescent="0.2">
      <c r="B101" s="117"/>
      <c r="D101" s="118" t="s">
        <v>485</v>
      </c>
      <c r="E101" s="119"/>
      <c r="F101" s="119"/>
      <c r="G101" s="119"/>
      <c r="H101" s="119"/>
      <c r="I101" s="119"/>
      <c r="J101" s="120"/>
      <c r="L101" s="117"/>
    </row>
    <row r="102" spans="2:65" s="9" customFormat="1" ht="21.75" customHeight="1" x14ac:dyDescent="0.2">
      <c r="B102" s="117"/>
      <c r="D102" s="118" t="s">
        <v>486</v>
      </c>
      <c r="E102" s="119"/>
      <c r="F102" s="119"/>
      <c r="G102" s="119"/>
      <c r="H102" s="119"/>
      <c r="I102" s="119"/>
      <c r="J102" s="120"/>
      <c r="L102" s="117"/>
    </row>
    <row r="103" spans="2:65" s="9" customFormat="1" ht="21.75" customHeight="1" x14ac:dyDescent="0.2">
      <c r="B103" s="117"/>
      <c r="D103" s="118" t="s">
        <v>487</v>
      </c>
      <c r="E103" s="119"/>
      <c r="F103" s="119"/>
      <c r="G103" s="119"/>
      <c r="H103" s="119"/>
      <c r="I103" s="119"/>
      <c r="J103" s="120"/>
      <c r="L103" s="117"/>
    </row>
    <row r="104" spans="2:65" s="1" customFormat="1" ht="21.75" customHeight="1" x14ac:dyDescent="0.2">
      <c r="B104" s="28"/>
      <c r="L104" s="28"/>
    </row>
    <row r="105" spans="2:65" s="1" customFormat="1" ht="7.15" customHeight="1" x14ac:dyDescent="0.2">
      <c r="B105" s="28"/>
      <c r="L105" s="28"/>
    </row>
    <row r="106" spans="2:65" s="1" customFormat="1" ht="29.25" customHeight="1" x14ac:dyDescent="0.2">
      <c r="B106" s="28"/>
      <c r="C106" s="112" t="s">
        <v>140</v>
      </c>
      <c r="J106" s="121">
        <f>ROUND(J107 + J108 + J109,2)</f>
        <v>0</v>
      </c>
      <c r="L106" s="28"/>
      <c r="N106" s="122" t="s">
        <v>35</v>
      </c>
    </row>
    <row r="107" spans="2:65" s="1" customFormat="1" ht="18" customHeight="1" x14ac:dyDescent="0.2">
      <c r="B107" s="123"/>
      <c r="C107" s="124"/>
      <c r="D107" s="303" t="s">
        <v>141</v>
      </c>
      <c r="E107" s="303"/>
      <c r="F107" s="303"/>
      <c r="G107" s="124"/>
      <c r="H107" s="124"/>
      <c r="I107" s="124"/>
      <c r="J107" s="125">
        <v>0</v>
      </c>
      <c r="K107" s="124"/>
      <c r="L107" s="123"/>
      <c r="M107" s="124"/>
      <c r="N107" s="126" t="s">
        <v>37</v>
      </c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7" t="s">
        <v>142</v>
      </c>
      <c r="AZ107" s="124"/>
      <c r="BA107" s="124"/>
      <c r="BB107" s="124"/>
      <c r="BC107" s="124"/>
      <c r="BD107" s="124"/>
      <c r="BE107" s="128">
        <f>IF(N107="základná",J107,0)</f>
        <v>0</v>
      </c>
      <c r="BF107" s="128">
        <f>IF(N107="znížená",J107,0)</f>
        <v>0</v>
      </c>
      <c r="BG107" s="128">
        <f>IF(N107="zákl. prenesená",J107,0)</f>
        <v>0</v>
      </c>
      <c r="BH107" s="128">
        <f>IF(N107="zníž. prenesená",J107,0)</f>
        <v>0</v>
      </c>
      <c r="BI107" s="128">
        <f>IF(N107="nulová",J107,0)</f>
        <v>0</v>
      </c>
      <c r="BJ107" s="127" t="s">
        <v>83</v>
      </c>
      <c r="BK107" s="124"/>
      <c r="BL107" s="124"/>
      <c r="BM107" s="124"/>
    </row>
    <row r="108" spans="2:65" s="1" customFormat="1" ht="18" customHeight="1" x14ac:dyDescent="0.2">
      <c r="B108" s="123"/>
      <c r="C108" s="124"/>
      <c r="D108" s="303" t="s">
        <v>143</v>
      </c>
      <c r="E108" s="303"/>
      <c r="F108" s="303"/>
      <c r="G108" s="124"/>
      <c r="H108" s="124"/>
      <c r="I108" s="124"/>
      <c r="J108" s="125">
        <v>0</v>
      </c>
      <c r="K108" s="124"/>
      <c r="L108" s="123"/>
      <c r="M108" s="124"/>
      <c r="N108" s="126" t="s">
        <v>37</v>
      </c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7" t="s">
        <v>142</v>
      </c>
      <c r="AZ108" s="124"/>
      <c r="BA108" s="124"/>
      <c r="BB108" s="124"/>
      <c r="BC108" s="124"/>
      <c r="BD108" s="124"/>
      <c r="BE108" s="128">
        <f>IF(N108="základná",J108,0)</f>
        <v>0</v>
      </c>
      <c r="BF108" s="128">
        <f>IF(N108="znížená",J108,0)</f>
        <v>0</v>
      </c>
      <c r="BG108" s="128">
        <f>IF(N108="zákl. prenesená",J108,0)</f>
        <v>0</v>
      </c>
      <c r="BH108" s="128">
        <f>IF(N108="zníž. prenesená",J108,0)</f>
        <v>0</v>
      </c>
      <c r="BI108" s="128">
        <f>IF(N108="nulová",J108,0)</f>
        <v>0</v>
      </c>
      <c r="BJ108" s="127" t="s">
        <v>83</v>
      </c>
      <c r="BK108" s="124"/>
      <c r="BL108" s="124"/>
      <c r="BM108" s="124"/>
    </row>
    <row r="109" spans="2:65" s="1" customFormat="1" ht="18" customHeight="1" x14ac:dyDescent="0.2">
      <c r="B109" s="123"/>
      <c r="C109" s="124"/>
      <c r="D109" s="303" t="s">
        <v>144</v>
      </c>
      <c r="E109" s="303"/>
      <c r="F109" s="303"/>
      <c r="G109" s="124"/>
      <c r="H109" s="124"/>
      <c r="I109" s="124"/>
      <c r="J109" s="125">
        <v>0</v>
      </c>
      <c r="K109" s="124"/>
      <c r="L109" s="123"/>
      <c r="M109" s="124"/>
      <c r="N109" s="126" t="s">
        <v>37</v>
      </c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7" t="s">
        <v>142</v>
      </c>
      <c r="AZ109" s="124"/>
      <c r="BA109" s="124"/>
      <c r="BB109" s="124"/>
      <c r="BC109" s="124"/>
      <c r="BD109" s="124"/>
      <c r="BE109" s="128">
        <f>IF(N109="základná",J109,0)</f>
        <v>0</v>
      </c>
      <c r="BF109" s="128">
        <f>IF(N109="znížená",J109,0)</f>
        <v>0</v>
      </c>
      <c r="BG109" s="128">
        <f>IF(N109="zákl. prenesená",J109,0)</f>
        <v>0</v>
      </c>
      <c r="BH109" s="128">
        <f>IF(N109="zníž. prenesená",J109,0)</f>
        <v>0</v>
      </c>
      <c r="BI109" s="128">
        <f>IF(N109="nulová",J109,0)</f>
        <v>0</v>
      </c>
      <c r="BJ109" s="127" t="s">
        <v>83</v>
      </c>
      <c r="BK109" s="124"/>
      <c r="BL109" s="124"/>
      <c r="BM109" s="124"/>
    </row>
    <row r="110" spans="2:65" s="1" customFormat="1" ht="18" customHeight="1" x14ac:dyDescent="0.2">
      <c r="B110" s="28"/>
      <c r="L110" s="28"/>
    </row>
    <row r="111" spans="2:65" s="1" customFormat="1" ht="29.25" customHeight="1" x14ac:dyDescent="0.2">
      <c r="B111" s="28"/>
      <c r="C111" s="92" t="s">
        <v>112</v>
      </c>
      <c r="D111" s="93"/>
      <c r="E111" s="93"/>
      <c r="F111" s="93"/>
      <c r="G111" s="93"/>
      <c r="H111" s="93"/>
      <c r="I111" s="93"/>
      <c r="J111" s="94"/>
      <c r="K111" s="93"/>
      <c r="L111" s="28"/>
    </row>
    <row r="112" spans="2:65" s="1" customFormat="1" ht="7.1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7.15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5.15" customHeight="1" x14ac:dyDescent="0.2">
      <c r="B117" s="28"/>
      <c r="C117" s="18" t="s">
        <v>145</v>
      </c>
      <c r="L117" s="28"/>
    </row>
    <row r="118" spans="2:12" s="1" customFormat="1" ht="7.15" customHeight="1" x14ac:dyDescent="0.2">
      <c r="B118" s="28"/>
      <c r="L118" s="28"/>
    </row>
    <row r="119" spans="2:12" s="1" customFormat="1" ht="12" customHeight="1" x14ac:dyDescent="0.2">
      <c r="B119" s="28"/>
      <c r="C119" s="23" t="s">
        <v>12</v>
      </c>
      <c r="L119" s="28"/>
    </row>
    <row r="120" spans="2:12" s="1" customFormat="1" ht="16.5" customHeight="1" x14ac:dyDescent="0.2">
      <c r="B120" s="28"/>
      <c r="E120" s="300" t="str">
        <f>E7</f>
        <v>Senica OÚ, klientske centrum - stavebné úpravy</v>
      </c>
      <c r="F120" s="301"/>
      <c r="G120" s="301"/>
      <c r="H120" s="301"/>
      <c r="L120" s="28"/>
    </row>
    <row r="121" spans="2:12" ht="12" customHeight="1" x14ac:dyDescent="0.2">
      <c r="B121" s="17"/>
      <c r="C121" s="23" t="s">
        <v>114</v>
      </c>
      <c r="L121" s="17"/>
    </row>
    <row r="122" spans="2:12" s="1" customFormat="1" ht="16.5" customHeight="1" x14ac:dyDescent="0.2">
      <c r="B122" s="28"/>
      <c r="E122" s="300" t="s">
        <v>115</v>
      </c>
      <c r="F122" s="302"/>
      <c r="G122" s="302"/>
      <c r="H122" s="302"/>
      <c r="L122" s="28"/>
    </row>
    <row r="123" spans="2:12" s="1" customFormat="1" ht="12" customHeight="1" x14ac:dyDescent="0.2">
      <c r="B123" s="28"/>
      <c r="C123" s="23" t="s">
        <v>116</v>
      </c>
      <c r="L123" s="28"/>
    </row>
    <row r="124" spans="2:12" s="1" customFormat="1" ht="16.5" customHeight="1" x14ac:dyDescent="0.2">
      <c r="B124" s="28"/>
      <c r="E124" s="261" t="str">
        <f>E11</f>
        <v>3 - Silnoprud</v>
      </c>
      <c r="F124" s="302"/>
      <c r="G124" s="302"/>
      <c r="H124" s="302"/>
      <c r="L124" s="28"/>
    </row>
    <row r="125" spans="2:12" s="1" customFormat="1" ht="7.15" customHeight="1" x14ac:dyDescent="0.2">
      <c r="B125" s="28"/>
      <c r="L125" s="28"/>
    </row>
    <row r="126" spans="2:12" s="1" customFormat="1" ht="12" customHeight="1" x14ac:dyDescent="0.2">
      <c r="B126" s="28"/>
      <c r="C126" s="23" t="s">
        <v>15</v>
      </c>
      <c r="F126" s="21" t="str">
        <f>F14</f>
        <v xml:space="preserve"> </v>
      </c>
      <c r="I126" s="23" t="s">
        <v>17</v>
      </c>
      <c r="J126" s="51" t="str">
        <f>IF(J14="","",J14)</f>
        <v/>
      </c>
      <c r="L126" s="28"/>
    </row>
    <row r="127" spans="2:12" s="1" customFormat="1" ht="7.15" customHeight="1" x14ac:dyDescent="0.2">
      <c r="B127" s="28"/>
      <c r="L127" s="28"/>
    </row>
    <row r="128" spans="2:12" s="1" customFormat="1" ht="40.15" customHeight="1" x14ac:dyDescent="0.2">
      <c r="B128" s="28"/>
      <c r="C128" s="23" t="s">
        <v>18</v>
      </c>
      <c r="F128" s="21" t="str">
        <f>E17</f>
        <v xml:space="preserve">Ministerstvo vnútra Slovenskej republiky </v>
      </c>
      <c r="I128" s="23" t="s">
        <v>24</v>
      </c>
      <c r="J128" s="24" t="str">
        <f>E23</f>
        <v xml:space="preserve">Architectural &amp; Building Management s.r.o. </v>
      </c>
      <c r="L128" s="28"/>
    </row>
    <row r="129" spans="2:65" s="1" customFormat="1" ht="15.4" customHeight="1" x14ac:dyDescent="0.2">
      <c r="B129" s="28"/>
      <c r="C129" s="23" t="s">
        <v>22</v>
      </c>
      <c r="F129" s="21" t="str">
        <f>IF(E20="","",E20)</f>
        <v xml:space="preserve"> </v>
      </c>
      <c r="I129" s="23" t="s">
        <v>27</v>
      </c>
      <c r="J129" s="24"/>
      <c r="L129" s="28"/>
    </row>
    <row r="130" spans="2:65" s="1" customFormat="1" ht="10.35" customHeight="1" x14ac:dyDescent="0.2">
      <c r="B130" s="28"/>
      <c r="L130" s="28"/>
    </row>
    <row r="131" spans="2:65" s="10" customFormat="1" ht="29.25" customHeight="1" x14ac:dyDescent="0.2">
      <c r="B131" s="129"/>
      <c r="C131" s="130" t="s">
        <v>146</v>
      </c>
      <c r="D131" s="131" t="s">
        <v>56</v>
      </c>
      <c r="E131" s="131" t="s">
        <v>52</v>
      </c>
      <c r="F131" s="131" t="s">
        <v>53</v>
      </c>
      <c r="G131" s="131" t="s">
        <v>147</v>
      </c>
      <c r="H131" s="131" t="s">
        <v>148</v>
      </c>
      <c r="I131" s="131" t="s">
        <v>149</v>
      </c>
      <c r="J131" s="132" t="s">
        <v>124</v>
      </c>
      <c r="K131" s="133" t="s">
        <v>150</v>
      </c>
      <c r="L131" s="129"/>
      <c r="M131" s="57" t="s">
        <v>1</v>
      </c>
      <c r="N131" s="58" t="s">
        <v>35</v>
      </c>
      <c r="O131" s="58" t="s">
        <v>151</v>
      </c>
      <c r="P131" s="58" t="s">
        <v>152</v>
      </c>
      <c r="Q131" s="58" t="s">
        <v>153</v>
      </c>
      <c r="R131" s="58" t="s">
        <v>154</v>
      </c>
      <c r="S131" s="58" t="s">
        <v>155</v>
      </c>
      <c r="T131" s="59" t="s">
        <v>156</v>
      </c>
    </row>
    <row r="132" spans="2:65" s="1" customFormat="1" ht="22.9" customHeight="1" x14ac:dyDescent="0.25">
      <c r="B132" s="28"/>
      <c r="C132" s="62" t="s">
        <v>120</v>
      </c>
      <c r="J132" s="134"/>
      <c r="L132" s="28"/>
      <c r="M132" s="60"/>
      <c r="N132" s="52"/>
      <c r="O132" s="52"/>
      <c r="P132" s="135">
        <f>P133</f>
        <v>0</v>
      </c>
      <c r="Q132" s="52"/>
      <c r="R132" s="135">
        <f>R133</f>
        <v>0</v>
      </c>
      <c r="S132" s="52"/>
      <c r="T132" s="136">
        <f>T133</f>
        <v>0</v>
      </c>
      <c r="AT132" s="14" t="s">
        <v>70</v>
      </c>
      <c r="AU132" s="14" t="s">
        <v>126</v>
      </c>
      <c r="BK132" s="137">
        <f>BK133</f>
        <v>0</v>
      </c>
    </row>
    <row r="133" spans="2:65" s="11" customFormat="1" ht="25.9" customHeight="1" x14ac:dyDescent="0.2">
      <c r="B133" s="138"/>
      <c r="D133" s="139" t="s">
        <v>70</v>
      </c>
      <c r="E133" s="140" t="s">
        <v>157</v>
      </c>
      <c r="F133" s="140" t="s">
        <v>488</v>
      </c>
      <c r="J133" s="141"/>
      <c r="L133" s="138"/>
      <c r="M133" s="142"/>
      <c r="P133" s="143">
        <f>P134+SUM(P135:P183)</f>
        <v>0</v>
      </c>
      <c r="R133" s="143">
        <f>R134+SUM(R135:R183)</f>
        <v>0</v>
      </c>
      <c r="T133" s="144">
        <f>T134+SUM(T135:T183)</f>
        <v>0</v>
      </c>
      <c r="AR133" s="139" t="s">
        <v>78</v>
      </c>
      <c r="AT133" s="145" t="s">
        <v>70</v>
      </c>
      <c r="AU133" s="145" t="s">
        <v>71</v>
      </c>
      <c r="AY133" s="139" t="s">
        <v>159</v>
      </c>
      <c r="BK133" s="146">
        <f>BK134+SUM(BK135:BK183)</f>
        <v>0</v>
      </c>
    </row>
    <row r="134" spans="2:65" s="1" customFormat="1" ht="16.5" customHeight="1" x14ac:dyDescent="0.2">
      <c r="B134" s="123"/>
      <c r="C134" s="149" t="s">
        <v>78</v>
      </c>
      <c r="D134" s="149" t="s">
        <v>161</v>
      </c>
      <c r="E134" s="150" t="s">
        <v>489</v>
      </c>
      <c r="F134" s="151" t="s">
        <v>490</v>
      </c>
      <c r="G134" s="152" t="s">
        <v>196</v>
      </c>
      <c r="H134" s="153">
        <v>20</v>
      </c>
      <c r="I134" s="154"/>
      <c r="J134" s="154"/>
      <c r="K134" s="155"/>
      <c r="L134" s="28"/>
      <c r="M134" s="156" t="s">
        <v>1</v>
      </c>
      <c r="N134" s="122" t="s">
        <v>37</v>
      </c>
      <c r="O134" s="157">
        <v>0</v>
      </c>
      <c r="P134" s="157">
        <f>O134*H134</f>
        <v>0</v>
      </c>
      <c r="Q134" s="157">
        <v>0</v>
      </c>
      <c r="R134" s="157">
        <f>Q134*H134</f>
        <v>0</v>
      </c>
      <c r="S134" s="157">
        <v>0</v>
      </c>
      <c r="T134" s="158">
        <f>S134*H134</f>
        <v>0</v>
      </c>
      <c r="AR134" s="159" t="s">
        <v>90</v>
      </c>
      <c r="AT134" s="159" t="s">
        <v>161</v>
      </c>
      <c r="AU134" s="159" t="s">
        <v>78</v>
      </c>
      <c r="AY134" s="14" t="s">
        <v>159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4" t="s">
        <v>83</v>
      </c>
      <c r="BK134" s="160">
        <f>ROUND(I134*H134,2)</f>
        <v>0</v>
      </c>
      <c r="BL134" s="14" t="s">
        <v>90</v>
      </c>
      <c r="BM134" s="159" t="s">
        <v>90</v>
      </c>
    </row>
    <row r="135" spans="2:65" s="1" customFormat="1" ht="16.5" customHeight="1" x14ac:dyDescent="0.2">
      <c r="B135" s="123"/>
      <c r="C135" s="149" t="s">
        <v>83</v>
      </c>
      <c r="D135" s="149" t="s">
        <v>161</v>
      </c>
      <c r="E135" s="150" t="s">
        <v>491</v>
      </c>
      <c r="F135" s="151" t="s">
        <v>492</v>
      </c>
      <c r="G135" s="152" t="s">
        <v>196</v>
      </c>
      <c r="H135" s="153">
        <v>10</v>
      </c>
      <c r="I135" s="154"/>
      <c r="J135" s="154"/>
      <c r="K135" s="155"/>
      <c r="L135" s="28"/>
      <c r="M135" s="156" t="s">
        <v>1</v>
      </c>
      <c r="N135" s="122" t="s">
        <v>37</v>
      </c>
      <c r="O135" s="157">
        <v>0</v>
      </c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AR135" s="159" t="s">
        <v>90</v>
      </c>
      <c r="AT135" s="159" t="s">
        <v>161</v>
      </c>
      <c r="AU135" s="159" t="s">
        <v>78</v>
      </c>
      <c r="AY135" s="14" t="s">
        <v>159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4" t="s">
        <v>83</v>
      </c>
      <c r="BK135" s="160">
        <f>ROUND(I135*H135,2)</f>
        <v>0</v>
      </c>
      <c r="BL135" s="14" t="s">
        <v>90</v>
      </c>
      <c r="BM135" s="159" t="s">
        <v>102</v>
      </c>
    </row>
    <row r="136" spans="2:65" s="1" customFormat="1" ht="19.5" x14ac:dyDescent="0.2">
      <c r="B136" s="28"/>
      <c r="D136" s="175" t="s">
        <v>493</v>
      </c>
      <c r="F136" s="176" t="s">
        <v>494</v>
      </c>
      <c r="L136" s="28"/>
      <c r="M136" s="177"/>
      <c r="T136" s="54"/>
      <c r="AT136" s="14" t="s">
        <v>493</v>
      </c>
      <c r="AU136" s="14" t="s">
        <v>78</v>
      </c>
    </row>
    <row r="137" spans="2:65" s="1" customFormat="1" ht="16.5" customHeight="1" x14ac:dyDescent="0.2">
      <c r="B137" s="123"/>
      <c r="C137" s="149" t="s">
        <v>87</v>
      </c>
      <c r="D137" s="149" t="s">
        <v>161</v>
      </c>
      <c r="E137" s="150" t="s">
        <v>495</v>
      </c>
      <c r="F137" s="151" t="s">
        <v>496</v>
      </c>
      <c r="G137" s="152" t="s">
        <v>462</v>
      </c>
      <c r="H137" s="153">
        <v>94</v>
      </c>
      <c r="I137" s="154"/>
      <c r="J137" s="154"/>
      <c r="K137" s="155"/>
      <c r="L137" s="28"/>
      <c r="M137" s="156" t="s">
        <v>1</v>
      </c>
      <c r="N137" s="122" t="s">
        <v>37</v>
      </c>
      <c r="O137" s="157">
        <v>0</v>
      </c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8">
        <f>S137*H137</f>
        <v>0</v>
      </c>
      <c r="AR137" s="159" t="s">
        <v>90</v>
      </c>
      <c r="AT137" s="159" t="s">
        <v>161</v>
      </c>
      <c r="AU137" s="159" t="s">
        <v>78</v>
      </c>
      <c r="AY137" s="14" t="s">
        <v>159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83</v>
      </c>
      <c r="BK137" s="160">
        <f>ROUND(I137*H137,2)</f>
        <v>0</v>
      </c>
      <c r="BL137" s="14" t="s">
        <v>90</v>
      </c>
      <c r="BM137" s="159" t="s">
        <v>170</v>
      </c>
    </row>
    <row r="138" spans="2:65" s="1" customFormat="1" ht="19.5" x14ac:dyDescent="0.2">
      <c r="B138" s="28"/>
      <c r="D138" s="175" t="s">
        <v>493</v>
      </c>
      <c r="F138" s="176" t="s">
        <v>497</v>
      </c>
      <c r="L138" s="28"/>
      <c r="M138" s="177"/>
      <c r="T138" s="54"/>
      <c r="AT138" s="14" t="s">
        <v>493</v>
      </c>
      <c r="AU138" s="14" t="s">
        <v>78</v>
      </c>
    </row>
    <row r="139" spans="2:65" s="1" customFormat="1" ht="16.5" customHeight="1" x14ac:dyDescent="0.2">
      <c r="B139" s="123"/>
      <c r="C139" s="149" t="s">
        <v>90</v>
      </c>
      <c r="D139" s="149" t="s">
        <v>161</v>
      </c>
      <c r="E139" s="150" t="s">
        <v>498</v>
      </c>
      <c r="F139" s="151" t="s">
        <v>499</v>
      </c>
      <c r="G139" s="152" t="s">
        <v>462</v>
      </c>
      <c r="H139" s="153">
        <v>20</v>
      </c>
      <c r="I139" s="154"/>
      <c r="J139" s="154"/>
      <c r="K139" s="155"/>
      <c r="L139" s="28"/>
      <c r="M139" s="156" t="s">
        <v>1</v>
      </c>
      <c r="N139" s="122" t="s">
        <v>37</v>
      </c>
      <c r="O139" s="157">
        <v>0</v>
      </c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AR139" s="159" t="s">
        <v>90</v>
      </c>
      <c r="AT139" s="159" t="s">
        <v>161</v>
      </c>
      <c r="AU139" s="159" t="s">
        <v>78</v>
      </c>
      <c r="AY139" s="14" t="s">
        <v>159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83</v>
      </c>
      <c r="BK139" s="160">
        <f>ROUND(I139*H139,2)</f>
        <v>0</v>
      </c>
      <c r="BL139" s="14" t="s">
        <v>90</v>
      </c>
      <c r="BM139" s="159" t="s">
        <v>177</v>
      </c>
    </row>
    <row r="140" spans="2:65" s="1" customFormat="1" ht="19.5" x14ac:dyDescent="0.2">
      <c r="B140" s="28"/>
      <c r="D140" s="175" t="s">
        <v>493</v>
      </c>
      <c r="F140" s="176" t="s">
        <v>500</v>
      </c>
      <c r="L140" s="28"/>
      <c r="M140" s="177"/>
      <c r="T140" s="54"/>
      <c r="AT140" s="14" t="s">
        <v>493</v>
      </c>
      <c r="AU140" s="14" t="s">
        <v>78</v>
      </c>
    </row>
    <row r="141" spans="2:65" s="235" customFormat="1" ht="16.5" customHeight="1" x14ac:dyDescent="0.2">
      <c r="B141" s="223"/>
      <c r="C141" s="239" t="s">
        <v>105</v>
      </c>
      <c r="D141" s="239" t="s">
        <v>161</v>
      </c>
      <c r="E141" s="240" t="s">
        <v>501</v>
      </c>
      <c r="F141" s="220" t="s">
        <v>1860</v>
      </c>
      <c r="G141" s="242" t="s">
        <v>462</v>
      </c>
      <c r="H141" s="243">
        <v>1</v>
      </c>
      <c r="I141" s="244"/>
      <c r="J141" s="244"/>
      <c r="K141" s="245"/>
      <c r="L141" s="246"/>
      <c r="M141" s="247" t="s">
        <v>1</v>
      </c>
      <c r="N141" s="248" t="s">
        <v>37</v>
      </c>
      <c r="O141" s="233">
        <v>0</v>
      </c>
      <c r="P141" s="233">
        <f>O141*H141</f>
        <v>0</v>
      </c>
      <c r="Q141" s="233">
        <v>0</v>
      </c>
      <c r="R141" s="233">
        <f>Q141*H141</f>
        <v>0</v>
      </c>
      <c r="S141" s="233">
        <v>0</v>
      </c>
      <c r="T141" s="234">
        <f>S141*H141</f>
        <v>0</v>
      </c>
      <c r="AR141" s="236" t="s">
        <v>90</v>
      </c>
      <c r="AT141" s="236" t="s">
        <v>161</v>
      </c>
      <c r="AU141" s="236" t="s">
        <v>78</v>
      </c>
      <c r="AY141" s="237" t="s">
        <v>159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237" t="s">
        <v>83</v>
      </c>
      <c r="BK141" s="238">
        <f>ROUND(I141*H141,2)</f>
        <v>0</v>
      </c>
      <c r="BL141" s="237" t="s">
        <v>90</v>
      </c>
      <c r="BM141" s="236" t="s">
        <v>180</v>
      </c>
    </row>
    <row r="142" spans="2:65" s="1" customFormat="1" ht="19.5" x14ac:dyDescent="0.2">
      <c r="B142" s="28"/>
      <c r="D142" s="175" t="s">
        <v>493</v>
      </c>
      <c r="F142" s="176" t="s">
        <v>503</v>
      </c>
      <c r="L142" s="28"/>
      <c r="M142" s="177"/>
      <c r="T142" s="54"/>
      <c r="AT142" s="14" t="s">
        <v>493</v>
      </c>
      <c r="AU142" s="14" t="s">
        <v>78</v>
      </c>
    </row>
    <row r="143" spans="2:65" s="1" customFormat="1" ht="16.5" customHeight="1" x14ac:dyDescent="0.2">
      <c r="B143" s="123"/>
      <c r="C143" s="149" t="s">
        <v>102</v>
      </c>
      <c r="D143" s="149" t="s">
        <v>161</v>
      </c>
      <c r="E143" s="150" t="s">
        <v>504</v>
      </c>
      <c r="F143" s="151" t="s">
        <v>505</v>
      </c>
      <c r="G143" s="152" t="s">
        <v>462</v>
      </c>
      <c r="H143" s="153">
        <v>10</v>
      </c>
      <c r="I143" s="154"/>
      <c r="J143" s="154"/>
      <c r="K143" s="155"/>
      <c r="L143" s="28"/>
      <c r="M143" s="156" t="s">
        <v>1</v>
      </c>
      <c r="N143" s="122" t="s">
        <v>37</v>
      </c>
      <c r="O143" s="157">
        <v>0</v>
      </c>
      <c r="P143" s="157">
        <f>O143*H143</f>
        <v>0</v>
      </c>
      <c r="Q143" s="157">
        <v>0</v>
      </c>
      <c r="R143" s="157">
        <f>Q143*H143</f>
        <v>0</v>
      </c>
      <c r="S143" s="157">
        <v>0</v>
      </c>
      <c r="T143" s="158">
        <f>S143*H143</f>
        <v>0</v>
      </c>
      <c r="AR143" s="159" t="s">
        <v>90</v>
      </c>
      <c r="AT143" s="159" t="s">
        <v>161</v>
      </c>
      <c r="AU143" s="159" t="s">
        <v>78</v>
      </c>
      <c r="AY143" s="14" t="s">
        <v>159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4" t="s">
        <v>83</v>
      </c>
      <c r="BK143" s="160">
        <f>ROUND(I143*H143,2)</f>
        <v>0</v>
      </c>
      <c r="BL143" s="14" t="s">
        <v>90</v>
      </c>
      <c r="BM143" s="159" t="s">
        <v>183</v>
      </c>
    </row>
    <row r="144" spans="2:65" s="1" customFormat="1" ht="16.5" customHeight="1" x14ac:dyDescent="0.2">
      <c r="B144" s="123"/>
      <c r="C144" s="149" t="s">
        <v>108</v>
      </c>
      <c r="D144" s="149" t="s">
        <v>161</v>
      </c>
      <c r="E144" s="150" t="s">
        <v>506</v>
      </c>
      <c r="F144" s="151" t="s">
        <v>507</v>
      </c>
      <c r="G144" s="152" t="s">
        <v>462</v>
      </c>
      <c r="H144" s="153">
        <v>20</v>
      </c>
      <c r="I144" s="154"/>
      <c r="J144" s="154"/>
      <c r="K144" s="155"/>
      <c r="L144" s="28"/>
      <c r="M144" s="156" t="s">
        <v>1</v>
      </c>
      <c r="N144" s="122" t="s">
        <v>37</v>
      </c>
      <c r="O144" s="157">
        <v>0</v>
      </c>
      <c r="P144" s="157">
        <f>O144*H144</f>
        <v>0</v>
      </c>
      <c r="Q144" s="157">
        <v>0</v>
      </c>
      <c r="R144" s="157">
        <f>Q144*H144</f>
        <v>0</v>
      </c>
      <c r="S144" s="157">
        <v>0</v>
      </c>
      <c r="T144" s="158">
        <f>S144*H144</f>
        <v>0</v>
      </c>
      <c r="AR144" s="159" t="s">
        <v>90</v>
      </c>
      <c r="AT144" s="159" t="s">
        <v>161</v>
      </c>
      <c r="AU144" s="159" t="s">
        <v>78</v>
      </c>
      <c r="AY144" s="14" t="s">
        <v>159</v>
      </c>
      <c r="BE144" s="160">
        <f>IF(N144="základná",J144,0)</f>
        <v>0</v>
      </c>
      <c r="BF144" s="160">
        <f>IF(N144="znížená",J144,0)</f>
        <v>0</v>
      </c>
      <c r="BG144" s="160">
        <f>IF(N144="zákl. prenesená",J144,0)</f>
        <v>0</v>
      </c>
      <c r="BH144" s="160">
        <f>IF(N144="zníž. prenesená",J144,0)</f>
        <v>0</v>
      </c>
      <c r="BI144" s="160">
        <f>IF(N144="nulová",J144,0)</f>
        <v>0</v>
      </c>
      <c r="BJ144" s="14" t="s">
        <v>83</v>
      </c>
      <c r="BK144" s="160">
        <f>ROUND(I144*H144,2)</f>
        <v>0</v>
      </c>
      <c r="BL144" s="14" t="s">
        <v>90</v>
      </c>
      <c r="BM144" s="159" t="s">
        <v>186</v>
      </c>
    </row>
    <row r="145" spans="2:65" s="1" customFormat="1" ht="19.5" x14ac:dyDescent="0.2">
      <c r="B145" s="28"/>
      <c r="D145" s="175" t="s">
        <v>493</v>
      </c>
      <c r="F145" s="176" t="s">
        <v>508</v>
      </c>
      <c r="L145" s="28"/>
      <c r="M145" s="177"/>
      <c r="T145" s="54"/>
      <c r="AT145" s="14" t="s">
        <v>493</v>
      </c>
      <c r="AU145" s="14" t="s">
        <v>78</v>
      </c>
    </row>
    <row r="146" spans="2:65" s="1" customFormat="1" ht="16.5" customHeight="1" x14ac:dyDescent="0.2">
      <c r="B146" s="123"/>
      <c r="C146" s="149" t="s">
        <v>170</v>
      </c>
      <c r="D146" s="149" t="s">
        <v>161</v>
      </c>
      <c r="E146" s="150" t="s">
        <v>509</v>
      </c>
      <c r="F146" s="151" t="s">
        <v>510</v>
      </c>
      <c r="G146" s="152" t="s">
        <v>462</v>
      </c>
      <c r="H146" s="153">
        <v>150</v>
      </c>
      <c r="I146" s="154"/>
      <c r="J146" s="154"/>
      <c r="K146" s="155"/>
      <c r="L146" s="28"/>
      <c r="M146" s="156" t="s">
        <v>1</v>
      </c>
      <c r="N146" s="122" t="s">
        <v>37</v>
      </c>
      <c r="O146" s="157">
        <v>0</v>
      </c>
      <c r="P146" s="157">
        <f>O146*H146</f>
        <v>0</v>
      </c>
      <c r="Q146" s="157">
        <v>0</v>
      </c>
      <c r="R146" s="157">
        <f>Q146*H146</f>
        <v>0</v>
      </c>
      <c r="S146" s="157">
        <v>0</v>
      </c>
      <c r="T146" s="158">
        <f>S146*H146</f>
        <v>0</v>
      </c>
      <c r="AR146" s="159" t="s">
        <v>90</v>
      </c>
      <c r="AT146" s="159" t="s">
        <v>161</v>
      </c>
      <c r="AU146" s="159" t="s">
        <v>78</v>
      </c>
      <c r="AY146" s="14" t="s">
        <v>159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4" t="s">
        <v>83</v>
      </c>
      <c r="BK146" s="160">
        <f>ROUND(I146*H146,2)</f>
        <v>0</v>
      </c>
      <c r="BL146" s="14" t="s">
        <v>90</v>
      </c>
      <c r="BM146" s="159" t="s">
        <v>190</v>
      </c>
    </row>
    <row r="147" spans="2:65" s="1" customFormat="1" ht="19.5" x14ac:dyDescent="0.2">
      <c r="B147" s="28"/>
      <c r="D147" s="175" t="s">
        <v>493</v>
      </c>
      <c r="F147" s="176" t="s">
        <v>511</v>
      </c>
      <c r="L147" s="28"/>
      <c r="M147" s="177"/>
      <c r="T147" s="54"/>
      <c r="AT147" s="14" t="s">
        <v>493</v>
      </c>
      <c r="AU147" s="14" t="s">
        <v>78</v>
      </c>
    </row>
    <row r="148" spans="2:65" s="1" customFormat="1" ht="16.5" customHeight="1" x14ac:dyDescent="0.2">
      <c r="B148" s="123"/>
      <c r="C148" s="149" t="s">
        <v>187</v>
      </c>
      <c r="D148" s="149" t="s">
        <v>161</v>
      </c>
      <c r="E148" s="150" t="s">
        <v>512</v>
      </c>
      <c r="F148" s="151" t="s">
        <v>513</v>
      </c>
      <c r="G148" s="152" t="s">
        <v>196</v>
      </c>
      <c r="H148" s="153">
        <v>12</v>
      </c>
      <c r="I148" s="154"/>
      <c r="J148" s="154"/>
      <c r="K148" s="155"/>
      <c r="L148" s="28"/>
      <c r="M148" s="156" t="s">
        <v>1</v>
      </c>
      <c r="N148" s="122" t="s">
        <v>37</v>
      </c>
      <c r="O148" s="157">
        <v>0</v>
      </c>
      <c r="P148" s="157">
        <f>O148*H148</f>
        <v>0</v>
      </c>
      <c r="Q148" s="157">
        <v>0</v>
      </c>
      <c r="R148" s="157">
        <f>Q148*H148</f>
        <v>0</v>
      </c>
      <c r="S148" s="157">
        <v>0</v>
      </c>
      <c r="T148" s="158">
        <f>S148*H148</f>
        <v>0</v>
      </c>
      <c r="AR148" s="159" t="s">
        <v>90</v>
      </c>
      <c r="AT148" s="159" t="s">
        <v>161</v>
      </c>
      <c r="AU148" s="159" t="s">
        <v>78</v>
      </c>
      <c r="AY148" s="14" t="s">
        <v>159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4" t="s">
        <v>83</v>
      </c>
      <c r="BK148" s="160">
        <f>ROUND(I148*H148,2)</f>
        <v>0</v>
      </c>
      <c r="BL148" s="14" t="s">
        <v>90</v>
      </c>
      <c r="BM148" s="159" t="s">
        <v>7</v>
      </c>
    </row>
    <row r="149" spans="2:65" s="1" customFormat="1" ht="16.5" customHeight="1" x14ac:dyDescent="0.2">
      <c r="B149" s="123"/>
      <c r="C149" s="149" t="s">
        <v>177</v>
      </c>
      <c r="D149" s="149" t="s">
        <v>161</v>
      </c>
      <c r="E149" s="150" t="s">
        <v>514</v>
      </c>
      <c r="F149" s="151" t="s">
        <v>515</v>
      </c>
      <c r="G149" s="152" t="s">
        <v>196</v>
      </c>
      <c r="H149" s="153">
        <v>12</v>
      </c>
      <c r="I149" s="154"/>
      <c r="J149" s="154"/>
      <c r="K149" s="155"/>
      <c r="L149" s="28"/>
      <c r="M149" s="156" t="s">
        <v>1</v>
      </c>
      <c r="N149" s="122" t="s">
        <v>37</v>
      </c>
      <c r="O149" s="157">
        <v>0</v>
      </c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8">
        <f>S149*H149</f>
        <v>0</v>
      </c>
      <c r="AR149" s="159" t="s">
        <v>90</v>
      </c>
      <c r="AT149" s="159" t="s">
        <v>161</v>
      </c>
      <c r="AU149" s="159" t="s">
        <v>78</v>
      </c>
      <c r="AY149" s="14" t="s">
        <v>159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4" t="s">
        <v>83</v>
      </c>
      <c r="BK149" s="160">
        <f>ROUND(I149*H149,2)</f>
        <v>0</v>
      </c>
      <c r="BL149" s="14" t="s">
        <v>90</v>
      </c>
      <c r="BM149" s="159" t="s">
        <v>197</v>
      </c>
    </row>
    <row r="150" spans="2:65" s="1" customFormat="1" ht="16.5" customHeight="1" x14ac:dyDescent="0.2">
      <c r="B150" s="123"/>
      <c r="C150" s="149" t="s">
        <v>193</v>
      </c>
      <c r="D150" s="149" t="s">
        <v>161</v>
      </c>
      <c r="E150" s="150" t="s">
        <v>516</v>
      </c>
      <c r="F150" s="151" t="s">
        <v>517</v>
      </c>
      <c r="G150" s="152" t="s">
        <v>196</v>
      </c>
      <c r="H150" s="153">
        <v>36</v>
      </c>
      <c r="I150" s="154"/>
      <c r="J150" s="154"/>
      <c r="K150" s="155"/>
      <c r="L150" s="28"/>
      <c r="M150" s="156" t="s">
        <v>1</v>
      </c>
      <c r="N150" s="122" t="s">
        <v>37</v>
      </c>
      <c r="O150" s="157">
        <v>0</v>
      </c>
      <c r="P150" s="157">
        <f>O150*H150</f>
        <v>0</v>
      </c>
      <c r="Q150" s="157">
        <v>0</v>
      </c>
      <c r="R150" s="157">
        <f>Q150*H150</f>
        <v>0</v>
      </c>
      <c r="S150" s="157">
        <v>0</v>
      </c>
      <c r="T150" s="158">
        <f>S150*H150</f>
        <v>0</v>
      </c>
      <c r="AR150" s="159" t="s">
        <v>90</v>
      </c>
      <c r="AT150" s="159" t="s">
        <v>161</v>
      </c>
      <c r="AU150" s="159" t="s">
        <v>78</v>
      </c>
      <c r="AY150" s="14" t="s">
        <v>159</v>
      </c>
      <c r="BE150" s="160">
        <f>IF(N150="základná",J150,0)</f>
        <v>0</v>
      </c>
      <c r="BF150" s="160">
        <f>IF(N150="znížená",J150,0)</f>
        <v>0</v>
      </c>
      <c r="BG150" s="160">
        <f>IF(N150="zákl. prenesená",J150,0)</f>
        <v>0</v>
      </c>
      <c r="BH150" s="160">
        <f>IF(N150="zníž. prenesená",J150,0)</f>
        <v>0</v>
      </c>
      <c r="BI150" s="160">
        <f>IF(N150="nulová",J150,0)</f>
        <v>0</v>
      </c>
      <c r="BJ150" s="14" t="s">
        <v>83</v>
      </c>
      <c r="BK150" s="160">
        <f>ROUND(I150*H150,2)</f>
        <v>0</v>
      </c>
      <c r="BL150" s="14" t="s">
        <v>90</v>
      </c>
      <c r="BM150" s="159" t="s">
        <v>200</v>
      </c>
    </row>
    <row r="151" spans="2:65" s="1" customFormat="1" ht="16.5" customHeight="1" x14ac:dyDescent="0.2">
      <c r="B151" s="123"/>
      <c r="C151" s="149" t="s">
        <v>180</v>
      </c>
      <c r="D151" s="149" t="s">
        <v>161</v>
      </c>
      <c r="E151" s="150" t="s">
        <v>518</v>
      </c>
      <c r="F151" s="151" t="s">
        <v>519</v>
      </c>
      <c r="G151" s="152" t="s">
        <v>462</v>
      </c>
      <c r="H151" s="153">
        <v>12</v>
      </c>
      <c r="I151" s="154"/>
      <c r="J151" s="154"/>
      <c r="K151" s="155"/>
      <c r="L151" s="28"/>
      <c r="M151" s="156" t="s">
        <v>1</v>
      </c>
      <c r="N151" s="122" t="s">
        <v>37</v>
      </c>
      <c r="O151" s="157">
        <v>0</v>
      </c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AR151" s="159" t="s">
        <v>90</v>
      </c>
      <c r="AT151" s="159" t="s">
        <v>161</v>
      </c>
      <c r="AU151" s="159" t="s">
        <v>78</v>
      </c>
      <c r="AY151" s="14" t="s">
        <v>159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83</v>
      </c>
      <c r="BK151" s="160">
        <f>ROUND(I151*H151,2)</f>
        <v>0</v>
      </c>
      <c r="BL151" s="14" t="s">
        <v>90</v>
      </c>
      <c r="BM151" s="159" t="s">
        <v>204</v>
      </c>
    </row>
    <row r="152" spans="2:65" s="1" customFormat="1" ht="16.5" customHeight="1" x14ac:dyDescent="0.2">
      <c r="B152" s="123"/>
      <c r="C152" s="149" t="s">
        <v>201</v>
      </c>
      <c r="D152" s="149" t="s">
        <v>161</v>
      </c>
      <c r="E152" s="150" t="s">
        <v>520</v>
      </c>
      <c r="F152" s="151" t="s">
        <v>521</v>
      </c>
      <c r="G152" s="152" t="s">
        <v>462</v>
      </c>
      <c r="H152" s="153">
        <v>40</v>
      </c>
      <c r="I152" s="154"/>
      <c r="J152" s="154"/>
      <c r="K152" s="155"/>
      <c r="L152" s="28"/>
      <c r="M152" s="156" t="s">
        <v>1</v>
      </c>
      <c r="N152" s="122" t="s">
        <v>37</v>
      </c>
      <c r="O152" s="157">
        <v>0</v>
      </c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AR152" s="159" t="s">
        <v>90</v>
      </c>
      <c r="AT152" s="159" t="s">
        <v>161</v>
      </c>
      <c r="AU152" s="159" t="s">
        <v>78</v>
      </c>
      <c r="AY152" s="14" t="s">
        <v>159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4" t="s">
        <v>83</v>
      </c>
      <c r="BK152" s="160">
        <f>ROUND(I152*H152,2)</f>
        <v>0</v>
      </c>
      <c r="BL152" s="14" t="s">
        <v>90</v>
      </c>
      <c r="BM152" s="159" t="s">
        <v>207</v>
      </c>
    </row>
    <row r="153" spans="2:65" s="1" customFormat="1" ht="19.5" x14ac:dyDescent="0.2">
      <c r="B153" s="28"/>
      <c r="D153" s="175" t="s">
        <v>493</v>
      </c>
      <c r="F153" s="176" t="s">
        <v>522</v>
      </c>
      <c r="L153" s="28"/>
      <c r="M153" s="177"/>
      <c r="T153" s="54"/>
      <c r="AT153" s="14" t="s">
        <v>493</v>
      </c>
      <c r="AU153" s="14" t="s">
        <v>78</v>
      </c>
    </row>
    <row r="154" spans="2:65" s="1" customFormat="1" ht="16.5" customHeight="1" x14ac:dyDescent="0.2">
      <c r="B154" s="123"/>
      <c r="C154" s="149" t="s">
        <v>183</v>
      </c>
      <c r="D154" s="149" t="s">
        <v>161</v>
      </c>
      <c r="E154" s="150" t="s">
        <v>523</v>
      </c>
      <c r="F154" s="151" t="s">
        <v>524</v>
      </c>
      <c r="G154" s="152" t="s">
        <v>196</v>
      </c>
      <c r="H154" s="153">
        <v>10</v>
      </c>
      <c r="I154" s="154"/>
      <c r="J154" s="154"/>
      <c r="K154" s="155"/>
      <c r="L154" s="28"/>
      <c r="M154" s="156" t="s">
        <v>1</v>
      </c>
      <c r="N154" s="122" t="s">
        <v>37</v>
      </c>
      <c r="O154" s="157">
        <v>0</v>
      </c>
      <c r="P154" s="157">
        <f>O154*H154</f>
        <v>0</v>
      </c>
      <c r="Q154" s="157">
        <v>0</v>
      </c>
      <c r="R154" s="157">
        <f>Q154*H154</f>
        <v>0</v>
      </c>
      <c r="S154" s="157">
        <v>0</v>
      </c>
      <c r="T154" s="158">
        <f>S154*H154</f>
        <v>0</v>
      </c>
      <c r="AR154" s="159" t="s">
        <v>90</v>
      </c>
      <c r="AT154" s="159" t="s">
        <v>161</v>
      </c>
      <c r="AU154" s="159" t="s">
        <v>78</v>
      </c>
      <c r="AY154" s="14" t="s">
        <v>159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4" t="s">
        <v>83</v>
      </c>
      <c r="BK154" s="160">
        <f>ROUND(I154*H154,2)</f>
        <v>0</v>
      </c>
      <c r="BL154" s="14" t="s">
        <v>90</v>
      </c>
      <c r="BM154" s="159" t="s">
        <v>211</v>
      </c>
    </row>
    <row r="155" spans="2:65" s="1" customFormat="1" ht="16.5" customHeight="1" x14ac:dyDescent="0.2">
      <c r="B155" s="123"/>
      <c r="C155" s="149" t="s">
        <v>208</v>
      </c>
      <c r="D155" s="149" t="s">
        <v>161</v>
      </c>
      <c r="E155" s="150" t="s">
        <v>525</v>
      </c>
      <c r="F155" s="151" t="s">
        <v>526</v>
      </c>
      <c r="G155" s="152" t="s">
        <v>196</v>
      </c>
      <c r="H155" s="153">
        <v>60</v>
      </c>
      <c r="I155" s="154"/>
      <c r="J155" s="154"/>
      <c r="K155" s="155"/>
      <c r="L155" s="28"/>
      <c r="M155" s="156" t="s">
        <v>1</v>
      </c>
      <c r="N155" s="122" t="s">
        <v>37</v>
      </c>
      <c r="O155" s="157">
        <v>0</v>
      </c>
      <c r="P155" s="157">
        <f>O155*H155</f>
        <v>0</v>
      </c>
      <c r="Q155" s="157">
        <v>0</v>
      </c>
      <c r="R155" s="157">
        <f>Q155*H155</f>
        <v>0</v>
      </c>
      <c r="S155" s="157">
        <v>0</v>
      </c>
      <c r="T155" s="158">
        <f>S155*H155</f>
        <v>0</v>
      </c>
      <c r="AR155" s="159" t="s">
        <v>90</v>
      </c>
      <c r="AT155" s="159" t="s">
        <v>161</v>
      </c>
      <c r="AU155" s="159" t="s">
        <v>78</v>
      </c>
      <c r="AY155" s="14" t="s">
        <v>159</v>
      </c>
      <c r="BE155" s="160">
        <f>IF(N155="základná",J155,0)</f>
        <v>0</v>
      </c>
      <c r="BF155" s="160">
        <f>IF(N155="znížená",J155,0)</f>
        <v>0</v>
      </c>
      <c r="BG155" s="160">
        <f>IF(N155="zákl. prenesená",J155,0)</f>
        <v>0</v>
      </c>
      <c r="BH155" s="160">
        <f>IF(N155="zníž. prenesená",J155,0)</f>
        <v>0</v>
      </c>
      <c r="BI155" s="160">
        <f>IF(N155="nulová",J155,0)</f>
        <v>0</v>
      </c>
      <c r="BJ155" s="14" t="s">
        <v>83</v>
      </c>
      <c r="BK155" s="160">
        <f>ROUND(I155*H155,2)</f>
        <v>0</v>
      </c>
      <c r="BL155" s="14" t="s">
        <v>90</v>
      </c>
      <c r="BM155" s="159" t="s">
        <v>214</v>
      </c>
    </row>
    <row r="156" spans="2:65" s="1" customFormat="1" ht="16.5" customHeight="1" x14ac:dyDescent="0.2">
      <c r="B156" s="123"/>
      <c r="C156" s="149" t="s">
        <v>186</v>
      </c>
      <c r="D156" s="149" t="s">
        <v>161</v>
      </c>
      <c r="E156" s="150" t="s">
        <v>527</v>
      </c>
      <c r="F156" s="151" t="s">
        <v>528</v>
      </c>
      <c r="G156" s="152" t="s">
        <v>196</v>
      </c>
      <c r="H156" s="153">
        <v>140</v>
      </c>
      <c r="I156" s="154"/>
      <c r="J156" s="154"/>
      <c r="K156" s="155"/>
      <c r="L156" s="28"/>
      <c r="M156" s="156" t="s">
        <v>1</v>
      </c>
      <c r="N156" s="122" t="s">
        <v>37</v>
      </c>
      <c r="O156" s="157">
        <v>0</v>
      </c>
      <c r="P156" s="157">
        <f>O156*H156</f>
        <v>0</v>
      </c>
      <c r="Q156" s="157">
        <v>0</v>
      </c>
      <c r="R156" s="157">
        <f>Q156*H156</f>
        <v>0</v>
      </c>
      <c r="S156" s="157">
        <v>0</v>
      </c>
      <c r="T156" s="158">
        <f>S156*H156</f>
        <v>0</v>
      </c>
      <c r="AR156" s="159" t="s">
        <v>90</v>
      </c>
      <c r="AT156" s="159" t="s">
        <v>161</v>
      </c>
      <c r="AU156" s="159" t="s">
        <v>78</v>
      </c>
      <c r="AY156" s="14" t="s">
        <v>159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4" t="s">
        <v>83</v>
      </c>
      <c r="BK156" s="160">
        <f>ROUND(I156*H156,2)</f>
        <v>0</v>
      </c>
      <c r="BL156" s="14" t="s">
        <v>90</v>
      </c>
      <c r="BM156" s="159" t="s">
        <v>218</v>
      </c>
    </row>
    <row r="157" spans="2:65" s="1" customFormat="1" ht="16.5" customHeight="1" x14ac:dyDescent="0.2">
      <c r="B157" s="123"/>
      <c r="C157" s="149" t="s">
        <v>215</v>
      </c>
      <c r="D157" s="149" t="s">
        <v>161</v>
      </c>
      <c r="E157" s="150" t="s">
        <v>529</v>
      </c>
      <c r="F157" s="151" t="s">
        <v>530</v>
      </c>
      <c r="G157" s="152" t="s">
        <v>196</v>
      </c>
      <c r="H157" s="153">
        <v>420</v>
      </c>
      <c r="I157" s="154"/>
      <c r="J157" s="154"/>
      <c r="K157" s="155"/>
      <c r="L157" s="28"/>
      <c r="M157" s="156" t="s">
        <v>1</v>
      </c>
      <c r="N157" s="122" t="s">
        <v>37</v>
      </c>
      <c r="O157" s="157">
        <v>0</v>
      </c>
      <c r="P157" s="157">
        <f>O157*H157</f>
        <v>0</v>
      </c>
      <c r="Q157" s="157">
        <v>0</v>
      </c>
      <c r="R157" s="157">
        <f>Q157*H157</f>
        <v>0</v>
      </c>
      <c r="S157" s="157">
        <v>0</v>
      </c>
      <c r="T157" s="158">
        <f>S157*H157</f>
        <v>0</v>
      </c>
      <c r="AR157" s="159" t="s">
        <v>90</v>
      </c>
      <c r="AT157" s="159" t="s">
        <v>161</v>
      </c>
      <c r="AU157" s="159" t="s">
        <v>78</v>
      </c>
      <c r="AY157" s="14" t="s">
        <v>159</v>
      </c>
      <c r="BE157" s="160">
        <f>IF(N157="základná",J157,0)</f>
        <v>0</v>
      </c>
      <c r="BF157" s="160">
        <f>IF(N157="znížená",J157,0)</f>
        <v>0</v>
      </c>
      <c r="BG157" s="160">
        <f>IF(N157="zákl. prenesená",J157,0)</f>
        <v>0</v>
      </c>
      <c r="BH157" s="160">
        <f>IF(N157="zníž. prenesená",J157,0)</f>
        <v>0</v>
      </c>
      <c r="BI157" s="160">
        <f>IF(N157="nulová",J157,0)</f>
        <v>0</v>
      </c>
      <c r="BJ157" s="14" t="s">
        <v>83</v>
      </c>
      <c r="BK157" s="160">
        <f>ROUND(I157*H157,2)</f>
        <v>0</v>
      </c>
      <c r="BL157" s="14" t="s">
        <v>90</v>
      </c>
      <c r="BM157" s="159" t="s">
        <v>221</v>
      </c>
    </row>
    <row r="158" spans="2:65" s="1" customFormat="1" ht="16.5" customHeight="1" x14ac:dyDescent="0.2">
      <c r="B158" s="123"/>
      <c r="C158" s="149" t="s">
        <v>190</v>
      </c>
      <c r="D158" s="149" t="s">
        <v>161</v>
      </c>
      <c r="E158" s="150" t="s">
        <v>531</v>
      </c>
      <c r="F158" s="151" t="s">
        <v>532</v>
      </c>
      <c r="G158" s="152" t="s">
        <v>196</v>
      </c>
      <c r="H158" s="153">
        <v>20</v>
      </c>
      <c r="I158" s="154"/>
      <c r="J158" s="154"/>
      <c r="K158" s="155"/>
      <c r="L158" s="28"/>
      <c r="M158" s="156" t="s">
        <v>1</v>
      </c>
      <c r="N158" s="122" t="s">
        <v>37</v>
      </c>
      <c r="O158" s="157">
        <v>0</v>
      </c>
      <c r="P158" s="157">
        <f>O158*H158</f>
        <v>0</v>
      </c>
      <c r="Q158" s="157">
        <v>0</v>
      </c>
      <c r="R158" s="157">
        <f>Q158*H158</f>
        <v>0</v>
      </c>
      <c r="S158" s="157">
        <v>0</v>
      </c>
      <c r="T158" s="158">
        <f>S158*H158</f>
        <v>0</v>
      </c>
      <c r="AR158" s="159" t="s">
        <v>90</v>
      </c>
      <c r="AT158" s="159" t="s">
        <v>161</v>
      </c>
      <c r="AU158" s="159" t="s">
        <v>78</v>
      </c>
      <c r="AY158" s="14" t="s">
        <v>159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4" t="s">
        <v>83</v>
      </c>
      <c r="BK158" s="160">
        <f>ROUND(I158*H158,2)</f>
        <v>0</v>
      </c>
      <c r="BL158" s="14" t="s">
        <v>90</v>
      </c>
      <c r="BM158" s="159" t="s">
        <v>225</v>
      </c>
    </row>
    <row r="159" spans="2:65" s="1" customFormat="1" ht="19.5" x14ac:dyDescent="0.2">
      <c r="B159" s="28"/>
      <c r="D159" s="175" t="s">
        <v>493</v>
      </c>
      <c r="F159" s="176" t="s">
        <v>533</v>
      </c>
      <c r="L159" s="28"/>
      <c r="M159" s="177"/>
      <c r="T159" s="54"/>
      <c r="AT159" s="14" t="s">
        <v>493</v>
      </c>
      <c r="AU159" s="14" t="s">
        <v>78</v>
      </c>
    </row>
    <row r="160" spans="2:65" s="1" customFormat="1" ht="16.5" customHeight="1" x14ac:dyDescent="0.2">
      <c r="B160" s="123"/>
      <c r="C160" s="149" t="s">
        <v>222</v>
      </c>
      <c r="D160" s="149" t="s">
        <v>161</v>
      </c>
      <c r="E160" s="150" t="s">
        <v>534</v>
      </c>
      <c r="F160" s="151" t="s">
        <v>535</v>
      </c>
      <c r="G160" s="152" t="s">
        <v>196</v>
      </c>
      <c r="H160" s="153">
        <v>30</v>
      </c>
      <c r="I160" s="154"/>
      <c r="J160" s="154"/>
      <c r="K160" s="155"/>
      <c r="L160" s="28"/>
      <c r="M160" s="156" t="s">
        <v>1</v>
      </c>
      <c r="N160" s="122" t="s">
        <v>37</v>
      </c>
      <c r="O160" s="157">
        <v>0</v>
      </c>
      <c r="P160" s="157">
        <f>O160*H160</f>
        <v>0</v>
      </c>
      <c r="Q160" s="157">
        <v>0</v>
      </c>
      <c r="R160" s="157">
        <f>Q160*H160</f>
        <v>0</v>
      </c>
      <c r="S160" s="157">
        <v>0</v>
      </c>
      <c r="T160" s="158">
        <f>S160*H160</f>
        <v>0</v>
      </c>
      <c r="AR160" s="159" t="s">
        <v>90</v>
      </c>
      <c r="AT160" s="159" t="s">
        <v>161</v>
      </c>
      <c r="AU160" s="159" t="s">
        <v>78</v>
      </c>
      <c r="AY160" s="14" t="s">
        <v>159</v>
      </c>
      <c r="BE160" s="160">
        <f>IF(N160="základná",J160,0)</f>
        <v>0</v>
      </c>
      <c r="BF160" s="160">
        <f>IF(N160="znížená",J160,0)</f>
        <v>0</v>
      </c>
      <c r="BG160" s="160">
        <f>IF(N160="zákl. prenesená",J160,0)</f>
        <v>0</v>
      </c>
      <c r="BH160" s="160">
        <f>IF(N160="zníž. prenesená",J160,0)</f>
        <v>0</v>
      </c>
      <c r="BI160" s="160">
        <f>IF(N160="nulová",J160,0)</f>
        <v>0</v>
      </c>
      <c r="BJ160" s="14" t="s">
        <v>83</v>
      </c>
      <c r="BK160" s="160">
        <f>ROUND(I160*H160,2)</f>
        <v>0</v>
      </c>
      <c r="BL160" s="14" t="s">
        <v>90</v>
      </c>
      <c r="BM160" s="159" t="s">
        <v>229</v>
      </c>
    </row>
    <row r="161" spans="2:65" s="1" customFormat="1" ht="16.5" customHeight="1" x14ac:dyDescent="0.2">
      <c r="B161" s="123"/>
      <c r="C161" s="149" t="s">
        <v>7</v>
      </c>
      <c r="D161" s="149" t="s">
        <v>161</v>
      </c>
      <c r="E161" s="150" t="s">
        <v>536</v>
      </c>
      <c r="F161" s="151" t="s">
        <v>537</v>
      </c>
      <c r="G161" s="152" t="s">
        <v>462</v>
      </c>
      <c r="H161" s="153">
        <v>15</v>
      </c>
      <c r="I161" s="154"/>
      <c r="J161" s="154"/>
      <c r="K161" s="155"/>
      <c r="L161" s="28"/>
      <c r="M161" s="156" t="s">
        <v>1</v>
      </c>
      <c r="N161" s="122" t="s">
        <v>37</v>
      </c>
      <c r="O161" s="157">
        <v>0</v>
      </c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AR161" s="159" t="s">
        <v>90</v>
      </c>
      <c r="AT161" s="159" t="s">
        <v>161</v>
      </c>
      <c r="AU161" s="159" t="s">
        <v>78</v>
      </c>
      <c r="AY161" s="14" t="s">
        <v>159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4" t="s">
        <v>83</v>
      </c>
      <c r="BK161" s="160">
        <f>ROUND(I161*H161,2)</f>
        <v>0</v>
      </c>
      <c r="BL161" s="14" t="s">
        <v>90</v>
      </c>
      <c r="BM161" s="159" t="s">
        <v>233</v>
      </c>
    </row>
    <row r="162" spans="2:65" s="1" customFormat="1" ht="19.5" x14ac:dyDescent="0.2">
      <c r="B162" s="28"/>
      <c r="D162" s="175" t="s">
        <v>493</v>
      </c>
      <c r="F162" s="176" t="s">
        <v>538</v>
      </c>
      <c r="L162" s="28"/>
      <c r="M162" s="177"/>
      <c r="T162" s="54"/>
      <c r="AT162" s="14" t="s">
        <v>493</v>
      </c>
      <c r="AU162" s="14" t="s">
        <v>78</v>
      </c>
    </row>
    <row r="163" spans="2:65" s="1" customFormat="1" ht="16.5" customHeight="1" x14ac:dyDescent="0.2">
      <c r="B163" s="123"/>
      <c r="C163" s="149" t="s">
        <v>230</v>
      </c>
      <c r="D163" s="149" t="s">
        <v>161</v>
      </c>
      <c r="E163" s="150" t="s">
        <v>539</v>
      </c>
      <c r="F163" s="151" t="s">
        <v>540</v>
      </c>
      <c r="G163" s="152" t="s">
        <v>462</v>
      </c>
      <c r="H163" s="153">
        <v>20</v>
      </c>
      <c r="I163" s="154"/>
      <c r="J163" s="154"/>
      <c r="K163" s="155"/>
      <c r="L163" s="28"/>
      <c r="M163" s="156" t="s">
        <v>1</v>
      </c>
      <c r="N163" s="122" t="s">
        <v>37</v>
      </c>
      <c r="O163" s="157">
        <v>0</v>
      </c>
      <c r="P163" s="157">
        <f>O163*H163</f>
        <v>0</v>
      </c>
      <c r="Q163" s="157">
        <v>0</v>
      </c>
      <c r="R163" s="157">
        <f>Q163*H163</f>
        <v>0</v>
      </c>
      <c r="S163" s="157">
        <v>0</v>
      </c>
      <c r="T163" s="158">
        <f>S163*H163</f>
        <v>0</v>
      </c>
      <c r="AR163" s="159" t="s">
        <v>90</v>
      </c>
      <c r="AT163" s="159" t="s">
        <v>161</v>
      </c>
      <c r="AU163" s="159" t="s">
        <v>78</v>
      </c>
      <c r="AY163" s="14" t="s">
        <v>159</v>
      </c>
      <c r="BE163" s="160">
        <f>IF(N163="základná",J163,0)</f>
        <v>0</v>
      </c>
      <c r="BF163" s="160">
        <f>IF(N163="znížená",J163,0)</f>
        <v>0</v>
      </c>
      <c r="BG163" s="160">
        <f>IF(N163="zákl. prenesená",J163,0)</f>
        <v>0</v>
      </c>
      <c r="BH163" s="160">
        <f>IF(N163="zníž. prenesená",J163,0)</f>
        <v>0</v>
      </c>
      <c r="BI163" s="160">
        <f>IF(N163="nulová",J163,0)</f>
        <v>0</v>
      </c>
      <c r="BJ163" s="14" t="s">
        <v>83</v>
      </c>
      <c r="BK163" s="160">
        <f>ROUND(I163*H163,2)</f>
        <v>0</v>
      </c>
      <c r="BL163" s="14" t="s">
        <v>90</v>
      </c>
      <c r="BM163" s="159" t="s">
        <v>236</v>
      </c>
    </row>
    <row r="164" spans="2:65" s="1" customFormat="1" ht="19.5" x14ac:dyDescent="0.2">
      <c r="B164" s="28"/>
      <c r="D164" s="175" t="s">
        <v>493</v>
      </c>
      <c r="F164" s="176" t="s">
        <v>541</v>
      </c>
      <c r="L164" s="28"/>
      <c r="M164" s="177"/>
      <c r="T164" s="54"/>
      <c r="AT164" s="14" t="s">
        <v>493</v>
      </c>
      <c r="AU164" s="14" t="s">
        <v>78</v>
      </c>
    </row>
    <row r="165" spans="2:65" s="1" customFormat="1" ht="16.5" customHeight="1" x14ac:dyDescent="0.2">
      <c r="B165" s="123"/>
      <c r="C165" s="149" t="s">
        <v>197</v>
      </c>
      <c r="D165" s="149" t="s">
        <v>161</v>
      </c>
      <c r="E165" s="150" t="s">
        <v>542</v>
      </c>
      <c r="F165" s="151" t="s">
        <v>543</v>
      </c>
      <c r="G165" s="152" t="s">
        <v>462</v>
      </c>
      <c r="H165" s="153">
        <v>2</v>
      </c>
      <c r="I165" s="154"/>
      <c r="J165" s="154"/>
      <c r="K165" s="155"/>
      <c r="L165" s="28"/>
      <c r="M165" s="156" t="s">
        <v>1</v>
      </c>
      <c r="N165" s="122" t="s">
        <v>37</v>
      </c>
      <c r="O165" s="157">
        <v>0</v>
      </c>
      <c r="P165" s="157">
        <f t="shared" ref="P165:P171" si="0">O165*H165</f>
        <v>0</v>
      </c>
      <c r="Q165" s="157">
        <v>0</v>
      </c>
      <c r="R165" s="157">
        <f t="shared" ref="R165:R171" si="1">Q165*H165</f>
        <v>0</v>
      </c>
      <c r="S165" s="157">
        <v>0</v>
      </c>
      <c r="T165" s="158">
        <f t="shared" ref="T165:T171" si="2">S165*H165</f>
        <v>0</v>
      </c>
      <c r="AR165" s="159" t="s">
        <v>90</v>
      </c>
      <c r="AT165" s="159" t="s">
        <v>161</v>
      </c>
      <c r="AU165" s="159" t="s">
        <v>78</v>
      </c>
      <c r="AY165" s="14" t="s">
        <v>159</v>
      </c>
      <c r="BE165" s="160">
        <f t="shared" ref="BE165:BE171" si="3">IF(N165="základná",J165,0)</f>
        <v>0</v>
      </c>
      <c r="BF165" s="160">
        <f t="shared" ref="BF165:BF171" si="4">IF(N165="znížená",J165,0)</f>
        <v>0</v>
      </c>
      <c r="BG165" s="160">
        <f t="shared" ref="BG165:BG171" si="5">IF(N165="zákl. prenesená",J165,0)</f>
        <v>0</v>
      </c>
      <c r="BH165" s="160">
        <f t="shared" ref="BH165:BH171" si="6">IF(N165="zníž. prenesená",J165,0)</f>
        <v>0</v>
      </c>
      <c r="BI165" s="160">
        <f t="shared" ref="BI165:BI171" si="7">IF(N165="nulová",J165,0)</f>
        <v>0</v>
      </c>
      <c r="BJ165" s="14" t="s">
        <v>83</v>
      </c>
      <c r="BK165" s="160">
        <f t="shared" ref="BK165:BK171" si="8">ROUND(I165*H165,2)</f>
        <v>0</v>
      </c>
      <c r="BL165" s="14" t="s">
        <v>90</v>
      </c>
      <c r="BM165" s="159" t="s">
        <v>240</v>
      </c>
    </row>
    <row r="166" spans="2:65" s="1" customFormat="1" ht="16.5" customHeight="1" x14ac:dyDescent="0.2">
      <c r="B166" s="123"/>
      <c r="C166" s="149" t="s">
        <v>237</v>
      </c>
      <c r="D166" s="149" t="s">
        <v>161</v>
      </c>
      <c r="E166" s="150" t="s">
        <v>544</v>
      </c>
      <c r="F166" s="151" t="s">
        <v>545</v>
      </c>
      <c r="G166" s="152" t="s">
        <v>462</v>
      </c>
      <c r="H166" s="153">
        <v>7</v>
      </c>
      <c r="I166" s="154"/>
      <c r="J166" s="154"/>
      <c r="K166" s="155"/>
      <c r="L166" s="28"/>
      <c r="M166" s="156" t="s">
        <v>1</v>
      </c>
      <c r="N166" s="122" t="s">
        <v>37</v>
      </c>
      <c r="O166" s="157">
        <v>0</v>
      </c>
      <c r="P166" s="157">
        <f t="shared" si="0"/>
        <v>0</v>
      </c>
      <c r="Q166" s="157">
        <v>0</v>
      </c>
      <c r="R166" s="157">
        <f t="shared" si="1"/>
        <v>0</v>
      </c>
      <c r="S166" s="157">
        <v>0</v>
      </c>
      <c r="T166" s="158">
        <f t="shared" si="2"/>
        <v>0</v>
      </c>
      <c r="AR166" s="159" t="s">
        <v>90</v>
      </c>
      <c r="AT166" s="159" t="s">
        <v>161</v>
      </c>
      <c r="AU166" s="159" t="s">
        <v>78</v>
      </c>
      <c r="AY166" s="14" t="s">
        <v>159</v>
      </c>
      <c r="BE166" s="160">
        <f t="shared" si="3"/>
        <v>0</v>
      </c>
      <c r="BF166" s="160">
        <f t="shared" si="4"/>
        <v>0</v>
      </c>
      <c r="BG166" s="160">
        <f t="shared" si="5"/>
        <v>0</v>
      </c>
      <c r="BH166" s="160">
        <f t="shared" si="6"/>
        <v>0</v>
      </c>
      <c r="BI166" s="160">
        <f t="shared" si="7"/>
        <v>0</v>
      </c>
      <c r="BJ166" s="14" t="s">
        <v>83</v>
      </c>
      <c r="BK166" s="160">
        <f t="shared" si="8"/>
        <v>0</v>
      </c>
      <c r="BL166" s="14" t="s">
        <v>90</v>
      </c>
      <c r="BM166" s="159" t="s">
        <v>243</v>
      </c>
    </row>
    <row r="167" spans="2:65" s="1" customFormat="1" ht="16.5" customHeight="1" x14ac:dyDescent="0.2">
      <c r="B167" s="123"/>
      <c r="C167" s="149" t="s">
        <v>200</v>
      </c>
      <c r="D167" s="149" t="s">
        <v>161</v>
      </c>
      <c r="E167" s="150" t="s">
        <v>546</v>
      </c>
      <c r="F167" s="151" t="s">
        <v>547</v>
      </c>
      <c r="G167" s="152" t="s">
        <v>462</v>
      </c>
      <c r="H167" s="153">
        <v>2</v>
      </c>
      <c r="I167" s="154"/>
      <c r="J167" s="154"/>
      <c r="K167" s="155"/>
      <c r="L167" s="28"/>
      <c r="M167" s="156" t="s">
        <v>1</v>
      </c>
      <c r="N167" s="122" t="s">
        <v>37</v>
      </c>
      <c r="O167" s="157">
        <v>0</v>
      </c>
      <c r="P167" s="157">
        <f t="shared" si="0"/>
        <v>0</v>
      </c>
      <c r="Q167" s="157">
        <v>0</v>
      </c>
      <c r="R167" s="157">
        <f t="shared" si="1"/>
        <v>0</v>
      </c>
      <c r="S167" s="157">
        <v>0</v>
      </c>
      <c r="T167" s="158">
        <f t="shared" si="2"/>
        <v>0</v>
      </c>
      <c r="AR167" s="159" t="s">
        <v>90</v>
      </c>
      <c r="AT167" s="159" t="s">
        <v>161</v>
      </c>
      <c r="AU167" s="159" t="s">
        <v>78</v>
      </c>
      <c r="AY167" s="14" t="s">
        <v>159</v>
      </c>
      <c r="BE167" s="160">
        <f t="shared" si="3"/>
        <v>0</v>
      </c>
      <c r="BF167" s="160">
        <f t="shared" si="4"/>
        <v>0</v>
      </c>
      <c r="BG167" s="160">
        <f t="shared" si="5"/>
        <v>0</v>
      </c>
      <c r="BH167" s="160">
        <f t="shared" si="6"/>
        <v>0</v>
      </c>
      <c r="BI167" s="160">
        <f t="shared" si="7"/>
        <v>0</v>
      </c>
      <c r="BJ167" s="14" t="s">
        <v>83</v>
      </c>
      <c r="BK167" s="160">
        <f t="shared" si="8"/>
        <v>0</v>
      </c>
      <c r="BL167" s="14" t="s">
        <v>90</v>
      </c>
      <c r="BM167" s="159" t="s">
        <v>247</v>
      </c>
    </row>
    <row r="168" spans="2:65" s="1" customFormat="1" ht="16.5" customHeight="1" x14ac:dyDescent="0.2">
      <c r="B168" s="123"/>
      <c r="C168" s="149" t="s">
        <v>244</v>
      </c>
      <c r="D168" s="149" t="s">
        <v>161</v>
      </c>
      <c r="E168" s="150" t="s">
        <v>548</v>
      </c>
      <c r="F168" s="151" t="s">
        <v>549</v>
      </c>
      <c r="G168" s="152" t="s">
        <v>462</v>
      </c>
      <c r="H168" s="153">
        <v>4</v>
      </c>
      <c r="I168" s="154"/>
      <c r="J168" s="154"/>
      <c r="K168" s="155"/>
      <c r="L168" s="28"/>
      <c r="M168" s="156" t="s">
        <v>1</v>
      </c>
      <c r="N168" s="122" t="s">
        <v>37</v>
      </c>
      <c r="O168" s="157">
        <v>0</v>
      </c>
      <c r="P168" s="157">
        <f t="shared" si="0"/>
        <v>0</v>
      </c>
      <c r="Q168" s="157">
        <v>0</v>
      </c>
      <c r="R168" s="157">
        <f t="shared" si="1"/>
        <v>0</v>
      </c>
      <c r="S168" s="157">
        <v>0</v>
      </c>
      <c r="T168" s="158">
        <f t="shared" si="2"/>
        <v>0</v>
      </c>
      <c r="AR168" s="159" t="s">
        <v>90</v>
      </c>
      <c r="AT168" s="159" t="s">
        <v>161</v>
      </c>
      <c r="AU168" s="159" t="s">
        <v>78</v>
      </c>
      <c r="AY168" s="14" t="s">
        <v>159</v>
      </c>
      <c r="BE168" s="160">
        <f t="shared" si="3"/>
        <v>0</v>
      </c>
      <c r="BF168" s="160">
        <f t="shared" si="4"/>
        <v>0</v>
      </c>
      <c r="BG168" s="160">
        <f t="shared" si="5"/>
        <v>0</v>
      </c>
      <c r="BH168" s="160">
        <f t="shared" si="6"/>
        <v>0</v>
      </c>
      <c r="BI168" s="160">
        <f t="shared" si="7"/>
        <v>0</v>
      </c>
      <c r="BJ168" s="14" t="s">
        <v>83</v>
      </c>
      <c r="BK168" s="160">
        <f t="shared" si="8"/>
        <v>0</v>
      </c>
      <c r="BL168" s="14" t="s">
        <v>90</v>
      </c>
      <c r="BM168" s="159" t="s">
        <v>250</v>
      </c>
    </row>
    <row r="169" spans="2:65" s="1" customFormat="1" ht="16.5" customHeight="1" x14ac:dyDescent="0.2">
      <c r="B169" s="123"/>
      <c r="C169" s="149" t="s">
        <v>204</v>
      </c>
      <c r="D169" s="149" t="s">
        <v>161</v>
      </c>
      <c r="E169" s="150" t="s">
        <v>550</v>
      </c>
      <c r="F169" s="151" t="s">
        <v>551</v>
      </c>
      <c r="G169" s="152" t="s">
        <v>462</v>
      </c>
      <c r="H169" s="153">
        <v>2</v>
      </c>
      <c r="I169" s="154"/>
      <c r="J169" s="154"/>
      <c r="K169" s="155"/>
      <c r="L169" s="28"/>
      <c r="M169" s="156" t="s">
        <v>1</v>
      </c>
      <c r="N169" s="122" t="s">
        <v>37</v>
      </c>
      <c r="O169" s="157">
        <v>0</v>
      </c>
      <c r="P169" s="157">
        <f t="shared" si="0"/>
        <v>0</v>
      </c>
      <c r="Q169" s="157">
        <v>0</v>
      </c>
      <c r="R169" s="157">
        <f t="shared" si="1"/>
        <v>0</v>
      </c>
      <c r="S169" s="157">
        <v>0</v>
      </c>
      <c r="T169" s="158">
        <f t="shared" si="2"/>
        <v>0</v>
      </c>
      <c r="AR169" s="159" t="s">
        <v>90</v>
      </c>
      <c r="AT169" s="159" t="s">
        <v>161</v>
      </c>
      <c r="AU169" s="159" t="s">
        <v>78</v>
      </c>
      <c r="AY169" s="14" t="s">
        <v>159</v>
      </c>
      <c r="BE169" s="160">
        <f t="shared" si="3"/>
        <v>0</v>
      </c>
      <c r="BF169" s="160">
        <f t="shared" si="4"/>
        <v>0</v>
      </c>
      <c r="BG169" s="160">
        <f t="shared" si="5"/>
        <v>0</v>
      </c>
      <c r="BH169" s="160">
        <f t="shared" si="6"/>
        <v>0</v>
      </c>
      <c r="BI169" s="160">
        <f t="shared" si="7"/>
        <v>0</v>
      </c>
      <c r="BJ169" s="14" t="s">
        <v>83</v>
      </c>
      <c r="BK169" s="160">
        <f t="shared" si="8"/>
        <v>0</v>
      </c>
      <c r="BL169" s="14" t="s">
        <v>90</v>
      </c>
      <c r="BM169" s="159" t="s">
        <v>254</v>
      </c>
    </row>
    <row r="170" spans="2:65" s="1" customFormat="1" ht="16.5" customHeight="1" x14ac:dyDescent="0.2">
      <c r="B170" s="123"/>
      <c r="C170" s="149" t="s">
        <v>251</v>
      </c>
      <c r="D170" s="149" t="s">
        <v>161</v>
      </c>
      <c r="E170" s="150" t="s">
        <v>552</v>
      </c>
      <c r="F170" s="151" t="s">
        <v>553</v>
      </c>
      <c r="G170" s="152" t="s">
        <v>462</v>
      </c>
      <c r="H170" s="153">
        <v>66</v>
      </c>
      <c r="I170" s="154"/>
      <c r="J170" s="154"/>
      <c r="K170" s="155"/>
      <c r="L170" s="28"/>
      <c r="M170" s="156" t="s">
        <v>1</v>
      </c>
      <c r="N170" s="122" t="s">
        <v>37</v>
      </c>
      <c r="O170" s="157">
        <v>0</v>
      </c>
      <c r="P170" s="157">
        <f t="shared" si="0"/>
        <v>0</v>
      </c>
      <c r="Q170" s="157">
        <v>0</v>
      </c>
      <c r="R170" s="157">
        <f t="shared" si="1"/>
        <v>0</v>
      </c>
      <c r="S170" s="157">
        <v>0</v>
      </c>
      <c r="T170" s="158">
        <f t="shared" si="2"/>
        <v>0</v>
      </c>
      <c r="AR170" s="159" t="s">
        <v>90</v>
      </c>
      <c r="AT170" s="159" t="s">
        <v>161</v>
      </c>
      <c r="AU170" s="159" t="s">
        <v>78</v>
      </c>
      <c r="AY170" s="14" t="s">
        <v>159</v>
      </c>
      <c r="BE170" s="160">
        <f t="shared" si="3"/>
        <v>0</v>
      </c>
      <c r="BF170" s="160">
        <f t="shared" si="4"/>
        <v>0</v>
      </c>
      <c r="BG170" s="160">
        <f t="shared" si="5"/>
        <v>0</v>
      </c>
      <c r="BH170" s="160">
        <f t="shared" si="6"/>
        <v>0</v>
      </c>
      <c r="BI170" s="160">
        <f t="shared" si="7"/>
        <v>0</v>
      </c>
      <c r="BJ170" s="14" t="s">
        <v>83</v>
      </c>
      <c r="BK170" s="160">
        <f t="shared" si="8"/>
        <v>0</v>
      </c>
      <c r="BL170" s="14" t="s">
        <v>90</v>
      </c>
      <c r="BM170" s="159" t="s">
        <v>257</v>
      </c>
    </row>
    <row r="171" spans="2:65" s="1" customFormat="1" ht="16.5" customHeight="1" x14ac:dyDescent="0.2">
      <c r="B171" s="123"/>
      <c r="C171" s="149" t="s">
        <v>207</v>
      </c>
      <c r="D171" s="149" t="s">
        <v>161</v>
      </c>
      <c r="E171" s="150" t="s">
        <v>554</v>
      </c>
      <c r="F171" s="151" t="s">
        <v>555</v>
      </c>
      <c r="G171" s="152" t="s">
        <v>462</v>
      </c>
      <c r="H171" s="153">
        <v>8</v>
      </c>
      <c r="I171" s="154"/>
      <c r="J171" s="154"/>
      <c r="K171" s="155"/>
      <c r="L171" s="28"/>
      <c r="M171" s="156" t="s">
        <v>1</v>
      </c>
      <c r="N171" s="122" t="s">
        <v>37</v>
      </c>
      <c r="O171" s="157">
        <v>0</v>
      </c>
      <c r="P171" s="157">
        <f t="shared" si="0"/>
        <v>0</v>
      </c>
      <c r="Q171" s="157">
        <v>0</v>
      </c>
      <c r="R171" s="157">
        <f t="shared" si="1"/>
        <v>0</v>
      </c>
      <c r="S171" s="157">
        <v>0</v>
      </c>
      <c r="T171" s="158">
        <f t="shared" si="2"/>
        <v>0</v>
      </c>
      <c r="AR171" s="159" t="s">
        <v>90</v>
      </c>
      <c r="AT171" s="159" t="s">
        <v>161</v>
      </c>
      <c r="AU171" s="159" t="s">
        <v>78</v>
      </c>
      <c r="AY171" s="14" t="s">
        <v>159</v>
      </c>
      <c r="BE171" s="160">
        <f t="shared" si="3"/>
        <v>0</v>
      </c>
      <c r="BF171" s="160">
        <f t="shared" si="4"/>
        <v>0</v>
      </c>
      <c r="BG171" s="160">
        <f t="shared" si="5"/>
        <v>0</v>
      </c>
      <c r="BH171" s="160">
        <f t="shared" si="6"/>
        <v>0</v>
      </c>
      <c r="BI171" s="160">
        <f t="shared" si="7"/>
        <v>0</v>
      </c>
      <c r="BJ171" s="14" t="s">
        <v>83</v>
      </c>
      <c r="BK171" s="160">
        <f t="shared" si="8"/>
        <v>0</v>
      </c>
      <c r="BL171" s="14" t="s">
        <v>90</v>
      </c>
      <c r="BM171" s="159" t="s">
        <v>261</v>
      </c>
    </row>
    <row r="172" spans="2:65" s="1" customFormat="1" ht="19.5" x14ac:dyDescent="0.2">
      <c r="B172" s="28"/>
      <c r="D172" s="175" t="s">
        <v>493</v>
      </c>
      <c r="F172" s="176" t="s">
        <v>556</v>
      </c>
      <c r="L172" s="28"/>
      <c r="M172" s="177"/>
      <c r="T172" s="54"/>
      <c r="AT172" s="14" t="s">
        <v>493</v>
      </c>
      <c r="AU172" s="14" t="s">
        <v>78</v>
      </c>
    </row>
    <row r="173" spans="2:65" s="1" customFormat="1" ht="16.5" customHeight="1" x14ac:dyDescent="0.2">
      <c r="B173" s="123"/>
      <c r="C173" s="149" t="s">
        <v>258</v>
      </c>
      <c r="D173" s="149" t="s">
        <v>161</v>
      </c>
      <c r="E173" s="150" t="s">
        <v>557</v>
      </c>
      <c r="F173" s="151" t="s">
        <v>558</v>
      </c>
      <c r="G173" s="152" t="s">
        <v>462</v>
      </c>
      <c r="H173" s="153">
        <v>2</v>
      </c>
      <c r="I173" s="154"/>
      <c r="J173" s="154"/>
      <c r="K173" s="155"/>
      <c r="L173" s="28"/>
      <c r="M173" s="156" t="s">
        <v>1</v>
      </c>
      <c r="N173" s="122" t="s">
        <v>37</v>
      </c>
      <c r="O173" s="157">
        <v>0</v>
      </c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AR173" s="159" t="s">
        <v>90</v>
      </c>
      <c r="AT173" s="159" t="s">
        <v>161</v>
      </c>
      <c r="AU173" s="159" t="s">
        <v>78</v>
      </c>
      <c r="AY173" s="14" t="s">
        <v>159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4" t="s">
        <v>83</v>
      </c>
      <c r="BK173" s="160">
        <f>ROUND(I173*H173,2)</f>
        <v>0</v>
      </c>
      <c r="BL173" s="14" t="s">
        <v>90</v>
      </c>
      <c r="BM173" s="159" t="s">
        <v>265</v>
      </c>
    </row>
    <row r="174" spans="2:65" s="1" customFormat="1" ht="19.5" x14ac:dyDescent="0.2">
      <c r="B174" s="28"/>
      <c r="D174" s="175" t="s">
        <v>493</v>
      </c>
      <c r="F174" s="176" t="s">
        <v>559</v>
      </c>
      <c r="L174" s="28"/>
      <c r="M174" s="177"/>
      <c r="T174" s="54"/>
      <c r="AT174" s="14" t="s">
        <v>493</v>
      </c>
      <c r="AU174" s="14" t="s">
        <v>78</v>
      </c>
    </row>
    <row r="175" spans="2:65" s="1" customFormat="1" ht="16.5" customHeight="1" x14ac:dyDescent="0.2">
      <c r="B175" s="123"/>
      <c r="C175" s="149" t="s">
        <v>211</v>
      </c>
      <c r="D175" s="149" t="s">
        <v>161</v>
      </c>
      <c r="E175" s="150" t="s">
        <v>560</v>
      </c>
      <c r="F175" s="151" t="s">
        <v>1805</v>
      </c>
      <c r="G175" s="152" t="s">
        <v>462</v>
      </c>
      <c r="H175" s="209">
        <v>5</v>
      </c>
      <c r="I175" s="154"/>
      <c r="J175" s="154"/>
      <c r="K175" s="155"/>
      <c r="L175" s="28"/>
      <c r="M175" s="156" t="s">
        <v>1</v>
      </c>
      <c r="N175" s="122" t="s">
        <v>37</v>
      </c>
      <c r="O175" s="157">
        <v>0</v>
      </c>
      <c r="P175" s="157">
        <f>O175*H175</f>
        <v>0</v>
      </c>
      <c r="Q175" s="157">
        <v>0</v>
      </c>
      <c r="R175" s="157">
        <f>Q175*H175</f>
        <v>0</v>
      </c>
      <c r="S175" s="157">
        <v>0</v>
      </c>
      <c r="T175" s="158">
        <f>S175*H175</f>
        <v>0</v>
      </c>
      <c r="V175" s="307"/>
      <c r="AR175" s="159" t="s">
        <v>90</v>
      </c>
      <c r="AT175" s="159" t="s">
        <v>161</v>
      </c>
      <c r="AU175" s="159" t="s">
        <v>78</v>
      </c>
      <c r="AY175" s="14" t="s">
        <v>159</v>
      </c>
      <c r="BE175" s="160">
        <f>IF(N175="základná",J175,0)</f>
        <v>0</v>
      </c>
      <c r="BF175" s="160">
        <f>IF(N175="znížená",J175,0)</f>
        <v>0</v>
      </c>
      <c r="BG175" s="160">
        <f>IF(N175="zákl. prenesená",J175,0)</f>
        <v>0</v>
      </c>
      <c r="BH175" s="160">
        <f>IF(N175="zníž. prenesená",J175,0)</f>
        <v>0</v>
      </c>
      <c r="BI175" s="160">
        <f>IF(N175="nulová",J175,0)</f>
        <v>0</v>
      </c>
      <c r="BJ175" s="14" t="s">
        <v>83</v>
      </c>
      <c r="BK175" s="160">
        <f>ROUND(I175*H175,2)</f>
        <v>0</v>
      </c>
      <c r="BL175" s="14" t="s">
        <v>90</v>
      </c>
      <c r="BM175" s="159" t="s">
        <v>269</v>
      </c>
    </row>
    <row r="176" spans="2:65" s="1" customFormat="1" ht="16.5" customHeight="1" x14ac:dyDescent="0.2">
      <c r="B176" s="123"/>
      <c r="C176" s="149" t="s">
        <v>266</v>
      </c>
      <c r="D176" s="149" t="s">
        <v>161</v>
      </c>
      <c r="E176" s="150" t="s">
        <v>561</v>
      </c>
      <c r="F176" s="151" t="s">
        <v>1806</v>
      </c>
      <c r="G176" s="152" t="s">
        <v>462</v>
      </c>
      <c r="H176" s="209">
        <v>40</v>
      </c>
      <c r="I176" s="154"/>
      <c r="J176" s="154"/>
      <c r="K176" s="155"/>
      <c r="L176" s="28"/>
      <c r="M176" s="156" t="s">
        <v>1</v>
      </c>
      <c r="N176" s="122" t="s">
        <v>37</v>
      </c>
      <c r="O176" s="157">
        <v>0</v>
      </c>
      <c r="P176" s="157">
        <f>O176*H176</f>
        <v>0</v>
      </c>
      <c r="Q176" s="157">
        <v>0</v>
      </c>
      <c r="R176" s="157">
        <f>Q176*H176</f>
        <v>0</v>
      </c>
      <c r="S176" s="157">
        <v>0</v>
      </c>
      <c r="T176" s="158">
        <f>S176*H176</f>
        <v>0</v>
      </c>
      <c r="V176" s="307"/>
      <c r="AR176" s="159" t="s">
        <v>90</v>
      </c>
      <c r="AT176" s="159" t="s">
        <v>161</v>
      </c>
      <c r="AU176" s="159" t="s">
        <v>78</v>
      </c>
      <c r="AY176" s="14" t="s">
        <v>159</v>
      </c>
      <c r="BE176" s="160">
        <f>IF(N176="základná",J176,0)</f>
        <v>0</v>
      </c>
      <c r="BF176" s="160">
        <f>IF(N176="znížená",J176,0)</f>
        <v>0</v>
      </c>
      <c r="BG176" s="160">
        <f>IF(N176="zákl. prenesená",J176,0)</f>
        <v>0</v>
      </c>
      <c r="BH176" s="160">
        <f>IF(N176="zníž. prenesená",J176,0)</f>
        <v>0</v>
      </c>
      <c r="BI176" s="160">
        <f>IF(N176="nulová",J176,0)</f>
        <v>0</v>
      </c>
      <c r="BJ176" s="14" t="s">
        <v>83</v>
      </c>
      <c r="BK176" s="160">
        <f>ROUND(I176*H176,2)</f>
        <v>0</v>
      </c>
      <c r="BL176" s="14" t="s">
        <v>90</v>
      </c>
      <c r="BM176" s="159" t="s">
        <v>272</v>
      </c>
    </row>
    <row r="177" spans="2:65" s="1" customFormat="1" ht="16.5" customHeight="1" x14ac:dyDescent="0.2">
      <c r="B177" s="123"/>
      <c r="C177" s="149" t="s">
        <v>214</v>
      </c>
      <c r="D177" s="149" t="s">
        <v>161</v>
      </c>
      <c r="E177" s="150" t="s">
        <v>562</v>
      </c>
      <c r="F177" s="151" t="s">
        <v>563</v>
      </c>
      <c r="G177" s="152" t="s">
        <v>462</v>
      </c>
      <c r="H177" s="209">
        <v>45</v>
      </c>
      <c r="I177" s="154"/>
      <c r="J177" s="154"/>
      <c r="K177" s="155"/>
      <c r="L177" s="28"/>
      <c r="M177" s="156" t="s">
        <v>1</v>
      </c>
      <c r="N177" s="122" t="s">
        <v>37</v>
      </c>
      <c r="O177" s="157">
        <v>0</v>
      </c>
      <c r="P177" s="157">
        <f>O177*H177</f>
        <v>0</v>
      </c>
      <c r="Q177" s="157">
        <v>0</v>
      </c>
      <c r="R177" s="157">
        <f>Q177*H177</f>
        <v>0</v>
      </c>
      <c r="S177" s="157">
        <v>0</v>
      </c>
      <c r="T177" s="158">
        <f>S177*H177</f>
        <v>0</v>
      </c>
      <c r="V177" s="305"/>
      <c r="W177" s="305"/>
      <c r="X177" s="305"/>
      <c r="Y177" s="305"/>
      <c r="AR177" s="159" t="s">
        <v>90</v>
      </c>
      <c r="AT177" s="159" t="s">
        <v>161</v>
      </c>
      <c r="AU177" s="159" t="s">
        <v>78</v>
      </c>
      <c r="AY177" s="14" t="s">
        <v>159</v>
      </c>
      <c r="BE177" s="160">
        <f>IF(N177="základná",J177,0)</f>
        <v>0</v>
      </c>
      <c r="BF177" s="160">
        <f>IF(N177="znížená",J177,0)</f>
        <v>0</v>
      </c>
      <c r="BG177" s="160">
        <f>IF(N177="zákl. prenesená",J177,0)</f>
        <v>0</v>
      </c>
      <c r="BH177" s="160">
        <f>IF(N177="zníž. prenesená",J177,0)</f>
        <v>0</v>
      </c>
      <c r="BI177" s="160">
        <f>IF(N177="nulová",J177,0)</f>
        <v>0</v>
      </c>
      <c r="BJ177" s="14" t="s">
        <v>83</v>
      </c>
      <c r="BK177" s="160">
        <f>ROUND(I177*H177,2)</f>
        <v>0</v>
      </c>
      <c r="BL177" s="14" t="s">
        <v>90</v>
      </c>
      <c r="BM177" s="159" t="s">
        <v>276</v>
      </c>
    </row>
    <row r="178" spans="2:65" s="1" customFormat="1" ht="19.5" x14ac:dyDescent="0.2">
      <c r="B178" s="28"/>
      <c r="D178" s="175" t="s">
        <v>493</v>
      </c>
      <c r="F178" s="176" t="s">
        <v>564</v>
      </c>
      <c r="L178" s="28"/>
      <c r="M178" s="177"/>
      <c r="T178" s="54"/>
      <c r="V178" s="305"/>
      <c r="W178" s="305"/>
      <c r="X178" s="305"/>
      <c r="Y178" s="305"/>
      <c r="AT178" s="14" t="s">
        <v>493</v>
      </c>
      <c r="AU178" s="14" t="s">
        <v>78</v>
      </c>
    </row>
    <row r="179" spans="2:65" s="1" customFormat="1" ht="16.5" customHeight="1" x14ac:dyDescent="0.2">
      <c r="B179" s="123"/>
      <c r="C179" s="149" t="s">
        <v>273</v>
      </c>
      <c r="D179" s="149" t="s">
        <v>161</v>
      </c>
      <c r="E179" s="150" t="s">
        <v>565</v>
      </c>
      <c r="F179" s="151" t="s">
        <v>566</v>
      </c>
      <c r="G179" s="152" t="s">
        <v>462</v>
      </c>
      <c r="H179" s="153">
        <v>4</v>
      </c>
      <c r="I179" s="154"/>
      <c r="J179" s="154"/>
      <c r="K179" s="155"/>
      <c r="L179" s="28"/>
      <c r="M179" s="156" t="s">
        <v>1</v>
      </c>
      <c r="N179" s="122" t="s">
        <v>37</v>
      </c>
      <c r="O179" s="157">
        <v>0</v>
      </c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AR179" s="159" t="s">
        <v>90</v>
      </c>
      <c r="AT179" s="159" t="s">
        <v>161</v>
      </c>
      <c r="AU179" s="159" t="s">
        <v>78</v>
      </c>
      <c r="AY179" s="14" t="s">
        <v>159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4" t="s">
        <v>83</v>
      </c>
      <c r="BK179" s="160">
        <f>ROUND(I179*H179,2)</f>
        <v>0</v>
      </c>
      <c r="BL179" s="14" t="s">
        <v>90</v>
      </c>
      <c r="BM179" s="159" t="s">
        <v>279</v>
      </c>
    </row>
    <row r="180" spans="2:65" s="1" customFormat="1" ht="19.5" x14ac:dyDescent="0.2">
      <c r="B180" s="28"/>
      <c r="D180" s="175" t="s">
        <v>493</v>
      </c>
      <c r="F180" s="176" t="s">
        <v>567</v>
      </c>
      <c r="L180" s="28"/>
      <c r="M180" s="177"/>
      <c r="T180" s="54"/>
      <c r="AT180" s="14" t="s">
        <v>493</v>
      </c>
      <c r="AU180" s="14" t="s">
        <v>78</v>
      </c>
    </row>
    <row r="181" spans="2:65" s="1" customFormat="1" ht="16.5" customHeight="1" x14ac:dyDescent="0.2">
      <c r="B181" s="123"/>
      <c r="C181" s="149" t="s">
        <v>218</v>
      </c>
      <c r="D181" s="149" t="s">
        <v>161</v>
      </c>
      <c r="E181" s="150" t="s">
        <v>568</v>
      </c>
      <c r="F181" s="151" t="s">
        <v>569</v>
      </c>
      <c r="G181" s="152" t="s">
        <v>196</v>
      </c>
      <c r="H181" s="153">
        <v>60</v>
      </c>
      <c r="I181" s="154"/>
      <c r="J181" s="154"/>
      <c r="K181" s="155"/>
      <c r="L181" s="28"/>
      <c r="M181" s="156" t="s">
        <v>1</v>
      </c>
      <c r="N181" s="122" t="s">
        <v>37</v>
      </c>
      <c r="O181" s="157">
        <v>0</v>
      </c>
      <c r="P181" s="157">
        <f>O181*H181</f>
        <v>0</v>
      </c>
      <c r="Q181" s="157">
        <v>0</v>
      </c>
      <c r="R181" s="157">
        <f>Q181*H181</f>
        <v>0</v>
      </c>
      <c r="S181" s="157">
        <v>0</v>
      </c>
      <c r="T181" s="158">
        <f>S181*H181</f>
        <v>0</v>
      </c>
      <c r="AR181" s="159" t="s">
        <v>90</v>
      </c>
      <c r="AT181" s="159" t="s">
        <v>161</v>
      </c>
      <c r="AU181" s="159" t="s">
        <v>78</v>
      </c>
      <c r="AY181" s="14" t="s">
        <v>159</v>
      </c>
      <c r="BE181" s="160">
        <f>IF(N181="základná",J181,0)</f>
        <v>0</v>
      </c>
      <c r="BF181" s="160">
        <f>IF(N181="znížená",J181,0)</f>
        <v>0</v>
      </c>
      <c r="BG181" s="160">
        <f>IF(N181="zákl. prenesená",J181,0)</f>
        <v>0</v>
      </c>
      <c r="BH181" s="160">
        <f>IF(N181="zníž. prenesená",J181,0)</f>
        <v>0</v>
      </c>
      <c r="BI181" s="160">
        <f>IF(N181="nulová",J181,0)</f>
        <v>0</v>
      </c>
      <c r="BJ181" s="14" t="s">
        <v>83</v>
      </c>
      <c r="BK181" s="160">
        <f>ROUND(I181*H181,2)</f>
        <v>0</v>
      </c>
      <c r="BL181" s="14" t="s">
        <v>90</v>
      </c>
      <c r="BM181" s="159" t="s">
        <v>283</v>
      </c>
    </row>
    <row r="182" spans="2:65" s="1" customFormat="1" ht="16.5" customHeight="1" x14ac:dyDescent="0.2">
      <c r="B182" s="123"/>
      <c r="C182" s="149" t="s">
        <v>71</v>
      </c>
      <c r="D182" s="149" t="s">
        <v>161</v>
      </c>
      <c r="E182" s="150" t="s">
        <v>570</v>
      </c>
      <c r="F182" s="151" t="s">
        <v>571</v>
      </c>
      <c r="G182" s="152" t="s">
        <v>294</v>
      </c>
      <c r="H182" s="153"/>
      <c r="I182" s="154"/>
      <c r="J182" s="154"/>
      <c r="K182" s="155"/>
      <c r="L182" s="28"/>
      <c r="M182" s="156" t="s">
        <v>1</v>
      </c>
      <c r="N182" s="122" t="s">
        <v>37</v>
      </c>
      <c r="O182" s="157">
        <v>0</v>
      </c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8">
        <f>S182*H182</f>
        <v>0</v>
      </c>
      <c r="W182" s="305"/>
      <c r="X182" s="305"/>
      <c r="AR182" s="159" t="s">
        <v>90</v>
      </c>
      <c r="AT182" s="159" t="s">
        <v>161</v>
      </c>
      <c r="AU182" s="159" t="s">
        <v>78</v>
      </c>
      <c r="AY182" s="14" t="s">
        <v>159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4" t="s">
        <v>83</v>
      </c>
      <c r="BK182" s="160">
        <f>ROUND(I182*H182,2)</f>
        <v>0</v>
      </c>
      <c r="BL182" s="14" t="s">
        <v>90</v>
      </c>
      <c r="BM182" s="159" t="s">
        <v>295</v>
      </c>
    </row>
    <row r="183" spans="2:65" s="11" customFormat="1" ht="22.9" customHeight="1" x14ac:dyDescent="0.2">
      <c r="B183" s="138"/>
      <c r="D183" s="139" t="s">
        <v>70</v>
      </c>
      <c r="E183" s="147" t="s">
        <v>284</v>
      </c>
      <c r="F183" s="147" t="s">
        <v>572</v>
      </c>
      <c r="J183" s="148"/>
      <c r="L183" s="138"/>
      <c r="M183" s="142"/>
      <c r="P183" s="143">
        <f>P184+SUM(P185:P224)</f>
        <v>0</v>
      </c>
      <c r="R183" s="143">
        <f>R184+SUM(R185:R224)</f>
        <v>0</v>
      </c>
      <c r="T183" s="144">
        <f>T184+SUM(T185:T224)</f>
        <v>0</v>
      </c>
      <c r="W183" s="305"/>
      <c r="X183" s="305"/>
      <c r="AR183" s="139" t="s">
        <v>78</v>
      </c>
      <c r="AT183" s="145" t="s">
        <v>70</v>
      </c>
      <c r="AU183" s="145" t="s">
        <v>78</v>
      </c>
      <c r="AY183" s="139" t="s">
        <v>159</v>
      </c>
      <c r="BK183" s="146">
        <f>BK184+SUM(BK185:BK224)</f>
        <v>0</v>
      </c>
    </row>
    <row r="184" spans="2:65" s="1" customFormat="1" ht="16.5" customHeight="1" x14ac:dyDescent="0.2">
      <c r="B184" s="123"/>
      <c r="C184" s="149" t="s">
        <v>78</v>
      </c>
      <c r="D184" s="149" t="s">
        <v>161</v>
      </c>
      <c r="E184" s="150" t="s">
        <v>573</v>
      </c>
      <c r="F184" s="151" t="s">
        <v>574</v>
      </c>
      <c r="G184" s="152" t="s">
        <v>196</v>
      </c>
      <c r="H184" s="153">
        <v>21</v>
      </c>
      <c r="I184" s="154"/>
      <c r="J184" s="154"/>
      <c r="K184" s="155"/>
      <c r="L184" s="28"/>
      <c r="M184" s="156" t="s">
        <v>1</v>
      </c>
      <c r="N184" s="122" t="s">
        <v>37</v>
      </c>
      <c r="O184" s="157">
        <v>0</v>
      </c>
      <c r="P184" s="157">
        <f>O184*H184</f>
        <v>0</v>
      </c>
      <c r="Q184" s="157">
        <v>0</v>
      </c>
      <c r="R184" s="157">
        <f>Q184*H184</f>
        <v>0</v>
      </c>
      <c r="S184" s="157">
        <v>0</v>
      </c>
      <c r="T184" s="158">
        <f>S184*H184</f>
        <v>0</v>
      </c>
      <c r="W184" s="305"/>
      <c r="X184" s="305"/>
      <c r="AR184" s="159" t="s">
        <v>90</v>
      </c>
      <c r="AT184" s="159" t="s">
        <v>161</v>
      </c>
      <c r="AU184" s="159" t="s">
        <v>83</v>
      </c>
      <c r="AY184" s="14" t="s">
        <v>159</v>
      </c>
      <c r="BE184" s="160">
        <f>IF(N184="základná",J184,0)</f>
        <v>0</v>
      </c>
      <c r="BF184" s="160">
        <f>IF(N184="znížená",J184,0)</f>
        <v>0</v>
      </c>
      <c r="BG184" s="160">
        <f>IF(N184="zákl. prenesená",J184,0)</f>
        <v>0</v>
      </c>
      <c r="BH184" s="160">
        <f>IF(N184="zníž. prenesená",J184,0)</f>
        <v>0</v>
      </c>
      <c r="BI184" s="160">
        <f>IF(N184="nulová",J184,0)</f>
        <v>0</v>
      </c>
      <c r="BJ184" s="14" t="s">
        <v>83</v>
      </c>
      <c r="BK184" s="160">
        <f>ROUND(I184*H184,2)</f>
        <v>0</v>
      </c>
      <c r="BL184" s="14" t="s">
        <v>90</v>
      </c>
      <c r="BM184" s="159" t="s">
        <v>305</v>
      </c>
    </row>
    <row r="185" spans="2:65" s="1" customFormat="1" ht="16.5" customHeight="1" x14ac:dyDescent="0.2">
      <c r="B185" s="123"/>
      <c r="C185" s="149" t="s">
        <v>83</v>
      </c>
      <c r="D185" s="149" t="s">
        <v>161</v>
      </c>
      <c r="E185" s="150" t="s">
        <v>575</v>
      </c>
      <c r="F185" s="151" t="s">
        <v>576</v>
      </c>
      <c r="G185" s="152" t="s">
        <v>196</v>
      </c>
      <c r="H185" s="153">
        <v>10.5</v>
      </c>
      <c r="I185" s="154"/>
      <c r="J185" s="154"/>
      <c r="K185" s="155"/>
      <c r="L185" s="28"/>
      <c r="M185" s="156" t="s">
        <v>1</v>
      </c>
      <c r="N185" s="122" t="s">
        <v>37</v>
      </c>
      <c r="O185" s="157">
        <v>0</v>
      </c>
      <c r="P185" s="157">
        <f>O185*H185</f>
        <v>0</v>
      </c>
      <c r="Q185" s="157">
        <v>0</v>
      </c>
      <c r="R185" s="157">
        <f>Q185*H185</f>
        <v>0</v>
      </c>
      <c r="S185" s="157">
        <v>0</v>
      </c>
      <c r="T185" s="158">
        <f>S185*H185</f>
        <v>0</v>
      </c>
      <c r="W185" s="305"/>
      <c r="X185" s="305"/>
      <c r="AR185" s="159" t="s">
        <v>90</v>
      </c>
      <c r="AT185" s="159" t="s">
        <v>161</v>
      </c>
      <c r="AU185" s="159" t="s">
        <v>83</v>
      </c>
      <c r="AY185" s="14" t="s">
        <v>159</v>
      </c>
      <c r="BE185" s="160">
        <f>IF(N185="základná",J185,0)</f>
        <v>0</v>
      </c>
      <c r="BF185" s="160">
        <f>IF(N185="znížená",J185,0)</f>
        <v>0</v>
      </c>
      <c r="BG185" s="160">
        <f>IF(N185="zákl. prenesená",J185,0)</f>
        <v>0</v>
      </c>
      <c r="BH185" s="160">
        <f>IF(N185="zníž. prenesená",J185,0)</f>
        <v>0</v>
      </c>
      <c r="BI185" s="160">
        <f>IF(N185="nulová",J185,0)</f>
        <v>0</v>
      </c>
      <c r="BJ185" s="14" t="s">
        <v>83</v>
      </c>
      <c r="BK185" s="160">
        <f>ROUND(I185*H185,2)</f>
        <v>0</v>
      </c>
      <c r="BL185" s="14" t="s">
        <v>90</v>
      </c>
      <c r="BM185" s="159" t="s">
        <v>308</v>
      </c>
    </row>
    <row r="186" spans="2:65" s="1" customFormat="1" ht="16.5" customHeight="1" x14ac:dyDescent="0.2">
      <c r="B186" s="123"/>
      <c r="C186" s="149" t="s">
        <v>87</v>
      </c>
      <c r="D186" s="149" t="s">
        <v>161</v>
      </c>
      <c r="E186" s="150" t="s">
        <v>577</v>
      </c>
      <c r="F186" s="151" t="s">
        <v>578</v>
      </c>
      <c r="G186" s="152" t="s">
        <v>462</v>
      </c>
      <c r="H186" s="153">
        <v>94</v>
      </c>
      <c r="I186" s="154"/>
      <c r="J186" s="154"/>
      <c r="K186" s="155"/>
      <c r="L186" s="28"/>
      <c r="M186" s="156" t="s">
        <v>1</v>
      </c>
      <c r="N186" s="122" t="s">
        <v>37</v>
      </c>
      <c r="O186" s="157">
        <v>0</v>
      </c>
      <c r="P186" s="157">
        <f>O186*H186</f>
        <v>0</v>
      </c>
      <c r="Q186" s="157">
        <v>0</v>
      </c>
      <c r="R186" s="157">
        <f>Q186*H186</f>
        <v>0</v>
      </c>
      <c r="S186" s="157">
        <v>0</v>
      </c>
      <c r="T186" s="158">
        <f>S186*H186</f>
        <v>0</v>
      </c>
      <c r="AR186" s="159" t="s">
        <v>90</v>
      </c>
      <c r="AT186" s="159" t="s">
        <v>161</v>
      </c>
      <c r="AU186" s="159" t="s">
        <v>83</v>
      </c>
      <c r="AY186" s="14" t="s">
        <v>159</v>
      </c>
      <c r="BE186" s="160">
        <f>IF(N186="základná",J186,0)</f>
        <v>0</v>
      </c>
      <c r="BF186" s="160">
        <f>IF(N186="znížená",J186,0)</f>
        <v>0</v>
      </c>
      <c r="BG186" s="160">
        <f>IF(N186="zákl. prenesená",J186,0)</f>
        <v>0</v>
      </c>
      <c r="BH186" s="160">
        <f>IF(N186="zníž. prenesená",J186,0)</f>
        <v>0</v>
      </c>
      <c r="BI186" s="160">
        <f>IF(N186="nulová",J186,0)</f>
        <v>0</v>
      </c>
      <c r="BJ186" s="14" t="s">
        <v>83</v>
      </c>
      <c r="BK186" s="160">
        <f>ROUND(I186*H186,2)</f>
        <v>0</v>
      </c>
      <c r="BL186" s="14" t="s">
        <v>90</v>
      </c>
      <c r="BM186" s="159" t="s">
        <v>312</v>
      </c>
    </row>
    <row r="187" spans="2:65" s="1" customFormat="1" ht="16.5" customHeight="1" x14ac:dyDescent="0.2">
      <c r="B187" s="123"/>
      <c r="C187" s="149" t="s">
        <v>90</v>
      </c>
      <c r="D187" s="149" t="s">
        <v>161</v>
      </c>
      <c r="E187" s="150" t="s">
        <v>579</v>
      </c>
      <c r="F187" s="151" t="s">
        <v>580</v>
      </c>
      <c r="G187" s="152" t="s">
        <v>462</v>
      </c>
      <c r="H187" s="153">
        <v>20</v>
      </c>
      <c r="I187" s="154"/>
      <c r="J187" s="154"/>
      <c r="K187" s="155"/>
      <c r="L187" s="28"/>
      <c r="M187" s="156" t="s">
        <v>1</v>
      </c>
      <c r="N187" s="122" t="s">
        <v>37</v>
      </c>
      <c r="O187" s="157">
        <v>0</v>
      </c>
      <c r="P187" s="157">
        <f>O187*H187</f>
        <v>0</v>
      </c>
      <c r="Q187" s="157">
        <v>0</v>
      </c>
      <c r="R187" s="157">
        <f>Q187*H187</f>
        <v>0</v>
      </c>
      <c r="S187" s="157">
        <v>0</v>
      </c>
      <c r="T187" s="158">
        <f>S187*H187</f>
        <v>0</v>
      </c>
      <c r="AR187" s="159" t="s">
        <v>90</v>
      </c>
      <c r="AT187" s="159" t="s">
        <v>161</v>
      </c>
      <c r="AU187" s="159" t="s">
        <v>83</v>
      </c>
      <c r="AY187" s="14" t="s">
        <v>159</v>
      </c>
      <c r="BE187" s="160">
        <f>IF(N187="základná",J187,0)</f>
        <v>0</v>
      </c>
      <c r="BF187" s="160">
        <f>IF(N187="znížená",J187,0)</f>
        <v>0</v>
      </c>
      <c r="BG187" s="160">
        <f>IF(N187="zákl. prenesená",J187,0)</f>
        <v>0</v>
      </c>
      <c r="BH187" s="160">
        <f>IF(N187="zníž. prenesená",J187,0)</f>
        <v>0</v>
      </c>
      <c r="BI187" s="160">
        <f>IF(N187="nulová",J187,0)</f>
        <v>0</v>
      </c>
      <c r="BJ187" s="14" t="s">
        <v>83</v>
      </c>
      <c r="BK187" s="160">
        <f>ROUND(I187*H187,2)</f>
        <v>0</v>
      </c>
      <c r="BL187" s="14" t="s">
        <v>90</v>
      </c>
      <c r="BM187" s="159" t="s">
        <v>315</v>
      </c>
    </row>
    <row r="188" spans="2:65" s="1" customFormat="1" ht="16.5" customHeight="1" x14ac:dyDescent="0.2">
      <c r="B188" s="123"/>
      <c r="C188" s="149" t="s">
        <v>105</v>
      </c>
      <c r="D188" s="149" t="s">
        <v>161</v>
      </c>
      <c r="E188" s="150" t="s">
        <v>581</v>
      </c>
      <c r="F188" s="151" t="s">
        <v>582</v>
      </c>
      <c r="G188" s="152" t="s">
        <v>462</v>
      </c>
      <c r="H188" s="153">
        <v>1</v>
      </c>
      <c r="I188" s="154"/>
      <c r="J188" s="154"/>
      <c r="K188" s="155"/>
      <c r="L188" s="28"/>
      <c r="M188" s="156" t="s">
        <v>1</v>
      </c>
      <c r="N188" s="122" t="s">
        <v>37</v>
      </c>
      <c r="O188" s="157">
        <v>0</v>
      </c>
      <c r="P188" s="157">
        <f>O188*H188</f>
        <v>0</v>
      </c>
      <c r="Q188" s="157">
        <v>0</v>
      </c>
      <c r="R188" s="157">
        <f>Q188*H188</f>
        <v>0</v>
      </c>
      <c r="S188" s="157">
        <v>0</v>
      </c>
      <c r="T188" s="158">
        <f>S188*H188</f>
        <v>0</v>
      </c>
      <c r="AR188" s="159" t="s">
        <v>90</v>
      </c>
      <c r="AT188" s="159" t="s">
        <v>161</v>
      </c>
      <c r="AU188" s="159" t="s">
        <v>83</v>
      </c>
      <c r="AY188" s="14" t="s">
        <v>159</v>
      </c>
      <c r="BE188" s="160">
        <f>IF(N188="základná",J188,0)</f>
        <v>0</v>
      </c>
      <c r="BF188" s="160">
        <f>IF(N188="znížená",J188,0)</f>
        <v>0</v>
      </c>
      <c r="BG188" s="160">
        <f>IF(N188="zákl. prenesená",J188,0)</f>
        <v>0</v>
      </c>
      <c r="BH188" s="160">
        <f>IF(N188="zníž. prenesená",J188,0)</f>
        <v>0</v>
      </c>
      <c r="BI188" s="160">
        <f>IF(N188="nulová",J188,0)</f>
        <v>0</v>
      </c>
      <c r="BJ188" s="14" t="s">
        <v>83</v>
      </c>
      <c r="BK188" s="160">
        <f>ROUND(I188*H188,2)</f>
        <v>0</v>
      </c>
      <c r="BL188" s="14" t="s">
        <v>90</v>
      </c>
      <c r="BM188" s="159" t="s">
        <v>319</v>
      </c>
    </row>
    <row r="189" spans="2:65" s="1" customFormat="1" ht="19.5" x14ac:dyDescent="0.2">
      <c r="B189" s="28"/>
      <c r="D189" s="175" t="s">
        <v>493</v>
      </c>
      <c r="F189" s="176" t="s">
        <v>503</v>
      </c>
      <c r="L189" s="28"/>
      <c r="M189" s="177"/>
      <c r="T189" s="54"/>
      <c r="AT189" s="14" t="s">
        <v>493</v>
      </c>
      <c r="AU189" s="14" t="s">
        <v>83</v>
      </c>
    </row>
    <row r="190" spans="2:65" s="1" customFormat="1" ht="16.5" customHeight="1" x14ac:dyDescent="0.2">
      <c r="B190" s="123"/>
      <c r="C190" s="149" t="s">
        <v>102</v>
      </c>
      <c r="D190" s="149" t="s">
        <v>161</v>
      </c>
      <c r="E190" s="150" t="s">
        <v>583</v>
      </c>
      <c r="F190" s="151" t="s">
        <v>584</v>
      </c>
      <c r="G190" s="152" t="s">
        <v>462</v>
      </c>
      <c r="H190" s="153">
        <v>10</v>
      </c>
      <c r="I190" s="154"/>
      <c r="J190" s="154"/>
      <c r="K190" s="155"/>
      <c r="L190" s="28"/>
      <c r="M190" s="156" t="s">
        <v>1</v>
      </c>
      <c r="N190" s="122" t="s">
        <v>37</v>
      </c>
      <c r="O190" s="157">
        <v>0</v>
      </c>
      <c r="P190" s="157">
        <f>O190*H190</f>
        <v>0</v>
      </c>
      <c r="Q190" s="157">
        <v>0</v>
      </c>
      <c r="R190" s="157">
        <f>Q190*H190</f>
        <v>0</v>
      </c>
      <c r="S190" s="157">
        <v>0</v>
      </c>
      <c r="T190" s="158">
        <f>S190*H190</f>
        <v>0</v>
      </c>
      <c r="AR190" s="159" t="s">
        <v>90</v>
      </c>
      <c r="AT190" s="159" t="s">
        <v>161</v>
      </c>
      <c r="AU190" s="159" t="s">
        <v>83</v>
      </c>
      <c r="AY190" s="14" t="s">
        <v>159</v>
      </c>
      <c r="BE190" s="160">
        <f>IF(N190="základná",J190,0)</f>
        <v>0</v>
      </c>
      <c r="BF190" s="160">
        <f>IF(N190="znížená",J190,0)</f>
        <v>0</v>
      </c>
      <c r="BG190" s="160">
        <f>IF(N190="zákl. prenesená",J190,0)</f>
        <v>0</v>
      </c>
      <c r="BH190" s="160">
        <f>IF(N190="zníž. prenesená",J190,0)</f>
        <v>0</v>
      </c>
      <c r="BI190" s="160">
        <f>IF(N190="nulová",J190,0)</f>
        <v>0</v>
      </c>
      <c r="BJ190" s="14" t="s">
        <v>83</v>
      </c>
      <c r="BK190" s="160">
        <f>ROUND(I190*H190,2)</f>
        <v>0</v>
      </c>
      <c r="BL190" s="14" t="s">
        <v>90</v>
      </c>
      <c r="BM190" s="159" t="s">
        <v>324</v>
      </c>
    </row>
    <row r="191" spans="2:65" s="1" customFormat="1" ht="16.5" customHeight="1" x14ac:dyDescent="0.2">
      <c r="B191" s="123"/>
      <c r="C191" s="149" t="s">
        <v>108</v>
      </c>
      <c r="D191" s="149" t="s">
        <v>161</v>
      </c>
      <c r="E191" s="150" t="s">
        <v>585</v>
      </c>
      <c r="F191" s="151" t="s">
        <v>510</v>
      </c>
      <c r="G191" s="152" t="s">
        <v>462</v>
      </c>
      <c r="H191" s="153">
        <v>150</v>
      </c>
      <c r="I191" s="154"/>
      <c r="J191" s="154"/>
      <c r="K191" s="155"/>
      <c r="L191" s="28"/>
      <c r="M191" s="156" t="s">
        <v>1</v>
      </c>
      <c r="N191" s="122" t="s">
        <v>37</v>
      </c>
      <c r="O191" s="157">
        <v>0</v>
      </c>
      <c r="P191" s="157">
        <f>O191*H191</f>
        <v>0</v>
      </c>
      <c r="Q191" s="157">
        <v>0</v>
      </c>
      <c r="R191" s="157">
        <f>Q191*H191</f>
        <v>0</v>
      </c>
      <c r="S191" s="157">
        <v>0</v>
      </c>
      <c r="T191" s="158">
        <f>S191*H191</f>
        <v>0</v>
      </c>
      <c r="AR191" s="159" t="s">
        <v>90</v>
      </c>
      <c r="AT191" s="159" t="s">
        <v>161</v>
      </c>
      <c r="AU191" s="159" t="s">
        <v>83</v>
      </c>
      <c r="AY191" s="14" t="s">
        <v>159</v>
      </c>
      <c r="BE191" s="160">
        <f>IF(N191="základná",J191,0)</f>
        <v>0</v>
      </c>
      <c r="BF191" s="160">
        <f>IF(N191="znížená",J191,0)</f>
        <v>0</v>
      </c>
      <c r="BG191" s="160">
        <f>IF(N191="zákl. prenesená",J191,0)</f>
        <v>0</v>
      </c>
      <c r="BH191" s="160">
        <f>IF(N191="zníž. prenesená",J191,0)</f>
        <v>0</v>
      </c>
      <c r="BI191" s="160">
        <f>IF(N191="nulová",J191,0)</f>
        <v>0</v>
      </c>
      <c r="BJ191" s="14" t="s">
        <v>83</v>
      </c>
      <c r="BK191" s="160">
        <f>ROUND(I191*H191,2)</f>
        <v>0</v>
      </c>
      <c r="BL191" s="14" t="s">
        <v>90</v>
      </c>
      <c r="BM191" s="159" t="s">
        <v>328</v>
      </c>
    </row>
    <row r="192" spans="2:65" s="1" customFormat="1" ht="19.5" x14ac:dyDescent="0.2">
      <c r="B192" s="28"/>
      <c r="D192" s="175" t="s">
        <v>493</v>
      </c>
      <c r="F192" s="176" t="s">
        <v>511</v>
      </c>
      <c r="L192" s="28"/>
      <c r="M192" s="177"/>
      <c r="T192" s="54"/>
      <c r="AT192" s="14" t="s">
        <v>493</v>
      </c>
      <c r="AU192" s="14" t="s">
        <v>83</v>
      </c>
    </row>
    <row r="193" spans="2:65" s="1" customFormat="1" ht="16.5" customHeight="1" x14ac:dyDescent="0.2">
      <c r="B193" s="123"/>
      <c r="C193" s="149" t="s">
        <v>170</v>
      </c>
      <c r="D193" s="149" t="s">
        <v>161</v>
      </c>
      <c r="E193" s="150" t="s">
        <v>586</v>
      </c>
      <c r="F193" s="151" t="s">
        <v>587</v>
      </c>
      <c r="G193" s="152" t="s">
        <v>196</v>
      </c>
      <c r="H193" s="153">
        <v>12</v>
      </c>
      <c r="I193" s="154"/>
      <c r="J193" s="154"/>
      <c r="K193" s="155"/>
      <c r="L193" s="28"/>
      <c r="M193" s="156" t="s">
        <v>1</v>
      </c>
      <c r="N193" s="122" t="s">
        <v>37</v>
      </c>
      <c r="O193" s="157">
        <v>0</v>
      </c>
      <c r="P193" s="157">
        <f>O193*H193</f>
        <v>0</v>
      </c>
      <c r="Q193" s="157">
        <v>0</v>
      </c>
      <c r="R193" s="157">
        <f>Q193*H193</f>
        <v>0</v>
      </c>
      <c r="S193" s="157">
        <v>0</v>
      </c>
      <c r="T193" s="158">
        <f>S193*H193</f>
        <v>0</v>
      </c>
      <c r="AR193" s="159" t="s">
        <v>90</v>
      </c>
      <c r="AT193" s="159" t="s">
        <v>161</v>
      </c>
      <c r="AU193" s="159" t="s">
        <v>83</v>
      </c>
      <c r="AY193" s="14" t="s">
        <v>159</v>
      </c>
      <c r="BE193" s="160">
        <f>IF(N193="základná",J193,0)</f>
        <v>0</v>
      </c>
      <c r="BF193" s="160">
        <f>IF(N193="znížená",J193,0)</f>
        <v>0</v>
      </c>
      <c r="BG193" s="160">
        <f>IF(N193="zákl. prenesená",J193,0)</f>
        <v>0</v>
      </c>
      <c r="BH193" s="160">
        <f>IF(N193="zníž. prenesená",J193,0)</f>
        <v>0</v>
      </c>
      <c r="BI193" s="160">
        <f>IF(N193="nulová",J193,0)</f>
        <v>0</v>
      </c>
      <c r="BJ193" s="14" t="s">
        <v>83</v>
      </c>
      <c r="BK193" s="160">
        <f>ROUND(I193*H193,2)</f>
        <v>0</v>
      </c>
      <c r="BL193" s="14" t="s">
        <v>90</v>
      </c>
      <c r="BM193" s="159" t="s">
        <v>331</v>
      </c>
    </row>
    <row r="194" spans="2:65" s="1" customFormat="1" ht="16.5" customHeight="1" x14ac:dyDescent="0.2">
      <c r="B194" s="123"/>
      <c r="C194" s="149" t="s">
        <v>187</v>
      </c>
      <c r="D194" s="149" t="s">
        <v>161</v>
      </c>
      <c r="E194" s="150" t="s">
        <v>588</v>
      </c>
      <c r="F194" s="151" t="s">
        <v>589</v>
      </c>
      <c r="G194" s="152" t="s">
        <v>462</v>
      </c>
      <c r="H194" s="153">
        <v>6</v>
      </c>
      <c r="I194" s="154"/>
      <c r="J194" s="154"/>
      <c r="K194" s="155"/>
      <c r="L194" s="28"/>
      <c r="M194" s="156" t="s">
        <v>1</v>
      </c>
      <c r="N194" s="122" t="s">
        <v>37</v>
      </c>
      <c r="O194" s="157">
        <v>0</v>
      </c>
      <c r="P194" s="157">
        <f>O194*H194</f>
        <v>0</v>
      </c>
      <c r="Q194" s="157">
        <v>0</v>
      </c>
      <c r="R194" s="157">
        <f>Q194*H194</f>
        <v>0</v>
      </c>
      <c r="S194" s="157">
        <v>0</v>
      </c>
      <c r="T194" s="158">
        <f>S194*H194</f>
        <v>0</v>
      </c>
      <c r="AR194" s="159" t="s">
        <v>90</v>
      </c>
      <c r="AT194" s="159" t="s">
        <v>161</v>
      </c>
      <c r="AU194" s="159" t="s">
        <v>83</v>
      </c>
      <c r="AY194" s="14" t="s">
        <v>159</v>
      </c>
      <c r="BE194" s="160">
        <f>IF(N194="základná",J194,0)</f>
        <v>0</v>
      </c>
      <c r="BF194" s="160">
        <f>IF(N194="znížená",J194,0)</f>
        <v>0</v>
      </c>
      <c r="BG194" s="160">
        <f>IF(N194="zákl. prenesená",J194,0)</f>
        <v>0</v>
      </c>
      <c r="BH194" s="160">
        <f>IF(N194="zníž. prenesená",J194,0)</f>
        <v>0</v>
      </c>
      <c r="BI194" s="160">
        <f>IF(N194="nulová",J194,0)</f>
        <v>0</v>
      </c>
      <c r="BJ194" s="14" t="s">
        <v>83</v>
      </c>
      <c r="BK194" s="160">
        <f>ROUND(I194*H194,2)</f>
        <v>0</v>
      </c>
      <c r="BL194" s="14" t="s">
        <v>90</v>
      </c>
      <c r="BM194" s="159" t="s">
        <v>335</v>
      </c>
    </row>
    <row r="195" spans="2:65" s="1" customFormat="1" ht="16.5" customHeight="1" x14ac:dyDescent="0.2">
      <c r="B195" s="123"/>
      <c r="C195" s="149" t="s">
        <v>177</v>
      </c>
      <c r="D195" s="149" t="s">
        <v>161</v>
      </c>
      <c r="E195" s="150" t="s">
        <v>590</v>
      </c>
      <c r="F195" s="151" t="s">
        <v>591</v>
      </c>
      <c r="G195" s="152" t="s">
        <v>462</v>
      </c>
      <c r="H195" s="153">
        <v>40</v>
      </c>
      <c r="I195" s="154"/>
      <c r="J195" s="154"/>
      <c r="K195" s="155"/>
      <c r="L195" s="28"/>
      <c r="M195" s="156" t="s">
        <v>1</v>
      </c>
      <c r="N195" s="122" t="s">
        <v>37</v>
      </c>
      <c r="O195" s="157">
        <v>0</v>
      </c>
      <c r="P195" s="157">
        <f>O195*H195</f>
        <v>0</v>
      </c>
      <c r="Q195" s="157">
        <v>0</v>
      </c>
      <c r="R195" s="157">
        <f>Q195*H195</f>
        <v>0</v>
      </c>
      <c r="S195" s="157">
        <v>0</v>
      </c>
      <c r="T195" s="158">
        <f>S195*H195</f>
        <v>0</v>
      </c>
      <c r="AR195" s="159" t="s">
        <v>90</v>
      </c>
      <c r="AT195" s="159" t="s">
        <v>161</v>
      </c>
      <c r="AU195" s="159" t="s">
        <v>83</v>
      </c>
      <c r="AY195" s="14" t="s">
        <v>159</v>
      </c>
      <c r="BE195" s="160">
        <f>IF(N195="základná",J195,0)</f>
        <v>0</v>
      </c>
      <c r="BF195" s="160">
        <f>IF(N195="znížená",J195,0)</f>
        <v>0</v>
      </c>
      <c r="BG195" s="160">
        <f>IF(N195="zákl. prenesená",J195,0)</f>
        <v>0</v>
      </c>
      <c r="BH195" s="160">
        <f>IF(N195="zníž. prenesená",J195,0)</f>
        <v>0</v>
      </c>
      <c r="BI195" s="160">
        <f>IF(N195="nulová",J195,0)</f>
        <v>0</v>
      </c>
      <c r="BJ195" s="14" t="s">
        <v>83</v>
      </c>
      <c r="BK195" s="160">
        <f>ROUND(I195*H195,2)</f>
        <v>0</v>
      </c>
      <c r="BL195" s="14" t="s">
        <v>90</v>
      </c>
      <c r="BM195" s="159" t="s">
        <v>337</v>
      </c>
    </row>
    <row r="196" spans="2:65" s="1" customFormat="1" ht="16.5" customHeight="1" x14ac:dyDescent="0.2">
      <c r="B196" s="123"/>
      <c r="C196" s="149" t="s">
        <v>193</v>
      </c>
      <c r="D196" s="149" t="s">
        <v>161</v>
      </c>
      <c r="E196" s="150" t="s">
        <v>592</v>
      </c>
      <c r="F196" s="151" t="s">
        <v>593</v>
      </c>
      <c r="G196" s="152" t="s">
        <v>196</v>
      </c>
      <c r="H196" s="153">
        <v>12</v>
      </c>
      <c r="I196" s="154"/>
      <c r="J196" s="154"/>
      <c r="K196" s="155"/>
      <c r="L196" s="28"/>
      <c r="M196" s="156" t="s">
        <v>1</v>
      </c>
      <c r="N196" s="122" t="s">
        <v>37</v>
      </c>
      <c r="O196" s="157">
        <v>0</v>
      </c>
      <c r="P196" s="157">
        <f>O196*H196</f>
        <v>0</v>
      </c>
      <c r="Q196" s="157">
        <v>0</v>
      </c>
      <c r="R196" s="157">
        <f>Q196*H196</f>
        <v>0</v>
      </c>
      <c r="S196" s="157">
        <v>0</v>
      </c>
      <c r="T196" s="158">
        <f>S196*H196</f>
        <v>0</v>
      </c>
      <c r="AR196" s="159" t="s">
        <v>90</v>
      </c>
      <c r="AT196" s="159" t="s">
        <v>161</v>
      </c>
      <c r="AU196" s="159" t="s">
        <v>83</v>
      </c>
      <c r="AY196" s="14" t="s">
        <v>159</v>
      </c>
      <c r="BE196" s="160">
        <f>IF(N196="základná",J196,0)</f>
        <v>0</v>
      </c>
      <c r="BF196" s="160">
        <f>IF(N196="znížená",J196,0)</f>
        <v>0</v>
      </c>
      <c r="BG196" s="160">
        <f>IF(N196="zákl. prenesená",J196,0)</f>
        <v>0</v>
      </c>
      <c r="BH196" s="160">
        <f>IF(N196="zníž. prenesená",J196,0)</f>
        <v>0</v>
      </c>
      <c r="BI196" s="160">
        <f>IF(N196="nulová",J196,0)</f>
        <v>0</v>
      </c>
      <c r="BJ196" s="14" t="s">
        <v>83</v>
      </c>
      <c r="BK196" s="160">
        <f>ROUND(I196*H196,2)</f>
        <v>0</v>
      </c>
      <c r="BL196" s="14" t="s">
        <v>90</v>
      </c>
      <c r="BM196" s="159" t="s">
        <v>341</v>
      </c>
    </row>
    <row r="197" spans="2:65" s="1" customFormat="1" ht="16.5" customHeight="1" x14ac:dyDescent="0.2">
      <c r="B197" s="123"/>
      <c r="C197" s="149" t="s">
        <v>180</v>
      </c>
      <c r="D197" s="149" t="s">
        <v>161</v>
      </c>
      <c r="E197" s="150" t="s">
        <v>594</v>
      </c>
      <c r="F197" s="151" t="s">
        <v>537</v>
      </c>
      <c r="G197" s="152" t="s">
        <v>462</v>
      </c>
      <c r="H197" s="153">
        <v>15</v>
      </c>
      <c r="I197" s="154"/>
      <c r="J197" s="154"/>
      <c r="K197" s="155"/>
      <c r="L197" s="28"/>
      <c r="M197" s="156" t="s">
        <v>1</v>
      </c>
      <c r="N197" s="122" t="s">
        <v>37</v>
      </c>
      <c r="O197" s="157">
        <v>0</v>
      </c>
      <c r="P197" s="157">
        <f>O197*H197</f>
        <v>0</v>
      </c>
      <c r="Q197" s="157">
        <v>0</v>
      </c>
      <c r="R197" s="157">
        <f>Q197*H197</f>
        <v>0</v>
      </c>
      <c r="S197" s="157">
        <v>0</v>
      </c>
      <c r="T197" s="158">
        <f>S197*H197</f>
        <v>0</v>
      </c>
      <c r="AR197" s="159" t="s">
        <v>90</v>
      </c>
      <c r="AT197" s="159" t="s">
        <v>161</v>
      </c>
      <c r="AU197" s="159" t="s">
        <v>83</v>
      </c>
      <c r="AY197" s="14" t="s">
        <v>159</v>
      </c>
      <c r="BE197" s="160">
        <f>IF(N197="základná",J197,0)</f>
        <v>0</v>
      </c>
      <c r="BF197" s="160">
        <f>IF(N197="znížená",J197,0)</f>
        <v>0</v>
      </c>
      <c r="BG197" s="160">
        <f>IF(N197="zákl. prenesená",J197,0)</f>
        <v>0</v>
      </c>
      <c r="BH197" s="160">
        <f>IF(N197="zníž. prenesená",J197,0)</f>
        <v>0</v>
      </c>
      <c r="BI197" s="160">
        <f>IF(N197="nulová",J197,0)</f>
        <v>0</v>
      </c>
      <c r="BJ197" s="14" t="s">
        <v>83</v>
      </c>
      <c r="BK197" s="160">
        <f>ROUND(I197*H197,2)</f>
        <v>0</v>
      </c>
      <c r="BL197" s="14" t="s">
        <v>90</v>
      </c>
      <c r="BM197" s="159" t="s">
        <v>346</v>
      </c>
    </row>
    <row r="198" spans="2:65" s="1" customFormat="1" ht="19.5" x14ac:dyDescent="0.2">
      <c r="B198" s="28"/>
      <c r="D198" s="175" t="s">
        <v>493</v>
      </c>
      <c r="F198" s="176" t="s">
        <v>595</v>
      </c>
      <c r="L198" s="28"/>
      <c r="M198" s="177"/>
      <c r="T198" s="54"/>
      <c r="AT198" s="14" t="s">
        <v>493</v>
      </c>
      <c r="AU198" s="14" t="s">
        <v>83</v>
      </c>
    </row>
    <row r="199" spans="2:65" s="1" customFormat="1" ht="16.5" customHeight="1" x14ac:dyDescent="0.2">
      <c r="B199" s="123"/>
      <c r="C199" s="149" t="s">
        <v>201</v>
      </c>
      <c r="D199" s="149" t="s">
        <v>161</v>
      </c>
      <c r="E199" s="150" t="s">
        <v>596</v>
      </c>
      <c r="F199" s="151" t="s">
        <v>597</v>
      </c>
      <c r="G199" s="152" t="s">
        <v>196</v>
      </c>
      <c r="H199" s="153">
        <v>63</v>
      </c>
      <c r="I199" s="154"/>
      <c r="J199" s="154"/>
      <c r="K199" s="155"/>
      <c r="L199" s="28"/>
      <c r="M199" s="156" t="s">
        <v>1</v>
      </c>
      <c r="N199" s="122" t="s">
        <v>37</v>
      </c>
      <c r="O199" s="157">
        <v>0</v>
      </c>
      <c r="P199" s="157">
        <f>O199*H199</f>
        <v>0</v>
      </c>
      <c r="Q199" s="157">
        <v>0</v>
      </c>
      <c r="R199" s="157">
        <f>Q199*H199</f>
        <v>0</v>
      </c>
      <c r="S199" s="157">
        <v>0</v>
      </c>
      <c r="T199" s="158">
        <f>S199*H199</f>
        <v>0</v>
      </c>
      <c r="AR199" s="159" t="s">
        <v>90</v>
      </c>
      <c r="AT199" s="159" t="s">
        <v>161</v>
      </c>
      <c r="AU199" s="159" t="s">
        <v>83</v>
      </c>
      <c r="AY199" s="14" t="s">
        <v>159</v>
      </c>
      <c r="BE199" s="160">
        <f>IF(N199="základná",J199,0)</f>
        <v>0</v>
      </c>
      <c r="BF199" s="160">
        <f>IF(N199="znížená",J199,0)</f>
        <v>0</v>
      </c>
      <c r="BG199" s="160">
        <f>IF(N199="zákl. prenesená",J199,0)</f>
        <v>0</v>
      </c>
      <c r="BH199" s="160">
        <f>IF(N199="zníž. prenesená",J199,0)</f>
        <v>0</v>
      </c>
      <c r="BI199" s="160">
        <f>IF(N199="nulová",J199,0)</f>
        <v>0</v>
      </c>
      <c r="BJ199" s="14" t="s">
        <v>83</v>
      </c>
      <c r="BK199" s="160">
        <f>ROUND(I199*H199,2)</f>
        <v>0</v>
      </c>
      <c r="BL199" s="14" t="s">
        <v>90</v>
      </c>
      <c r="BM199" s="159" t="s">
        <v>350</v>
      </c>
    </row>
    <row r="200" spans="2:65" s="1" customFormat="1" ht="19.5" x14ac:dyDescent="0.2">
      <c r="B200" s="28"/>
      <c r="D200" s="175" t="s">
        <v>493</v>
      </c>
      <c r="F200" s="176" t="s">
        <v>522</v>
      </c>
      <c r="L200" s="28"/>
      <c r="M200" s="177"/>
      <c r="T200" s="54"/>
      <c r="AT200" s="14" t="s">
        <v>493</v>
      </c>
      <c r="AU200" s="14" t="s">
        <v>83</v>
      </c>
    </row>
    <row r="201" spans="2:65" s="1" customFormat="1" ht="16.5" customHeight="1" x14ac:dyDescent="0.2">
      <c r="B201" s="123"/>
      <c r="C201" s="149" t="s">
        <v>183</v>
      </c>
      <c r="D201" s="149" t="s">
        <v>161</v>
      </c>
      <c r="E201" s="150" t="s">
        <v>598</v>
      </c>
      <c r="F201" s="151" t="s">
        <v>524</v>
      </c>
      <c r="G201" s="152" t="s">
        <v>196</v>
      </c>
      <c r="H201" s="153">
        <v>10.5</v>
      </c>
      <c r="I201" s="154"/>
      <c r="J201" s="154"/>
      <c r="K201" s="155"/>
      <c r="L201" s="28"/>
      <c r="M201" s="156" t="s">
        <v>1</v>
      </c>
      <c r="N201" s="122" t="s">
        <v>37</v>
      </c>
      <c r="O201" s="157">
        <v>0</v>
      </c>
      <c r="P201" s="157">
        <f>O201*H201</f>
        <v>0</v>
      </c>
      <c r="Q201" s="157">
        <v>0</v>
      </c>
      <c r="R201" s="157">
        <f>Q201*H201</f>
        <v>0</v>
      </c>
      <c r="S201" s="157">
        <v>0</v>
      </c>
      <c r="T201" s="158">
        <f>S201*H201</f>
        <v>0</v>
      </c>
      <c r="AR201" s="159" t="s">
        <v>90</v>
      </c>
      <c r="AT201" s="159" t="s">
        <v>161</v>
      </c>
      <c r="AU201" s="159" t="s">
        <v>83</v>
      </c>
      <c r="AY201" s="14" t="s">
        <v>159</v>
      </c>
      <c r="BE201" s="160">
        <f>IF(N201="základná",J201,0)</f>
        <v>0</v>
      </c>
      <c r="BF201" s="160">
        <f>IF(N201="znížená",J201,0)</f>
        <v>0</v>
      </c>
      <c r="BG201" s="160">
        <f>IF(N201="zákl. prenesená",J201,0)</f>
        <v>0</v>
      </c>
      <c r="BH201" s="160">
        <f>IF(N201="zníž. prenesená",J201,0)</f>
        <v>0</v>
      </c>
      <c r="BI201" s="160">
        <f>IF(N201="nulová",J201,0)</f>
        <v>0</v>
      </c>
      <c r="BJ201" s="14" t="s">
        <v>83</v>
      </c>
      <c r="BK201" s="160">
        <f>ROUND(I201*H201,2)</f>
        <v>0</v>
      </c>
      <c r="BL201" s="14" t="s">
        <v>90</v>
      </c>
      <c r="BM201" s="159" t="s">
        <v>353</v>
      </c>
    </row>
    <row r="202" spans="2:65" s="1" customFormat="1" ht="16.5" customHeight="1" x14ac:dyDescent="0.2">
      <c r="B202" s="123"/>
      <c r="C202" s="149" t="s">
        <v>208</v>
      </c>
      <c r="D202" s="149" t="s">
        <v>161</v>
      </c>
      <c r="E202" s="150" t="s">
        <v>599</v>
      </c>
      <c r="F202" s="151" t="s">
        <v>526</v>
      </c>
      <c r="G202" s="152" t="s">
        <v>196</v>
      </c>
      <c r="H202" s="153">
        <v>63</v>
      </c>
      <c r="I202" s="154"/>
      <c r="J202" s="154"/>
      <c r="K202" s="155"/>
      <c r="L202" s="28"/>
      <c r="M202" s="156" t="s">
        <v>1</v>
      </c>
      <c r="N202" s="122" t="s">
        <v>37</v>
      </c>
      <c r="O202" s="157">
        <v>0</v>
      </c>
      <c r="P202" s="157">
        <f>O202*H202</f>
        <v>0</v>
      </c>
      <c r="Q202" s="157">
        <v>0</v>
      </c>
      <c r="R202" s="157">
        <f>Q202*H202</f>
        <v>0</v>
      </c>
      <c r="S202" s="157">
        <v>0</v>
      </c>
      <c r="T202" s="158">
        <f>S202*H202</f>
        <v>0</v>
      </c>
      <c r="AR202" s="159" t="s">
        <v>90</v>
      </c>
      <c r="AT202" s="159" t="s">
        <v>161</v>
      </c>
      <c r="AU202" s="159" t="s">
        <v>83</v>
      </c>
      <c r="AY202" s="14" t="s">
        <v>159</v>
      </c>
      <c r="BE202" s="160">
        <f>IF(N202="základná",J202,0)</f>
        <v>0</v>
      </c>
      <c r="BF202" s="160">
        <f>IF(N202="znížená",J202,0)</f>
        <v>0</v>
      </c>
      <c r="BG202" s="160">
        <f>IF(N202="zákl. prenesená",J202,0)</f>
        <v>0</v>
      </c>
      <c r="BH202" s="160">
        <f>IF(N202="zníž. prenesená",J202,0)</f>
        <v>0</v>
      </c>
      <c r="BI202" s="160">
        <f>IF(N202="nulová",J202,0)</f>
        <v>0</v>
      </c>
      <c r="BJ202" s="14" t="s">
        <v>83</v>
      </c>
      <c r="BK202" s="160">
        <f>ROUND(I202*H202,2)</f>
        <v>0</v>
      </c>
      <c r="BL202" s="14" t="s">
        <v>90</v>
      </c>
      <c r="BM202" s="159" t="s">
        <v>357</v>
      </c>
    </row>
    <row r="203" spans="2:65" s="1" customFormat="1" ht="16.5" customHeight="1" x14ac:dyDescent="0.2">
      <c r="B203" s="123"/>
      <c r="C203" s="149" t="s">
        <v>186</v>
      </c>
      <c r="D203" s="149" t="s">
        <v>161</v>
      </c>
      <c r="E203" s="150" t="s">
        <v>600</v>
      </c>
      <c r="F203" s="151" t="s">
        <v>528</v>
      </c>
      <c r="G203" s="152" t="s">
        <v>196</v>
      </c>
      <c r="H203" s="153">
        <v>147</v>
      </c>
      <c r="I203" s="154"/>
      <c r="J203" s="154"/>
      <c r="K203" s="155"/>
      <c r="L203" s="28"/>
      <c r="M203" s="156" t="s">
        <v>1</v>
      </c>
      <c r="N203" s="122" t="s">
        <v>37</v>
      </c>
      <c r="O203" s="157">
        <v>0</v>
      </c>
      <c r="P203" s="157">
        <f>O203*H203</f>
        <v>0</v>
      </c>
      <c r="Q203" s="157">
        <v>0</v>
      </c>
      <c r="R203" s="157">
        <f>Q203*H203</f>
        <v>0</v>
      </c>
      <c r="S203" s="157">
        <v>0</v>
      </c>
      <c r="T203" s="158">
        <f>S203*H203</f>
        <v>0</v>
      </c>
      <c r="AR203" s="159" t="s">
        <v>90</v>
      </c>
      <c r="AT203" s="159" t="s">
        <v>161</v>
      </c>
      <c r="AU203" s="159" t="s">
        <v>83</v>
      </c>
      <c r="AY203" s="14" t="s">
        <v>159</v>
      </c>
      <c r="BE203" s="160">
        <f>IF(N203="základná",J203,0)</f>
        <v>0</v>
      </c>
      <c r="BF203" s="160">
        <f>IF(N203="znížená",J203,0)</f>
        <v>0</v>
      </c>
      <c r="BG203" s="160">
        <f>IF(N203="zákl. prenesená",J203,0)</f>
        <v>0</v>
      </c>
      <c r="BH203" s="160">
        <f>IF(N203="zníž. prenesená",J203,0)</f>
        <v>0</v>
      </c>
      <c r="BI203" s="160">
        <f>IF(N203="nulová",J203,0)</f>
        <v>0</v>
      </c>
      <c r="BJ203" s="14" t="s">
        <v>83</v>
      </c>
      <c r="BK203" s="160">
        <f>ROUND(I203*H203,2)</f>
        <v>0</v>
      </c>
      <c r="BL203" s="14" t="s">
        <v>90</v>
      </c>
      <c r="BM203" s="159" t="s">
        <v>360</v>
      </c>
    </row>
    <row r="204" spans="2:65" s="1" customFormat="1" ht="16.5" customHeight="1" x14ac:dyDescent="0.2">
      <c r="B204" s="123"/>
      <c r="C204" s="149" t="s">
        <v>215</v>
      </c>
      <c r="D204" s="149" t="s">
        <v>161</v>
      </c>
      <c r="E204" s="150" t="s">
        <v>601</v>
      </c>
      <c r="F204" s="151" t="s">
        <v>530</v>
      </c>
      <c r="G204" s="152" t="s">
        <v>196</v>
      </c>
      <c r="H204" s="153">
        <v>441</v>
      </c>
      <c r="I204" s="154"/>
      <c r="J204" s="154"/>
      <c r="K204" s="155"/>
      <c r="L204" s="28"/>
      <c r="M204" s="156" t="s">
        <v>1</v>
      </c>
      <c r="N204" s="122" t="s">
        <v>37</v>
      </c>
      <c r="O204" s="157">
        <v>0</v>
      </c>
      <c r="P204" s="157">
        <f>O204*H204</f>
        <v>0</v>
      </c>
      <c r="Q204" s="157">
        <v>0</v>
      </c>
      <c r="R204" s="157">
        <f>Q204*H204</f>
        <v>0</v>
      </c>
      <c r="S204" s="157">
        <v>0</v>
      </c>
      <c r="T204" s="158">
        <f>S204*H204</f>
        <v>0</v>
      </c>
      <c r="AR204" s="159" t="s">
        <v>90</v>
      </c>
      <c r="AT204" s="159" t="s">
        <v>161</v>
      </c>
      <c r="AU204" s="159" t="s">
        <v>83</v>
      </c>
      <c r="AY204" s="14" t="s">
        <v>159</v>
      </c>
      <c r="BE204" s="160">
        <f>IF(N204="základná",J204,0)</f>
        <v>0</v>
      </c>
      <c r="BF204" s="160">
        <f>IF(N204="znížená",J204,0)</f>
        <v>0</v>
      </c>
      <c r="BG204" s="160">
        <f>IF(N204="zákl. prenesená",J204,0)</f>
        <v>0</v>
      </c>
      <c r="BH204" s="160">
        <f>IF(N204="zníž. prenesená",J204,0)</f>
        <v>0</v>
      </c>
      <c r="BI204" s="160">
        <f>IF(N204="nulová",J204,0)</f>
        <v>0</v>
      </c>
      <c r="BJ204" s="14" t="s">
        <v>83</v>
      </c>
      <c r="BK204" s="160">
        <f>ROUND(I204*H204,2)</f>
        <v>0</v>
      </c>
      <c r="BL204" s="14" t="s">
        <v>90</v>
      </c>
      <c r="BM204" s="159" t="s">
        <v>364</v>
      </c>
    </row>
    <row r="205" spans="2:65" s="1" customFormat="1" ht="16.5" customHeight="1" x14ac:dyDescent="0.2">
      <c r="B205" s="123"/>
      <c r="C205" s="149" t="s">
        <v>190</v>
      </c>
      <c r="D205" s="149" t="s">
        <v>161</v>
      </c>
      <c r="E205" s="150" t="s">
        <v>602</v>
      </c>
      <c r="F205" s="151" t="s">
        <v>532</v>
      </c>
      <c r="G205" s="152" t="s">
        <v>196</v>
      </c>
      <c r="H205" s="153">
        <v>21</v>
      </c>
      <c r="I205" s="154"/>
      <c r="J205" s="154"/>
      <c r="K205" s="155"/>
      <c r="L205" s="28"/>
      <c r="M205" s="156" t="s">
        <v>1</v>
      </c>
      <c r="N205" s="122" t="s">
        <v>37</v>
      </c>
      <c r="O205" s="157">
        <v>0</v>
      </c>
      <c r="P205" s="157">
        <f>O205*H205</f>
        <v>0</v>
      </c>
      <c r="Q205" s="157">
        <v>0</v>
      </c>
      <c r="R205" s="157">
        <f>Q205*H205</f>
        <v>0</v>
      </c>
      <c r="S205" s="157">
        <v>0</v>
      </c>
      <c r="T205" s="158">
        <f>S205*H205</f>
        <v>0</v>
      </c>
      <c r="AR205" s="159" t="s">
        <v>90</v>
      </c>
      <c r="AT205" s="159" t="s">
        <v>161</v>
      </c>
      <c r="AU205" s="159" t="s">
        <v>83</v>
      </c>
      <c r="AY205" s="14" t="s">
        <v>159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4" t="s">
        <v>83</v>
      </c>
      <c r="BK205" s="160">
        <f>ROUND(I205*H205,2)</f>
        <v>0</v>
      </c>
      <c r="BL205" s="14" t="s">
        <v>90</v>
      </c>
      <c r="BM205" s="159" t="s">
        <v>367</v>
      </c>
    </row>
    <row r="206" spans="2:65" s="1" customFormat="1" ht="19.5" x14ac:dyDescent="0.2">
      <c r="B206" s="28"/>
      <c r="D206" s="175" t="s">
        <v>493</v>
      </c>
      <c r="F206" s="176" t="s">
        <v>564</v>
      </c>
      <c r="L206" s="28"/>
      <c r="M206" s="177"/>
      <c r="T206" s="54"/>
      <c r="AT206" s="14" t="s">
        <v>493</v>
      </c>
      <c r="AU206" s="14" t="s">
        <v>83</v>
      </c>
    </row>
    <row r="207" spans="2:65" s="1" customFormat="1" ht="16.5" customHeight="1" x14ac:dyDescent="0.2">
      <c r="B207" s="123"/>
      <c r="C207" s="149" t="s">
        <v>222</v>
      </c>
      <c r="D207" s="149" t="s">
        <v>161</v>
      </c>
      <c r="E207" s="150" t="s">
        <v>603</v>
      </c>
      <c r="F207" s="151" t="s">
        <v>604</v>
      </c>
      <c r="G207" s="152" t="s">
        <v>462</v>
      </c>
      <c r="H207" s="153">
        <v>4</v>
      </c>
      <c r="I207" s="154"/>
      <c r="J207" s="154"/>
      <c r="K207" s="155"/>
      <c r="L207" s="28"/>
      <c r="M207" s="156" t="s">
        <v>1</v>
      </c>
      <c r="N207" s="122" t="s">
        <v>37</v>
      </c>
      <c r="O207" s="157">
        <v>0</v>
      </c>
      <c r="P207" s="157">
        <f>O207*H207</f>
        <v>0</v>
      </c>
      <c r="Q207" s="157">
        <v>0</v>
      </c>
      <c r="R207" s="157">
        <f>Q207*H207</f>
        <v>0</v>
      </c>
      <c r="S207" s="157">
        <v>0</v>
      </c>
      <c r="T207" s="158">
        <f>S207*H207</f>
        <v>0</v>
      </c>
      <c r="AR207" s="159" t="s">
        <v>90</v>
      </c>
      <c r="AT207" s="159" t="s">
        <v>161</v>
      </c>
      <c r="AU207" s="159" t="s">
        <v>83</v>
      </c>
      <c r="AY207" s="14" t="s">
        <v>159</v>
      </c>
      <c r="BE207" s="160">
        <f>IF(N207="základná",J207,0)</f>
        <v>0</v>
      </c>
      <c r="BF207" s="160">
        <f>IF(N207="znížená",J207,0)</f>
        <v>0</v>
      </c>
      <c r="BG207" s="160">
        <f>IF(N207="zákl. prenesená",J207,0)</f>
        <v>0</v>
      </c>
      <c r="BH207" s="160">
        <f>IF(N207="zníž. prenesená",J207,0)</f>
        <v>0</v>
      </c>
      <c r="BI207" s="160">
        <f>IF(N207="nulová",J207,0)</f>
        <v>0</v>
      </c>
      <c r="BJ207" s="14" t="s">
        <v>83</v>
      </c>
      <c r="BK207" s="160">
        <f>ROUND(I207*H207,2)</f>
        <v>0</v>
      </c>
      <c r="BL207" s="14" t="s">
        <v>90</v>
      </c>
      <c r="BM207" s="159" t="s">
        <v>372</v>
      </c>
    </row>
    <row r="208" spans="2:65" s="1" customFormat="1" ht="19.5" x14ac:dyDescent="0.2">
      <c r="B208" s="28"/>
      <c r="D208" s="175" t="s">
        <v>493</v>
      </c>
      <c r="F208" s="176" t="s">
        <v>605</v>
      </c>
      <c r="L208" s="28"/>
      <c r="M208" s="177"/>
      <c r="T208" s="54"/>
      <c r="AT208" s="14" t="s">
        <v>493</v>
      </c>
      <c r="AU208" s="14" t="s">
        <v>83</v>
      </c>
    </row>
    <row r="209" spans="2:65" s="1" customFormat="1" ht="16.5" customHeight="1" x14ac:dyDescent="0.2">
      <c r="B209" s="123"/>
      <c r="C209" s="149" t="s">
        <v>7</v>
      </c>
      <c r="D209" s="149" t="s">
        <v>161</v>
      </c>
      <c r="E209" s="150" t="s">
        <v>606</v>
      </c>
      <c r="F209" s="151" t="s">
        <v>543</v>
      </c>
      <c r="G209" s="152" t="s">
        <v>462</v>
      </c>
      <c r="H209" s="153">
        <v>2</v>
      </c>
      <c r="I209" s="154"/>
      <c r="J209" s="154"/>
      <c r="K209" s="155"/>
      <c r="L209" s="28"/>
      <c r="M209" s="156" t="s">
        <v>1</v>
      </c>
      <c r="N209" s="122" t="s">
        <v>37</v>
      </c>
      <c r="O209" s="157">
        <v>0</v>
      </c>
      <c r="P209" s="157">
        <f t="shared" ref="P209:P217" si="9">O209*H209</f>
        <v>0</v>
      </c>
      <c r="Q209" s="157">
        <v>0</v>
      </c>
      <c r="R209" s="157">
        <f t="shared" ref="R209:R217" si="10">Q209*H209</f>
        <v>0</v>
      </c>
      <c r="S209" s="157">
        <v>0</v>
      </c>
      <c r="T209" s="158">
        <f t="shared" ref="T209:T217" si="11">S209*H209</f>
        <v>0</v>
      </c>
      <c r="AR209" s="159" t="s">
        <v>90</v>
      </c>
      <c r="AT209" s="159" t="s">
        <v>161</v>
      </c>
      <c r="AU209" s="159" t="s">
        <v>83</v>
      </c>
      <c r="AY209" s="14" t="s">
        <v>159</v>
      </c>
      <c r="BE209" s="160">
        <f t="shared" ref="BE209:BE217" si="12">IF(N209="základná",J209,0)</f>
        <v>0</v>
      </c>
      <c r="BF209" s="160">
        <f t="shared" ref="BF209:BF217" si="13">IF(N209="znížená",J209,0)</f>
        <v>0</v>
      </c>
      <c r="BG209" s="160">
        <f t="shared" ref="BG209:BG217" si="14">IF(N209="zákl. prenesená",J209,0)</f>
        <v>0</v>
      </c>
      <c r="BH209" s="160">
        <f t="shared" ref="BH209:BH217" si="15">IF(N209="zníž. prenesená",J209,0)</f>
        <v>0</v>
      </c>
      <c r="BI209" s="160">
        <f t="shared" ref="BI209:BI217" si="16">IF(N209="nulová",J209,0)</f>
        <v>0</v>
      </c>
      <c r="BJ209" s="14" t="s">
        <v>83</v>
      </c>
      <c r="BK209" s="160">
        <f t="shared" ref="BK209:BK217" si="17">ROUND(I209*H209,2)</f>
        <v>0</v>
      </c>
      <c r="BL209" s="14" t="s">
        <v>90</v>
      </c>
      <c r="BM209" s="159" t="s">
        <v>375</v>
      </c>
    </row>
    <row r="210" spans="2:65" s="1" customFormat="1" ht="16.5" customHeight="1" x14ac:dyDescent="0.2">
      <c r="B210" s="123"/>
      <c r="C210" s="149" t="s">
        <v>230</v>
      </c>
      <c r="D210" s="149" t="s">
        <v>161</v>
      </c>
      <c r="E210" s="150" t="s">
        <v>607</v>
      </c>
      <c r="F210" s="151" t="s">
        <v>608</v>
      </c>
      <c r="G210" s="152" t="s">
        <v>462</v>
      </c>
      <c r="H210" s="153">
        <v>7</v>
      </c>
      <c r="I210" s="154"/>
      <c r="J210" s="154"/>
      <c r="K210" s="155"/>
      <c r="L210" s="28"/>
      <c r="M210" s="156" t="s">
        <v>1</v>
      </c>
      <c r="N210" s="122" t="s">
        <v>37</v>
      </c>
      <c r="O210" s="157">
        <v>0</v>
      </c>
      <c r="P210" s="157">
        <f t="shared" si="9"/>
        <v>0</v>
      </c>
      <c r="Q210" s="157">
        <v>0</v>
      </c>
      <c r="R210" s="157">
        <f t="shared" si="10"/>
        <v>0</v>
      </c>
      <c r="S210" s="157">
        <v>0</v>
      </c>
      <c r="T210" s="158">
        <f t="shared" si="11"/>
        <v>0</v>
      </c>
      <c r="AR210" s="159" t="s">
        <v>90</v>
      </c>
      <c r="AT210" s="159" t="s">
        <v>161</v>
      </c>
      <c r="AU210" s="159" t="s">
        <v>83</v>
      </c>
      <c r="AY210" s="14" t="s">
        <v>159</v>
      </c>
      <c r="BE210" s="160">
        <f t="shared" si="12"/>
        <v>0</v>
      </c>
      <c r="BF210" s="160">
        <f t="shared" si="13"/>
        <v>0</v>
      </c>
      <c r="BG210" s="160">
        <f t="shared" si="14"/>
        <v>0</v>
      </c>
      <c r="BH210" s="160">
        <f t="shared" si="15"/>
        <v>0</v>
      </c>
      <c r="BI210" s="160">
        <f t="shared" si="16"/>
        <v>0</v>
      </c>
      <c r="BJ210" s="14" t="s">
        <v>83</v>
      </c>
      <c r="BK210" s="160">
        <f t="shared" si="17"/>
        <v>0</v>
      </c>
      <c r="BL210" s="14" t="s">
        <v>90</v>
      </c>
      <c r="BM210" s="159" t="s">
        <v>379</v>
      </c>
    </row>
    <row r="211" spans="2:65" s="1" customFormat="1" ht="16.5" customHeight="1" x14ac:dyDescent="0.2">
      <c r="B211" s="123"/>
      <c r="C211" s="149" t="s">
        <v>197</v>
      </c>
      <c r="D211" s="149" t="s">
        <v>161</v>
      </c>
      <c r="E211" s="150" t="s">
        <v>609</v>
      </c>
      <c r="F211" s="151" t="s">
        <v>610</v>
      </c>
      <c r="G211" s="152" t="s">
        <v>462</v>
      </c>
      <c r="H211" s="153">
        <v>2</v>
      </c>
      <c r="I211" s="154"/>
      <c r="J211" s="154"/>
      <c r="K211" s="155"/>
      <c r="L211" s="28"/>
      <c r="M211" s="156" t="s">
        <v>1</v>
      </c>
      <c r="N211" s="122" t="s">
        <v>37</v>
      </c>
      <c r="O211" s="157">
        <v>0</v>
      </c>
      <c r="P211" s="157">
        <f t="shared" si="9"/>
        <v>0</v>
      </c>
      <c r="Q211" s="157">
        <v>0</v>
      </c>
      <c r="R211" s="157">
        <f t="shared" si="10"/>
        <v>0</v>
      </c>
      <c r="S211" s="157">
        <v>0</v>
      </c>
      <c r="T211" s="158">
        <f t="shared" si="11"/>
        <v>0</v>
      </c>
      <c r="AR211" s="159" t="s">
        <v>90</v>
      </c>
      <c r="AT211" s="159" t="s">
        <v>161</v>
      </c>
      <c r="AU211" s="159" t="s">
        <v>83</v>
      </c>
      <c r="AY211" s="14" t="s">
        <v>159</v>
      </c>
      <c r="BE211" s="160">
        <f t="shared" si="12"/>
        <v>0</v>
      </c>
      <c r="BF211" s="160">
        <f t="shared" si="13"/>
        <v>0</v>
      </c>
      <c r="BG211" s="160">
        <f t="shared" si="14"/>
        <v>0</v>
      </c>
      <c r="BH211" s="160">
        <f t="shared" si="15"/>
        <v>0</v>
      </c>
      <c r="BI211" s="160">
        <f t="shared" si="16"/>
        <v>0</v>
      </c>
      <c r="BJ211" s="14" t="s">
        <v>83</v>
      </c>
      <c r="BK211" s="160">
        <f t="shared" si="17"/>
        <v>0</v>
      </c>
      <c r="BL211" s="14" t="s">
        <v>90</v>
      </c>
      <c r="BM211" s="159" t="s">
        <v>382</v>
      </c>
    </row>
    <row r="212" spans="2:65" s="1" customFormat="1" ht="16.5" customHeight="1" x14ac:dyDescent="0.2">
      <c r="B212" s="123"/>
      <c r="C212" s="149" t="s">
        <v>237</v>
      </c>
      <c r="D212" s="149" t="s">
        <v>161</v>
      </c>
      <c r="E212" s="150" t="s">
        <v>611</v>
      </c>
      <c r="F212" s="151" t="s">
        <v>612</v>
      </c>
      <c r="G212" s="152" t="s">
        <v>462</v>
      </c>
      <c r="H212" s="153">
        <v>4</v>
      </c>
      <c r="I212" s="154"/>
      <c r="J212" s="154"/>
      <c r="K212" s="155"/>
      <c r="L212" s="28"/>
      <c r="M212" s="156" t="s">
        <v>1</v>
      </c>
      <c r="N212" s="122" t="s">
        <v>37</v>
      </c>
      <c r="O212" s="157">
        <v>0</v>
      </c>
      <c r="P212" s="157">
        <f t="shared" si="9"/>
        <v>0</v>
      </c>
      <c r="Q212" s="157">
        <v>0</v>
      </c>
      <c r="R212" s="157">
        <f t="shared" si="10"/>
        <v>0</v>
      </c>
      <c r="S212" s="157">
        <v>0</v>
      </c>
      <c r="T212" s="158">
        <f t="shared" si="11"/>
        <v>0</v>
      </c>
      <c r="AR212" s="159" t="s">
        <v>90</v>
      </c>
      <c r="AT212" s="159" t="s">
        <v>161</v>
      </c>
      <c r="AU212" s="159" t="s">
        <v>83</v>
      </c>
      <c r="AY212" s="14" t="s">
        <v>159</v>
      </c>
      <c r="BE212" s="160">
        <f t="shared" si="12"/>
        <v>0</v>
      </c>
      <c r="BF212" s="160">
        <f t="shared" si="13"/>
        <v>0</v>
      </c>
      <c r="BG212" s="160">
        <f t="shared" si="14"/>
        <v>0</v>
      </c>
      <c r="BH212" s="160">
        <f t="shared" si="15"/>
        <v>0</v>
      </c>
      <c r="BI212" s="160">
        <f t="shared" si="16"/>
        <v>0</v>
      </c>
      <c r="BJ212" s="14" t="s">
        <v>83</v>
      </c>
      <c r="BK212" s="160">
        <f t="shared" si="17"/>
        <v>0</v>
      </c>
      <c r="BL212" s="14" t="s">
        <v>90</v>
      </c>
      <c r="BM212" s="159" t="s">
        <v>388</v>
      </c>
    </row>
    <row r="213" spans="2:65" s="1" customFormat="1" ht="16.5" customHeight="1" x14ac:dyDescent="0.2">
      <c r="B213" s="123"/>
      <c r="C213" s="149" t="s">
        <v>200</v>
      </c>
      <c r="D213" s="149" t="s">
        <v>161</v>
      </c>
      <c r="E213" s="150" t="s">
        <v>613</v>
      </c>
      <c r="F213" s="151" t="s">
        <v>614</v>
      </c>
      <c r="G213" s="152" t="s">
        <v>462</v>
      </c>
      <c r="H213" s="153">
        <v>2</v>
      </c>
      <c r="I213" s="154"/>
      <c r="J213" s="154"/>
      <c r="K213" s="155"/>
      <c r="L213" s="28"/>
      <c r="M213" s="156" t="s">
        <v>1</v>
      </c>
      <c r="N213" s="122" t="s">
        <v>37</v>
      </c>
      <c r="O213" s="157">
        <v>0</v>
      </c>
      <c r="P213" s="157">
        <f t="shared" si="9"/>
        <v>0</v>
      </c>
      <c r="Q213" s="157">
        <v>0</v>
      </c>
      <c r="R213" s="157">
        <f t="shared" si="10"/>
        <v>0</v>
      </c>
      <c r="S213" s="157">
        <v>0</v>
      </c>
      <c r="T213" s="158">
        <f t="shared" si="11"/>
        <v>0</v>
      </c>
      <c r="AR213" s="159" t="s">
        <v>90</v>
      </c>
      <c r="AT213" s="159" t="s">
        <v>161</v>
      </c>
      <c r="AU213" s="159" t="s">
        <v>83</v>
      </c>
      <c r="AY213" s="14" t="s">
        <v>159</v>
      </c>
      <c r="BE213" s="160">
        <f t="shared" si="12"/>
        <v>0</v>
      </c>
      <c r="BF213" s="160">
        <f t="shared" si="13"/>
        <v>0</v>
      </c>
      <c r="BG213" s="160">
        <f t="shared" si="14"/>
        <v>0</v>
      </c>
      <c r="BH213" s="160">
        <f t="shared" si="15"/>
        <v>0</v>
      </c>
      <c r="BI213" s="160">
        <f t="shared" si="16"/>
        <v>0</v>
      </c>
      <c r="BJ213" s="14" t="s">
        <v>83</v>
      </c>
      <c r="BK213" s="160">
        <f t="shared" si="17"/>
        <v>0</v>
      </c>
      <c r="BL213" s="14" t="s">
        <v>90</v>
      </c>
      <c r="BM213" s="159" t="s">
        <v>391</v>
      </c>
    </row>
    <row r="214" spans="2:65" s="1" customFormat="1" ht="16.5" customHeight="1" x14ac:dyDescent="0.2">
      <c r="B214" s="123"/>
      <c r="C214" s="149" t="s">
        <v>244</v>
      </c>
      <c r="D214" s="149" t="s">
        <v>161</v>
      </c>
      <c r="E214" s="150" t="s">
        <v>615</v>
      </c>
      <c r="F214" s="151" t="s">
        <v>553</v>
      </c>
      <c r="G214" s="152" t="s">
        <v>462</v>
      </c>
      <c r="H214" s="153">
        <v>62</v>
      </c>
      <c r="I214" s="154"/>
      <c r="J214" s="154"/>
      <c r="K214" s="155"/>
      <c r="L214" s="28"/>
      <c r="M214" s="156" t="s">
        <v>1</v>
      </c>
      <c r="N214" s="122" t="s">
        <v>37</v>
      </c>
      <c r="O214" s="157">
        <v>0</v>
      </c>
      <c r="P214" s="157">
        <f t="shared" si="9"/>
        <v>0</v>
      </c>
      <c r="Q214" s="157">
        <v>0</v>
      </c>
      <c r="R214" s="157">
        <f t="shared" si="10"/>
        <v>0</v>
      </c>
      <c r="S214" s="157">
        <v>0</v>
      </c>
      <c r="T214" s="158">
        <f t="shared" si="11"/>
        <v>0</v>
      </c>
      <c r="AR214" s="159" t="s">
        <v>90</v>
      </c>
      <c r="AT214" s="159" t="s">
        <v>161</v>
      </c>
      <c r="AU214" s="159" t="s">
        <v>83</v>
      </c>
      <c r="AY214" s="14" t="s">
        <v>159</v>
      </c>
      <c r="BE214" s="160">
        <f t="shared" si="12"/>
        <v>0</v>
      </c>
      <c r="BF214" s="160">
        <f t="shared" si="13"/>
        <v>0</v>
      </c>
      <c r="BG214" s="160">
        <f t="shared" si="14"/>
        <v>0</v>
      </c>
      <c r="BH214" s="160">
        <f t="shared" si="15"/>
        <v>0</v>
      </c>
      <c r="BI214" s="160">
        <f t="shared" si="16"/>
        <v>0</v>
      </c>
      <c r="BJ214" s="14" t="s">
        <v>83</v>
      </c>
      <c r="BK214" s="160">
        <f t="shared" si="17"/>
        <v>0</v>
      </c>
      <c r="BL214" s="14" t="s">
        <v>90</v>
      </c>
      <c r="BM214" s="159" t="s">
        <v>395</v>
      </c>
    </row>
    <row r="215" spans="2:65" s="1" customFormat="1" ht="21.75" customHeight="1" x14ac:dyDescent="0.2">
      <c r="B215" s="123"/>
      <c r="C215" s="149" t="s">
        <v>204</v>
      </c>
      <c r="D215" s="149" t="s">
        <v>161</v>
      </c>
      <c r="E215" s="150" t="s">
        <v>616</v>
      </c>
      <c r="F215" s="151" t="s">
        <v>617</v>
      </c>
      <c r="G215" s="152" t="s">
        <v>462</v>
      </c>
      <c r="H215" s="153">
        <v>4</v>
      </c>
      <c r="I215" s="154"/>
      <c r="J215" s="154"/>
      <c r="K215" s="155"/>
      <c r="L215" s="28"/>
      <c r="M215" s="156" t="s">
        <v>1</v>
      </c>
      <c r="N215" s="122" t="s">
        <v>37</v>
      </c>
      <c r="O215" s="157">
        <v>0</v>
      </c>
      <c r="P215" s="157">
        <f t="shared" si="9"/>
        <v>0</v>
      </c>
      <c r="Q215" s="157">
        <v>0</v>
      </c>
      <c r="R215" s="157">
        <f t="shared" si="10"/>
        <v>0</v>
      </c>
      <c r="S215" s="157">
        <v>0</v>
      </c>
      <c r="T215" s="158">
        <f t="shared" si="11"/>
        <v>0</v>
      </c>
      <c r="AR215" s="159" t="s">
        <v>90</v>
      </c>
      <c r="AT215" s="159" t="s">
        <v>161</v>
      </c>
      <c r="AU215" s="159" t="s">
        <v>83</v>
      </c>
      <c r="AY215" s="14" t="s">
        <v>159</v>
      </c>
      <c r="BE215" s="160">
        <f t="shared" si="12"/>
        <v>0</v>
      </c>
      <c r="BF215" s="160">
        <f t="shared" si="13"/>
        <v>0</v>
      </c>
      <c r="BG215" s="160">
        <f t="shared" si="14"/>
        <v>0</v>
      </c>
      <c r="BH215" s="160">
        <f t="shared" si="15"/>
        <v>0</v>
      </c>
      <c r="BI215" s="160">
        <f t="shared" si="16"/>
        <v>0</v>
      </c>
      <c r="BJ215" s="14" t="s">
        <v>83</v>
      </c>
      <c r="BK215" s="160">
        <f t="shared" si="17"/>
        <v>0</v>
      </c>
      <c r="BL215" s="14" t="s">
        <v>90</v>
      </c>
      <c r="BM215" s="159" t="s">
        <v>397</v>
      </c>
    </row>
    <row r="216" spans="2:65" s="1" customFormat="1" ht="16.5" customHeight="1" x14ac:dyDescent="0.2">
      <c r="B216" s="123"/>
      <c r="C216" s="149" t="s">
        <v>251</v>
      </c>
      <c r="D216" s="149" t="s">
        <v>161</v>
      </c>
      <c r="E216" s="150" t="s">
        <v>618</v>
      </c>
      <c r="F216" s="151" t="s">
        <v>555</v>
      </c>
      <c r="G216" s="152" t="s">
        <v>462</v>
      </c>
      <c r="H216" s="153">
        <v>8</v>
      </c>
      <c r="I216" s="154"/>
      <c r="J216" s="154"/>
      <c r="K216" s="155"/>
      <c r="L216" s="28"/>
      <c r="M216" s="156" t="s">
        <v>1</v>
      </c>
      <c r="N216" s="122" t="s">
        <v>37</v>
      </c>
      <c r="O216" s="157">
        <v>0</v>
      </c>
      <c r="P216" s="157">
        <f t="shared" si="9"/>
        <v>0</v>
      </c>
      <c r="Q216" s="157">
        <v>0</v>
      </c>
      <c r="R216" s="157">
        <f t="shared" si="10"/>
        <v>0</v>
      </c>
      <c r="S216" s="157">
        <v>0</v>
      </c>
      <c r="T216" s="158">
        <f t="shared" si="11"/>
        <v>0</v>
      </c>
      <c r="AR216" s="159" t="s">
        <v>90</v>
      </c>
      <c r="AT216" s="159" t="s">
        <v>161</v>
      </c>
      <c r="AU216" s="159" t="s">
        <v>83</v>
      </c>
      <c r="AY216" s="14" t="s">
        <v>159</v>
      </c>
      <c r="BE216" s="160">
        <f t="shared" si="12"/>
        <v>0</v>
      </c>
      <c r="BF216" s="160">
        <f t="shared" si="13"/>
        <v>0</v>
      </c>
      <c r="BG216" s="160">
        <f t="shared" si="14"/>
        <v>0</v>
      </c>
      <c r="BH216" s="160">
        <f t="shared" si="15"/>
        <v>0</v>
      </c>
      <c r="BI216" s="160">
        <f t="shared" si="16"/>
        <v>0</v>
      </c>
      <c r="BJ216" s="14" t="s">
        <v>83</v>
      </c>
      <c r="BK216" s="160">
        <f t="shared" si="17"/>
        <v>0</v>
      </c>
      <c r="BL216" s="14" t="s">
        <v>90</v>
      </c>
      <c r="BM216" s="159" t="s">
        <v>401</v>
      </c>
    </row>
    <row r="217" spans="2:65" s="1" customFormat="1" ht="16.5" customHeight="1" x14ac:dyDescent="0.2">
      <c r="B217" s="123"/>
      <c r="C217" s="149" t="s">
        <v>207</v>
      </c>
      <c r="D217" s="149" t="s">
        <v>161</v>
      </c>
      <c r="E217" s="150" t="s">
        <v>619</v>
      </c>
      <c r="F217" s="151" t="s">
        <v>620</v>
      </c>
      <c r="G217" s="152" t="s">
        <v>462</v>
      </c>
      <c r="H217" s="153">
        <v>9</v>
      </c>
      <c r="I217" s="154"/>
      <c r="J217" s="154"/>
      <c r="K217" s="155"/>
      <c r="L217" s="28"/>
      <c r="M217" s="156" t="s">
        <v>1</v>
      </c>
      <c r="N217" s="122" t="s">
        <v>37</v>
      </c>
      <c r="O217" s="157">
        <v>0</v>
      </c>
      <c r="P217" s="157">
        <f t="shared" si="9"/>
        <v>0</v>
      </c>
      <c r="Q217" s="157">
        <v>0</v>
      </c>
      <c r="R217" s="157">
        <f t="shared" si="10"/>
        <v>0</v>
      </c>
      <c r="S217" s="157">
        <v>0</v>
      </c>
      <c r="T217" s="158">
        <f t="shared" si="11"/>
        <v>0</v>
      </c>
      <c r="AR217" s="159" t="s">
        <v>90</v>
      </c>
      <c r="AT217" s="159" t="s">
        <v>161</v>
      </c>
      <c r="AU217" s="159" t="s">
        <v>83</v>
      </c>
      <c r="AY217" s="14" t="s">
        <v>159</v>
      </c>
      <c r="BE217" s="160">
        <f t="shared" si="12"/>
        <v>0</v>
      </c>
      <c r="BF217" s="160">
        <f t="shared" si="13"/>
        <v>0</v>
      </c>
      <c r="BG217" s="160">
        <f t="shared" si="14"/>
        <v>0</v>
      </c>
      <c r="BH217" s="160">
        <f t="shared" si="15"/>
        <v>0</v>
      </c>
      <c r="BI217" s="160">
        <f t="shared" si="16"/>
        <v>0</v>
      </c>
      <c r="BJ217" s="14" t="s">
        <v>83</v>
      </c>
      <c r="BK217" s="160">
        <f t="shared" si="17"/>
        <v>0</v>
      </c>
      <c r="BL217" s="14" t="s">
        <v>90</v>
      </c>
      <c r="BM217" s="159" t="s">
        <v>406</v>
      </c>
    </row>
    <row r="218" spans="2:65" s="1" customFormat="1" ht="19.5" x14ac:dyDescent="0.2">
      <c r="B218" s="28"/>
      <c r="D218" s="175" t="s">
        <v>493</v>
      </c>
      <c r="F218" s="176" t="s">
        <v>621</v>
      </c>
      <c r="L218" s="28"/>
      <c r="M218" s="177"/>
      <c r="T218" s="54"/>
      <c r="AT218" s="14" t="s">
        <v>493</v>
      </c>
      <c r="AU218" s="14" t="s">
        <v>83</v>
      </c>
    </row>
    <row r="219" spans="2:65" s="1" customFormat="1" ht="16.5" customHeight="1" x14ac:dyDescent="0.2">
      <c r="B219" s="123"/>
      <c r="C219" s="149" t="s">
        <v>258</v>
      </c>
      <c r="D219" s="149" t="s">
        <v>161</v>
      </c>
      <c r="E219" s="150" t="s">
        <v>622</v>
      </c>
      <c r="F219" s="151" t="s">
        <v>623</v>
      </c>
      <c r="G219" s="152" t="s">
        <v>462</v>
      </c>
      <c r="H219" s="153">
        <v>2</v>
      </c>
      <c r="I219" s="154"/>
      <c r="J219" s="154"/>
      <c r="K219" s="155"/>
      <c r="L219" s="28"/>
      <c r="M219" s="156" t="s">
        <v>1</v>
      </c>
      <c r="N219" s="122" t="s">
        <v>37</v>
      </c>
      <c r="O219" s="157">
        <v>0</v>
      </c>
      <c r="P219" s="157">
        <f>O219*H219</f>
        <v>0</v>
      </c>
      <c r="Q219" s="157">
        <v>0</v>
      </c>
      <c r="R219" s="157">
        <f>Q219*H219</f>
        <v>0</v>
      </c>
      <c r="S219" s="157">
        <v>0</v>
      </c>
      <c r="T219" s="158">
        <f>S219*H219</f>
        <v>0</v>
      </c>
      <c r="AR219" s="159" t="s">
        <v>90</v>
      </c>
      <c r="AT219" s="159" t="s">
        <v>161</v>
      </c>
      <c r="AU219" s="159" t="s">
        <v>83</v>
      </c>
      <c r="AY219" s="14" t="s">
        <v>159</v>
      </c>
      <c r="BE219" s="160">
        <f>IF(N219="základná",J219,0)</f>
        <v>0</v>
      </c>
      <c r="BF219" s="160">
        <f>IF(N219="znížená",J219,0)</f>
        <v>0</v>
      </c>
      <c r="BG219" s="160">
        <f>IF(N219="zákl. prenesená",J219,0)</f>
        <v>0</v>
      </c>
      <c r="BH219" s="160">
        <f>IF(N219="zníž. prenesená",J219,0)</f>
        <v>0</v>
      </c>
      <c r="BI219" s="160">
        <f>IF(N219="nulová",J219,0)</f>
        <v>0</v>
      </c>
      <c r="BJ219" s="14" t="s">
        <v>83</v>
      </c>
      <c r="BK219" s="160">
        <f>ROUND(I219*H219,2)</f>
        <v>0</v>
      </c>
      <c r="BL219" s="14" t="s">
        <v>90</v>
      </c>
      <c r="BM219" s="159" t="s">
        <v>409</v>
      </c>
    </row>
    <row r="220" spans="2:65" s="1" customFormat="1" ht="19.5" x14ac:dyDescent="0.2">
      <c r="B220" s="28"/>
      <c r="D220" s="175" t="s">
        <v>493</v>
      </c>
      <c r="F220" s="176" t="s">
        <v>624</v>
      </c>
      <c r="L220" s="28"/>
      <c r="M220" s="177"/>
      <c r="T220" s="54"/>
      <c r="AT220" s="14" t="s">
        <v>493</v>
      </c>
      <c r="AU220" s="14" t="s">
        <v>83</v>
      </c>
    </row>
    <row r="221" spans="2:65" s="1" customFormat="1" ht="16.5" customHeight="1" x14ac:dyDescent="0.2">
      <c r="B221" s="123"/>
      <c r="C221" s="149" t="s">
        <v>211</v>
      </c>
      <c r="D221" s="149" t="s">
        <v>161</v>
      </c>
      <c r="E221" s="150" t="s">
        <v>625</v>
      </c>
      <c r="F221" s="151" t="s">
        <v>1760</v>
      </c>
      <c r="G221" s="152" t="s">
        <v>462</v>
      </c>
      <c r="H221" s="209">
        <v>5</v>
      </c>
      <c r="I221" s="154"/>
      <c r="J221" s="154"/>
      <c r="K221" s="155"/>
      <c r="L221" s="28"/>
      <c r="M221" s="156" t="s">
        <v>1</v>
      </c>
      <c r="N221" s="122" t="s">
        <v>37</v>
      </c>
      <c r="O221" s="157">
        <v>0</v>
      </c>
      <c r="P221" s="157">
        <f>O221*H221</f>
        <v>0</v>
      </c>
      <c r="Q221" s="157">
        <v>0</v>
      </c>
      <c r="R221" s="157">
        <f>Q221*H221</f>
        <v>0</v>
      </c>
      <c r="S221" s="157">
        <v>0</v>
      </c>
      <c r="T221" s="158">
        <f>S221*H221</f>
        <v>0</v>
      </c>
      <c r="V221" s="306"/>
      <c r="W221" s="306"/>
      <c r="AR221" s="159" t="s">
        <v>90</v>
      </c>
      <c r="AT221" s="159" t="s">
        <v>161</v>
      </c>
      <c r="AU221" s="159" t="s">
        <v>83</v>
      </c>
      <c r="AY221" s="14" t="s">
        <v>159</v>
      </c>
      <c r="BE221" s="160">
        <f>IF(N221="základná",J221,0)</f>
        <v>0</v>
      </c>
      <c r="BF221" s="160">
        <f>IF(N221="znížená",J221,0)</f>
        <v>0</v>
      </c>
      <c r="BG221" s="160">
        <f>IF(N221="zákl. prenesená",J221,0)</f>
        <v>0</v>
      </c>
      <c r="BH221" s="160">
        <f>IF(N221="zníž. prenesená",J221,0)</f>
        <v>0</v>
      </c>
      <c r="BI221" s="160">
        <f>IF(N221="nulová",J221,0)</f>
        <v>0</v>
      </c>
      <c r="BJ221" s="14" t="s">
        <v>83</v>
      </c>
      <c r="BK221" s="160">
        <f>ROUND(I221*H221,2)</f>
        <v>0</v>
      </c>
      <c r="BL221" s="14" t="s">
        <v>90</v>
      </c>
      <c r="BM221" s="159" t="s">
        <v>411</v>
      </c>
    </row>
    <row r="222" spans="2:65" s="1" customFormat="1" ht="16.5" customHeight="1" x14ac:dyDescent="0.2">
      <c r="B222" s="123"/>
      <c r="C222" s="149" t="s">
        <v>266</v>
      </c>
      <c r="D222" s="149" t="s">
        <v>161</v>
      </c>
      <c r="E222" s="150" t="s">
        <v>626</v>
      </c>
      <c r="F222" s="151" t="s">
        <v>1761</v>
      </c>
      <c r="G222" s="152" t="s">
        <v>462</v>
      </c>
      <c r="H222" s="209">
        <v>40</v>
      </c>
      <c r="I222" s="154"/>
      <c r="J222" s="154"/>
      <c r="K222" s="155"/>
      <c r="L222" s="28"/>
      <c r="M222" s="156" t="s">
        <v>1</v>
      </c>
      <c r="N222" s="122" t="s">
        <v>37</v>
      </c>
      <c r="O222" s="157">
        <v>0</v>
      </c>
      <c r="P222" s="157">
        <f>O222*H222</f>
        <v>0</v>
      </c>
      <c r="Q222" s="157">
        <v>0</v>
      </c>
      <c r="R222" s="157">
        <f>Q222*H222</f>
        <v>0</v>
      </c>
      <c r="S222" s="157">
        <v>0</v>
      </c>
      <c r="T222" s="158">
        <f>S222*H222</f>
        <v>0</v>
      </c>
      <c r="V222" s="306"/>
      <c r="W222" s="306"/>
      <c r="AR222" s="159" t="s">
        <v>90</v>
      </c>
      <c r="AT222" s="159" t="s">
        <v>161</v>
      </c>
      <c r="AU222" s="159" t="s">
        <v>83</v>
      </c>
      <c r="AY222" s="14" t="s">
        <v>159</v>
      </c>
      <c r="BE222" s="160">
        <f>IF(N222="základná",J222,0)</f>
        <v>0</v>
      </c>
      <c r="BF222" s="160">
        <f>IF(N222="znížená",J222,0)</f>
        <v>0</v>
      </c>
      <c r="BG222" s="160">
        <f>IF(N222="zákl. prenesená",J222,0)</f>
        <v>0</v>
      </c>
      <c r="BH222" s="160">
        <f>IF(N222="zníž. prenesená",J222,0)</f>
        <v>0</v>
      </c>
      <c r="BI222" s="160">
        <f>IF(N222="nulová",J222,0)</f>
        <v>0</v>
      </c>
      <c r="BJ222" s="14" t="s">
        <v>83</v>
      </c>
      <c r="BK222" s="160">
        <f>ROUND(I222*H222,2)</f>
        <v>0</v>
      </c>
      <c r="BL222" s="14" t="s">
        <v>90</v>
      </c>
      <c r="BM222" s="159" t="s">
        <v>415</v>
      </c>
    </row>
    <row r="223" spans="2:65" s="1" customFormat="1" ht="16.5" customHeight="1" x14ac:dyDescent="0.2">
      <c r="B223" s="123"/>
      <c r="C223" s="149" t="s">
        <v>71</v>
      </c>
      <c r="D223" s="149" t="s">
        <v>161</v>
      </c>
      <c r="E223" s="150" t="s">
        <v>627</v>
      </c>
      <c r="F223" s="151" t="s">
        <v>628</v>
      </c>
      <c r="G223" s="152" t="s">
        <v>294</v>
      </c>
      <c r="H223" s="153"/>
      <c r="I223" s="154"/>
      <c r="J223" s="154"/>
      <c r="K223" s="155"/>
      <c r="L223" s="28"/>
      <c r="M223" s="156" t="s">
        <v>1</v>
      </c>
      <c r="N223" s="122" t="s">
        <v>37</v>
      </c>
      <c r="O223" s="157">
        <v>0</v>
      </c>
      <c r="P223" s="157">
        <f>O223*H223</f>
        <v>0</v>
      </c>
      <c r="Q223" s="157">
        <v>0</v>
      </c>
      <c r="R223" s="157">
        <f>Q223*H223</f>
        <v>0</v>
      </c>
      <c r="S223" s="157">
        <v>0</v>
      </c>
      <c r="T223" s="158">
        <f>S223*H223</f>
        <v>0</v>
      </c>
      <c r="AR223" s="159" t="s">
        <v>90</v>
      </c>
      <c r="AT223" s="159" t="s">
        <v>161</v>
      </c>
      <c r="AU223" s="159" t="s">
        <v>83</v>
      </c>
      <c r="AY223" s="14" t="s">
        <v>159</v>
      </c>
      <c r="BE223" s="160">
        <f>IF(N223="základná",J223,0)</f>
        <v>0</v>
      </c>
      <c r="BF223" s="160">
        <f>IF(N223="znížená",J223,0)</f>
        <v>0</v>
      </c>
      <c r="BG223" s="160">
        <f>IF(N223="zákl. prenesená",J223,0)</f>
        <v>0</v>
      </c>
      <c r="BH223" s="160">
        <f>IF(N223="zníž. prenesená",J223,0)</f>
        <v>0</v>
      </c>
      <c r="BI223" s="160">
        <f>IF(N223="nulová",J223,0)</f>
        <v>0</v>
      </c>
      <c r="BJ223" s="14" t="s">
        <v>83</v>
      </c>
      <c r="BK223" s="160">
        <f>ROUND(I223*H223,2)</f>
        <v>0</v>
      </c>
      <c r="BL223" s="14" t="s">
        <v>90</v>
      </c>
      <c r="BM223" s="159" t="s">
        <v>424</v>
      </c>
    </row>
    <row r="224" spans="2:65" s="11" customFormat="1" ht="20.85" customHeight="1" x14ac:dyDescent="0.2">
      <c r="B224" s="138"/>
      <c r="D224" s="139" t="s">
        <v>70</v>
      </c>
      <c r="E224" s="147" t="s">
        <v>629</v>
      </c>
      <c r="F224" s="147" t="s">
        <v>630</v>
      </c>
      <c r="J224" s="148"/>
      <c r="L224" s="138"/>
      <c r="M224" s="142"/>
      <c r="P224" s="143">
        <f>P225+SUM(P226:P230)</f>
        <v>0</v>
      </c>
      <c r="R224" s="143">
        <f>R225+SUM(R226:R230)</f>
        <v>0</v>
      </c>
      <c r="T224" s="144">
        <f>T225+SUM(T226:T230)</f>
        <v>0</v>
      </c>
      <c r="AR224" s="139" t="s">
        <v>78</v>
      </c>
      <c r="AT224" s="145" t="s">
        <v>70</v>
      </c>
      <c r="AU224" s="145" t="s">
        <v>83</v>
      </c>
      <c r="AY224" s="139" t="s">
        <v>159</v>
      </c>
      <c r="BK224" s="146">
        <f>BK225+SUM(BK226:BK230)</f>
        <v>0</v>
      </c>
    </row>
    <row r="225" spans="2:65" s="1" customFormat="1" ht="16.5" customHeight="1" x14ac:dyDescent="0.2">
      <c r="B225" s="123"/>
      <c r="C225" s="149" t="s">
        <v>78</v>
      </c>
      <c r="D225" s="149" t="s">
        <v>161</v>
      </c>
      <c r="E225" s="150" t="s">
        <v>631</v>
      </c>
      <c r="F225" s="206" t="s">
        <v>632</v>
      </c>
      <c r="G225" s="152" t="s">
        <v>196</v>
      </c>
      <c r="H225" s="153">
        <v>150</v>
      </c>
      <c r="I225" s="154"/>
      <c r="J225" s="154"/>
      <c r="K225" s="155"/>
      <c r="L225" s="28"/>
      <c r="M225" s="156" t="s">
        <v>1</v>
      </c>
      <c r="N225" s="122" t="s">
        <v>37</v>
      </c>
      <c r="O225" s="157">
        <v>0</v>
      </c>
      <c r="P225" s="157">
        <f>O225*H225</f>
        <v>0</v>
      </c>
      <c r="Q225" s="157">
        <v>0</v>
      </c>
      <c r="R225" s="157">
        <f>Q225*H225</f>
        <v>0</v>
      </c>
      <c r="S225" s="157">
        <v>0</v>
      </c>
      <c r="T225" s="158">
        <f>S225*H225</f>
        <v>0</v>
      </c>
      <c r="AR225" s="159" t="s">
        <v>90</v>
      </c>
      <c r="AT225" s="159" t="s">
        <v>161</v>
      </c>
      <c r="AU225" s="159" t="s">
        <v>87</v>
      </c>
      <c r="AY225" s="14" t="s">
        <v>159</v>
      </c>
      <c r="BE225" s="160">
        <f>IF(N225="základná",J225,0)</f>
        <v>0</v>
      </c>
      <c r="BF225" s="160">
        <f>IF(N225="znížená",J225,0)</f>
        <v>0</v>
      </c>
      <c r="BG225" s="160">
        <f>IF(N225="zákl. prenesená",J225,0)</f>
        <v>0</v>
      </c>
      <c r="BH225" s="160">
        <f>IF(N225="zníž. prenesená",J225,0)</f>
        <v>0</v>
      </c>
      <c r="BI225" s="160">
        <f>IF(N225="nulová",J225,0)</f>
        <v>0</v>
      </c>
      <c r="BJ225" s="14" t="s">
        <v>83</v>
      </c>
      <c r="BK225" s="160">
        <f>ROUND(I225*H225,2)</f>
        <v>0</v>
      </c>
      <c r="BL225" s="14" t="s">
        <v>90</v>
      </c>
      <c r="BM225" s="159" t="s">
        <v>440</v>
      </c>
    </row>
    <row r="226" spans="2:65" s="1" customFormat="1" ht="19.5" x14ac:dyDescent="0.2">
      <c r="B226" s="28"/>
      <c r="D226" s="175" t="s">
        <v>493</v>
      </c>
      <c r="F226" s="176" t="s">
        <v>633</v>
      </c>
      <c r="L226" s="28"/>
      <c r="M226" s="177"/>
      <c r="T226" s="54"/>
      <c r="AT226" s="14" t="s">
        <v>493</v>
      </c>
      <c r="AU226" s="14" t="s">
        <v>87</v>
      </c>
    </row>
    <row r="227" spans="2:65" s="1" customFormat="1" ht="16.5" customHeight="1" x14ac:dyDescent="0.2">
      <c r="B227" s="123"/>
      <c r="C227" s="149" t="s">
        <v>83</v>
      </c>
      <c r="D227" s="149" t="s">
        <v>161</v>
      </c>
      <c r="E227" s="150" t="s">
        <v>634</v>
      </c>
      <c r="F227" s="151" t="s">
        <v>635</v>
      </c>
      <c r="G227" s="152" t="s">
        <v>196</v>
      </c>
      <c r="H227" s="153">
        <v>10</v>
      </c>
      <c r="I227" s="154"/>
      <c r="J227" s="154"/>
      <c r="K227" s="155"/>
      <c r="L227" s="28"/>
      <c r="M227" s="156" t="s">
        <v>1</v>
      </c>
      <c r="N227" s="122" t="s">
        <v>37</v>
      </c>
      <c r="O227" s="157">
        <v>0</v>
      </c>
      <c r="P227" s="157">
        <f>O227*H227</f>
        <v>0</v>
      </c>
      <c r="Q227" s="157">
        <v>0</v>
      </c>
      <c r="R227" s="157">
        <f>Q227*H227</f>
        <v>0</v>
      </c>
      <c r="S227" s="157">
        <v>0</v>
      </c>
      <c r="T227" s="158">
        <f>S227*H227</f>
        <v>0</v>
      </c>
      <c r="AR227" s="159" t="s">
        <v>90</v>
      </c>
      <c r="AT227" s="159" t="s">
        <v>161</v>
      </c>
      <c r="AU227" s="159" t="s">
        <v>87</v>
      </c>
      <c r="AY227" s="14" t="s">
        <v>159</v>
      </c>
      <c r="BE227" s="160">
        <f>IF(N227="základná",J227,0)</f>
        <v>0</v>
      </c>
      <c r="BF227" s="160">
        <f>IF(N227="znížená",J227,0)</f>
        <v>0</v>
      </c>
      <c r="BG227" s="160">
        <f>IF(N227="zákl. prenesená",J227,0)</f>
        <v>0</v>
      </c>
      <c r="BH227" s="160">
        <f>IF(N227="zníž. prenesená",J227,0)</f>
        <v>0</v>
      </c>
      <c r="BI227" s="160">
        <f>IF(N227="nulová",J227,0)</f>
        <v>0</v>
      </c>
      <c r="BJ227" s="14" t="s">
        <v>83</v>
      </c>
      <c r="BK227" s="160">
        <f>ROUND(I227*H227,2)</f>
        <v>0</v>
      </c>
      <c r="BL227" s="14" t="s">
        <v>90</v>
      </c>
      <c r="BM227" s="159" t="s">
        <v>443</v>
      </c>
    </row>
    <row r="228" spans="2:65" s="1" customFormat="1" ht="19.5" x14ac:dyDescent="0.2">
      <c r="B228" s="28"/>
      <c r="D228" s="175" t="s">
        <v>493</v>
      </c>
      <c r="F228" s="176" t="s">
        <v>636</v>
      </c>
      <c r="L228" s="28"/>
      <c r="M228" s="177"/>
      <c r="T228" s="54"/>
      <c r="AT228" s="14" t="s">
        <v>493</v>
      </c>
      <c r="AU228" s="14" t="s">
        <v>87</v>
      </c>
    </row>
    <row r="229" spans="2:65" s="1" customFormat="1" ht="16.5" customHeight="1" x14ac:dyDescent="0.2">
      <c r="B229" s="123"/>
      <c r="C229" s="149" t="s">
        <v>87</v>
      </c>
      <c r="D229" s="149" t="s">
        <v>161</v>
      </c>
      <c r="E229" s="150" t="s">
        <v>637</v>
      </c>
      <c r="F229" s="151" t="s">
        <v>638</v>
      </c>
      <c r="G229" s="152" t="s">
        <v>462</v>
      </c>
      <c r="H229" s="153">
        <v>114</v>
      </c>
      <c r="I229" s="154"/>
      <c r="J229" s="154"/>
      <c r="K229" s="155"/>
      <c r="L229" s="28"/>
      <c r="M229" s="156" t="s">
        <v>1</v>
      </c>
      <c r="N229" s="122" t="s">
        <v>37</v>
      </c>
      <c r="O229" s="157">
        <v>0</v>
      </c>
      <c r="P229" s="157">
        <f>O229*H229</f>
        <v>0</v>
      </c>
      <c r="Q229" s="157">
        <v>0</v>
      </c>
      <c r="R229" s="157">
        <f>Q229*H229</f>
        <v>0</v>
      </c>
      <c r="S229" s="157">
        <v>0</v>
      </c>
      <c r="T229" s="158">
        <f>S229*H229</f>
        <v>0</v>
      </c>
      <c r="AR229" s="159" t="s">
        <v>90</v>
      </c>
      <c r="AT229" s="159" t="s">
        <v>161</v>
      </c>
      <c r="AU229" s="159" t="s">
        <v>87</v>
      </c>
      <c r="AY229" s="14" t="s">
        <v>159</v>
      </c>
      <c r="BE229" s="160">
        <f>IF(N229="základná",J229,0)</f>
        <v>0</v>
      </c>
      <c r="BF229" s="160">
        <f>IF(N229="znížená",J229,0)</f>
        <v>0</v>
      </c>
      <c r="BG229" s="160">
        <f>IF(N229="zákl. prenesená",J229,0)</f>
        <v>0</v>
      </c>
      <c r="BH229" s="160">
        <f>IF(N229="zníž. prenesená",J229,0)</f>
        <v>0</v>
      </c>
      <c r="BI229" s="160">
        <f>IF(N229="nulová",J229,0)</f>
        <v>0</v>
      </c>
      <c r="BJ229" s="14" t="s">
        <v>83</v>
      </c>
      <c r="BK229" s="160">
        <f>ROUND(I229*H229,2)</f>
        <v>0</v>
      </c>
      <c r="BL229" s="14" t="s">
        <v>90</v>
      </c>
      <c r="BM229" s="159" t="s">
        <v>447</v>
      </c>
    </row>
    <row r="230" spans="2:65" s="12" customFormat="1" ht="20.85" customHeight="1" x14ac:dyDescent="0.2">
      <c r="B230" s="178"/>
      <c r="D230" s="179" t="s">
        <v>70</v>
      </c>
      <c r="E230" s="179" t="s">
        <v>639</v>
      </c>
      <c r="F230" s="179" t="s">
        <v>640</v>
      </c>
      <c r="J230" s="180"/>
      <c r="L230" s="178"/>
      <c r="M230" s="181"/>
      <c r="P230" s="182">
        <f>P231+P232</f>
        <v>0</v>
      </c>
      <c r="R230" s="182">
        <f>R231+R232</f>
        <v>0</v>
      </c>
      <c r="T230" s="183">
        <f>T231+T232</f>
        <v>0</v>
      </c>
      <c r="AR230" s="179" t="s">
        <v>78</v>
      </c>
      <c r="AT230" s="184" t="s">
        <v>70</v>
      </c>
      <c r="AU230" s="184" t="s">
        <v>87</v>
      </c>
      <c r="AY230" s="179" t="s">
        <v>159</v>
      </c>
      <c r="BK230" s="185">
        <f>BK231+BK232</f>
        <v>0</v>
      </c>
    </row>
    <row r="231" spans="2:65" s="1" customFormat="1" ht="16.5" customHeight="1" x14ac:dyDescent="0.2">
      <c r="B231" s="123"/>
      <c r="C231" s="149" t="s">
        <v>71</v>
      </c>
      <c r="D231" s="149" t="s">
        <v>161</v>
      </c>
      <c r="E231" s="150" t="s">
        <v>641</v>
      </c>
      <c r="F231" s="151" t="s">
        <v>642</v>
      </c>
      <c r="G231" s="152" t="s">
        <v>336</v>
      </c>
      <c r="H231" s="153">
        <v>16</v>
      </c>
      <c r="I231" s="154"/>
      <c r="J231" s="154"/>
      <c r="K231" s="155"/>
      <c r="L231" s="28"/>
      <c r="M231" s="156" t="s">
        <v>1</v>
      </c>
      <c r="N231" s="122" t="s">
        <v>37</v>
      </c>
      <c r="O231" s="157">
        <v>0</v>
      </c>
      <c r="P231" s="157">
        <f>O231*H231</f>
        <v>0</v>
      </c>
      <c r="Q231" s="157">
        <v>0</v>
      </c>
      <c r="R231" s="157">
        <f>Q231*H231</f>
        <v>0</v>
      </c>
      <c r="S231" s="157">
        <v>0</v>
      </c>
      <c r="T231" s="158">
        <f>S231*H231</f>
        <v>0</v>
      </c>
      <c r="AR231" s="159" t="s">
        <v>90</v>
      </c>
      <c r="AT231" s="159" t="s">
        <v>161</v>
      </c>
      <c r="AU231" s="159" t="s">
        <v>90</v>
      </c>
      <c r="AY231" s="14" t="s">
        <v>159</v>
      </c>
      <c r="BE231" s="160">
        <f>IF(N231="základná",J231,0)</f>
        <v>0</v>
      </c>
      <c r="BF231" s="160">
        <f>IF(N231="znížená",J231,0)</f>
        <v>0</v>
      </c>
      <c r="BG231" s="160">
        <f>IF(N231="zákl. prenesená",J231,0)</f>
        <v>0</v>
      </c>
      <c r="BH231" s="160">
        <f>IF(N231="zníž. prenesená",J231,0)</f>
        <v>0</v>
      </c>
      <c r="BI231" s="160">
        <f>IF(N231="nulová",J231,0)</f>
        <v>0</v>
      </c>
      <c r="BJ231" s="14" t="s">
        <v>83</v>
      </c>
      <c r="BK231" s="160">
        <f>ROUND(I231*H231,2)</f>
        <v>0</v>
      </c>
      <c r="BL231" s="14" t="s">
        <v>90</v>
      </c>
      <c r="BM231" s="159" t="s">
        <v>643</v>
      </c>
    </row>
    <row r="232" spans="2:65" s="12" customFormat="1" ht="20.85" customHeight="1" x14ac:dyDescent="0.2">
      <c r="B232" s="178"/>
      <c r="D232" s="179" t="s">
        <v>70</v>
      </c>
      <c r="E232" s="179" t="s">
        <v>644</v>
      </c>
      <c r="F232" s="179" t="s">
        <v>645</v>
      </c>
      <c r="J232" s="180"/>
      <c r="L232" s="178"/>
      <c r="M232" s="181"/>
      <c r="P232" s="182">
        <f>P233</f>
        <v>0</v>
      </c>
      <c r="R232" s="182">
        <f>R233</f>
        <v>0</v>
      </c>
      <c r="T232" s="183">
        <f>T233</f>
        <v>0</v>
      </c>
      <c r="AR232" s="179" t="s">
        <v>78</v>
      </c>
      <c r="AT232" s="184" t="s">
        <v>70</v>
      </c>
      <c r="AU232" s="184" t="s">
        <v>90</v>
      </c>
      <c r="AY232" s="179" t="s">
        <v>159</v>
      </c>
      <c r="BK232" s="185">
        <f>BK233</f>
        <v>0</v>
      </c>
    </row>
    <row r="233" spans="2:65" s="1" customFormat="1" ht="24.4" customHeight="1" x14ac:dyDescent="0.2">
      <c r="B233" s="123"/>
      <c r="C233" s="149" t="s">
        <v>71</v>
      </c>
      <c r="D233" s="149" t="s">
        <v>161</v>
      </c>
      <c r="E233" s="150" t="s">
        <v>646</v>
      </c>
      <c r="F233" s="151" t="s">
        <v>647</v>
      </c>
      <c r="G233" s="152" t="s">
        <v>336</v>
      </c>
      <c r="H233" s="153">
        <v>20</v>
      </c>
      <c r="I233" s="154"/>
      <c r="J233" s="154"/>
      <c r="K233" s="155"/>
      <c r="L233" s="28"/>
      <c r="M233" s="171" t="s">
        <v>1</v>
      </c>
      <c r="N233" s="172" t="s">
        <v>37</v>
      </c>
      <c r="O233" s="173">
        <v>0</v>
      </c>
      <c r="P233" s="173">
        <f>O233*H233</f>
        <v>0</v>
      </c>
      <c r="Q233" s="173">
        <v>0</v>
      </c>
      <c r="R233" s="173">
        <f>Q233*H233</f>
        <v>0</v>
      </c>
      <c r="S233" s="173">
        <v>0</v>
      </c>
      <c r="T233" s="174">
        <f>S233*H233</f>
        <v>0</v>
      </c>
      <c r="AR233" s="159" t="s">
        <v>90</v>
      </c>
      <c r="AT233" s="159" t="s">
        <v>161</v>
      </c>
      <c r="AU233" s="159" t="s">
        <v>105</v>
      </c>
      <c r="AY233" s="14" t="s">
        <v>159</v>
      </c>
      <c r="BE233" s="160">
        <f>IF(N233="základná",J233,0)</f>
        <v>0</v>
      </c>
      <c r="BF233" s="160">
        <f>IF(N233="znížená",J233,0)</f>
        <v>0</v>
      </c>
      <c r="BG233" s="160">
        <f>IF(N233="zákl. prenesená",J233,0)</f>
        <v>0</v>
      </c>
      <c r="BH233" s="160">
        <f>IF(N233="zníž. prenesená",J233,0)</f>
        <v>0</v>
      </c>
      <c r="BI233" s="160">
        <f>IF(N233="nulová",J233,0)</f>
        <v>0</v>
      </c>
      <c r="BJ233" s="14" t="s">
        <v>83</v>
      </c>
      <c r="BK233" s="160">
        <f>ROUND(I233*H233,2)</f>
        <v>0</v>
      </c>
      <c r="BL233" s="14" t="s">
        <v>90</v>
      </c>
      <c r="BM233" s="159" t="s">
        <v>648</v>
      </c>
    </row>
    <row r="234" spans="2:65" s="1" customFormat="1" ht="7.15" customHeight="1" x14ac:dyDescent="0.2">
      <c r="B234" s="43"/>
      <c r="C234" s="44"/>
      <c r="D234" s="44"/>
      <c r="E234" s="44"/>
      <c r="F234" s="44"/>
      <c r="G234" s="44"/>
      <c r="H234" s="44"/>
      <c r="I234" s="44"/>
      <c r="J234" s="44"/>
      <c r="K234" s="44"/>
      <c r="L234" s="28"/>
    </row>
  </sheetData>
  <autoFilter ref="C131:K233"/>
  <mergeCells count="19">
    <mergeCell ref="V221:W222"/>
    <mergeCell ref="V177:Y178"/>
    <mergeCell ref="W182:X185"/>
    <mergeCell ref="D108:F108"/>
    <mergeCell ref="E7:H7"/>
    <mergeCell ref="E9:H9"/>
    <mergeCell ref="E11:H11"/>
    <mergeCell ref="E20:H20"/>
    <mergeCell ref="E29:H29"/>
    <mergeCell ref="V175:V176"/>
    <mergeCell ref="D109:F109"/>
    <mergeCell ref="E120:H120"/>
    <mergeCell ref="E122:H122"/>
    <mergeCell ref="E124:H124"/>
    <mergeCell ref="L2:V2"/>
    <mergeCell ref="E85:H85"/>
    <mergeCell ref="E87:H87"/>
    <mergeCell ref="E89:H89"/>
    <mergeCell ref="D107:F10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2"/>
  <sheetViews>
    <sheetView showGridLines="0" topLeftCell="A129" workbookViewId="0">
      <selection activeCell="V181" sqref="V181:W18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33203125" customWidth="1"/>
    <col min="11" max="11" width="22.33203125" hidden="1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 x14ac:dyDescent="0.2">
      <c r="L2" s="282" t="s">
        <v>5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92</v>
      </c>
    </row>
    <row r="3" spans="2:46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2:46" ht="25.15" customHeight="1" x14ac:dyDescent="0.2">
      <c r="B4" s="17"/>
      <c r="D4" s="18" t="s">
        <v>113</v>
      </c>
      <c r="L4" s="17"/>
      <c r="M4" s="95" t="s">
        <v>9</v>
      </c>
      <c r="AT4" s="14" t="s">
        <v>3</v>
      </c>
    </row>
    <row r="5" spans="2:46" ht="7.1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300" t="str">
        <f>'Rekapitulácia stavby'!K6</f>
        <v>Senica OÚ, klientske centrum - stavebné úpravy</v>
      </c>
      <c r="F7" s="301"/>
      <c r="G7" s="301"/>
      <c r="H7" s="301"/>
      <c r="L7" s="17"/>
    </row>
    <row r="8" spans="2:46" ht="12" customHeight="1" x14ac:dyDescent="0.2">
      <c r="B8" s="17"/>
      <c r="D8" s="23" t="s">
        <v>114</v>
      </c>
      <c r="L8" s="17"/>
    </row>
    <row r="9" spans="2:46" s="1" customFormat="1" ht="16.5" customHeight="1" x14ac:dyDescent="0.2">
      <c r="B9" s="28"/>
      <c r="E9" s="300" t="s">
        <v>115</v>
      </c>
      <c r="F9" s="302"/>
      <c r="G9" s="302"/>
      <c r="H9" s="302"/>
      <c r="L9" s="28"/>
    </row>
    <row r="10" spans="2:46" s="1" customFormat="1" ht="12" customHeight="1" x14ac:dyDescent="0.2">
      <c r="B10" s="28"/>
      <c r="D10" s="23" t="s">
        <v>116</v>
      </c>
      <c r="L10" s="28"/>
    </row>
    <row r="11" spans="2:46" s="1" customFormat="1" ht="16.5" customHeight="1" x14ac:dyDescent="0.2">
      <c r="B11" s="28"/>
      <c r="E11" s="261" t="s">
        <v>649</v>
      </c>
      <c r="F11" s="302"/>
      <c r="G11" s="302"/>
      <c r="H11" s="302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13</v>
      </c>
      <c r="F13" s="21" t="s">
        <v>1</v>
      </c>
      <c r="I13" s="23" t="s">
        <v>14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15</v>
      </c>
      <c r="F14" s="21" t="s">
        <v>23</v>
      </c>
      <c r="I14" s="23" t="s">
        <v>17</v>
      </c>
      <c r="J14" s="51"/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18</v>
      </c>
      <c r="I16" s="23" t="s">
        <v>19</v>
      </c>
      <c r="J16" s="21" t="str">
        <f>IF('Rekapitulácia stavby'!AN10="","",'Rekapitulácia stavby'!AN10)</f>
        <v/>
      </c>
      <c r="L16" s="28"/>
    </row>
    <row r="17" spans="2:12" s="1" customFormat="1" ht="18" customHeight="1" x14ac:dyDescent="0.2">
      <c r="B17" s="28"/>
      <c r="E17" s="21" t="str">
        <f>IF('Rekapitulácia stavby'!E11="","",'Rekapitulácia stavby'!E11)</f>
        <v xml:space="preserve">Ministerstvo vnútra Slovenskej republiky </v>
      </c>
      <c r="I17" s="23" t="s">
        <v>21</v>
      </c>
      <c r="J17" s="21" t="str">
        <f>IF('Rekapitulácia stavby'!AN11="","",'Rekapitulácia stavby'!AN11)</f>
        <v/>
      </c>
      <c r="L17" s="28"/>
    </row>
    <row r="18" spans="2:12" s="1" customFormat="1" ht="7.15" customHeight="1" x14ac:dyDescent="0.2">
      <c r="B18" s="28"/>
      <c r="L18" s="28"/>
    </row>
    <row r="19" spans="2:12" s="1" customFormat="1" ht="12" customHeight="1" x14ac:dyDescent="0.2">
      <c r="B19" s="28"/>
      <c r="D19" s="23" t="s">
        <v>22</v>
      </c>
      <c r="I19" s="23" t="s">
        <v>19</v>
      </c>
      <c r="J19" s="21" t="str">
        <f>'Rekapitulácia stavby'!AN13</f>
        <v/>
      </c>
      <c r="L19" s="28"/>
    </row>
    <row r="20" spans="2:12" s="1" customFormat="1" ht="18" customHeight="1" x14ac:dyDescent="0.2">
      <c r="B20" s="28"/>
      <c r="E20" s="264" t="str">
        <f>'Rekapitulácia stavby'!E14</f>
        <v xml:space="preserve"> </v>
      </c>
      <c r="F20" s="264"/>
      <c r="G20" s="264"/>
      <c r="H20" s="264"/>
      <c r="I20" s="23" t="s">
        <v>21</v>
      </c>
      <c r="J20" s="21" t="str">
        <f>'Rekapitulácia stavby'!AN14</f>
        <v/>
      </c>
      <c r="L20" s="28"/>
    </row>
    <row r="21" spans="2:12" s="1" customFormat="1" ht="7.15" customHeight="1" x14ac:dyDescent="0.2">
      <c r="B21" s="28"/>
      <c r="L21" s="28"/>
    </row>
    <row r="22" spans="2:12" s="1" customFormat="1" ht="12" customHeight="1" x14ac:dyDescent="0.2">
      <c r="B22" s="28"/>
      <c r="D22" s="23" t="s">
        <v>24</v>
      </c>
      <c r="I22" s="23" t="s">
        <v>19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Architectural &amp; Building Management s.r.o. </v>
      </c>
      <c r="I23" s="23" t="s">
        <v>21</v>
      </c>
      <c r="J23" s="21" t="str">
        <f>IF('Rekapitulácia stavby'!AN17="","",'Rekapitulácia stavby'!AN17)</f>
        <v/>
      </c>
      <c r="L23" s="28"/>
    </row>
    <row r="24" spans="2:12" s="1" customFormat="1" ht="7.15" customHeight="1" x14ac:dyDescent="0.2">
      <c r="B24" s="28"/>
      <c r="L24" s="28"/>
    </row>
    <row r="25" spans="2:12" s="1" customFormat="1" ht="12" customHeight="1" x14ac:dyDescent="0.2">
      <c r="B25" s="28"/>
      <c r="D25" s="23" t="s">
        <v>27</v>
      </c>
      <c r="I25" s="23" t="s">
        <v>19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/>
      <c r="I26" s="23" t="s">
        <v>21</v>
      </c>
      <c r="J26" s="21" t="str">
        <f>IF('Rekapitulácia stavby'!AN20="","",'Rekapitulácia stavby'!AN20)</f>
        <v/>
      </c>
      <c r="L26" s="28"/>
    </row>
    <row r="27" spans="2:12" s="1" customFormat="1" ht="7.15" customHeight="1" x14ac:dyDescent="0.2">
      <c r="B27" s="28"/>
      <c r="L27" s="28"/>
    </row>
    <row r="28" spans="2:12" s="1" customFormat="1" ht="12" customHeight="1" x14ac:dyDescent="0.2">
      <c r="B28" s="28"/>
      <c r="D28" s="23" t="s">
        <v>28</v>
      </c>
      <c r="L28" s="28"/>
    </row>
    <row r="29" spans="2:12" s="7" customFormat="1" ht="16.5" customHeight="1" x14ac:dyDescent="0.2">
      <c r="B29" s="96"/>
      <c r="E29" s="267" t="s">
        <v>1</v>
      </c>
      <c r="F29" s="267"/>
      <c r="G29" s="267"/>
      <c r="H29" s="267"/>
      <c r="L29" s="96"/>
    </row>
    <row r="30" spans="2:12" s="1" customFormat="1" ht="7.15" customHeight="1" x14ac:dyDescent="0.2">
      <c r="B30" s="28"/>
      <c r="L30" s="28"/>
    </row>
    <row r="31" spans="2:12" s="1" customFormat="1" ht="7.1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65" customHeight="1" x14ac:dyDescent="0.2">
      <c r="B32" s="28"/>
      <c r="D32" s="21" t="s">
        <v>120</v>
      </c>
      <c r="J32" s="27"/>
      <c r="L32" s="28"/>
    </row>
    <row r="33" spans="2:12" s="1" customFormat="1" ht="14.65" customHeight="1" x14ac:dyDescent="0.2">
      <c r="B33" s="28"/>
      <c r="D33" s="26" t="s">
        <v>121</v>
      </c>
      <c r="J33" s="27"/>
      <c r="L33" s="28"/>
    </row>
    <row r="34" spans="2:12" s="1" customFormat="1" ht="25.35" customHeight="1" x14ac:dyDescent="0.2">
      <c r="B34" s="28"/>
      <c r="D34" s="97" t="s">
        <v>31</v>
      </c>
      <c r="J34" s="64"/>
      <c r="L34" s="28"/>
    </row>
    <row r="35" spans="2:12" s="1" customFormat="1" ht="7.1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65" customHeight="1" x14ac:dyDescent="0.2">
      <c r="B36" s="28"/>
      <c r="F36" s="31" t="s">
        <v>33</v>
      </c>
      <c r="I36" s="31" t="s">
        <v>32</v>
      </c>
      <c r="J36" s="31" t="s">
        <v>34</v>
      </c>
      <c r="L36" s="28"/>
    </row>
    <row r="37" spans="2:12" s="1" customFormat="1" ht="14.65" customHeight="1" x14ac:dyDescent="0.2">
      <c r="B37" s="28"/>
      <c r="D37" s="98" t="s">
        <v>35</v>
      </c>
      <c r="E37" s="33" t="s">
        <v>36</v>
      </c>
      <c r="F37" s="99">
        <f>ROUND((SUM(BE106:BE110) + SUM(BE132:BE201)),  2)</f>
        <v>0</v>
      </c>
      <c r="G37" s="100"/>
      <c r="H37" s="100"/>
      <c r="I37" s="101">
        <v>0.2</v>
      </c>
      <c r="J37" s="99">
        <f>ROUND(((SUM(BE106:BE110) + SUM(BE132:BE201))*I37),  2)</f>
        <v>0</v>
      </c>
      <c r="L37" s="28"/>
    </row>
    <row r="38" spans="2:12" s="1" customFormat="1" ht="14.65" customHeight="1" x14ac:dyDescent="0.2">
      <c r="B38" s="28"/>
      <c r="E38" s="33" t="s">
        <v>37</v>
      </c>
      <c r="F38" s="84"/>
      <c r="I38" s="102">
        <v>0.2</v>
      </c>
      <c r="J38" s="84"/>
      <c r="L38" s="28"/>
    </row>
    <row r="39" spans="2:12" s="1" customFormat="1" ht="14.65" hidden="1" customHeight="1" x14ac:dyDescent="0.2">
      <c r="B39" s="28"/>
      <c r="E39" s="23" t="s">
        <v>38</v>
      </c>
      <c r="F39" s="84">
        <f>ROUND((SUM(BG106:BG110) + SUM(BG132:BG201)),  2)</f>
        <v>0</v>
      </c>
      <c r="I39" s="102">
        <v>0.2</v>
      </c>
      <c r="J39" s="84"/>
      <c r="L39" s="28"/>
    </row>
    <row r="40" spans="2:12" s="1" customFormat="1" ht="14.65" hidden="1" customHeight="1" x14ac:dyDescent="0.2">
      <c r="B40" s="28"/>
      <c r="E40" s="23" t="s">
        <v>39</v>
      </c>
      <c r="F40" s="84">
        <f>ROUND((SUM(BH106:BH110) + SUM(BH132:BH201)),  2)</f>
        <v>0</v>
      </c>
      <c r="I40" s="102">
        <v>0.2</v>
      </c>
      <c r="J40" s="84"/>
      <c r="L40" s="28"/>
    </row>
    <row r="41" spans="2:12" s="1" customFormat="1" ht="14.65" hidden="1" customHeight="1" x14ac:dyDescent="0.2">
      <c r="B41" s="28"/>
      <c r="E41" s="33" t="s">
        <v>40</v>
      </c>
      <c r="F41" s="99">
        <f>ROUND((SUM(BI106:BI110) + SUM(BI132:BI201)),  2)</f>
        <v>0</v>
      </c>
      <c r="G41" s="100"/>
      <c r="H41" s="100"/>
      <c r="I41" s="101">
        <v>0</v>
      </c>
      <c r="J41" s="99"/>
      <c r="L41" s="28"/>
    </row>
    <row r="42" spans="2:12" s="1" customFormat="1" ht="7.15" customHeight="1" x14ac:dyDescent="0.2">
      <c r="B42" s="28"/>
      <c r="L42" s="28"/>
    </row>
    <row r="43" spans="2:12" s="1" customFormat="1" ht="25.35" customHeight="1" x14ac:dyDescent="0.2">
      <c r="B43" s="28"/>
      <c r="C43" s="93"/>
      <c r="D43" s="103" t="s">
        <v>41</v>
      </c>
      <c r="E43" s="55"/>
      <c r="F43" s="55"/>
      <c r="G43" s="104" t="s">
        <v>42</v>
      </c>
      <c r="H43" s="105" t="s">
        <v>43</v>
      </c>
      <c r="I43" s="55"/>
      <c r="J43" s="106"/>
      <c r="K43" s="107"/>
      <c r="L43" s="28"/>
    </row>
    <row r="44" spans="2:12" s="1" customFormat="1" ht="14.65" customHeight="1" x14ac:dyDescent="0.2">
      <c r="B44" s="28"/>
      <c r="L44" s="28"/>
    </row>
    <row r="45" spans="2:12" ht="14.65" customHeight="1" x14ac:dyDescent="0.2">
      <c r="B45" s="17"/>
      <c r="L45" s="17"/>
    </row>
    <row r="46" spans="2:12" ht="14.65" customHeight="1" x14ac:dyDescent="0.2">
      <c r="B46" s="17"/>
      <c r="L46" s="17"/>
    </row>
    <row r="47" spans="2:12" ht="14.65" customHeight="1" x14ac:dyDescent="0.2">
      <c r="B47" s="17"/>
      <c r="L47" s="17"/>
    </row>
    <row r="48" spans="2:12" ht="14.65" customHeight="1" x14ac:dyDescent="0.2">
      <c r="B48" s="17"/>
      <c r="L48" s="17"/>
    </row>
    <row r="49" spans="2:12" ht="14.65" customHeight="1" x14ac:dyDescent="0.2">
      <c r="B49" s="17"/>
      <c r="L49" s="17"/>
    </row>
    <row r="50" spans="2:12" s="1" customFormat="1" ht="14.6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8"/>
      <c r="D61" s="42" t="s">
        <v>46</v>
      </c>
      <c r="E61" s="30"/>
      <c r="F61" s="108" t="s">
        <v>47</v>
      </c>
      <c r="G61" s="42" t="s">
        <v>46</v>
      </c>
      <c r="H61" s="30"/>
      <c r="I61" s="30"/>
      <c r="J61" s="109" t="s">
        <v>47</v>
      </c>
      <c r="K61" s="30"/>
      <c r="L61" s="28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8"/>
      <c r="D76" s="42" t="s">
        <v>46</v>
      </c>
      <c r="E76" s="30"/>
      <c r="F76" s="108" t="s">
        <v>47</v>
      </c>
      <c r="G76" s="42" t="s">
        <v>46</v>
      </c>
      <c r="H76" s="30"/>
      <c r="I76" s="30"/>
      <c r="J76" s="109" t="s">
        <v>47</v>
      </c>
      <c r="K76" s="30"/>
      <c r="L76" s="28"/>
    </row>
    <row r="77" spans="2:12" s="1" customFormat="1" ht="14.6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15" customHeight="1" x14ac:dyDescent="0.2">
      <c r="B82" s="28"/>
      <c r="C82" s="18" t="s">
        <v>122</v>
      </c>
      <c r="L82" s="28"/>
    </row>
    <row r="83" spans="2:12" s="1" customFormat="1" ht="7.15" customHeight="1" x14ac:dyDescent="0.2">
      <c r="B83" s="28"/>
      <c r="L83" s="28"/>
    </row>
    <row r="84" spans="2:12" s="1" customFormat="1" ht="12" customHeight="1" x14ac:dyDescent="0.2">
      <c r="B84" s="28"/>
      <c r="C84" s="23" t="s">
        <v>12</v>
      </c>
      <c r="L84" s="28"/>
    </row>
    <row r="85" spans="2:12" s="1" customFormat="1" ht="16.5" customHeight="1" x14ac:dyDescent="0.2">
      <c r="B85" s="28"/>
      <c r="E85" s="300" t="str">
        <f>E7</f>
        <v>Senica OÚ, klientske centrum - stavebné úpravy</v>
      </c>
      <c r="F85" s="301"/>
      <c r="G85" s="301"/>
      <c r="H85" s="301"/>
      <c r="L85" s="28"/>
    </row>
    <row r="86" spans="2:12" ht="12" customHeight="1" x14ac:dyDescent="0.2">
      <c r="B86" s="17"/>
      <c r="C86" s="23" t="s">
        <v>114</v>
      </c>
      <c r="L86" s="17"/>
    </row>
    <row r="87" spans="2:12" s="1" customFormat="1" ht="16.5" customHeight="1" x14ac:dyDescent="0.2">
      <c r="B87" s="28"/>
      <c r="E87" s="300" t="s">
        <v>115</v>
      </c>
      <c r="F87" s="302"/>
      <c r="G87" s="302"/>
      <c r="H87" s="302"/>
      <c r="L87" s="28"/>
    </row>
    <row r="88" spans="2:12" s="1" customFormat="1" ht="12" customHeight="1" x14ac:dyDescent="0.2">
      <c r="B88" s="28"/>
      <c r="C88" s="23" t="s">
        <v>116</v>
      </c>
      <c r="L88" s="28"/>
    </row>
    <row r="89" spans="2:12" s="1" customFormat="1" ht="16.5" customHeight="1" x14ac:dyDescent="0.2">
      <c r="B89" s="28"/>
      <c r="E89" s="261" t="str">
        <f>E11</f>
        <v>4 - Slaboprud</v>
      </c>
      <c r="F89" s="302"/>
      <c r="G89" s="302"/>
      <c r="H89" s="302"/>
      <c r="L89" s="28"/>
    </row>
    <row r="90" spans="2:12" s="1" customFormat="1" ht="7.15" customHeight="1" x14ac:dyDescent="0.2">
      <c r="B90" s="28"/>
      <c r="L90" s="28"/>
    </row>
    <row r="91" spans="2:12" s="1" customFormat="1" ht="12" customHeight="1" x14ac:dyDescent="0.2">
      <c r="B91" s="28"/>
      <c r="C91" s="23" t="s">
        <v>15</v>
      </c>
      <c r="F91" s="21" t="str">
        <f>F14</f>
        <v xml:space="preserve"> </v>
      </c>
      <c r="I91" s="23" t="s">
        <v>17</v>
      </c>
      <c r="J91" s="51" t="str">
        <f>IF(J14="","",J14)</f>
        <v/>
      </c>
      <c r="L91" s="28"/>
    </row>
    <row r="92" spans="2:12" s="1" customFormat="1" ht="7.15" customHeight="1" x14ac:dyDescent="0.2">
      <c r="B92" s="28"/>
      <c r="L92" s="28"/>
    </row>
    <row r="93" spans="2:12" s="1" customFormat="1" ht="40.15" customHeight="1" x14ac:dyDescent="0.2">
      <c r="B93" s="28"/>
      <c r="C93" s="23" t="s">
        <v>18</v>
      </c>
      <c r="F93" s="21" t="str">
        <f>E17</f>
        <v xml:space="preserve">Ministerstvo vnútra Slovenskej republiky </v>
      </c>
      <c r="I93" s="23" t="s">
        <v>24</v>
      </c>
      <c r="J93" s="24" t="str">
        <f>E23</f>
        <v xml:space="preserve">Architectural &amp; Building Management s.r.o. </v>
      </c>
      <c r="L93" s="28"/>
    </row>
    <row r="94" spans="2:12" s="1" customFormat="1" ht="15.4" customHeight="1" x14ac:dyDescent="0.2">
      <c r="B94" s="28"/>
      <c r="C94" s="23" t="s">
        <v>22</v>
      </c>
      <c r="F94" s="21" t="str">
        <f>IF(E20="","",E20)</f>
        <v xml:space="preserve"> </v>
      </c>
      <c r="I94" s="23" t="s">
        <v>27</v>
      </c>
      <c r="J94" s="24"/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10" t="s">
        <v>123</v>
      </c>
      <c r="D96" s="93"/>
      <c r="E96" s="93"/>
      <c r="F96" s="93"/>
      <c r="G96" s="93"/>
      <c r="H96" s="93"/>
      <c r="I96" s="93"/>
      <c r="J96" s="111" t="s">
        <v>124</v>
      </c>
      <c r="K96" s="93"/>
      <c r="L96" s="28"/>
    </row>
    <row r="97" spans="2:65" s="1" customFormat="1" ht="10.35" customHeight="1" x14ac:dyDescent="0.2">
      <c r="B97" s="28"/>
      <c r="L97" s="28"/>
    </row>
    <row r="98" spans="2:65" s="1" customFormat="1" ht="22.9" customHeight="1" x14ac:dyDescent="0.2">
      <c r="B98" s="28"/>
      <c r="C98" s="112" t="s">
        <v>125</v>
      </c>
      <c r="J98" s="64"/>
      <c r="L98" s="28"/>
      <c r="AU98" s="14" t="s">
        <v>126</v>
      </c>
    </row>
    <row r="99" spans="2:65" s="8" customFormat="1" ht="25.15" customHeight="1" x14ac:dyDescent="0.2">
      <c r="B99" s="113"/>
      <c r="D99" s="114" t="s">
        <v>650</v>
      </c>
      <c r="E99" s="115"/>
      <c r="F99" s="115"/>
      <c r="G99" s="115"/>
      <c r="H99" s="115"/>
      <c r="I99" s="115"/>
      <c r="J99" s="116"/>
      <c r="L99" s="113"/>
    </row>
    <row r="100" spans="2:65" s="9" customFormat="1" ht="19.899999999999999" customHeight="1" x14ac:dyDescent="0.2">
      <c r="B100" s="117"/>
      <c r="D100" s="118" t="s">
        <v>484</v>
      </c>
      <c r="E100" s="119"/>
      <c r="F100" s="119"/>
      <c r="G100" s="119"/>
      <c r="H100" s="119"/>
      <c r="I100" s="119"/>
      <c r="J100" s="120"/>
      <c r="L100" s="117"/>
    </row>
    <row r="101" spans="2:65" s="9" customFormat="1" ht="14.85" customHeight="1" x14ac:dyDescent="0.2">
      <c r="B101" s="117"/>
      <c r="D101" s="118" t="s">
        <v>485</v>
      </c>
      <c r="E101" s="119"/>
      <c r="F101" s="119"/>
      <c r="G101" s="119"/>
      <c r="H101" s="119"/>
      <c r="I101" s="119"/>
      <c r="J101" s="120"/>
      <c r="L101" s="117"/>
    </row>
    <row r="102" spans="2:65" s="9" customFormat="1" ht="21.75" customHeight="1" x14ac:dyDescent="0.2">
      <c r="B102" s="117"/>
      <c r="D102" s="118" t="s">
        <v>651</v>
      </c>
      <c r="E102" s="119"/>
      <c r="F102" s="119"/>
      <c r="G102" s="119"/>
      <c r="H102" s="119"/>
      <c r="I102" s="119"/>
      <c r="J102" s="120"/>
      <c r="L102" s="117"/>
    </row>
    <row r="103" spans="2:65" s="9" customFormat="1" ht="21.75" customHeight="1" x14ac:dyDescent="0.2">
      <c r="B103" s="117"/>
      <c r="D103" s="118" t="s">
        <v>652</v>
      </c>
      <c r="E103" s="119"/>
      <c r="F103" s="119"/>
      <c r="G103" s="119"/>
      <c r="H103" s="119"/>
      <c r="I103" s="119"/>
      <c r="J103" s="120"/>
      <c r="L103" s="117"/>
    </row>
    <row r="104" spans="2:65" s="1" customFormat="1" ht="21.75" customHeight="1" x14ac:dyDescent="0.2">
      <c r="B104" s="28"/>
      <c r="L104" s="28"/>
    </row>
    <row r="105" spans="2:65" s="1" customFormat="1" ht="7.15" customHeight="1" x14ac:dyDescent="0.2">
      <c r="B105" s="28"/>
      <c r="L105" s="28"/>
    </row>
    <row r="106" spans="2:65" s="1" customFormat="1" ht="29.25" customHeight="1" x14ac:dyDescent="0.2">
      <c r="B106" s="28"/>
      <c r="C106" s="112" t="s">
        <v>140</v>
      </c>
      <c r="J106" s="121">
        <f>ROUND(J107 + J108 + J109,2)</f>
        <v>0</v>
      </c>
      <c r="L106" s="28"/>
      <c r="N106" s="122" t="s">
        <v>35</v>
      </c>
    </row>
    <row r="107" spans="2:65" s="1" customFormat="1" ht="18" customHeight="1" x14ac:dyDescent="0.2">
      <c r="B107" s="123"/>
      <c r="C107" s="124"/>
      <c r="D107" s="303" t="s">
        <v>141</v>
      </c>
      <c r="E107" s="303"/>
      <c r="F107" s="303"/>
      <c r="G107" s="124"/>
      <c r="H107" s="124"/>
      <c r="I107" s="124"/>
      <c r="J107" s="125">
        <v>0</v>
      </c>
      <c r="K107" s="124"/>
      <c r="L107" s="123"/>
      <c r="M107" s="124"/>
      <c r="N107" s="126" t="s">
        <v>37</v>
      </c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7" t="s">
        <v>142</v>
      </c>
      <c r="AZ107" s="124"/>
      <c r="BA107" s="124"/>
      <c r="BB107" s="124"/>
      <c r="BC107" s="124"/>
      <c r="BD107" s="124"/>
      <c r="BE107" s="128">
        <f>IF(N107="základná",J107,0)</f>
        <v>0</v>
      </c>
      <c r="BF107" s="128">
        <f>IF(N107="znížená",J107,0)</f>
        <v>0</v>
      </c>
      <c r="BG107" s="128">
        <f>IF(N107="zákl. prenesená",J107,0)</f>
        <v>0</v>
      </c>
      <c r="BH107" s="128">
        <f>IF(N107="zníž. prenesená",J107,0)</f>
        <v>0</v>
      </c>
      <c r="BI107" s="128">
        <f>IF(N107="nulová",J107,0)</f>
        <v>0</v>
      </c>
      <c r="BJ107" s="127" t="s">
        <v>83</v>
      </c>
      <c r="BK107" s="124"/>
      <c r="BL107" s="124"/>
      <c r="BM107" s="124"/>
    </row>
    <row r="108" spans="2:65" s="1" customFormat="1" ht="18" customHeight="1" x14ac:dyDescent="0.2">
      <c r="B108" s="123"/>
      <c r="C108" s="124"/>
      <c r="D108" s="303" t="s">
        <v>143</v>
      </c>
      <c r="E108" s="303"/>
      <c r="F108" s="303"/>
      <c r="G108" s="124"/>
      <c r="H108" s="124"/>
      <c r="I108" s="124"/>
      <c r="J108" s="125">
        <v>0</v>
      </c>
      <c r="K108" s="124"/>
      <c r="L108" s="123"/>
      <c r="M108" s="124"/>
      <c r="N108" s="126" t="s">
        <v>37</v>
      </c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7" t="s">
        <v>142</v>
      </c>
      <c r="AZ108" s="124"/>
      <c r="BA108" s="124"/>
      <c r="BB108" s="124"/>
      <c r="BC108" s="124"/>
      <c r="BD108" s="124"/>
      <c r="BE108" s="128">
        <f>IF(N108="základná",J108,0)</f>
        <v>0</v>
      </c>
      <c r="BF108" s="128">
        <f>IF(N108="znížená",J108,0)</f>
        <v>0</v>
      </c>
      <c r="BG108" s="128">
        <f>IF(N108="zákl. prenesená",J108,0)</f>
        <v>0</v>
      </c>
      <c r="BH108" s="128">
        <f>IF(N108="zníž. prenesená",J108,0)</f>
        <v>0</v>
      </c>
      <c r="BI108" s="128">
        <f>IF(N108="nulová",J108,0)</f>
        <v>0</v>
      </c>
      <c r="BJ108" s="127" t="s">
        <v>83</v>
      </c>
      <c r="BK108" s="124"/>
      <c r="BL108" s="124"/>
      <c r="BM108" s="124"/>
    </row>
    <row r="109" spans="2:65" s="1" customFormat="1" ht="18" customHeight="1" x14ac:dyDescent="0.2">
      <c r="B109" s="123"/>
      <c r="C109" s="124"/>
      <c r="D109" s="303" t="s">
        <v>144</v>
      </c>
      <c r="E109" s="303"/>
      <c r="F109" s="303"/>
      <c r="G109" s="124"/>
      <c r="H109" s="124"/>
      <c r="I109" s="124"/>
      <c r="J109" s="125">
        <v>0</v>
      </c>
      <c r="K109" s="124"/>
      <c r="L109" s="123"/>
      <c r="M109" s="124"/>
      <c r="N109" s="126" t="s">
        <v>37</v>
      </c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7" t="s">
        <v>142</v>
      </c>
      <c r="AZ109" s="124"/>
      <c r="BA109" s="124"/>
      <c r="BB109" s="124"/>
      <c r="BC109" s="124"/>
      <c r="BD109" s="124"/>
      <c r="BE109" s="128">
        <f>IF(N109="základná",J109,0)</f>
        <v>0</v>
      </c>
      <c r="BF109" s="128">
        <f>IF(N109="znížená",J109,0)</f>
        <v>0</v>
      </c>
      <c r="BG109" s="128">
        <f>IF(N109="zákl. prenesená",J109,0)</f>
        <v>0</v>
      </c>
      <c r="BH109" s="128">
        <f>IF(N109="zníž. prenesená",J109,0)</f>
        <v>0</v>
      </c>
      <c r="BI109" s="128">
        <f>IF(N109="nulová",J109,0)</f>
        <v>0</v>
      </c>
      <c r="BJ109" s="127" t="s">
        <v>83</v>
      </c>
      <c r="BK109" s="124"/>
      <c r="BL109" s="124"/>
      <c r="BM109" s="124"/>
    </row>
    <row r="110" spans="2:65" s="1" customFormat="1" ht="18" customHeight="1" x14ac:dyDescent="0.2">
      <c r="B110" s="28"/>
      <c r="L110" s="28"/>
    </row>
    <row r="111" spans="2:65" s="1" customFormat="1" ht="29.25" customHeight="1" x14ac:dyDescent="0.2">
      <c r="B111" s="28"/>
      <c r="C111" s="92" t="s">
        <v>112</v>
      </c>
      <c r="D111" s="93"/>
      <c r="E111" s="93"/>
      <c r="F111" s="93"/>
      <c r="G111" s="93"/>
      <c r="H111" s="93"/>
      <c r="I111" s="93"/>
      <c r="J111" s="94"/>
      <c r="K111" s="93"/>
      <c r="L111" s="28"/>
    </row>
    <row r="112" spans="2:65" s="1" customFormat="1" ht="7.1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7.15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5.15" customHeight="1" x14ac:dyDescent="0.2">
      <c r="B117" s="28"/>
      <c r="C117" s="18" t="s">
        <v>145</v>
      </c>
      <c r="L117" s="28"/>
    </row>
    <row r="118" spans="2:12" s="1" customFormat="1" ht="7.15" customHeight="1" x14ac:dyDescent="0.2">
      <c r="B118" s="28"/>
      <c r="L118" s="28"/>
    </row>
    <row r="119" spans="2:12" s="1" customFormat="1" ht="12" customHeight="1" x14ac:dyDescent="0.2">
      <c r="B119" s="28"/>
      <c r="C119" s="23" t="s">
        <v>12</v>
      </c>
      <c r="L119" s="28"/>
    </row>
    <row r="120" spans="2:12" s="1" customFormat="1" ht="16.5" customHeight="1" x14ac:dyDescent="0.2">
      <c r="B120" s="28"/>
      <c r="E120" s="300" t="str">
        <f>E7</f>
        <v>Senica OÚ, klientske centrum - stavebné úpravy</v>
      </c>
      <c r="F120" s="301"/>
      <c r="G120" s="301"/>
      <c r="H120" s="301"/>
      <c r="L120" s="28"/>
    </row>
    <row r="121" spans="2:12" ht="12" customHeight="1" x14ac:dyDescent="0.2">
      <c r="B121" s="17"/>
      <c r="C121" s="23" t="s">
        <v>114</v>
      </c>
      <c r="L121" s="17"/>
    </row>
    <row r="122" spans="2:12" s="1" customFormat="1" ht="16.5" customHeight="1" x14ac:dyDescent="0.2">
      <c r="B122" s="28"/>
      <c r="E122" s="300" t="s">
        <v>115</v>
      </c>
      <c r="F122" s="302"/>
      <c r="G122" s="302"/>
      <c r="H122" s="302"/>
      <c r="L122" s="28"/>
    </row>
    <row r="123" spans="2:12" s="1" customFormat="1" ht="12" customHeight="1" x14ac:dyDescent="0.2">
      <c r="B123" s="28"/>
      <c r="C123" s="23" t="s">
        <v>116</v>
      </c>
      <c r="L123" s="28"/>
    </row>
    <row r="124" spans="2:12" s="1" customFormat="1" ht="16.5" customHeight="1" x14ac:dyDescent="0.2">
      <c r="B124" s="28"/>
      <c r="E124" s="261" t="str">
        <f>E11</f>
        <v>4 - Slaboprud</v>
      </c>
      <c r="F124" s="302"/>
      <c r="G124" s="302"/>
      <c r="H124" s="302"/>
      <c r="L124" s="28"/>
    </row>
    <row r="125" spans="2:12" s="1" customFormat="1" ht="7.15" customHeight="1" x14ac:dyDescent="0.2">
      <c r="B125" s="28"/>
      <c r="L125" s="28"/>
    </row>
    <row r="126" spans="2:12" s="1" customFormat="1" ht="12" customHeight="1" x14ac:dyDescent="0.2">
      <c r="B126" s="28"/>
      <c r="C126" s="23" t="s">
        <v>15</v>
      </c>
      <c r="F126" s="21" t="str">
        <f>F14</f>
        <v xml:space="preserve"> </v>
      </c>
      <c r="I126" s="23" t="s">
        <v>17</v>
      </c>
      <c r="J126" s="51" t="str">
        <f>IF(J14="","",J14)</f>
        <v/>
      </c>
      <c r="L126" s="28"/>
    </row>
    <row r="127" spans="2:12" s="1" customFormat="1" ht="7.15" customHeight="1" x14ac:dyDescent="0.2">
      <c r="B127" s="28"/>
      <c r="L127" s="28"/>
    </row>
    <row r="128" spans="2:12" s="1" customFormat="1" ht="40.15" customHeight="1" x14ac:dyDescent="0.2">
      <c r="B128" s="28"/>
      <c r="C128" s="23" t="s">
        <v>18</v>
      </c>
      <c r="F128" s="21" t="str">
        <f>E17</f>
        <v xml:space="preserve">Ministerstvo vnútra Slovenskej republiky </v>
      </c>
      <c r="I128" s="23" t="s">
        <v>24</v>
      </c>
      <c r="J128" s="24" t="str">
        <f>E23</f>
        <v xml:space="preserve">Architectural &amp; Building Management s.r.o. </v>
      </c>
      <c r="L128" s="28"/>
    </row>
    <row r="129" spans="2:65" s="1" customFormat="1" ht="15.4" customHeight="1" x14ac:dyDescent="0.2">
      <c r="B129" s="28"/>
      <c r="C129" s="23" t="s">
        <v>22</v>
      </c>
      <c r="F129" s="21" t="str">
        <f>IF(E20="","",E20)</f>
        <v xml:space="preserve"> </v>
      </c>
      <c r="I129" s="23" t="s">
        <v>27</v>
      </c>
      <c r="J129" s="24"/>
      <c r="L129" s="28"/>
    </row>
    <row r="130" spans="2:65" s="1" customFormat="1" ht="10.35" customHeight="1" x14ac:dyDescent="0.2">
      <c r="B130" s="28"/>
      <c r="L130" s="28"/>
    </row>
    <row r="131" spans="2:65" s="10" customFormat="1" ht="29.25" customHeight="1" x14ac:dyDescent="0.2">
      <c r="B131" s="129"/>
      <c r="C131" s="130" t="s">
        <v>146</v>
      </c>
      <c r="D131" s="131" t="s">
        <v>56</v>
      </c>
      <c r="E131" s="131" t="s">
        <v>52</v>
      </c>
      <c r="F131" s="131" t="s">
        <v>53</v>
      </c>
      <c r="G131" s="131" t="s">
        <v>147</v>
      </c>
      <c r="H131" s="131" t="s">
        <v>148</v>
      </c>
      <c r="I131" s="131" t="s">
        <v>149</v>
      </c>
      <c r="J131" s="132" t="s">
        <v>124</v>
      </c>
      <c r="K131" s="133" t="s">
        <v>150</v>
      </c>
      <c r="L131" s="129"/>
      <c r="M131" s="57" t="s">
        <v>1</v>
      </c>
      <c r="N131" s="58" t="s">
        <v>35</v>
      </c>
      <c r="O131" s="58" t="s">
        <v>151</v>
      </c>
      <c r="P131" s="58" t="s">
        <v>152</v>
      </c>
      <c r="Q131" s="58" t="s">
        <v>153</v>
      </c>
      <c r="R131" s="58" t="s">
        <v>154</v>
      </c>
      <c r="S131" s="58" t="s">
        <v>155</v>
      </c>
      <c r="T131" s="59" t="s">
        <v>156</v>
      </c>
    </row>
    <row r="132" spans="2:65" s="1" customFormat="1" ht="22.9" customHeight="1" x14ac:dyDescent="0.25">
      <c r="B132" s="28"/>
      <c r="C132" s="62" t="s">
        <v>120</v>
      </c>
      <c r="J132" s="134"/>
      <c r="L132" s="28"/>
      <c r="M132" s="60"/>
      <c r="N132" s="52"/>
      <c r="O132" s="52"/>
      <c r="P132" s="135">
        <f>P133</f>
        <v>0</v>
      </c>
      <c r="Q132" s="52"/>
      <c r="R132" s="135">
        <f>R133</f>
        <v>0</v>
      </c>
      <c r="S132" s="52"/>
      <c r="T132" s="136">
        <f>T133</f>
        <v>0</v>
      </c>
      <c r="AT132" s="14" t="s">
        <v>70</v>
      </c>
      <c r="AU132" s="14" t="s">
        <v>126</v>
      </c>
      <c r="BK132" s="137">
        <f>BK133</f>
        <v>0</v>
      </c>
    </row>
    <row r="133" spans="2:65" s="11" customFormat="1" ht="25.9" customHeight="1" x14ac:dyDescent="0.2">
      <c r="B133" s="138"/>
      <c r="D133" s="139" t="s">
        <v>70</v>
      </c>
      <c r="E133" s="140" t="s">
        <v>157</v>
      </c>
      <c r="F133" s="140" t="s">
        <v>653</v>
      </c>
      <c r="J133" s="141"/>
      <c r="L133" s="138"/>
      <c r="M133" s="142"/>
      <c r="P133" s="143">
        <f>P135+SUM(P136:P164)</f>
        <v>0</v>
      </c>
      <c r="R133" s="143">
        <f>R135+SUM(R136:R164)</f>
        <v>0</v>
      </c>
      <c r="T133" s="144">
        <f>T135+SUM(T136:T164)</f>
        <v>0</v>
      </c>
      <c r="AR133" s="139" t="s">
        <v>78</v>
      </c>
      <c r="AT133" s="145" t="s">
        <v>70</v>
      </c>
      <c r="AU133" s="145" t="s">
        <v>71</v>
      </c>
      <c r="AY133" s="139" t="s">
        <v>159</v>
      </c>
      <c r="BK133" s="146">
        <f>BK135+SUM(BK136:BK164)</f>
        <v>0</v>
      </c>
    </row>
    <row r="134" spans="2:65" s="11" customFormat="1" ht="25.9" customHeight="1" x14ac:dyDescent="0.25">
      <c r="B134" s="138"/>
      <c r="D134" s="139"/>
      <c r="E134" s="140"/>
      <c r="F134" s="214" t="s">
        <v>1732</v>
      </c>
      <c r="J134" s="141"/>
      <c r="L134" s="138"/>
      <c r="M134" s="142"/>
      <c r="P134" s="143"/>
      <c r="R134" s="143"/>
      <c r="T134" s="144"/>
      <c r="AR134" s="139"/>
      <c r="AT134" s="145"/>
      <c r="AU134" s="145"/>
      <c r="AY134" s="139"/>
      <c r="BK134" s="146"/>
    </row>
    <row r="135" spans="2:65" s="1" customFormat="1" ht="16.5" customHeight="1" x14ac:dyDescent="0.2">
      <c r="B135" s="123"/>
      <c r="C135" s="149" t="s">
        <v>71</v>
      </c>
      <c r="D135" s="149" t="s">
        <v>161</v>
      </c>
      <c r="E135" s="150" t="s">
        <v>654</v>
      </c>
      <c r="F135" s="151" t="s">
        <v>655</v>
      </c>
      <c r="G135" s="152" t="s">
        <v>196</v>
      </c>
      <c r="H135" s="153">
        <v>660</v>
      </c>
      <c r="I135" s="154"/>
      <c r="J135" s="154"/>
      <c r="K135" s="155"/>
      <c r="L135" s="28"/>
      <c r="M135" s="156" t="s">
        <v>1</v>
      </c>
      <c r="N135" s="122" t="s">
        <v>37</v>
      </c>
      <c r="O135" s="157">
        <v>0</v>
      </c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AR135" s="159" t="s">
        <v>90</v>
      </c>
      <c r="AT135" s="159" t="s">
        <v>161</v>
      </c>
      <c r="AU135" s="159" t="s">
        <v>78</v>
      </c>
      <c r="AY135" s="14" t="s">
        <v>159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4" t="s">
        <v>83</v>
      </c>
      <c r="BK135" s="160">
        <f>ROUND(I135*H135,2)</f>
        <v>0</v>
      </c>
      <c r="BL135" s="14" t="s">
        <v>90</v>
      </c>
      <c r="BM135" s="159" t="s">
        <v>90</v>
      </c>
    </row>
    <row r="136" spans="2:65" s="1" customFormat="1" ht="16.5" customHeight="1" x14ac:dyDescent="0.2">
      <c r="B136" s="123"/>
      <c r="C136" s="149" t="s">
        <v>71</v>
      </c>
      <c r="D136" s="149" t="s">
        <v>161</v>
      </c>
      <c r="E136" s="150" t="s">
        <v>656</v>
      </c>
      <c r="F136" s="187" t="s">
        <v>1745</v>
      </c>
      <c r="G136" s="152" t="s">
        <v>462</v>
      </c>
      <c r="H136" s="153">
        <v>22</v>
      </c>
      <c r="I136" s="154"/>
      <c r="J136" s="154"/>
      <c r="K136" s="155"/>
      <c r="L136" s="28"/>
      <c r="M136" s="156" t="s">
        <v>1</v>
      </c>
      <c r="N136" s="122" t="s">
        <v>37</v>
      </c>
      <c r="O136" s="157">
        <v>0</v>
      </c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8">
        <f>S136*H136</f>
        <v>0</v>
      </c>
      <c r="AR136" s="159" t="s">
        <v>90</v>
      </c>
      <c r="AT136" s="159" t="s">
        <v>161</v>
      </c>
      <c r="AU136" s="159" t="s">
        <v>78</v>
      </c>
      <c r="AY136" s="14" t="s">
        <v>159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83</v>
      </c>
      <c r="BK136" s="160">
        <f>ROUND(I136*H136,2)</f>
        <v>0</v>
      </c>
      <c r="BL136" s="14" t="s">
        <v>90</v>
      </c>
      <c r="BM136" s="159" t="s">
        <v>102</v>
      </c>
    </row>
    <row r="137" spans="2:65" s="1" customFormat="1" ht="19.5" x14ac:dyDescent="0.2">
      <c r="B137" s="28"/>
      <c r="D137" s="175" t="s">
        <v>493</v>
      </c>
      <c r="F137" s="176" t="s">
        <v>657</v>
      </c>
      <c r="L137" s="28"/>
      <c r="M137" s="177"/>
      <c r="T137" s="54"/>
      <c r="AT137" s="14" t="s">
        <v>493</v>
      </c>
      <c r="AU137" s="14" t="s">
        <v>78</v>
      </c>
    </row>
    <row r="138" spans="2:65" s="1" customFormat="1" ht="16.5" customHeight="1" x14ac:dyDescent="0.2">
      <c r="B138" s="123"/>
      <c r="C138" s="149" t="s">
        <v>71</v>
      </c>
      <c r="D138" s="149" t="s">
        <v>161</v>
      </c>
      <c r="E138" s="150" t="s">
        <v>658</v>
      </c>
      <c r="F138" s="151" t="s">
        <v>659</v>
      </c>
      <c r="G138" s="152" t="s">
        <v>196</v>
      </c>
      <c r="H138" s="153">
        <v>1540</v>
      </c>
      <c r="I138" s="154"/>
      <c r="J138" s="154"/>
      <c r="K138" s="155"/>
      <c r="L138" s="28"/>
      <c r="M138" s="156" t="s">
        <v>1</v>
      </c>
      <c r="N138" s="122" t="s">
        <v>37</v>
      </c>
      <c r="O138" s="157">
        <v>0</v>
      </c>
      <c r="P138" s="157">
        <f>O138*H138</f>
        <v>0</v>
      </c>
      <c r="Q138" s="157">
        <v>0</v>
      </c>
      <c r="R138" s="157">
        <f>Q138*H138</f>
        <v>0</v>
      </c>
      <c r="S138" s="157">
        <v>0</v>
      </c>
      <c r="T138" s="158">
        <f>S138*H138</f>
        <v>0</v>
      </c>
      <c r="AR138" s="159" t="s">
        <v>90</v>
      </c>
      <c r="AT138" s="159" t="s">
        <v>161</v>
      </c>
      <c r="AU138" s="159" t="s">
        <v>78</v>
      </c>
      <c r="AY138" s="14" t="s">
        <v>159</v>
      </c>
      <c r="BE138" s="160">
        <f>IF(N138="základná",J138,0)</f>
        <v>0</v>
      </c>
      <c r="BF138" s="160">
        <f>IF(N138="znížená",J138,0)</f>
        <v>0</v>
      </c>
      <c r="BG138" s="160">
        <f>IF(N138="zákl. prenesená",J138,0)</f>
        <v>0</v>
      </c>
      <c r="BH138" s="160">
        <f>IF(N138="zníž. prenesená",J138,0)</f>
        <v>0</v>
      </c>
      <c r="BI138" s="160">
        <f>IF(N138="nulová",J138,0)</f>
        <v>0</v>
      </c>
      <c r="BJ138" s="14" t="s">
        <v>83</v>
      </c>
      <c r="BK138" s="160">
        <f>ROUND(I138*H138,2)</f>
        <v>0</v>
      </c>
      <c r="BL138" s="14" t="s">
        <v>90</v>
      </c>
      <c r="BM138" s="159" t="s">
        <v>170</v>
      </c>
    </row>
    <row r="139" spans="2:65" s="1" customFormat="1" ht="19.5" x14ac:dyDescent="0.2">
      <c r="B139" s="28"/>
      <c r="D139" s="175" t="s">
        <v>493</v>
      </c>
      <c r="F139" s="176" t="s">
        <v>660</v>
      </c>
      <c r="L139" s="28"/>
      <c r="M139" s="177"/>
      <c r="T139" s="54"/>
      <c r="AT139" s="14" t="s">
        <v>493</v>
      </c>
      <c r="AU139" s="14" t="s">
        <v>78</v>
      </c>
    </row>
    <row r="140" spans="2:65" s="1" customFormat="1" ht="16.5" customHeight="1" x14ac:dyDescent="0.2">
      <c r="B140" s="123"/>
      <c r="C140" s="149" t="s">
        <v>71</v>
      </c>
      <c r="D140" s="149" t="s">
        <v>161</v>
      </c>
      <c r="E140" s="150" t="s">
        <v>661</v>
      </c>
      <c r="F140" s="151" t="s">
        <v>662</v>
      </c>
      <c r="G140" s="152" t="s">
        <v>462</v>
      </c>
      <c r="H140" s="153">
        <v>21</v>
      </c>
      <c r="I140" s="154"/>
      <c r="J140" s="154"/>
      <c r="K140" s="155"/>
      <c r="L140" s="28"/>
      <c r="M140" s="156" t="s">
        <v>1</v>
      </c>
      <c r="N140" s="122" t="s">
        <v>37</v>
      </c>
      <c r="O140" s="157">
        <v>0</v>
      </c>
      <c r="P140" s="157">
        <f t="shared" ref="P140:P145" si="0">O140*H140</f>
        <v>0</v>
      </c>
      <c r="Q140" s="157">
        <v>0</v>
      </c>
      <c r="R140" s="157">
        <f t="shared" ref="R140:R145" si="1">Q140*H140</f>
        <v>0</v>
      </c>
      <c r="S140" s="157">
        <v>0</v>
      </c>
      <c r="T140" s="158">
        <f t="shared" ref="T140:T145" si="2">S140*H140</f>
        <v>0</v>
      </c>
      <c r="AR140" s="159" t="s">
        <v>90</v>
      </c>
      <c r="AT140" s="159" t="s">
        <v>161</v>
      </c>
      <c r="AU140" s="159" t="s">
        <v>78</v>
      </c>
      <c r="AY140" s="14" t="s">
        <v>159</v>
      </c>
      <c r="BE140" s="160">
        <f t="shared" ref="BE140:BE145" si="3">IF(N140="základná",J140,0)</f>
        <v>0</v>
      </c>
      <c r="BF140" s="160">
        <f t="shared" ref="BF140:BF145" si="4">IF(N140="znížená",J140,0)</f>
        <v>0</v>
      </c>
      <c r="BG140" s="160">
        <f t="shared" ref="BG140:BG145" si="5">IF(N140="zákl. prenesená",J140,0)</f>
        <v>0</v>
      </c>
      <c r="BH140" s="160">
        <f t="shared" ref="BH140:BH145" si="6">IF(N140="zníž. prenesená",J140,0)</f>
        <v>0</v>
      </c>
      <c r="BI140" s="160">
        <f t="shared" ref="BI140:BI145" si="7">IF(N140="nulová",J140,0)</f>
        <v>0</v>
      </c>
      <c r="BJ140" s="14" t="s">
        <v>83</v>
      </c>
      <c r="BK140" s="160">
        <f t="shared" ref="BK140:BK145" si="8">ROUND(I140*H140,2)</f>
        <v>0</v>
      </c>
      <c r="BL140" s="14" t="s">
        <v>90</v>
      </c>
      <c r="BM140" s="159" t="s">
        <v>177</v>
      </c>
    </row>
    <row r="141" spans="2:65" s="1" customFormat="1" ht="16.5" customHeight="1" x14ac:dyDescent="0.2">
      <c r="B141" s="123"/>
      <c r="C141" s="149" t="s">
        <v>71</v>
      </c>
      <c r="D141" s="149" t="s">
        <v>161</v>
      </c>
      <c r="E141" s="150" t="s">
        <v>663</v>
      </c>
      <c r="F141" s="151" t="s">
        <v>664</v>
      </c>
      <c r="G141" s="152" t="s">
        <v>462</v>
      </c>
      <c r="H141" s="153">
        <v>1</v>
      </c>
      <c r="I141" s="154"/>
      <c r="J141" s="154"/>
      <c r="K141" s="155"/>
      <c r="L141" s="28"/>
      <c r="M141" s="156" t="s">
        <v>1</v>
      </c>
      <c r="N141" s="122" t="s">
        <v>37</v>
      </c>
      <c r="O141" s="157">
        <v>0</v>
      </c>
      <c r="P141" s="157">
        <f t="shared" si="0"/>
        <v>0</v>
      </c>
      <c r="Q141" s="157">
        <v>0</v>
      </c>
      <c r="R141" s="157">
        <f t="shared" si="1"/>
        <v>0</v>
      </c>
      <c r="S141" s="157">
        <v>0</v>
      </c>
      <c r="T141" s="158">
        <f t="shared" si="2"/>
        <v>0</v>
      </c>
      <c r="AR141" s="159" t="s">
        <v>90</v>
      </c>
      <c r="AT141" s="159" t="s">
        <v>161</v>
      </c>
      <c r="AU141" s="159" t="s">
        <v>78</v>
      </c>
      <c r="AY141" s="14" t="s">
        <v>159</v>
      </c>
      <c r="BE141" s="160">
        <f t="shared" si="3"/>
        <v>0</v>
      </c>
      <c r="BF141" s="160">
        <f t="shared" si="4"/>
        <v>0</v>
      </c>
      <c r="BG141" s="160">
        <f t="shared" si="5"/>
        <v>0</v>
      </c>
      <c r="BH141" s="160">
        <f t="shared" si="6"/>
        <v>0</v>
      </c>
      <c r="BI141" s="160">
        <f t="shared" si="7"/>
        <v>0</v>
      </c>
      <c r="BJ141" s="14" t="s">
        <v>83</v>
      </c>
      <c r="BK141" s="160">
        <f t="shared" si="8"/>
        <v>0</v>
      </c>
      <c r="BL141" s="14" t="s">
        <v>90</v>
      </c>
      <c r="BM141" s="159" t="s">
        <v>180</v>
      </c>
    </row>
    <row r="142" spans="2:65" s="1" customFormat="1" ht="16.5" customHeight="1" x14ac:dyDescent="0.2">
      <c r="B142" s="123"/>
      <c r="C142" s="149" t="s">
        <v>71</v>
      </c>
      <c r="D142" s="149" t="s">
        <v>161</v>
      </c>
      <c r="E142" s="150" t="s">
        <v>665</v>
      </c>
      <c r="F142" s="151" t="s">
        <v>666</v>
      </c>
      <c r="G142" s="152" t="s">
        <v>462</v>
      </c>
      <c r="H142" s="153">
        <v>22</v>
      </c>
      <c r="I142" s="154"/>
      <c r="J142" s="154"/>
      <c r="K142" s="155"/>
      <c r="L142" s="28"/>
      <c r="M142" s="156" t="s">
        <v>1</v>
      </c>
      <c r="N142" s="122" t="s">
        <v>37</v>
      </c>
      <c r="O142" s="157">
        <v>0</v>
      </c>
      <c r="P142" s="157">
        <f t="shared" si="0"/>
        <v>0</v>
      </c>
      <c r="Q142" s="157">
        <v>0</v>
      </c>
      <c r="R142" s="157">
        <f t="shared" si="1"/>
        <v>0</v>
      </c>
      <c r="S142" s="157">
        <v>0</v>
      </c>
      <c r="T142" s="158">
        <f t="shared" si="2"/>
        <v>0</v>
      </c>
      <c r="AR142" s="159" t="s">
        <v>90</v>
      </c>
      <c r="AT142" s="159" t="s">
        <v>161</v>
      </c>
      <c r="AU142" s="159" t="s">
        <v>78</v>
      </c>
      <c r="AY142" s="14" t="s">
        <v>159</v>
      </c>
      <c r="BE142" s="160">
        <f t="shared" si="3"/>
        <v>0</v>
      </c>
      <c r="BF142" s="160">
        <f t="shared" si="4"/>
        <v>0</v>
      </c>
      <c r="BG142" s="160">
        <f t="shared" si="5"/>
        <v>0</v>
      </c>
      <c r="BH142" s="160">
        <f t="shared" si="6"/>
        <v>0</v>
      </c>
      <c r="BI142" s="160">
        <f t="shared" si="7"/>
        <v>0</v>
      </c>
      <c r="BJ142" s="14" t="s">
        <v>83</v>
      </c>
      <c r="BK142" s="160">
        <f t="shared" si="8"/>
        <v>0</v>
      </c>
      <c r="BL142" s="14" t="s">
        <v>90</v>
      </c>
      <c r="BM142" s="159" t="s">
        <v>183</v>
      </c>
    </row>
    <row r="143" spans="2:65" s="1" customFormat="1" ht="16.5" customHeight="1" x14ac:dyDescent="0.2">
      <c r="B143" s="123"/>
      <c r="C143" s="149" t="s">
        <v>71</v>
      </c>
      <c r="D143" s="149" t="s">
        <v>161</v>
      </c>
      <c r="E143" s="150" t="s">
        <v>667</v>
      </c>
      <c r="F143" s="151" t="s">
        <v>668</v>
      </c>
      <c r="G143" s="152" t="s">
        <v>462</v>
      </c>
      <c r="H143" s="153">
        <v>44</v>
      </c>
      <c r="I143" s="154"/>
      <c r="J143" s="154"/>
      <c r="K143" s="155"/>
      <c r="L143" s="28"/>
      <c r="M143" s="156" t="s">
        <v>1</v>
      </c>
      <c r="N143" s="122" t="s">
        <v>37</v>
      </c>
      <c r="O143" s="157">
        <v>0</v>
      </c>
      <c r="P143" s="157">
        <f t="shared" si="0"/>
        <v>0</v>
      </c>
      <c r="Q143" s="157">
        <v>0</v>
      </c>
      <c r="R143" s="157">
        <f t="shared" si="1"/>
        <v>0</v>
      </c>
      <c r="S143" s="157">
        <v>0</v>
      </c>
      <c r="T143" s="158">
        <f t="shared" si="2"/>
        <v>0</v>
      </c>
      <c r="AR143" s="159" t="s">
        <v>90</v>
      </c>
      <c r="AT143" s="159" t="s">
        <v>161</v>
      </c>
      <c r="AU143" s="159" t="s">
        <v>78</v>
      </c>
      <c r="AY143" s="14" t="s">
        <v>159</v>
      </c>
      <c r="BE143" s="160">
        <f t="shared" si="3"/>
        <v>0</v>
      </c>
      <c r="BF143" s="160">
        <f t="shared" si="4"/>
        <v>0</v>
      </c>
      <c r="BG143" s="160">
        <f t="shared" si="5"/>
        <v>0</v>
      </c>
      <c r="BH143" s="160">
        <f t="shared" si="6"/>
        <v>0</v>
      </c>
      <c r="BI143" s="160">
        <f t="shared" si="7"/>
        <v>0</v>
      </c>
      <c r="BJ143" s="14" t="s">
        <v>83</v>
      </c>
      <c r="BK143" s="160">
        <f t="shared" si="8"/>
        <v>0</v>
      </c>
      <c r="BL143" s="14" t="s">
        <v>90</v>
      </c>
      <c r="BM143" s="159" t="s">
        <v>186</v>
      </c>
    </row>
    <row r="144" spans="2:65" s="1" customFormat="1" ht="16.5" customHeight="1" x14ac:dyDescent="0.2">
      <c r="B144" s="123"/>
      <c r="C144" s="149" t="s">
        <v>71</v>
      </c>
      <c r="D144" s="149" t="s">
        <v>161</v>
      </c>
      <c r="E144" s="150" t="s">
        <v>669</v>
      </c>
      <c r="F144" s="151" t="s">
        <v>670</v>
      </c>
      <c r="G144" s="152" t="s">
        <v>462</v>
      </c>
      <c r="H144" s="153">
        <v>44</v>
      </c>
      <c r="I144" s="154"/>
      <c r="J144" s="154"/>
      <c r="K144" s="155"/>
      <c r="L144" s="28"/>
      <c r="M144" s="156" t="s">
        <v>1</v>
      </c>
      <c r="N144" s="122" t="s">
        <v>37</v>
      </c>
      <c r="O144" s="157">
        <v>0</v>
      </c>
      <c r="P144" s="157">
        <f t="shared" si="0"/>
        <v>0</v>
      </c>
      <c r="Q144" s="157">
        <v>0</v>
      </c>
      <c r="R144" s="157">
        <f t="shared" si="1"/>
        <v>0</v>
      </c>
      <c r="S144" s="157">
        <v>0</v>
      </c>
      <c r="T144" s="158">
        <f t="shared" si="2"/>
        <v>0</v>
      </c>
      <c r="AR144" s="159" t="s">
        <v>90</v>
      </c>
      <c r="AT144" s="159" t="s">
        <v>161</v>
      </c>
      <c r="AU144" s="159" t="s">
        <v>78</v>
      </c>
      <c r="AY144" s="14" t="s">
        <v>159</v>
      </c>
      <c r="BE144" s="160">
        <f t="shared" si="3"/>
        <v>0</v>
      </c>
      <c r="BF144" s="160">
        <f t="shared" si="4"/>
        <v>0</v>
      </c>
      <c r="BG144" s="160">
        <f t="shared" si="5"/>
        <v>0</v>
      </c>
      <c r="BH144" s="160">
        <f t="shared" si="6"/>
        <v>0</v>
      </c>
      <c r="BI144" s="160">
        <f t="shared" si="7"/>
        <v>0</v>
      </c>
      <c r="BJ144" s="14" t="s">
        <v>83</v>
      </c>
      <c r="BK144" s="160">
        <f t="shared" si="8"/>
        <v>0</v>
      </c>
      <c r="BL144" s="14" t="s">
        <v>90</v>
      </c>
      <c r="BM144" s="159" t="s">
        <v>190</v>
      </c>
    </row>
    <row r="145" spans="2:65" s="1" customFormat="1" ht="16.5" customHeight="1" x14ac:dyDescent="0.2">
      <c r="B145" s="123"/>
      <c r="C145" s="149" t="s">
        <v>71</v>
      </c>
      <c r="D145" s="149" t="s">
        <v>161</v>
      </c>
      <c r="E145" s="150" t="s">
        <v>671</v>
      </c>
      <c r="F145" s="151" t="s">
        <v>672</v>
      </c>
      <c r="G145" s="152" t="s">
        <v>462</v>
      </c>
      <c r="H145" s="153">
        <v>44</v>
      </c>
      <c r="I145" s="154"/>
      <c r="J145" s="154"/>
      <c r="K145" s="155"/>
      <c r="L145" s="28"/>
      <c r="M145" s="156" t="s">
        <v>1</v>
      </c>
      <c r="N145" s="122" t="s">
        <v>37</v>
      </c>
      <c r="O145" s="157">
        <v>0</v>
      </c>
      <c r="P145" s="157">
        <f t="shared" si="0"/>
        <v>0</v>
      </c>
      <c r="Q145" s="157">
        <v>0</v>
      </c>
      <c r="R145" s="157">
        <f t="shared" si="1"/>
        <v>0</v>
      </c>
      <c r="S145" s="157">
        <v>0</v>
      </c>
      <c r="T145" s="158">
        <f t="shared" si="2"/>
        <v>0</v>
      </c>
      <c r="AR145" s="159" t="s">
        <v>90</v>
      </c>
      <c r="AT145" s="159" t="s">
        <v>161</v>
      </c>
      <c r="AU145" s="159" t="s">
        <v>78</v>
      </c>
      <c r="AY145" s="14" t="s">
        <v>159</v>
      </c>
      <c r="BE145" s="160">
        <f t="shared" si="3"/>
        <v>0</v>
      </c>
      <c r="BF145" s="160">
        <f t="shared" si="4"/>
        <v>0</v>
      </c>
      <c r="BG145" s="160">
        <f t="shared" si="5"/>
        <v>0</v>
      </c>
      <c r="BH145" s="160">
        <f t="shared" si="6"/>
        <v>0</v>
      </c>
      <c r="BI145" s="160">
        <f t="shared" si="7"/>
        <v>0</v>
      </c>
      <c r="BJ145" s="14" t="s">
        <v>83</v>
      </c>
      <c r="BK145" s="160">
        <f t="shared" si="8"/>
        <v>0</v>
      </c>
      <c r="BL145" s="14" t="s">
        <v>90</v>
      </c>
      <c r="BM145" s="159" t="s">
        <v>7</v>
      </c>
    </row>
    <row r="146" spans="2:65" s="1" customFormat="1" ht="25.5" customHeight="1" x14ac:dyDescent="0.2">
      <c r="B146" s="123"/>
      <c r="C146" s="188"/>
      <c r="D146" s="188"/>
      <c r="E146" s="189"/>
      <c r="F146" s="213" t="s">
        <v>1746</v>
      </c>
      <c r="G146" s="193"/>
      <c r="H146" s="194"/>
      <c r="I146" s="195"/>
      <c r="J146" s="195"/>
      <c r="K146" s="124"/>
      <c r="L146" s="28"/>
      <c r="M146" s="156"/>
      <c r="N146" s="122"/>
      <c r="O146" s="157"/>
      <c r="P146" s="157"/>
      <c r="Q146" s="157"/>
      <c r="R146" s="157"/>
      <c r="S146" s="157"/>
      <c r="T146" s="158"/>
      <c r="AR146" s="159"/>
      <c r="AT146" s="159"/>
      <c r="AU146" s="159"/>
      <c r="AY146" s="14"/>
      <c r="BE146" s="160"/>
      <c r="BF146" s="160"/>
      <c r="BG146" s="160"/>
      <c r="BH146" s="160"/>
      <c r="BI146" s="160"/>
      <c r="BJ146" s="14"/>
      <c r="BK146" s="160"/>
      <c r="BL146" s="14"/>
      <c r="BM146" s="159"/>
    </row>
    <row r="147" spans="2:65" s="1" customFormat="1" x14ac:dyDescent="0.2">
      <c r="B147" s="28"/>
      <c r="D147" s="175" t="s">
        <v>493</v>
      </c>
      <c r="F147" s="186" t="s">
        <v>1747</v>
      </c>
      <c r="L147" s="28"/>
      <c r="M147" s="177"/>
      <c r="T147" s="54"/>
      <c r="AT147" s="14" t="s">
        <v>493</v>
      </c>
      <c r="AU147" s="14" t="s">
        <v>78</v>
      </c>
    </row>
    <row r="148" spans="2:65" s="1" customFormat="1" ht="16.5" customHeight="1" x14ac:dyDescent="0.2">
      <c r="B148" s="123"/>
      <c r="C148" s="149" t="s">
        <v>71</v>
      </c>
      <c r="D148" s="149" t="s">
        <v>161</v>
      </c>
      <c r="E148" s="150" t="s">
        <v>654</v>
      </c>
      <c r="F148" s="151" t="s">
        <v>655</v>
      </c>
      <c r="G148" s="152" t="s">
        <v>196</v>
      </c>
      <c r="H148" s="153">
        <v>900</v>
      </c>
      <c r="I148" s="154"/>
      <c r="J148" s="154"/>
      <c r="K148" s="155"/>
      <c r="L148" s="28"/>
      <c r="M148" s="156" t="s">
        <v>1</v>
      </c>
      <c r="N148" s="122" t="s">
        <v>37</v>
      </c>
      <c r="O148" s="157">
        <v>0</v>
      </c>
      <c r="P148" s="157">
        <f>O148*H148</f>
        <v>0</v>
      </c>
      <c r="Q148" s="157">
        <v>0</v>
      </c>
      <c r="R148" s="157">
        <f>Q148*H148</f>
        <v>0</v>
      </c>
      <c r="S148" s="157">
        <v>0</v>
      </c>
      <c r="T148" s="158">
        <f>S148*H148</f>
        <v>0</v>
      </c>
      <c r="AR148" s="159" t="s">
        <v>90</v>
      </c>
      <c r="AT148" s="159" t="s">
        <v>161</v>
      </c>
      <c r="AU148" s="159" t="s">
        <v>78</v>
      </c>
      <c r="AY148" s="14" t="s">
        <v>159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4" t="s">
        <v>83</v>
      </c>
      <c r="BK148" s="160">
        <f>ROUND(I148*H148,2)</f>
        <v>0</v>
      </c>
      <c r="BL148" s="14" t="s">
        <v>90</v>
      </c>
      <c r="BM148" s="159" t="s">
        <v>197</v>
      </c>
    </row>
    <row r="149" spans="2:65" s="1" customFormat="1" ht="19.5" x14ac:dyDescent="0.2">
      <c r="B149" s="28"/>
      <c r="D149" s="175" t="s">
        <v>493</v>
      </c>
      <c r="F149" s="176" t="s">
        <v>657</v>
      </c>
      <c r="L149" s="28"/>
      <c r="M149" s="177"/>
      <c r="T149" s="54"/>
      <c r="AT149" s="14" t="s">
        <v>493</v>
      </c>
      <c r="AU149" s="14" t="s">
        <v>78</v>
      </c>
    </row>
    <row r="150" spans="2:65" s="1" customFormat="1" ht="16.5" customHeight="1" x14ac:dyDescent="0.2">
      <c r="B150" s="123"/>
      <c r="C150" s="149" t="s">
        <v>71</v>
      </c>
      <c r="D150" s="149" t="s">
        <v>161</v>
      </c>
      <c r="E150" s="150" t="s">
        <v>673</v>
      </c>
      <c r="F150" s="151" t="s">
        <v>674</v>
      </c>
      <c r="G150" s="152" t="s">
        <v>196</v>
      </c>
      <c r="H150" s="153">
        <v>950</v>
      </c>
      <c r="I150" s="154"/>
      <c r="J150" s="154"/>
      <c r="K150" s="155"/>
      <c r="L150" s="28"/>
      <c r="M150" s="156" t="s">
        <v>1</v>
      </c>
      <c r="N150" s="122" t="s">
        <v>37</v>
      </c>
      <c r="O150" s="157">
        <v>0</v>
      </c>
      <c r="P150" s="157">
        <f t="shared" ref="P150:P157" si="9">O150*H150</f>
        <v>0</v>
      </c>
      <c r="Q150" s="157">
        <v>0</v>
      </c>
      <c r="R150" s="157">
        <f t="shared" ref="R150:R157" si="10">Q150*H150</f>
        <v>0</v>
      </c>
      <c r="S150" s="157">
        <v>0</v>
      </c>
      <c r="T150" s="158">
        <f t="shared" ref="T150:T157" si="11">S150*H150</f>
        <v>0</v>
      </c>
      <c r="AR150" s="159" t="s">
        <v>90</v>
      </c>
      <c r="AT150" s="159" t="s">
        <v>161</v>
      </c>
      <c r="AU150" s="159" t="s">
        <v>78</v>
      </c>
      <c r="AY150" s="14" t="s">
        <v>159</v>
      </c>
      <c r="BE150" s="160">
        <f t="shared" ref="BE150:BE157" si="12">IF(N150="základná",J150,0)</f>
        <v>0</v>
      </c>
      <c r="BF150" s="160">
        <f t="shared" ref="BF150:BF157" si="13">IF(N150="znížená",J150,0)</f>
        <v>0</v>
      </c>
      <c r="BG150" s="160">
        <f t="shared" ref="BG150:BG157" si="14">IF(N150="zákl. prenesená",J150,0)</f>
        <v>0</v>
      </c>
      <c r="BH150" s="160">
        <f t="shared" ref="BH150:BH157" si="15">IF(N150="zníž. prenesená",J150,0)</f>
        <v>0</v>
      </c>
      <c r="BI150" s="160">
        <f t="shared" ref="BI150:BI157" si="16">IF(N150="nulová",J150,0)</f>
        <v>0</v>
      </c>
      <c r="BJ150" s="14" t="s">
        <v>83</v>
      </c>
      <c r="BK150" s="160">
        <f t="shared" ref="BK150:BK157" si="17">ROUND(I150*H150,2)</f>
        <v>0</v>
      </c>
      <c r="BL150" s="14" t="s">
        <v>90</v>
      </c>
      <c r="BM150" s="159" t="s">
        <v>200</v>
      </c>
    </row>
    <row r="151" spans="2:65" s="1" customFormat="1" ht="16.5" customHeight="1" x14ac:dyDescent="0.2">
      <c r="B151" s="123"/>
      <c r="C151" s="149" t="s">
        <v>71</v>
      </c>
      <c r="D151" s="149" t="s">
        <v>161</v>
      </c>
      <c r="E151" s="150" t="s">
        <v>675</v>
      </c>
      <c r="F151" s="151" t="s">
        <v>676</v>
      </c>
      <c r="G151" s="152" t="s">
        <v>462</v>
      </c>
      <c r="H151" s="153">
        <v>24</v>
      </c>
      <c r="I151" s="154"/>
      <c r="J151" s="154"/>
      <c r="K151" s="155"/>
      <c r="L151" s="28"/>
      <c r="M151" s="156" t="s">
        <v>1</v>
      </c>
      <c r="N151" s="122" t="s">
        <v>37</v>
      </c>
      <c r="O151" s="157">
        <v>0</v>
      </c>
      <c r="P151" s="157">
        <f t="shared" si="9"/>
        <v>0</v>
      </c>
      <c r="Q151" s="157">
        <v>0</v>
      </c>
      <c r="R151" s="157">
        <f t="shared" si="10"/>
        <v>0</v>
      </c>
      <c r="S151" s="157">
        <v>0</v>
      </c>
      <c r="T151" s="158">
        <f t="shared" si="11"/>
        <v>0</v>
      </c>
      <c r="AR151" s="159" t="s">
        <v>90</v>
      </c>
      <c r="AT151" s="159" t="s">
        <v>161</v>
      </c>
      <c r="AU151" s="159" t="s">
        <v>78</v>
      </c>
      <c r="AY151" s="14" t="s">
        <v>159</v>
      </c>
      <c r="BE151" s="160">
        <f t="shared" si="12"/>
        <v>0</v>
      </c>
      <c r="BF151" s="160">
        <f t="shared" si="13"/>
        <v>0</v>
      </c>
      <c r="BG151" s="160">
        <f t="shared" si="14"/>
        <v>0</v>
      </c>
      <c r="BH151" s="160">
        <f t="shared" si="15"/>
        <v>0</v>
      </c>
      <c r="BI151" s="160">
        <f t="shared" si="16"/>
        <v>0</v>
      </c>
      <c r="BJ151" s="14" t="s">
        <v>83</v>
      </c>
      <c r="BK151" s="160">
        <f t="shared" si="17"/>
        <v>0</v>
      </c>
      <c r="BL151" s="14" t="s">
        <v>90</v>
      </c>
      <c r="BM151" s="159" t="s">
        <v>204</v>
      </c>
    </row>
    <row r="152" spans="2:65" s="1" customFormat="1" ht="16.5" customHeight="1" x14ac:dyDescent="0.2">
      <c r="B152" s="123"/>
      <c r="C152" s="149" t="s">
        <v>71</v>
      </c>
      <c r="D152" s="149" t="s">
        <v>161</v>
      </c>
      <c r="E152" s="150" t="s">
        <v>677</v>
      </c>
      <c r="F152" s="151" t="s">
        <v>678</v>
      </c>
      <c r="G152" s="152" t="s">
        <v>462</v>
      </c>
      <c r="H152" s="153">
        <v>12</v>
      </c>
      <c r="I152" s="154"/>
      <c r="J152" s="154"/>
      <c r="K152" s="155"/>
      <c r="L152" s="28"/>
      <c r="M152" s="156" t="s">
        <v>1</v>
      </c>
      <c r="N152" s="122" t="s">
        <v>37</v>
      </c>
      <c r="O152" s="157">
        <v>0</v>
      </c>
      <c r="P152" s="157">
        <f t="shared" si="9"/>
        <v>0</v>
      </c>
      <c r="Q152" s="157">
        <v>0</v>
      </c>
      <c r="R152" s="157">
        <f t="shared" si="10"/>
        <v>0</v>
      </c>
      <c r="S152" s="157">
        <v>0</v>
      </c>
      <c r="T152" s="158">
        <f t="shared" si="11"/>
        <v>0</v>
      </c>
      <c r="AR152" s="159" t="s">
        <v>90</v>
      </c>
      <c r="AT152" s="159" t="s">
        <v>161</v>
      </c>
      <c r="AU152" s="159" t="s">
        <v>78</v>
      </c>
      <c r="AY152" s="14" t="s">
        <v>159</v>
      </c>
      <c r="BE152" s="160">
        <f t="shared" si="12"/>
        <v>0</v>
      </c>
      <c r="BF152" s="160">
        <f t="shared" si="13"/>
        <v>0</v>
      </c>
      <c r="BG152" s="160">
        <f t="shared" si="14"/>
        <v>0</v>
      </c>
      <c r="BH152" s="160">
        <f t="shared" si="15"/>
        <v>0</v>
      </c>
      <c r="BI152" s="160">
        <f t="shared" si="16"/>
        <v>0</v>
      </c>
      <c r="BJ152" s="14" t="s">
        <v>83</v>
      </c>
      <c r="BK152" s="160">
        <f t="shared" si="17"/>
        <v>0</v>
      </c>
      <c r="BL152" s="14" t="s">
        <v>90</v>
      </c>
      <c r="BM152" s="159" t="s">
        <v>207</v>
      </c>
    </row>
    <row r="153" spans="2:65" s="1" customFormat="1" ht="16.5" customHeight="1" x14ac:dyDescent="0.2">
      <c r="B153" s="123"/>
      <c r="C153" s="149" t="s">
        <v>71</v>
      </c>
      <c r="D153" s="149" t="s">
        <v>161</v>
      </c>
      <c r="E153" s="150" t="s">
        <v>679</v>
      </c>
      <c r="F153" s="151" t="s">
        <v>680</v>
      </c>
      <c r="G153" s="152" t="s">
        <v>462</v>
      </c>
      <c r="H153" s="153">
        <v>12</v>
      </c>
      <c r="I153" s="154"/>
      <c r="J153" s="154"/>
      <c r="K153" s="155"/>
      <c r="L153" s="28"/>
      <c r="M153" s="156" t="s">
        <v>1</v>
      </c>
      <c r="N153" s="122" t="s">
        <v>37</v>
      </c>
      <c r="O153" s="157">
        <v>0</v>
      </c>
      <c r="P153" s="157">
        <f t="shared" si="9"/>
        <v>0</v>
      </c>
      <c r="Q153" s="157">
        <v>0</v>
      </c>
      <c r="R153" s="157">
        <f t="shared" si="10"/>
        <v>0</v>
      </c>
      <c r="S153" s="157">
        <v>0</v>
      </c>
      <c r="T153" s="158">
        <f t="shared" si="11"/>
        <v>0</v>
      </c>
      <c r="AR153" s="159" t="s">
        <v>90</v>
      </c>
      <c r="AT153" s="159" t="s">
        <v>161</v>
      </c>
      <c r="AU153" s="159" t="s">
        <v>78</v>
      </c>
      <c r="AY153" s="14" t="s">
        <v>159</v>
      </c>
      <c r="BE153" s="160">
        <f t="shared" si="12"/>
        <v>0</v>
      </c>
      <c r="BF153" s="160">
        <f t="shared" si="13"/>
        <v>0</v>
      </c>
      <c r="BG153" s="160">
        <f t="shared" si="14"/>
        <v>0</v>
      </c>
      <c r="BH153" s="160">
        <f t="shared" si="15"/>
        <v>0</v>
      </c>
      <c r="BI153" s="160">
        <f t="shared" si="16"/>
        <v>0</v>
      </c>
      <c r="BJ153" s="14" t="s">
        <v>83</v>
      </c>
      <c r="BK153" s="160">
        <f t="shared" si="17"/>
        <v>0</v>
      </c>
      <c r="BL153" s="14" t="s">
        <v>90</v>
      </c>
      <c r="BM153" s="159" t="s">
        <v>211</v>
      </c>
    </row>
    <row r="154" spans="2:65" s="1" customFormat="1" ht="16.5" customHeight="1" x14ac:dyDescent="0.2">
      <c r="B154" s="123"/>
      <c r="C154" s="149" t="s">
        <v>71</v>
      </c>
      <c r="D154" s="149" t="s">
        <v>161</v>
      </c>
      <c r="E154" s="150" t="s">
        <v>681</v>
      </c>
      <c r="F154" s="151" t="s">
        <v>682</v>
      </c>
      <c r="G154" s="152" t="s">
        <v>462</v>
      </c>
      <c r="H154" s="153">
        <v>12</v>
      </c>
      <c r="I154" s="154"/>
      <c r="J154" s="154"/>
      <c r="K154" s="155"/>
      <c r="L154" s="28"/>
      <c r="M154" s="156" t="s">
        <v>1</v>
      </c>
      <c r="N154" s="122" t="s">
        <v>37</v>
      </c>
      <c r="O154" s="157">
        <v>0</v>
      </c>
      <c r="P154" s="157">
        <f t="shared" si="9"/>
        <v>0</v>
      </c>
      <c r="Q154" s="157">
        <v>0</v>
      </c>
      <c r="R154" s="157">
        <f t="shared" si="10"/>
        <v>0</v>
      </c>
      <c r="S154" s="157">
        <v>0</v>
      </c>
      <c r="T154" s="158">
        <f t="shared" si="11"/>
        <v>0</v>
      </c>
      <c r="AR154" s="159" t="s">
        <v>90</v>
      </c>
      <c r="AT154" s="159" t="s">
        <v>161</v>
      </c>
      <c r="AU154" s="159" t="s">
        <v>78</v>
      </c>
      <c r="AY154" s="14" t="s">
        <v>159</v>
      </c>
      <c r="BE154" s="160">
        <f t="shared" si="12"/>
        <v>0</v>
      </c>
      <c r="BF154" s="160">
        <f t="shared" si="13"/>
        <v>0</v>
      </c>
      <c r="BG154" s="160">
        <f t="shared" si="14"/>
        <v>0</v>
      </c>
      <c r="BH154" s="160">
        <f t="shared" si="15"/>
        <v>0</v>
      </c>
      <c r="BI154" s="160">
        <f t="shared" si="16"/>
        <v>0</v>
      </c>
      <c r="BJ154" s="14" t="s">
        <v>83</v>
      </c>
      <c r="BK154" s="160">
        <f t="shared" si="17"/>
        <v>0</v>
      </c>
      <c r="BL154" s="14" t="s">
        <v>90</v>
      </c>
      <c r="BM154" s="159" t="s">
        <v>214</v>
      </c>
    </row>
    <row r="155" spans="2:65" s="1" customFormat="1" ht="16.5" customHeight="1" x14ac:dyDescent="0.2">
      <c r="B155" s="123"/>
      <c r="C155" s="149" t="s">
        <v>71</v>
      </c>
      <c r="D155" s="149" t="s">
        <v>161</v>
      </c>
      <c r="E155" s="150" t="s">
        <v>683</v>
      </c>
      <c r="F155" s="151" t="s">
        <v>684</v>
      </c>
      <c r="G155" s="152" t="s">
        <v>462</v>
      </c>
      <c r="H155" s="153">
        <v>330</v>
      </c>
      <c r="I155" s="154"/>
      <c r="J155" s="154"/>
      <c r="K155" s="155"/>
      <c r="L155" s="28"/>
      <c r="M155" s="156" t="s">
        <v>1</v>
      </c>
      <c r="N155" s="122" t="s">
        <v>37</v>
      </c>
      <c r="O155" s="157">
        <v>0</v>
      </c>
      <c r="P155" s="157">
        <f t="shared" si="9"/>
        <v>0</v>
      </c>
      <c r="Q155" s="157">
        <v>0</v>
      </c>
      <c r="R155" s="157">
        <f t="shared" si="10"/>
        <v>0</v>
      </c>
      <c r="S155" s="157">
        <v>0</v>
      </c>
      <c r="T155" s="158">
        <f t="shared" si="11"/>
        <v>0</v>
      </c>
      <c r="AR155" s="159" t="s">
        <v>90</v>
      </c>
      <c r="AT155" s="159" t="s">
        <v>161</v>
      </c>
      <c r="AU155" s="159" t="s">
        <v>78</v>
      </c>
      <c r="AY155" s="14" t="s">
        <v>159</v>
      </c>
      <c r="BE155" s="160">
        <f t="shared" si="12"/>
        <v>0</v>
      </c>
      <c r="BF155" s="160">
        <f t="shared" si="13"/>
        <v>0</v>
      </c>
      <c r="BG155" s="160">
        <f t="shared" si="14"/>
        <v>0</v>
      </c>
      <c r="BH155" s="160">
        <f t="shared" si="15"/>
        <v>0</v>
      </c>
      <c r="BI155" s="160">
        <f t="shared" si="16"/>
        <v>0</v>
      </c>
      <c r="BJ155" s="14" t="s">
        <v>83</v>
      </c>
      <c r="BK155" s="160">
        <f t="shared" si="17"/>
        <v>0</v>
      </c>
      <c r="BL155" s="14" t="s">
        <v>90</v>
      </c>
      <c r="BM155" s="159" t="s">
        <v>218</v>
      </c>
    </row>
    <row r="156" spans="2:65" s="1" customFormat="1" ht="16.5" customHeight="1" x14ac:dyDescent="0.2">
      <c r="B156" s="123"/>
      <c r="C156" s="149" t="s">
        <v>71</v>
      </c>
      <c r="D156" s="149" t="s">
        <v>161</v>
      </c>
      <c r="E156" s="150" t="s">
        <v>685</v>
      </c>
      <c r="F156" s="151" t="s">
        <v>686</v>
      </c>
      <c r="G156" s="152" t="s">
        <v>462</v>
      </c>
      <c r="H156" s="153">
        <v>1</v>
      </c>
      <c r="I156" s="154"/>
      <c r="J156" s="154"/>
      <c r="K156" s="155"/>
      <c r="L156" s="28"/>
      <c r="M156" s="156" t="s">
        <v>1</v>
      </c>
      <c r="N156" s="122" t="s">
        <v>37</v>
      </c>
      <c r="O156" s="157">
        <v>0</v>
      </c>
      <c r="P156" s="157">
        <f t="shared" si="9"/>
        <v>0</v>
      </c>
      <c r="Q156" s="157">
        <v>0</v>
      </c>
      <c r="R156" s="157">
        <f t="shared" si="10"/>
        <v>0</v>
      </c>
      <c r="S156" s="157">
        <v>0</v>
      </c>
      <c r="T156" s="158">
        <f t="shared" si="11"/>
        <v>0</v>
      </c>
      <c r="AR156" s="159" t="s">
        <v>90</v>
      </c>
      <c r="AT156" s="159" t="s">
        <v>161</v>
      </c>
      <c r="AU156" s="159" t="s">
        <v>78</v>
      </c>
      <c r="AY156" s="14" t="s">
        <v>159</v>
      </c>
      <c r="BE156" s="160">
        <f t="shared" si="12"/>
        <v>0</v>
      </c>
      <c r="BF156" s="160">
        <f t="shared" si="13"/>
        <v>0</v>
      </c>
      <c r="BG156" s="160">
        <f t="shared" si="14"/>
        <v>0</v>
      </c>
      <c r="BH156" s="160">
        <f t="shared" si="15"/>
        <v>0</v>
      </c>
      <c r="BI156" s="160">
        <f t="shared" si="16"/>
        <v>0</v>
      </c>
      <c r="BJ156" s="14" t="s">
        <v>83</v>
      </c>
      <c r="BK156" s="160">
        <f t="shared" si="17"/>
        <v>0</v>
      </c>
      <c r="BL156" s="14" t="s">
        <v>90</v>
      </c>
      <c r="BM156" s="159" t="s">
        <v>221</v>
      </c>
    </row>
    <row r="157" spans="2:65" s="1" customFormat="1" ht="16.5" customHeight="1" x14ac:dyDescent="0.2">
      <c r="B157" s="123"/>
      <c r="C157" s="149" t="s">
        <v>71</v>
      </c>
      <c r="D157" s="149" t="s">
        <v>161</v>
      </c>
      <c r="E157" s="150" t="s">
        <v>687</v>
      </c>
      <c r="F157" s="151" t="s">
        <v>688</v>
      </c>
      <c r="G157" s="152" t="s">
        <v>462</v>
      </c>
      <c r="H157" s="153">
        <v>1</v>
      </c>
      <c r="I157" s="154"/>
      <c r="J157" s="154"/>
      <c r="K157" s="155"/>
      <c r="L157" s="28"/>
      <c r="M157" s="156" t="s">
        <v>1</v>
      </c>
      <c r="N157" s="122" t="s">
        <v>37</v>
      </c>
      <c r="O157" s="157">
        <v>0</v>
      </c>
      <c r="P157" s="157">
        <f t="shared" si="9"/>
        <v>0</v>
      </c>
      <c r="Q157" s="157">
        <v>0</v>
      </c>
      <c r="R157" s="157">
        <f t="shared" si="10"/>
        <v>0</v>
      </c>
      <c r="S157" s="157">
        <v>0</v>
      </c>
      <c r="T157" s="158">
        <f t="shared" si="11"/>
        <v>0</v>
      </c>
      <c r="AR157" s="159" t="s">
        <v>90</v>
      </c>
      <c r="AT157" s="159" t="s">
        <v>161</v>
      </c>
      <c r="AU157" s="159" t="s">
        <v>78</v>
      </c>
      <c r="AY157" s="14" t="s">
        <v>159</v>
      </c>
      <c r="BE157" s="160">
        <f t="shared" si="12"/>
        <v>0</v>
      </c>
      <c r="BF157" s="160">
        <f t="shared" si="13"/>
        <v>0</v>
      </c>
      <c r="BG157" s="160">
        <f t="shared" si="14"/>
        <v>0</v>
      </c>
      <c r="BH157" s="160">
        <f t="shared" si="15"/>
        <v>0</v>
      </c>
      <c r="BI157" s="160">
        <f t="shared" si="16"/>
        <v>0</v>
      </c>
      <c r="BJ157" s="14" t="s">
        <v>83</v>
      </c>
      <c r="BK157" s="160">
        <f t="shared" si="17"/>
        <v>0</v>
      </c>
      <c r="BL157" s="14" t="s">
        <v>90</v>
      </c>
      <c r="BM157" s="159" t="s">
        <v>225</v>
      </c>
    </row>
    <row r="158" spans="2:65" s="1" customFormat="1" ht="25.5" customHeight="1" x14ac:dyDescent="0.2">
      <c r="B158" s="28"/>
      <c r="D158" s="175"/>
      <c r="F158" s="215" t="s">
        <v>1738</v>
      </c>
      <c r="G158" s="196"/>
      <c r="H158" s="196"/>
      <c r="I158" s="196"/>
      <c r="J158" s="197"/>
      <c r="L158" s="28"/>
      <c r="M158" s="177"/>
      <c r="T158" s="54"/>
      <c r="AT158" s="14" t="s">
        <v>493</v>
      </c>
      <c r="AU158" s="14" t="s">
        <v>78</v>
      </c>
    </row>
    <row r="159" spans="2:65" s="1" customFormat="1" ht="16.5" customHeight="1" x14ac:dyDescent="0.2">
      <c r="B159" s="123"/>
      <c r="C159" s="149" t="s">
        <v>71</v>
      </c>
      <c r="D159" s="149" t="s">
        <v>161</v>
      </c>
      <c r="E159" s="150" t="s">
        <v>689</v>
      </c>
      <c r="F159" s="151" t="s">
        <v>690</v>
      </c>
      <c r="G159" s="152" t="s">
        <v>196</v>
      </c>
      <c r="H159" s="153">
        <v>80</v>
      </c>
      <c r="I159" s="154"/>
      <c r="J159" s="154"/>
      <c r="K159" s="155"/>
      <c r="L159" s="28"/>
      <c r="M159" s="156" t="s">
        <v>1</v>
      </c>
      <c r="N159" s="122" t="s">
        <v>37</v>
      </c>
      <c r="O159" s="157">
        <v>0</v>
      </c>
      <c r="P159" s="157">
        <f>O159*H159</f>
        <v>0</v>
      </c>
      <c r="Q159" s="157">
        <v>0</v>
      </c>
      <c r="R159" s="157">
        <f>Q159*H159</f>
        <v>0</v>
      </c>
      <c r="S159" s="157">
        <v>0</v>
      </c>
      <c r="T159" s="158">
        <f>S159*H159</f>
        <v>0</v>
      </c>
      <c r="AR159" s="159" t="s">
        <v>90</v>
      </c>
      <c r="AT159" s="159" t="s">
        <v>161</v>
      </c>
      <c r="AU159" s="159" t="s">
        <v>78</v>
      </c>
      <c r="AY159" s="14" t="s">
        <v>159</v>
      </c>
      <c r="BE159" s="160">
        <f>IF(N159="základná",J159,0)</f>
        <v>0</v>
      </c>
      <c r="BF159" s="160">
        <f>IF(N159="znížená",J159,0)</f>
        <v>0</v>
      </c>
      <c r="BG159" s="160">
        <f>IF(N159="zákl. prenesená",J159,0)</f>
        <v>0</v>
      </c>
      <c r="BH159" s="160">
        <f>IF(N159="zníž. prenesená",J159,0)</f>
        <v>0</v>
      </c>
      <c r="BI159" s="160">
        <f>IF(N159="nulová",J159,0)</f>
        <v>0</v>
      </c>
      <c r="BJ159" s="14" t="s">
        <v>83</v>
      </c>
      <c r="BK159" s="160">
        <f>ROUND(I159*H159,2)</f>
        <v>0</v>
      </c>
      <c r="BL159" s="14" t="s">
        <v>90</v>
      </c>
      <c r="BM159" s="159" t="s">
        <v>229</v>
      </c>
    </row>
    <row r="160" spans="2:65" s="1" customFormat="1" ht="16.5" customHeight="1" x14ac:dyDescent="0.2">
      <c r="B160" s="123"/>
      <c r="C160" s="149" t="s">
        <v>71</v>
      </c>
      <c r="D160" s="149" t="s">
        <v>161</v>
      </c>
      <c r="E160" s="150" t="s">
        <v>691</v>
      </c>
      <c r="F160" s="151" t="s">
        <v>692</v>
      </c>
      <c r="G160" s="152" t="s">
        <v>462</v>
      </c>
      <c r="H160" s="153">
        <v>3</v>
      </c>
      <c r="I160" s="154"/>
      <c r="J160" s="154"/>
      <c r="K160" s="155"/>
      <c r="L160" s="28"/>
      <c r="M160" s="156" t="s">
        <v>1</v>
      </c>
      <c r="N160" s="122" t="s">
        <v>37</v>
      </c>
      <c r="O160" s="157">
        <v>0</v>
      </c>
      <c r="P160" s="157">
        <f>O160*H160</f>
        <v>0</v>
      </c>
      <c r="Q160" s="157">
        <v>0</v>
      </c>
      <c r="R160" s="157">
        <f>Q160*H160</f>
        <v>0</v>
      </c>
      <c r="S160" s="157">
        <v>0</v>
      </c>
      <c r="T160" s="158">
        <f>S160*H160</f>
        <v>0</v>
      </c>
      <c r="AR160" s="159" t="s">
        <v>90</v>
      </c>
      <c r="AT160" s="159" t="s">
        <v>161</v>
      </c>
      <c r="AU160" s="159" t="s">
        <v>78</v>
      </c>
      <c r="AY160" s="14" t="s">
        <v>159</v>
      </c>
      <c r="BE160" s="160">
        <f>IF(N160="základná",J160,0)</f>
        <v>0</v>
      </c>
      <c r="BF160" s="160">
        <f>IF(N160="znížená",J160,0)</f>
        <v>0</v>
      </c>
      <c r="BG160" s="160">
        <f>IF(N160="zákl. prenesená",J160,0)</f>
        <v>0</v>
      </c>
      <c r="BH160" s="160">
        <f>IF(N160="zníž. prenesená",J160,0)</f>
        <v>0</v>
      </c>
      <c r="BI160" s="160">
        <f>IF(N160="nulová",J160,0)</f>
        <v>0</v>
      </c>
      <c r="BJ160" s="14" t="s">
        <v>83</v>
      </c>
      <c r="BK160" s="160">
        <f>ROUND(I160*H160,2)</f>
        <v>0</v>
      </c>
      <c r="BL160" s="14" t="s">
        <v>90</v>
      </c>
      <c r="BM160" s="159" t="s">
        <v>233</v>
      </c>
    </row>
    <row r="161" spans="2:65" s="1" customFormat="1" ht="16.5" customHeight="1" x14ac:dyDescent="0.2">
      <c r="B161" s="123"/>
      <c r="C161" s="149" t="s">
        <v>71</v>
      </c>
      <c r="D161" s="149" t="s">
        <v>161</v>
      </c>
      <c r="E161" s="150" t="s">
        <v>693</v>
      </c>
      <c r="F161" s="151" t="s">
        <v>694</v>
      </c>
      <c r="G161" s="152" t="s">
        <v>462</v>
      </c>
      <c r="H161" s="153">
        <v>3</v>
      </c>
      <c r="I161" s="154"/>
      <c r="J161" s="154"/>
      <c r="K161" s="155"/>
      <c r="L161" s="28"/>
      <c r="M161" s="156" t="s">
        <v>1</v>
      </c>
      <c r="N161" s="122" t="s">
        <v>37</v>
      </c>
      <c r="O161" s="157">
        <v>0</v>
      </c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AR161" s="159" t="s">
        <v>90</v>
      </c>
      <c r="AT161" s="159" t="s">
        <v>161</v>
      </c>
      <c r="AU161" s="159" t="s">
        <v>78</v>
      </c>
      <c r="AY161" s="14" t="s">
        <v>159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4" t="s">
        <v>83</v>
      </c>
      <c r="BK161" s="160">
        <f>ROUND(I161*H161,2)</f>
        <v>0</v>
      </c>
      <c r="BL161" s="14" t="s">
        <v>90</v>
      </c>
      <c r="BM161" s="159" t="s">
        <v>236</v>
      </c>
    </row>
    <row r="162" spans="2:65" s="1" customFormat="1" ht="16.5" customHeight="1" x14ac:dyDescent="0.2">
      <c r="B162" s="123"/>
      <c r="C162" s="149" t="s">
        <v>71</v>
      </c>
      <c r="D162" s="149" t="s">
        <v>161</v>
      </c>
      <c r="E162" s="150" t="s">
        <v>695</v>
      </c>
      <c r="F162" s="151" t="s">
        <v>696</v>
      </c>
      <c r="G162" s="152" t="s">
        <v>196</v>
      </c>
      <c r="H162" s="153">
        <v>90</v>
      </c>
      <c r="I162" s="154"/>
      <c r="J162" s="154"/>
      <c r="K162" s="155"/>
      <c r="L162" s="28"/>
      <c r="M162" s="156" t="s">
        <v>1</v>
      </c>
      <c r="N162" s="122" t="s">
        <v>37</v>
      </c>
      <c r="O162" s="157">
        <v>0</v>
      </c>
      <c r="P162" s="157">
        <f>O162*H162</f>
        <v>0</v>
      </c>
      <c r="Q162" s="157">
        <v>0</v>
      </c>
      <c r="R162" s="157">
        <f>Q162*H162</f>
        <v>0</v>
      </c>
      <c r="S162" s="157">
        <v>0</v>
      </c>
      <c r="T162" s="158">
        <f>S162*H162</f>
        <v>0</v>
      </c>
      <c r="AR162" s="159" t="s">
        <v>90</v>
      </c>
      <c r="AT162" s="159" t="s">
        <v>161</v>
      </c>
      <c r="AU162" s="159" t="s">
        <v>78</v>
      </c>
      <c r="AY162" s="14" t="s">
        <v>159</v>
      </c>
      <c r="BE162" s="160">
        <f>IF(N162="základná",J162,0)</f>
        <v>0</v>
      </c>
      <c r="BF162" s="160">
        <f>IF(N162="znížená",J162,0)</f>
        <v>0</v>
      </c>
      <c r="BG162" s="160">
        <f>IF(N162="zákl. prenesená",J162,0)</f>
        <v>0</v>
      </c>
      <c r="BH162" s="160">
        <f>IF(N162="zníž. prenesená",J162,0)</f>
        <v>0</v>
      </c>
      <c r="BI162" s="160">
        <f>IF(N162="nulová",J162,0)</f>
        <v>0</v>
      </c>
      <c r="BJ162" s="14" t="s">
        <v>83</v>
      </c>
      <c r="BK162" s="160">
        <f>ROUND(I162*H162,2)</f>
        <v>0</v>
      </c>
      <c r="BL162" s="14" t="s">
        <v>90</v>
      </c>
      <c r="BM162" s="159" t="s">
        <v>240</v>
      </c>
    </row>
    <row r="163" spans="2:65" s="1" customFormat="1" ht="16.5" customHeight="1" x14ac:dyDescent="0.2">
      <c r="B163" s="123"/>
      <c r="C163" s="149" t="s">
        <v>71</v>
      </c>
      <c r="D163" s="149" t="s">
        <v>161</v>
      </c>
      <c r="E163" s="150" t="s">
        <v>697</v>
      </c>
      <c r="F163" s="151" t="s">
        <v>698</v>
      </c>
      <c r="G163" s="152" t="s">
        <v>294</v>
      </c>
      <c r="H163" s="153"/>
      <c r="I163" s="154"/>
      <c r="J163" s="154"/>
      <c r="K163" s="155"/>
      <c r="L163" s="28"/>
      <c r="M163" s="156" t="s">
        <v>1</v>
      </c>
      <c r="N163" s="122" t="s">
        <v>37</v>
      </c>
      <c r="O163" s="157">
        <v>0</v>
      </c>
      <c r="P163" s="157">
        <f>O163*H163</f>
        <v>0</v>
      </c>
      <c r="Q163" s="157">
        <v>0</v>
      </c>
      <c r="R163" s="157">
        <f>Q163*H163</f>
        <v>0</v>
      </c>
      <c r="S163" s="157">
        <v>0</v>
      </c>
      <c r="T163" s="158">
        <f>S163*H163</f>
        <v>0</v>
      </c>
      <c r="AR163" s="159" t="s">
        <v>90</v>
      </c>
      <c r="AT163" s="159" t="s">
        <v>161</v>
      </c>
      <c r="AU163" s="159" t="s">
        <v>78</v>
      </c>
      <c r="AY163" s="14" t="s">
        <v>159</v>
      </c>
      <c r="BE163" s="160">
        <f>IF(N163="základná",J163,0)</f>
        <v>0</v>
      </c>
      <c r="BF163" s="160">
        <f>IF(N163="znížená",J163,0)</f>
        <v>0</v>
      </c>
      <c r="BG163" s="160">
        <f>IF(N163="zákl. prenesená",J163,0)</f>
        <v>0</v>
      </c>
      <c r="BH163" s="160">
        <f>IF(N163="zníž. prenesená",J163,0)</f>
        <v>0</v>
      </c>
      <c r="BI163" s="160">
        <f>IF(N163="nulová",J163,0)</f>
        <v>0</v>
      </c>
      <c r="BJ163" s="14" t="s">
        <v>83</v>
      </c>
      <c r="BK163" s="160">
        <f>ROUND(I163*H163,2)</f>
        <v>0</v>
      </c>
      <c r="BL163" s="14" t="s">
        <v>90</v>
      </c>
      <c r="BM163" s="159" t="s">
        <v>247</v>
      </c>
    </row>
    <row r="164" spans="2:65" s="11" customFormat="1" ht="25.5" customHeight="1" x14ac:dyDescent="0.2">
      <c r="B164" s="138"/>
      <c r="D164" s="139" t="s">
        <v>70</v>
      </c>
      <c r="E164" s="140" t="s">
        <v>284</v>
      </c>
      <c r="F164" s="140" t="s">
        <v>572</v>
      </c>
      <c r="J164" s="148"/>
      <c r="L164" s="138"/>
      <c r="M164" s="142"/>
      <c r="P164" s="143">
        <f>P166+SUM(P167:P192)</f>
        <v>0</v>
      </c>
      <c r="R164" s="143">
        <f>R166+SUM(R167:R192)</f>
        <v>0</v>
      </c>
      <c r="T164" s="144">
        <f>T166+SUM(T167:T192)</f>
        <v>0</v>
      </c>
      <c r="AR164" s="139" t="s">
        <v>78</v>
      </c>
      <c r="AT164" s="145" t="s">
        <v>70</v>
      </c>
      <c r="AU164" s="145" t="s">
        <v>78</v>
      </c>
      <c r="AY164" s="139" t="s">
        <v>159</v>
      </c>
      <c r="BK164" s="146">
        <f>BK166+SUM(BK167:BK192)</f>
        <v>0</v>
      </c>
    </row>
    <row r="165" spans="2:65" s="11" customFormat="1" ht="25.5" customHeight="1" x14ac:dyDescent="0.25">
      <c r="B165" s="138"/>
      <c r="D165" s="139"/>
      <c r="E165" s="147"/>
      <c r="F165" s="214" t="s">
        <v>1732</v>
      </c>
      <c r="J165" s="148"/>
      <c r="L165" s="138"/>
      <c r="M165" s="142"/>
      <c r="P165" s="143"/>
      <c r="R165" s="143"/>
      <c r="T165" s="144"/>
      <c r="AR165" s="139"/>
      <c r="AT165" s="145"/>
      <c r="AU165" s="145"/>
      <c r="AY165" s="139"/>
      <c r="BK165" s="146"/>
    </row>
    <row r="166" spans="2:65" s="1" customFormat="1" ht="16.5" customHeight="1" x14ac:dyDescent="0.2">
      <c r="B166" s="123"/>
      <c r="C166" s="149" t="s">
        <v>71</v>
      </c>
      <c r="D166" s="149" t="s">
        <v>161</v>
      </c>
      <c r="E166" s="150" t="s">
        <v>699</v>
      </c>
      <c r="F166" s="151" t="s">
        <v>655</v>
      </c>
      <c r="G166" s="152" t="s">
        <v>196</v>
      </c>
      <c r="H166" s="153">
        <v>693</v>
      </c>
      <c r="I166" s="154"/>
      <c r="J166" s="154"/>
      <c r="K166" s="155"/>
      <c r="L166" s="28"/>
      <c r="M166" s="156" t="s">
        <v>1</v>
      </c>
      <c r="N166" s="122" t="s">
        <v>37</v>
      </c>
      <c r="O166" s="157">
        <v>0</v>
      </c>
      <c r="P166" s="157">
        <f>O166*H166</f>
        <v>0</v>
      </c>
      <c r="Q166" s="157">
        <v>0</v>
      </c>
      <c r="R166" s="157">
        <f>Q166*H166</f>
        <v>0</v>
      </c>
      <c r="S166" s="157">
        <v>0</v>
      </c>
      <c r="T166" s="158">
        <f>S166*H166</f>
        <v>0</v>
      </c>
      <c r="AR166" s="159" t="s">
        <v>90</v>
      </c>
      <c r="AT166" s="159" t="s">
        <v>161</v>
      </c>
      <c r="AU166" s="159" t="s">
        <v>83</v>
      </c>
      <c r="AY166" s="14" t="s">
        <v>159</v>
      </c>
      <c r="BE166" s="160">
        <f>IF(N166="základná",J166,0)</f>
        <v>0</v>
      </c>
      <c r="BF166" s="160">
        <f>IF(N166="znížená",J166,0)</f>
        <v>0</v>
      </c>
      <c r="BG166" s="160">
        <f>IF(N166="zákl. prenesená",J166,0)</f>
        <v>0</v>
      </c>
      <c r="BH166" s="160">
        <f>IF(N166="zníž. prenesená",J166,0)</f>
        <v>0</v>
      </c>
      <c r="BI166" s="160">
        <f>IF(N166="nulová",J166,0)</f>
        <v>0</v>
      </c>
      <c r="BJ166" s="14" t="s">
        <v>83</v>
      </c>
      <c r="BK166" s="160">
        <f>ROUND(I166*H166,2)</f>
        <v>0</v>
      </c>
      <c r="BL166" s="14" t="s">
        <v>90</v>
      </c>
      <c r="BM166" s="159" t="s">
        <v>254</v>
      </c>
    </row>
    <row r="167" spans="2:65" s="1" customFormat="1" ht="19.5" x14ac:dyDescent="0.2">
      <c r="B167" s="28"/>
      <c r="D167" s="175" t="s">
        <v>493</v>
      </c>
      <c r="F167" s="176" t="s">
        <v>494</v>
      </c>
      <c r="L167" s="28"/>
      <c r="M167" s="177"/>
      <c r="T167" s="54"/>
      <c r="AT167" s="14" t="s">
        <v>493</v>
      </c>
      <c r="AU167" s="14" t="s">
        <v>83</v>
      </c>
    </row>
    <row r="168" spans="2:65" s="1" customFormat="1" ht="16.5" customHeight="1" x14ac:dyDescent="0.2">
      <c r="B168" s="123"/>
      <c r="C168" s="149" t="s">
        <v>71</v>
      </c>
      <c r="D168" s="149" t="s">
        <v>161</v>
      </c>
      <c r="E168" s="150" t="s">
        <v>700</v>
      </c>
      <c r="F168" s="151" t="s">
        <v>701</v>
      </c>
      <c r="G168" s="152" t="s">
        <v>462</v>
      </c>
      <c r="H168" s="153">
        <v>22</v>
      </c>
      <c r="I168" s="154"/>
      <c r="J168" s="154"/>
      <c r="K168" s="155"/>
      <c r="L168" s="28"/>
      <c r="M168" s="156" t="s">
        <v>1</v>
      </c>
      <c r="N168" s="122" t="s">
        <v>37</v>
      </c>
      <c r="O168" s="157">
        <v>0</v>
      </c>
      <c r="P168" s="157">
        <f>O168*H168</f>
        <v>0</v>
      </c>
      <c r="Q168" s="157">
        <v>0</v>
      </c>
      <c r="R168" s="157">
        <f>Q168*H168</f>
        <v>0</v>
      </c>
      <c r="S168" s="157">
        <v>0</v>
      </c>
      <c r="T168" s="158">
        <f>S168*H168</f>
        <v>0</v>
      </c>
      <c r="AR168" s="159" t="s">
        <v>90</v>
      </c>
      <c r="AT168" s="159" t="s">
        <v>161</v>
      </c>
      <c r="AU168" s="159" t="s">
        <v>83</v>
      </c>
      <c r="AY168" s="14" t="s">
        <v>159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4" t="s">
        <v>83</v>
      </c>
      <c r="BK168" s="160">
        <f>ROUND(I168*H168,2)</f>
        <v>0</v>
      </c>
      <c r="BL168" s="14" t="s">
        <v>90</v>
      </c>
      <c r="BM168" s="159" t="s">
        <v>257</v>
      </c>
    </row>
    <row r="169" spans="2:65" s="1" customFormat="1" ht="19.5" x14ac:dyDescent="0.2">
      <c r="B169" s="28"/>
      <c r="D169" s="175" t="s">
        <v>493</v>
      </c>
      <c r="F169" s="176" t="s">
        <v>657</v>
      </c>
      <c r="L169" s="28"/>
      <c r="M169" s="177"/>
      <c r="T169" s="54"/>
      <c r="AT169" s="14" t="s">
        <v>493</v>
      </c>
      <c r="AU169" s="14" t="s">
        <v>83</v>
      </c>
    </row>
    <row r="170" spans="2:65" s="1" customFormat="1" ht="16.5" customHeight="1" x14ac:dyDescent="0.2">
      <c r="B170" s="123"/>
      <c r="C170" s="149" t="s">
        <v>71</v>
      </c>
      <c r="D170" s="149" t="s">
        <v>161</v>
      </c>
      <c r="E170" s="150" t="s">
        <v>702</v>
      </c>
      <c r="F170" s="151" t="s">
        <v>659</v>
      </c>
      <c r="G170" s="152" t="s">
        <v>196</v>
      </c>
      <c r="H170" s="153">
        <v>1617</v>
      </c>
      <c r="I170" s="154"/>
      <c r="J170" s="154"/>
      <c r="K170" s="155"/>
      <c r="L170" s="28"/>
      <c r="M170" s="156" t="s">
        <v>1</v>
      </c>
      <c r="N170" s="122" t="s">
        <v>37</v>
      </c>
      <c r="O170" s="157">
        <v>0</v>
      </c>
      <c r="P170" s="157">
        <f>O170*H170</f>
        <v>0</v>
      </c>
      <c r="Q170" s="157">
        <v>0</v>
      </c>
      <c r="R170" s="157">
        <f>Q170*H170</f>
        <v>0</v>
      </c>
      <c r="S170" s="157">
        <v>0</v>
      </c>
      <c r="T170" s="158">
        <f>S170*H170</f>
        <v>0</v>
      </c>
      <c r="AR170" s="159" t="s">
        <v>90</v>
      </c>
      <c r="AT170" s="159" t="s">
        <v>161</v>
      </c>
      <c r="AU170" s="159" t="s">
        <v>83</v>
      </c>
      <c r="AY170" s="14" t="s">
        <v>159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4" t="s">
        <v>83</v>
      </c>
      <c r="BK170" s="160">
        <f>ROUND(I170*H170,2)</f>
        <v>0</v>
      </c>
      <c r="BL170" s="14" t="s">
        <v>90</v>
      </c>
      <c r="BM170" s="159" t="s">
        <v>261</v>
      </c>
    </row>
    <row r="171" spans="2:65" s="1" customFormat="1" ht="19.5" x14ac:dyDescent="0.2">
      <c r="B171" s="28"/>
      <c r="D171" s="175" t="s">
        <v>493</v>
      </c>
      <c r="F171" s="176" t="s">
        <v>660</v>
      </c>
      <c r="L171" s="28"/>
      <c r="M171" s="177"/>
      <c r="T171" s="54"/>
      <c r="AT171" s="14" t="s">
        <v>493</v>
      </c>
      <c r="AU171" s="14" t="s">
        <v>83</v>
      </c>
    </row>
    <row r="172" spans="2:65" s="1" customFormat="1" ht="16.5" customHeight="1" x14ac:dyDescent="0.2">
      <c r="B172" s="123"/>
      <c r="C172" s="149" t="s">
        <v>71</v>
      </c>
      <c r="D172" s="149" t="s">
        <v>161</v>
      </c>
      <c r="E172" s="150" t="s">
        <v>703</v>
      </c>
      <c r="F172" s="151" t="s">
        <v>704</v>
      </c>
      <c r="G172" s="152" t="s">
        <v>462</v>
      </c>
      <c r="H172" s="153">
        <v>21</v>
      </c>
      <c r="I172" s="154"/>
      <c r="J172" s="154"/>
      <c r="K172" s="155"/>
      <c r="L172" s="28"/>
      <c r="M172" s="156" t="s">
        <v>1</v>
      </c>
      <c r="N172" s="122" t="s">
        <v>37</v>
      </c>
      <c r="O172" s="157">
        <v>0</v>
      </c>
      <c r="P172" s="157">
        <f>O172*H172</f>
        <v>0</v>
      </c>
      <c r="Q172" s="157">
        <v>0</v>
      </c>
      <c r="R172" s="157">
        <f>Q172*H172</f>
        <v>0</v>
      </c>
      <c r="S172" s="157">
        <v>0</v>
      </c>
      <c r="T172" s="158">
        <f>S172*H172</f>
        <v>0</v>
      </c>
      <c r="AR172" s="159" t="s">
        <v>90</v>
      </c>
      <c r="AT172" s="159" t="s">
        <v>161</v>
      </c>
      <c r="AU172" s="159" t="s">
        <v>83</v>
      </c>
      <c r="AY172" s="14" t="s">
        <v>159</v>
      </c>
      <c r="BE172" s="160">
        <f>IF(N172="základná",J172,0)</f>
        <v>0</v>
      </c>
      <c r="BF172" s="160">
        <f>IF(N172="znížená",J172,0)</f>
        <v>0</v>
      </c>
      <c r="BG172" s="160">
        <f>IF(N172="zákl. prenesená",J172,0)</f>
        <v>0</v>
      </c>
      <c r="BH172" s="160">
        <f>IF(N172="zníž. prenesená",J172,0)</f>
        <v>0</v>
      </c>
      <c r="BI172" s="160">
        <f>IF(N172="nulová",J172,0)</f>
        <v>0</v>
      </c>
      <c r="BJ172" s="14" t="s">
        <v>83</v>
      </c>
      <c r="BK172" s="160">
        <f>ROUND(I172*H172,2)</f>
        <v>0</v>
      </c>
      <c r="BL172" s="14" t="s">
        <v>90</v>
      </c>
      <c r="BM172" s="159" t="s">
        <v>265</v>
      </c>
    </row>
    <row r="173" spans="2:65" s="1" customFormat="1" ht="16.5" customHeight="1" x14ac:dyDescent="0.2">
      <c r="B173" s="123"/>
      <c r="C173" s="149" t="s">
        <v>71</v>
      </c>
      <c r="D173" s="149" t="s">
        <v>161</v>
      </c>
      <c r="E173" s="150" t="s">
        <v>705</v>
      </c>
      <c r="F173" s="151" t="s">
        <v>706</v>
      </c>
      <c r="G173" s="152" t="s">
        <v>462</v>
      </c>
      <c r="H173" s="153">
        <v>1</v>
      </c>
      <c r="I173" s="154"/>
      <c r="J173" s="154"/>
      <c r="K173" s="155"/>
      <c r="L173" s="28"/>
      <c r="M173" s="156" t="s">
        <v>1</v>
      </c>
      <c r="N173" s="122" t="s">
        <v>37</v>
      </c>
      <c r="O173" s="157">
        <v>0</v>
      </c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AR173" s="159" t="s">
        <v>90</v>
      </c>
      <c r="AT173" s="159" t="s">
        <v>161</v>
      </c>
      <c r="AU173" s="159" t="s">
        <v>83</v>
      </c>
      <c r="AY173" s="14" t="s">
        <v>159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4" t="s">
        <v>83</v>
      </c>
      <c r="BK173" s="160">
        <f>ROUND(I173*H173,2)</f>
        <v>0</v>
      </c>
      <c r="BL173" s="14" t="s">
        <v>90</v>
      </c>
      <c r="BM173" s="159" t="s">
        <v>269</v>
      </c>
    </row>
    <row r="174" spans="2:65" s="1" customFormat="1" ht="25.5" customHeight="1" x14ac:dyDescent="0.2">
      <c r="B174" s="123"/>
      <c r="C174" s="188"/>
      <c r="D174" s="188"/>
      <c r="E174" s="189"/>
      <c r="F174" s="213" t="s">
        <v>1746</v>
      </c>
      <c r="G174" s="190"/>
      <c r="H174" s="191"/>
      <c r="I174" s="192"/>
      <c r="J174" s="192"/>
      <c r="K174" s="124"/>
      <c r="L174" s="28"/>
      <c r="M174" s="156"/>
      <c r="N174" s="122"/>
      <c r="O174" s="157"/>
      <c r="P174" s="157"/>
      <c r="Q174" s="157"/>
      <c r="R174" s="157"/>
      <c r="S174" s="157"/>
      <c r="T174" s="158"/>
      <c r="AR174" s="159"/>
      <c r="AT174" s="159"/>
      <c r="AU174" s="159"/>
      <c r="AY174" s="14"/>
      <c r="BE174" s="160"/>
      <c r="BF174" s="160"/>
      <c r="BG174" s="160"/>
      <c r="BH174" s="160"/>
      <c r="BI174" s="160"/>
      <c r="BJ174" s="14"/>
      <c r="BK174" s="160"/>
      <c r="BL174" s="14"/>
      <c r="BM174" s="159"/>
    </row>
    <row r="175" spans="2:65" s="1" customFormat="1" x14ac:dyDescent="0.2">
      <c r="B175" s="28"/>
      <c r="D175" s="175" t="s">
        <v>493</v>
      </c>
      <c r="F175" s="186" t="s">
        <v>1747</v>
      </c>
      <c r="L175" s="28"/>
      <c r="M175" s="177"/>
      <c r="T175" s="54"/>
      <c r="AT175" s="14" t="s">
        <v>493</v>
      </c>
      <c r="AU175" s="14" t="s">
        <v>83</v>
      </c>
    </row>
    <row r="176" spans="2:65" s="1" customFormat="1" ht="16.5" customHeight="1" x14ac:dyDescent="0.2">
      <c r="B176" s="123"/>
      <c r="C176" s="149" t="s">
        <v>71</v>
      </c>
      <c r="D176" s="149" t="s">
        <v>161</v>
      </c>
      <c r="E176" s="150" t="s">
        <v>707</v>
      </c>
      <c r="F176" s="151" t="s">
        <v>708</v>
      </c>
      <c r="G176" s="152" t="s">
        <v>196</v>
      </c>
      <c r="H176" s="153">
        <v>945</v>
      </c>
      <c r="I176" s="154"/>
      <c r="J176" s="154"/>
      <c r="K176" s="155"/>
      <c r="L176" s="28"/>
      <c r="M176" s="156" t="s">
        <v>1</v>
      </c>
      <c r="N176" s="122" t="s">
        <v>37</v>
      </c>
      <c r="O176" s="157">
        <v>0</v>
      </c>
      <c r="P176" s="157">
        <f>O176*H176</f>
        <v>0</v>
      </c>
      <c r="Q176" s="157">
        <v>0</v>
      </c>
      <c r="R176" s="157">
        <f>Q176*H176</f>
        <v>0</v>
      </c>
      <c r="S176" s="157">
        <v>0</v>
      </c>
      <c r="T176" s="158">
        <f>S176*H176</f>
        <v>0</v>
      </c>
      <c r="AR176" s="159" t="s">
        <v>90</v>
      </c>
      <c r="AT176" s="159" t="s">
        <v>161</v>
      </c>
      <c r="AU176" s="159" t="s">
        <v>83</v>
      </c>
      <c r="AY176" s="14" t="s">
        <v>159</v>
      </c>
      <c r="BE176" s="160">
        <f>IF(N176="základná",J176,0)</f>
        <v>0</v>
      </c>
      <c r="BF176" s="160">
        <f>IF(N176="znížená",J176,0)</f>
        <v>0</v>
      </c>
      <c r="BG176" s="160">
        <f>IF(N176="zákl. prenesená",J176,0)</f>
        <v>0</v>
      </c>
      <c r="BH176" s="160">
        <f>IF(N176="zníž. prenesená",J176,0)</f>
        <v>0</v>
      </c>
      <c r="BI176" s="160">
        <f>IF(N176="nulová",J176,0)</f>
        <v>0</v>
      </c>
      <c r="BJ176" s="14" t="s">
        <v>83</v>
      </c>
      <c r="BK176" s="160">
        <f>ROUND(I176*H176,2)</f>
        <v>0</v>
      </c>
      <c r="BL176" s="14" t="s">
        <v>90</v>
      </c>
      <c r="BM176" s="159" t="s">
        <v>272</v>
      </c>
    </row>
    <row r="177" spans="2:65" s="1" customFormat="1" ht="16.5" customHeight="1" x14ac:dyDescent="0.2">
      <c r="B177" s="123"/>
      <c r="C177" s="149" t="s">
        <v>71</v>
      </c>
      <c r="D177" s="149" t="s">
        <v>161</v>
      </c>
      <c r="E177" s="150" t="s">
        <v>709</v>
      </c>
      <c r="F177" s="151" t="s">
        <v>710</v>
      </c>
      <c r="G177" s="152" t="s">
        <v>462</v>
      </c>
      <c r="H177" s="153">
        <v>300</v>
      </c>
      <c r="I177" s="154"/>
      <c r="J177" s="154"/>
      <c r="K177" s="155"/>
      <c r="L177" s="28"/>
      <c r="M177" s="156" t="s">
        <v>1</v>
      </c>
      <c r="N177" s="122" t="s">
        <v>37</v>
      </c>
      <c r="O177" s="157">
        <v>0</v>
      </c>
      <c r="P177" s="157">
        <f>O177*H177</f>
        <v>0</v>
      </c>
      <c r="Q177" s="157">
        <v>0</v>
      </c>
      <c r="R177" s="157">
        <f>Q177*H177</f>
        <v>0</v>
      </c>
      <c r="S177" s="157">
        <v>0</v>
      </c>
      <c r="T177" s="158">
        <f>S177*H177</f>
        <v>0</v>
      </c>
      <c r="AR177" s="159" t="s">
        <v>90</v>
      </c>
      <c r="AT177" s="159" t="s">
        <v>161</v>
      </c>
      <c r="AU177" s="159" t="s">
        <v>83</v>
      </c>
      <c r="AY177" s="14" t="s">
        <v>159</v>
      </c>
      <c r="BE177" s="160">
        <f>IF(N177="základná",J177,0)</f>
        <v>0</v>
      </c>
      <c r="BF177" s="160">
        <f>IF(N177="znížená",J177,0)</f>
        <v>0</v>
      </c>
      <c r="BG177" s="160">
        <f>IF(N177="zákl. prenesená",J177,0)</f>
        <v>0</v>
      </c>
      <c r="BH177" s="160">
        <f>IF(N177="zníž. prenesená",J177,0)</f>
        <v>0</v>
      </c>
      <c r="BI177" s="160">
        <f>IF(N177="nulová",J177,0)</f>
        <v>0</v>
      </c>
      <c r="BJ177" s="14" t="s">
        <v>83</v>
      </c>
      <c r="BK177" s="160">
        <f>ROUND(I177*H177,2)</f>
        <v>0</v>
      </c>
      <c r="BL177" s="14" t="s">
        <v>90</v>
      </c>
      <c r="BM177" s="159" t="s">
        <v>276</v>
      </c>
    </row>
    <row r="178" spans="2:65" s="1" customFormat="1" ht="19.5" x14ac:dyDescent="0.2">
      <c r="B178" s="28"/>
      <c r="D178" s="175" t="s">
        <v>493</v>
      </c>
      <c r="F178" s="176" t="s">
        <v>657</v>
      </c>
      <c r="L178" s="28"/>
      <c r="M178" s="177"/>
      <c r="T178" s="54"/>
      <c r="AT178" s="14" t="s">
        <v>493</v>
      </c>
      <c r="AU178" s="14" t="s">
        <v>83</v>
      </c>
    </row>
    <row r="179" spans="2:65" s="1" customFormat="1" ht="16.5" customHeight="1" x14ac:dyDescent="0.2">
      <c r="B179" s="123"/>
      <c r="C179" s="149" t="s">
        <v>71</v>
      </c>
      <c r="D179" s="149" t="s">
        <v>161</v>
      </c>
      <c r="E179" s="150" t="s">
        <v>711</v>
      </c>
      <c r="F179" s="151" t="s">
        <v>674</v>
      </c>
      <c r="G179" s="152" t="s">
        <v>196</v>
      </c>
      <c r="H179" s="153">
        <v>997.5</v>
      </c>
      <c r="I179" s="154"/>
      <c r="J179" s="154"/>
      <c r="K179" s="155"/>
      <c r="L179" s="28"/>
      <c r="M179" s="156" t="s">
        <v>1</v>
      </c>
      <c r="N179" s="122" t="s">
        <v>37</v>
      </c>
      <c r="O179" s="157">
        <v>0</v>
      </c>
      <c r="P179" s="157">
        <f t="shared" ref="P179:P184" si="18">O179*H179</f>
        <v>0</v>
      </c>
      <c r="Q179" s="157">
        <v>0</v>
      </c>
      <c r="R179" s="157">
        <f t="shared" ref="R179:R184" si="19">Q179*H179</f>
        <v>0</v>
      </c>
      <c r="S179" s="157">
        <v>0</v>
      </c>
      <c r="T179" s="158">
        <f t="shared" ref="T179:T184" si="20">S179*H179</f>
        <v>0</v>
      </c>
      <c r="AR179" s="159" t="s">
        <v>90</v>
      </c>
      <c r="AT179" s="159" t="s">
        <v>161</v>
      </c>
      <c r="AU179" s="159" t="s">
        <v>83</v>
      </c>
      <c r="AY179" s="14" t="s">
        <v>159</v>
      </c>
      <c r="BE179" s="160">
        <f t="shared" ref="BE179:BE184" si="21">IF(N179="základná",J179,0)</f>
        <v>0</v>
      </c>
      <c r="BF179" s="160">
        <f t="shared" ref="BF179:BF184" si="22">IF(N179="znížená",J179,0)</f>
        <v>0</v>
      </c>
      <c r="BG179" s="160">
        <f t="shared" ref="BG179:BG184" si="23">IF(N179="zákl. prenesená",J179,0)</f>
        <v>0</v>
      </c>
      <c r="BH179" s="160">
        <f t="shared" ref="BH179:BH184" si="24">IF(N179="zníž. prenesená",J179,0)</f>
        <v>0</v>
      </c>
      <c r="BI179" s="160">
        <f t="shared" ref="BI179:BI184" si="25">IF(N179="nulová",J179,0)</f>
        <v>0</v>
      </c>
      <c r="BJ179" s="14" t="s">
        <v>83</v>
      </c>
      <c r="BK179" s="160">
        <f t="shared" ref="BK179:BK184" si="26">ROUND(I179*H179,2)</f>
        <v>0</v>
      </c>
      <c r="BL179" s="14" t="s">
        <v>90</v>
      </c>
      <c r="BM179" s="159" t="s">
        <v>279</v>
      </c>
    </row>
    <row r="180" spans="2:65" s="1" customFormat="1" ht="16.5" customHeight="1" x14ac:dyDescent="0.2">
      <c r="B180" s="123"/>
      <c r="C180" s="149" t="s">
        <v>71</v>
      </c>
      <c r="D180" s="149" t="s">
        <v>161</v>
      </c>
      <c r="E180" s="150" t="s">
        <v>712</v>
      </c>
      <c r="F180" s="151" t="s">
        <v>678</v>
      </c>
      <c r="G180" s="152" t="s">
        <v>462</v>
      </c>
      <c r="H180" s="153">
        <v>12</v>
      </c>
      <c r="I180" s="154"/>
      <c r="J180" s="154"/>
      <c r="K180" s="155"/>
      <c r="L180" s="28"/>
      <c r="M180" s="156" t="s">
        <v>1</v>
      </c>
      <c r="N180" s="122" t="s">
        <v>37</v>
      </c>
      <c r="O180" s="157">
        <v>0</v>
      </c>
      <c r="P180" s="157">
        <f t="shared" si="18"/>
        <v>0</v>
      </c>
      <c r="Q180" s="157">
        <v>0</v>
      </c>
      <c r="R180" s="157">
        <f t="shared" si="19"/>
        <v>0</v>
      </c>
      <c r="S180" s="157">
        <v>0</v>
      </c>
      <c r="T180" s="158">
        <f t="shared" si="20"/>
        <v>0</v>
      </c>
      <c r="AR180" s="159" t="s">
        <v>90</v>
      </c>
      <c r="AT180" s="159" t="s">
        <v>161</v>
      </c>
      <c r="AU180" s="159" t="s">
        <v>83</v>
      </c>
      <c r="AY180" s="14" t="s">
        <v>159</v>
      </c>
      <c r="BE180" s="160">
        <f t="shared" si="21"/>
        <v>0</v>
      </c>
      <c r="BF180" s="160">
        <f t="shared" si="22"/>
        <v>0</v>
      </c>
      <c r="BG180" s="160">
        <f t="shared" si="23"/>
        <v>0</v>
      </c>
      <c r="BH180" s="160">
        <f t="shared" si="24"/>
        <v>0</v>
      </c>
      <c r="BI180" s="160">
        <f t="shared" si="25"/>
        <v>0</v>
      </c>
      <c r="BJ180" s="14" t="s">
        <v>83</v>
      </c>
      <c r="BK180" s="160">
        <f t="shared" si="26"/>
        <v>0</v>
      </c>
      <c r="BL180" s="14" t="s">
        <v>90</v>
      </c>
      <c r="BM180" s="159" t="s">
        <v>283</v>
      </c>
    </row>
    <row r="181" spans="2:65" s="1" customFormat="1" ht="16.5" customHeight="1" x14ac:dyDescent="0.2">
      <c r="B181" s="123"/>
      <c r="C181" s="149" t="s">
        <v>71</v>
      </c>
      <c r="D181" s="149" t="s">
        <v>161</v>
      </c>
      <c r="E181" s="150" t="s">
        <v>713</v>
      </c>
      <c r="F181" s="151" t="s">
        <v>1794</v>
      </c>
      <c r="G181" s="152" t="s">
        <v>462</v>
      </c>
      <c r="H181" s="153">
        <v>1</v>
      </c>
      <c r="I181" s="154"/>
      <c r="J181" s="154"/>
      <c r="K181" s="155"/>
      <c r="L181" s="28"/>
      <c r="M181" s="156" t="s">
        <v>1</v>
      </c>
      <c r="N181" s="122" t="s">
        <v>37</v>
      </c>
      <c r="O181" s="157">
        <v>0</v>
      </c>
      <c r="P181" s="157">
        <f t="shared" si="18"/>
        <v>0</v>
      </c>
      <c r="Q181" s="157">
        <v>0</v>
      </c>
      <c r="R181" s="157">
        <f t="shared" si="19"/>
        <v>0</v>
      </c>
      <c r="S181" s="157">
        <v>0</v>
      </c>
      <c r="T181" s="158">
        <f t="shared" si="20"/>
        <v>0</v>
      </c>
      <c r="V181" s="306"/>
      <c r="W181" s="306"/>
      <c r="AR181" s="159" t="s">
        <v>90</v>
      </c>
      <c r="AT181" s="159" t="s">
        <v>161</v>
      </c>
      <c r="AU181" s="159" t="s">
        <v>83</v>
      </c>
      <c r="AY181" s="14" t="s">
        <v>159</v>
      </c>
      <c r="BE181" s="160">
        <f t="shared" si="21"/>
        <v>0</v>
      </c>
      <c r="BF181" s="160">
        <f t="shared" si="22"/>
        <v>0</v>
      </c>
      <c r="BG181" s="160">
        <f t="shared" si="23"/>
        <v>0</v>
      </c>
      <c r="BH181" s="160">
        <f t="shared" si="24"/>
        <v>0</v>
      </c>
      <c r="BI181" s="160">
        <f t="shared" si="25"/>
        <v>0</v>
      </c>
      <c r="BJ181" s="14" t="s">
        <v>83</v>
      </c>
      <c r="BK181" s="160">
        <f t="shared" si="26"/>
        <v>0</v>
      </c>
      <c r="BL181" s="14" t="s">
        <v>90</v>
      </c>
      <c r="BM181" s="159" t="s">
        <v>290</v>
      </c>
    </row>
    <row r="182" spans="2:65" s="1" customFormat="1" ht="16.5" customHeight="1" x14ac:dyDescent="0.2">
      <c r="B182" s="123"/>
      <c r="C182" s="149" t="s">
        <v>71</v>
      </c>
      <c r="D182" s="149" t="s">
        <v>161</v>
      </c>
      <c r="E182" s="150" t="s">
        <v>714</v>
      </c>
      <c r="F182" s="151" t="s">
        <v>1795</v>
      </c>
      <c r="G182" s="152" t="s">
        <v>462</v>
      </c>
      <c r="H182" s="153">
        <v>11</v>
      </c>
      <c r="I182" s="154"/>
      <c r="J182" s="154"/>
      <c r="K182" s="155"/>
      <c r="L182" s="28"/>
      <c r="M182" s="156" t="s">
        <v>1</v>
      </c>
      <c r="N182" s="122" t="s">
        <v>37</v>
      </c>
      <c r="O182" s="157">
        <v>0</v>
      </c>
      <c r="P182" s="157">
        <f t="shared" si="18"/>
        <v>0</v>
      </c>
      <c r="Q182" s="157">
        <v>0</v>
      </c>
      <c r="R182" s="157">
        <f t="shared" si="19"/>
        <v>0</v>
      </c>
      <c r="S182" s="157">
        <v>0</v>
      </c>
      <c r="T182" s="158">
        <f t="shared" si="20"/>
        <v>0</v>
      </c>
      <c r="V182" s="306"/>
      <c r="W182" s="306"/>
      <c r="AR182" s="159" t="s">
        <v>90</v>
      </c>
      <c r="AT182" s="159" t="s">
        <v>161</v>
      </c>
      <c r="AU182" s="159" t="s">
        <v>83</v>
      </c>
      <c r="AY182" s="14" t="s">
        <v>159</v>
      </c>
      <c r="BE182" s="160">
        <f t="shared" si="21"/>
        <v>0</v>
      </c>
      <c r="BF182" s="160">
        <f t="shared" si="22"/>
        <v>0</v>
      </c>
      <c r="BG182" s="160">
        <f t="shared" si="23"/>
        <v>0</v>
      </c>
      <c r="BH182" s="160">
        <f t="shared" si="24"/>
        <v>0</v>
      </c>
      <c r="BI182" s="160">
        <f t="shared" si="25"/>
        <v>0</v>
      </c>
      <c r="BJ182" s="14" t="s">
        <v>83</v>
      </c>
      <c r="BK182" s="160">
        <f t="shared" si="26"/>
        <v>0</v>
      </c>
      <c r="BL182" s="14" t="s">
        <v>90</v>
      </c>
      <c r="BM182" s="159" t="s">
        <v>295</v>
      </c>
    </row>
    <row r="183" spans="2:65" s="1" customFormat="1" ht="16.5" customHeight="1" x14ac:dyDescent="0.2">
      <c r="B183" s="123"/>
      <c r="C183" s="149" t="s">
        <v>71</v>
      </c>
      <c r="D183" s="149" t="s">
        <v>161</v>
      </c>
      <c r="E183" s="150" t="s">
        <v>715</v>
      </c>
      <c r="F183" s="151" t="s">
        <v>1796</v>
      </c>
      <c r="G183" s="152" t="s">
        <v>462</v>
      </c>
      <c r="H183" s="153">
        <v>1</v>
      </c>
      <c r="I183" s="154"/>
      <c r="J183" s="154"/>
      <c r="K183" s="155"/>
      <c r="L183" s="28"/>
      <c r="M183" s="156" t="s">
        <v>1</v>
      </c>
      <c r="N183" s="122" t="s">
        <v>37</v>
      </c>
      <c r="O183" s="157">
        <v>0</v>
      </c>
      <c r="P183" s="157">
        <f t="shared" si="18"/>
        <v>0</v>
      </c>
      <c r="Q183" s="157">
        <v>0</v>
      </c>
      <c r="R183" s="157">
        <f t="shared" si="19"/>
        <v>0</v>
      </c>
      <c r="S183" s="157">
        <v>0</v>
      </c>
      <c r="T183" s="158">
        <f t="shared" si="20"/>
        <v>0</v>
      </c>
      <c r="V183" s="306"/>
      <c r="W183" s="306"/>
      <c r="AR183" s="159" t="s">
        <v>90</v>
      </c>
      <c r="AT183" s="159" t="s">
        <v>161</v>
      </c>
      <c r="AU183" s="159" t="s">
        <v>83</v>
      </c>
      <c r="AY183" s="14" t="s">
        <v>159</v>
      </c>
      <c r="BE183" s="160">
        <f t="shared" si="21"/>
        <v>0</v>
      </c>
      <c r="BF183" s="160">
        <f t="shared" si="22"/>
        <v>0</v>
      </c>
      <c r="BG183" s="160">
        <f t="shared" si="23"/>
        <v>0</v>
      </c>
      <c r="BH183" s="160">
        <f t="shared" si="24"/>
        <v>0</v>
      </c>
      <c r="BI183" s="160">
        <f t="shared" si="25"/>
        <v>0</v>
      </c>
      <c r="BJ183" s="14" t="s">
        <v>83</v>
      </c>
      <c r="BK183" s="160">
        <f t="shared" si="26"/>
        <v>0</v>
      </c>
      <c r="BL183" s="14" t="s">
        <v>90</v>
      </c>
      <c r="BM183" s="159" t="s">
        <v>301</v>
      </c>
    </row>
    <row r="184" spans="2:65" s="1" customFormat="1" ht="16.5" customHeight="1" x14ac:dyDescent="0.2">
      <c r="B184" s="123"/>
      <c r="C184" s="149" t="s">
        <v>71</v>
      </c>
      <c r="D184" s="149" t="s">
        <v>161</v>
      </c>
      <c r="E184" s="150" t="s">
        <v>716</v>
      </c>
      <c r="F184" s="151" t="s">
        <v>684</v>
      </c>
      <c r="G184" s="152" t="s">
        <v>462</v>
      </c>
      <c r="H184" s="153">
        <v>330</v>
      </c>
      <c r="I184" s="154"/>
      <c r="J184" s="154"/>
      <c r="K184" s="155"/>
      <c r="L184" s="28"/>
      <c r="M184" s="156" t="s">
        <v>1</v>
      </c>
      <c r="N184" s="122" t="s">
        <v>37</v>
      </c>
      <c r="O184" s="157">
        <v>0</v>
      </c>
      <c r="P184" s="157">
        <f t="shared" si="18"/>
        <v>0</v>
      </c>
      <c r="Q184" s="157">
        <v>0</v>
      </c>
      <c r="R184" s="157">
        <f t="shared" si="19"/>
        <v>0</v>
      </c>
      <c r="S184" s="157">
        <v>0</v>
      </c>
      <c r="T184" s="158">
        <f t="shared" si="20"/>
        <v>0</v>
      </c>
      <c r="AR184" s="159" t="s">
        <v>90</v>
      </c>
      <c r="AT184" s="159" t="s">
        <v>161</v>
      </c>
      <c r="AU184" s="159" t="s">
        <v>83</v>
      </c>
      <c r="AY184" s="14" t="s">
        <v>159</v>
      </c>
      <c r="BE184" s="160">
        <f t="shared" si="21"/>
        <v>0</v>
      </c>
      <c r="BF184" s="160">
        <f t="shared" si="22"/>
        <v>0</v>
      </c>
      <c r="BG184" s="160">
        <f t="shared" si="23"/>
        <v>0</v>
      </c>
      <c r="BH184" s="160">
        <f t="shared" si="24"/>
        <v>0</v>
      </c>
      <c r="BI184" s="160">
        <f t="shared" si="25"/>
        <v>0</v>
      </c>
      <c r="BJ184" s="14" t="s">
        <v>83</v>
      </c>
      <c r="BK184" s="160">
        <f t="shared" si="26"/>
        <v>0</v>
      </c>
      <c r="BL184" s="14" t="s">
        <v>90</v>
      </c>
      <c r="BM184" s="159" t="s">
        <v>305</v>
      </c>
    </row>
    <row r="185" spans="2:65" s="1" customFormat="1" ht="25.5" customHeight="1" x14ac:dyDescent="0.2">
      <c r="B185" s="28"/>
      <c r="D185" s="175"/>
      <c r="F185" s="216" t="s">
        <v>1738</v>
      </c>
      <c r="J185" s="160"/>
      <c r="L185" s="28"/>
      <c r="M185" s="177"/>
      <c r="T185" s="54"/>
      <c r="AT185" s="14" t="s">
        <v>493</v>
      </c>
      <c r="AU185" s="14" t="s">
        <v>83</v>
      </c>
    </row>
    <row r="186" spans="2:65" s="1" customFormat="1" ht="21" customHeight="1" x14ac:dyDescent="0.2">
      <c r="B186" s="123"/>
      <c r="C186" s="149" t="s">
        <v>71</v>
      </c>
      <c r="D186" s="149" t="s">
        <v>161</v>
      </c>
      <c r="E186" s="150" t="s">
        <v>717</v>
      </c>
      <c r="F186" s="151" t="s">
        <v>1828</v>
      </c>
      <c r="G186" s="152" t="s">
        <v>462</v>
      </c>
      <c r="H186" s="153">
        <v>3</v>
      </c>
      <c r="I186" s="154"/>
      <c r="J186" s="154"/>
      <c r="K186" s="155"/>
      <c r="L186" s="28"/>
      <c r="M186" s="156" t="s">
        <v>1</v>
      </c>
      <c r="N186" s="122" t="s">
        <v>37</v>
      </c>
      <c r="O186" s="157">
        <v>0</v>
      </c>
      <c r="P186" s="157">
        <f t="shared" ref="P186:P191" si="27">O186*H186</f>
        <v>0</v>
      </c>
      <c r="Q186" s="157">
        <v>0</v>
      </c>
      <c r="R186" s="157">
        <f t="shared" ref="R186:R191" si="28">Q186*H186</f>
        <v>0</v>
      </c>
      <c r="S186" s="157">
        <v>0</v>
      </c>
      <c r="T186" s="158">
        <f t="shared" ref="T186:T191" si="29">S186*H186</f>
        <v>0</v>
      </c>
      <c r="AR186" s="159" t="s">
        <v>90</v>
      </c>
      <c r="AT186" s="159" t="s">
        <v>161</v>
      </c>
      <c r="AU186" s="159" t="s">
        <v>83</v>
      </c>
      <c r="AY186" s="14" t="s">
        <v>159</v>
      </c>
      <c r="BE186" s="160">
        <f t="shared" ref="BE186:BE191" si="30">IF(N186="základná",J186,0)</f>
        <v>0</v>
      </c>
      <c r="BF186" s="160">
        <f t="shared" ref="BF186:BF191" si="31">IF(N186="znížená",J186,0)</f>
        <v>0</v>
      </c>
      <c r="BG186" s="160">
        <f t="shared" ref="BG186:BG191" si="32">IF(N186="zákl. prenesená",J186,0)</f>
        <v>0</v>
      </c>
      <c r="BH186" s="160">
        <f t="shared" ref="BH186:BH191" si="33">IF(N186="zníž. prenesená",J186,0)</f>
        <v>0</v>
      </c>
      <c r="BI186" s="160">
        <f t="shared" ref="BI186:BI191" si="34">IF(N186="nulová",J186,0)</f>
        <v>0</v>
      </c>
      <c r="BJ186" s="14" t="s">
        <v>83</v>
      </c>
      <c r="BK186" s="160">
        <f t="shared" ref="BK186:BK191" si="35">ROUND(I186*H186,2)</f>
        <v>0</v>
      </c>
      <c r="BL186" s="14" t="s">
        <v>90</v>
      </c>
      <c r="BM186" s="159" t="s">
        <v>308</v>
      </c>
    </row>
    <row r="187" spans="2:65" s="1" customFormat="1" ht="16.5" customHeight="1" x14ac:dyDescent="0.2">
      <c r="B187" s="123"/>
      <c r="C187" s="149" t="s">
        <v>71</v>
      </c>
      <c r="D187" s="149" t="s">
        <v>161</v>
      </c>
      <c r="E187" s="150" t="s">
        <v>718</v>
      </c>
      <c r="F187" s="151" t="s">
        <v>696</v>
      </c>
      <c r="G187" s="152" t="s">
        <v>196</v>
      </c>
      <c r="H187" s="153">
        <v>94.5</v>
      </c>
      <c r="I187" s="154"/>
      <c r="J187" s="154"/>
      <c r="K187" s="155"/>
      <c r="L187" s="28"/>
      <c r="M187" s="156" t="s">
        <v>1</v>
      </c>
      <c r="N187" s="122" t="s">
        <v>37</v>
      </c>
      <c r="O187" s="157">
        <v>0</v>
      </c>
      <c r="P187" s="157">
        <f t="shared" si="27"/>
        <v>0</v>
      </c>
      <c r="Q187" s="157">
        <v>0</v>
      </c>
      <c r="R187" s="157">
        <f t="shared" si="28"/>
        <v>0</v>
      </c>
      <c r="S187" s="157">
        <v>0</v>
      </c>
      <c r="T187" s="158">
        <f t="shared" si="29"/>
        <v>0</v>
      </c>
      <c r="AR187" s="159" t="s">
        <v>90</v>
      </c>
      <c r="AT187" s="159" t="s">
        <v>161</v>
      </c>
      <c r="AU187" s="159" t="s">
        <v>83</v>
      </c>
      <c r="AY187" s="14" t="s">
        <v>159</v>
      </c>
      <c r="BE187" s="160">
        <f t="shared" si="30"/>
        <v>0</v>
      </c>
      <c r="BF187" s="160">
        <f t="shared" si="31"/>
        <v>0</v>
      </c>
      <c r="BG187" s="160">
        <f t="shared" si="32"/>
        <v>0</v>
      </c>
      <c r="BH187" s="160">
        <f t="shared" si="33"/>
        <v>0</v>
      </c>
      <c r="BI187" s="160">
        <f t="shared" si="34"/>
        <v>0</v>
      </c>
      <c r="BJ187" s="14" t="s">
        <v>83</v>
      </c>
      <c r="BK187" s="160">
        <f t="shared" si="35"/>
        <v>0</v>
      </c>
      <c r="BL187" s="14" t="s">
        <v>90</v>
      </c>
      <c r="BM187" s="159" t="s">
        <v>312</v>
      </c>
    </row>
    <row r="188" spans="2:65" s="1" customFormat="1" ht="16.5" customHeight="1" x14ac:dyDescent="0.2">
      <c r="B188" s="123"/>
      <c r="C188" s="149" t="s">
        <v>71</v>
      </c>
      <c r="D188" s="149" t="s">
        <v>161</v>
      </c>
      <c r="E188" s="150" t="s">
        <v>719</v>
      </c>
      <c r="F188" s="151" t="s">
        <v>690</v>
      </c>
      <c r="G188" s="152" t="s">
        <v>196</v>
      </c>
      <c r="H188" s="153">
        <v>84</v>
      </c>
      <c r="I188" s="154"/>
      <c r="J188" s="154"/>
      <c r="K188" s="155"/>
      <c r="L188" s="28"/>
      <c r="M188" s="156" t="s">
        <v>1</v>
      </c>
      <c r="N188" s="122" t="s">
        <v>37</v>
      </c>
      <c r="O188" s="157">
        <v>0</v>
      </c>
      <c r="P188" s="157">
        <f t="shared" si="27"/>
        <v>0</v>
      </c>
      <c r="Q188" s="157">
        <v>0</v>
      </c>
      <c r="R188" s="157">
        <f t="shared" si="28"/>
        <v>0</v>
      </c>
      <c r="S188" s="157">
        <v>0</v>
      </c>
      <c r="T188" s="158">
        <f t="shared" si="29"/>
        <v>0</v>
      </c>
      <c r="AR188" s="159" t="s">
        <v>90</v>
      </c>
      <c r="AT188" s="159" t="s">
        <v>161</v>
      </c>
      <c r="AU188" s="159" t="s">
        <v>83</v>
      </c>
      <c r="AY188" s="14" t="s">
        <v>159</v>
      </c>
      <c r="BE188" s="160">
        <f t="shared" si="30"/>
        <v>0</v>
      </c>
      <c r="BF188" s="160">
        <f t="shared" si="31"/>
        <v>0</v>
      </c>
      <c r="BG188" s="160">
        <f t="shared" si="32"/>
        <v>0</v>
      </c>
      <c r="BH188" s="160">
        <f t="shared" si="33"/>
        <v>0</v>
      </c>
      <c r="BI188" s="160">
        <f t="shared" si="34"/>
        <v>0</v>
      </c>
      <c r="BJ188" s="14" t="s">
        <v>83</v>
      </c>
      <c r="BK188" s="160">
        <f t="shared" si="35"/>
        <v>0</v>
      </c>
      <c r="BL188" s="14" t="s">
        <v>90</v>
      </c>
      <c r="BM188" s="159" t="s">
        <v>315</v>
      </c>
    </row>
    <row r="189" spans="2:65" s="1" customFormat="1" ht="16.5" customHeight="1" x14ac:dyDescent="0.2">
      <c r="B189" s="123"/>
      <c r="C189" s="149" t="s">
        <v>71</v>
      </c>
      <c r="D189" s="149" t="s">
        <v>161</v>
      </c>
      <c r="E189" s="150" t="s">
        <v>720</v>
      </c>
      <c r="F189" s="151" t="s">
        <v>721</v>
      </c>
      <c r="G189" s="152" t="s">
        <v>462</v>
      </c>
      <c r="H189" s="153">
        <v>3</v>
      </c>
      <c r="I189" s="154"/>
      <c r="J189" s="154"/>
      <c r="K189" s="155"/>
      <c r="L189" s="28"/>
      <c r="M189" s="156" t="s">
        <v>1</v>
      </c>
      <c r="N189" s="122" t="s">
        <v>37</v>
      </c>
      <c r="O189" s="157">
        <v>0</v>
      </c>
      <c r="P189" s="157">
        <f t="shared" si="27"/>
        <v>0</v>
      </c>
      <c r="Q189" s="157">
        <v>0</v>
      </c>
      <c r="R189" s="157">
        <f t="shared" si="28"/>
        <v>0</v>
      </c>
      <c r="S189" s="157">
        <v>0</v>
      </c>
      <c r="T189" s="158">
        <f t="shared" si="29"/>
        <v>0</v>
      </c>
      <c r="AR189" s="159" t="s">
        <v>90</v>
      </c>
      <c r="AT189" s="159" t="s">
        <v>161</v>
      </c>
      <c r="AU189" s="159" t="s">
        <v>83</v>
      </c>
      <c r="AY189" s="14" t="s">
        <v>159</v>
      </c>
      <c r="BE189" s="160">
        <f t="shared" si="30"/>
        <v>0</v>
      </c>
      <c r="BF189" s="160">
        <f t="shared" si="31"/>
        <v>0</v>
      </c>
      <c r="BG189" s="160">
        <f t="shared" si="32"/>
        <v>0</v>
      </c>
      <c r="BH189" s="160">
        <f t="shared" si="33"/>
        <v>0</v>
      </c>
      <c r="BI189" s="160">
        <f t="shared" si="34"/>
        <v>0</v>
      </c>
      <c r="BJ189" s="14" t="s">
        <v>83</v>
      </c>
      <c r="BK189" s="160">
        <f t="shared" si="35"/>
        <v>0</v>
      </c>
      <c r="BL189" s="14" t="s">
        <v>90</v>
      </c>
      <c r="BM189" s="159" t="s">
        <v>319</v>
      </c>
    </row>
    <row r="190" spans="2:65" s="1" customFormat="1" ht="16.5" customHeight="1" x14ac:dyDescent="0.2">
      <c r="B190" s="123"/>
      <c r="C190" s="149" t="s">
        <v>71</v>
      </c>
      <c r="D190" s="149" t="s">
        <v>161</v>
      </c>
      <c r="E190" s="150" t="s">
        <v>627</v>
      </c>
      <c r="F190" s="151" t="s">
        <v>628</v>
      </c>
      <c r="G190" s="152" t="s">
        <v>294</v>
      </c>
      <c r="H190" s="153"/>
      <c r="I190" s="154"/>
      <c r="J190" s="154"/>
      <c r="K190" s="155"/>
      <c r="L190" s="28"/>
      <c r="M190" s="156" t="s">
        <v>1</v>
      </c>
      <c r="N190" s="122" t="s">
        <v>37</v>
      </c>
      <c r="O190" s="157">
        <v>0</v>
      </c>
      <c r="P190" s="157">
        <f t="shared" si="27"/>
        <v>0</v>
      </c>
      <c r="Q190" s="157">
        <v>0</v>
      </c>
      <c r="R190" s="157">
        <f t="shared" si="28"/>
        <v>0</v>
      </c>
      <c r="S190" s="157">
        <v>0</v>
      </c>
      <c r="T190" s="158">
        <f t="shared" si="29"/>
        <v>0</v>
      </c>
      <c r="AR190" s="159" t="s">
        <v>90</v>
      </c>
      <c r="AT190" s="159" t="s">
        <v>161</v>
      </c>
      <c r="AU190" s="159" t="s">
        <v>83</v>
      </c>
      <c r="AY190" s="14" t="s">
        <v>159</v>
      </c>
      <c r="BE190" s="160">
        <f t="shared" si="30"/>
        <v>0</v>
      </c>
      <c r="BF190" s="160">
        <f t="shared" si="31"/>
        <v>0</v>
      </c>
      <c r="BG190" s="160">
        <f t="shared" si="32"/>
        <v>0</v>
      </c>
      <c r="BH190" s="160">
        <f t="shared" si="33"/>
        <v>0</v>
      </c>
      <c r="BI190" s="160">
        <f t="shared" si="34"/>
        <v>0</v>
      </c>
      <c r="BJ190" s="14" t="s">
        <v>83</v>
      </c>
      <c r="BK190" s="160">
        <f t="shared" si="35"/>
        <v>0</v>
      </c>
      <c r="BL190" s="14" t="s">
        <v>90</v>
      </c>
      <c r="BM190" s="159" t="s">
        <v>328</v>
      </c>
    </row>
    <row r="191" spans="2:65" s="1" customFormat="1" ht="16.5" customHeight="1" x14ac:dyDescent="0.2">
      <c r="B191" s="123"/>
      <c r="C191" s="149" t="s">
        <v>71</v>
      </c>
      <c r="D191" s="149" t="s">
        <v>161</v>
      </c>
      <c r="E191" s="150" t="s">
        <v>697</v>
      </c>
      <c r="F191" s="151" t="s">
        <v>698</v>
      </c>
      <c r="G191" s="152" t="s">
        <v>294</v>
      </c>
      <c r="H191" s="153"/>
      <c r="I191" s="154"/>
      <c r="J191" s="154"/>
      <c r="K191" s="155"/>
      <c r="L191" s="28"/>
      <c r="M191" s="156" t="s">
        <v>1</v>
      </c>
      <c r="N191" s="122" t="s">
        <v>37</v>
      </c>
      <c r="O191" s="157">
        <v>0</v>
      </c>
      <c r="P191" s="157">
        <f t="shared" si="27"/>
        <v>0</v>
      </c>
      <c r="Q191" s="157">
        <v>0</v>
      </c>
      <c r="R191" s="157">
        <f t="shared" si="28"/>
        <v>0</v>
      </c>
      <c r="S191" s="157">
        <v>0</v>
      </c>
      <c r="T191" s="158">
        <f t="shared" si="29"/>
        <v>0</v>
      </c>
      <c r="AR191" s="159" t="s">
        <v>90</v>
      </c>
      <c r="AT191" s="159" t="s">
        <v>161</v>
      </c>
      <c r="AU191" s="159" t="s">
        <v>83</v>
      </c>
      <c r="AY191" s="14" t="s">
        <v>159</v>
      </c>
      <c r="BE191" s="160">
        <f t="shared" si="30"/>
        <v>0</v>
      </c>
      <c r="BF191" s="160">
        <f t="shared" si="31"/>
        <v>0</v>
      </c>
      <c r="BG191" s="160">
        <f t="shared" si="32"/>
        <v>0</v>
      </c>
      <c r="BH191" s="160">
        <f t="shared" si="33"/>
        <v>0</v>
      </c>
      <c r="BI191" s="160">
        <f t="shared" si="34"/>
        <v>0</v>
      </c>
      <c r="BJ191" s="14" t="s">
        <v>83</v>
      </c>
      <c r="BK191" s="160">
        <f t="shared" si="35"/>
        <v>0</v>
      </c>
      <c r="BL191" s="14" t="s">
        <v>90</v>
      </c>
      <c r="BM191" s="159" t="s">
        <v>335</v>
      </c>
    </row>
    <row r="192" spans="2:65" s="11" customFormat="1" ht="25.5" customHeight="1" x14ac:dyDescent="0.2">
      <c r="B192" s="138"/>
      <c r="D192" s="139" t="s">
        <v>70</v>
      </c>
      <c r="E192" s="140" t="s">
        <v>629</v>
      </c>
      <c r="F192" s="140" t="s">
        <v>630</v>
      </c>
      <c r="J192" s="148"/>
      <c r="L192" s="138"/>
      <c r="M192" s="142"/>
      <c r="P192" s="143">
        <f>P193+SUM(P194:P198)</f>
        <v>0</v>
      </c>
      <c r="R192" s="143">
        <f>R193+SUM(R194:R198)</f>
        <v>0</v>
      </c>
      <c r="T192" s="144">
        <f>T193+SUM(T194:T198)</f>
        <v>0</v>
      </c>
      <c r="AR192" s="139" t="s">
        <v>78</v>
      </c>
      <c r="AT192" s="145" t="s">
        <v>70</v>
      </c>
      <c r="AU192" s="145" t="s">
        <v>83</v>
      </c>
      <c r="AY192" s="139" t="s">
        <v>159</v>
      </c>
      <c r="BK192" s="146">
        <f>BK193+SUM(BK194:BK198)</f>
        <v>0</v>
      </c>
    </row>
    <row r="193" spans="2:65" s="1" customFormat="1" ht="16.5" customHeight="1" x14ac:dyDescent="0.2">
      <c r="B193" s="123"/>
      <c r="C193" s="149" t="s">
        <v>71</v>
      </c>
      <c r="D193" s="149" t="s">
        <v>161</v>
      </c>
      <c r="E193" s="150" t="s">
        <v>631</v>
      </c>
      <c r="F193" s="206" t="s">
        <v>632</v>
      </c>
      <c r="G193" s="152" t="s">
        <v>196</v>
      </c>
      <c r="H193" s="153">
        <v>100</v>
      </c>
      <c r="I193" s="154"/>
      <c r="J193" s="154"/>
      <c r="K193" s="155"/>
      <c r="L193" s="28"/>
      <c r="M193" s="156" t="s">
        <v>1</v>
      </c>
      <c r="N193" s="122" t="s">
        <v>37</v>
      </c>
      <c r="O193" s="157">
        <v>0</v>
      </c>
      <c r="P193" s="157">
        <f>O193*H193</f>
        <v>0</v>
      </c>
      <c r="Q193" s="157">
        <v>0</v>
      </c>
      <c r="R193" s="157">
        <f>Q193*H193</f>
        <v>0</v>
      </c>
      <c r="S193" s="157">
        <v>0</v>
      </c>
      <c r="T193" s="158">
        <f>S193*H193</f>
        <v>0</v>
      </c>
      <c r="AR193" s="159" t="s">
        <v>90</v>
      </c>
      <c r="AT193" s="159" t="s">
        <v>161</v>
      </c>
      <c r="AU193" s="159" t="s">
        <v>87</v>
      </c>
      <c r="AY193" s="14" t="s">
        <v>159</v>
      </c>
      <c r="BE193" s="160">
        <f>IF(N193="základná",J193,0)</f>
        <v>0</v>
      </c>
      <c r="BF193" s="160">
        <f>IF(N193="znížená",J193,0)</f>
        <v>0</v>
      </c>
      <c r="BG193" s="160">
        <f>IF(N193="zákl. prenesená",J193,0)</f>
        <v>0</v>
      </c>
      <c r="BH193" s="160">
        <f>IF(N193="zníž. prenesená",J193,0)</f>
        <v>0</v>
      </c>
      <c r="BI193" s="160">
        <f>IF(N193="nulová",J193,0)</f>
        <v>0</v>
      </c>
      <c r="BJ193" s="14" t="s">
        <v>83</v>
      </c>
      <c r="BK193" s="160">
        <f>ROUND(I193*H193,2)</f>
        <v>0</v>
      </c>
      <c r="BL193" s="14" t="s">
        <v>90</v>
      </c>
      <c r="BM193" s="159" t="s">
        <v>341</v>
      </c>
    </row>
    <row r="194" spans="2:65" s="1" customFormat="1" ht="19.5" x14ac:dyDescent="0.2">
      <c r="B194" s="28"/>
      <c r="D194" s="175" t="s">
        <v>493</v>
      </c>
      <c r="F194" s="176" t="s">
        <v>633</v>
      </c>
      <c r="L194" s="28"/>
      <c r="M194" s="177"/>
      <c r="T194" s="54"/>
      <c r="AT194" s="14" t="s">
        <v>493</v>
      </c>
      <c r="AU194" s="14" t="s">
        <v>87</v>
      </c>
    </row>
    <row r="195" spans="2:65" s="1" customFormat="1" ht="16.5" customHeight="1" x14ac:dyDescent="0.2">
      <c r="B195" s="123"/>
      <c r="C195" s="149" t="s">
        <v>71</v>
      </c>
      <c r="D195" s="149" t="s">
        <v>161</v>
      </c>
      <c r="E195" s="150" t="s">
        <v>634</v>
      </c>
      <c r="F195" s="151" t="s">
        <v>635</v>
      </c>
      <c r="G195" s="152" t="s">
        <v>196</v>
      </c>
      <c r="H195" s="153">
        <v>5</v>
      </c>
      <c r="I195" s="154"/>
      <c r="J195" s="154"/>
      <c r="K195" s="155"/>
      <c r="L195" s="28"/>
      <c r="M195" s="156" t="s">
        <v>1</v>
      </c>
      <c r="N195" s="122" t="s">
        <v>37</v>
      </c>
      <c r="O195" s="157">
        <v>0</v>
      </c>
      <c r="P195" s="157">
        <f>O195*H195</f>
        <v>0</v>
      </c>
      <c r="Q195" s="157">
        <v>0</v>
      </c>
      <c r="R195" s="157">
        <f>Q195*H195</f>
        <v>0</v>
      </c>
      <c r="S195" s="157">
        <v>0</v>
      </c>
      <c r="T195" s="158">
        <f>S195*H195</f>
        <v>0</v>
      </c>
      <c r="AR195" s="159" t="s">
        <v>90</v>
      </c>
      <c r="AT195" s="159" t="s">
        <v>161</v>
      </c>
      <c r="AU195" s="159" t="s">
        <v>87</v>
      </c>
      <c r="AY195" s="14" t="s">
        <v>159</v>
      </c>
      <c r="BE195" s="160">
        <f>IF(N195="základná",J195,0)</f>
        <v>0</v>
      </c>
      <c r="BF195" s="160">
        <f>IF(N195="znížená",J195,0)</f>
        <v>0</v>
      </c>
      <c r="BG195" s="160">
        <f>IF(N195="zákl. prenesená",J195,0)</f>
        <v>0</v>
      </c>
      <c r="BH195" s="160">
        <f>IF(N195="zníž. prenesená",J195,0)</f>
        <v>0</v>
      </c>
      <c r="BI195" s="160">
        <f>IF(N195="nulová",J195,0)</f>
        <v>0</v>
      </c>
      <c r="BJ195" s="14" t="s">
        <v>83</v>
      </c>
      <c r="BK195" s="160">
        <f>ROUND(I195*H195,2)</f>
        <v>0</v>
      </c>
      <c r="BL195" s="14" t="s">
        <v>90</v>
      </c>
      <c r="BM195" s="159" t="s">
        <v>346</v>
      </c>
    </row>
    <row r="196" spans="2:65" s="1" customFormat="1" ht="19.5" x14ac:dyDescent="0.2">
      <c r="B196" s="28"/>
      <c r="D196" s="175" t="s">
        <v>493</v>
      </c>
      <c r="F196" s="176" t="s">
        <v>636</v>
      </c>
      <c r="L196" s="28"/>
      <c r="M196" s="177"/>
      <c r="T196" s="54"/>
      <c r="AT196" s="14" t="s">
        <v>493</v>
      </c>
      <c r="AU196" s="14" t="s">
        <v>87</v>
      </c>
    </row>
    <row r="197" spans="2:65" s="1" customFormat="1" ht="16.5" customHeight="1" x14ac:dyDescent="0.2">
      <c r="B197" s="123"/>
      <c r="C197" s="149" t="s">
        <v>71</v>
      </c>
      <c r="D197" s="149" t="s">
        <v>161</v>
      </c>
      <c r="E197" s="150" t="s">
        <v>637</v>
      </c>
      <c r="F197" s="151" t="s">
        <v>638</v>
      </c>
      <c r="G197" s="152" t="s">
        <v>462</v>
      </c>
      <c r="H197" s="153">
        <v>21</v>
      </c>
      <c r="I197" s="154"/>
      <c r="J197" s="154"/>
      <c r="K197" s="155"/>
      <c r="L197" s="28"/>
      <c r="M197" s="156" t="s">
        <v>1</v>
      </c>
      <c r="N197" s="122" t="s">
        <v>37</v>
      </c>
      <c r="O197" s="157">
        <v>0</v>
      </c>
      <c r="P197" s="157">
        <f>O197*H197</f>
        <v>0</v>
      </c>
      <c r="Q197" s="157">
        <v>0</v>
      </c>
      <c r="R197" s="157">
        <f>Q197*H197</f>
        <v>0</v>
      </c>
      <c r="S197" s="157">
        <v>0</v>
      </c>
      <c r="T197" s="158">
        <f>S197*H197</f>
        <v>0</v>
      </c>
      <c r="AR197" s="159" t="s">
        <v>90</v>
      </c>
      <c r="AT197" s="159" t="s">
        <v>161</v>
      </c>
      <c r="AU197" s="159" t="s">
        <v>87</v>
      </c>
      <c r="AY197" s="14" t="s">
        <v>159</v>
      </c>
      <c r="BE197" s="160">
        <f>IF(N197="základná",J197,0)</f>
        <v>0</v>
      </c>
      <c r="BF197" s="160">
        <f>IF(N197="znížená",J197,0)</f>
        <v>0</v>
      </c>
      <c r="BG197" s="160">
        <f>IF(N197="zákl. prenesená",J197,0)</f>
        <v>0</v>
      </c>
      <c r="BH197" s="160">
        <f>IF(N197="zníž. prenesená",J197,0)</f>
        <v>0</v>
      </c>
      <c r="BI197" s="160">
        <f>IF(N197="nulová",J197,0)</f>
        <v>0</v>
      </c>
      <c r="BJ197" s="14" t="s">
        <v>83</v>
      </c>
      <c r="BK197" s="160">
        <f>ROUND(I197*H197,2)</f>
        <v>0</v>
      </c>
      <c r="BL197" s="14" t="s">
        <v>90</v>
      </c>
      <c r="BM197" s="159" t="s">
        <v>350</v>
      </c>
    </row>
    <row r="198" spans="2:65" s="12" customFormat="1" ht="25.5" customHeight="1" x14ac:dyDescent="0.2">
      <c r="B198" s="178"/>
      <c r="D198" s="179" t="s">
        <v>70</v>
      </c>
      <c r="E198" s="140" t="s">
        <v>639</v>
      </c>
      <c r="F198" s="140" t="s">
        <v>722</v>
      </c>
      <c r="J198" s="180"/>
      <c r="L198" s="178"/>
      <c r="M198" s="181"/>
      <c r="P198" s="182">
        <f>P199+P200</f>
        <v>0</v>
      </c>
      <c r="R198" s="182">
        <f>R199+R200</f>
        <v>0</v>
      </c>
      <c r="T198" s="183">
        <f>T199+T200</f>
        <v>0</v>
      </c>
      <c r="AR198" s="179" t="s">
        <v>78</v>
      </c>
      <c r="AT198" s="184" t="s">
        <v>70</v>
      </c>
      <c r="AU198" s="184" t="s">
        <v>87</v>
      </c>
      <c r="AY198" s="179" t="s">
        <v>159</v>
      </c>
      <c r="BK198" s="185">
        <f>BK199+BK200</f>
        <v>0</v>
      </c>
    </row>
    <row r="199" spans="2:65" s="1" customFormat="1" ht="16.5" customHeight="1" x14ac:dyDescent="0.2">
      <c r="B199" s="123"/>
      <c r="C199" s="149" t="s">
        <v>71</v>
      </c>
      <c r="D199" s="149" t="s">
        <v>161</v>
      </c>
      <c r="E199" s="150" t="s">
        <v>641</v>
      </c>
      <c r="F199" s="151" t="s">
        <v>642</v>
      </c>
      <c r="G199" s="152" t="s">
        <v>336</v>
      </c>
      <c r="H199" s="153">
        <v>12</v>
      </c>
      <c r="I199" s="154"/>
      <c r="J199" s="154"/>
      <c r="K199" s="155"/>
      <c r="L199" s="28"/>
      <c r="M199" s="156" t="s">
        <v>1</v>
      </c>
      <c r="N199" s="122" t="s">
        <v>37</v>
      </c>
      <c r="O199" s="157">
        <v>0</v>
      </c>
      <c r="P199" s="157">
        <f>O199*H199</f>
        <v>0</v>
      </c>
      <c r="Q199" s="157">
        <v>0</v>
      </c>
      <c r="R199" s="157">
        <f>Q199*H199</f>
        <v>0</v>
      </c>
      <c r="S199" s="157">
        <v>0</v>
      </c>
      <c r="T199" s="158">
        <f>S199*H199</f>
        <v>0</v>
      </c>
      <c r="AR199" s="159" t="s">
        <v>90</v>
      </c>
      <c r="AT199" s="159" t="s">
        <v>161</v>
      </c>
      <c r="AU199" s="159" t="s">
        <v>90</v>
      </c>
      <c r="AY199" s="14" t="s">
        <v>159</v>
      </c>
      <c r="BE199" s="160">
        <f>IF(N199="základná",J199,0)</f>
        <v>0</v>
      </c>
      <c r="BF199" s="160">
        <f>IF(N199="znížená",J199,0)</f>
        <v>0</v>
      </c>
      <c r="BG199" s="160">
        <f>IF(N199="zákl. prenesená",J199,0)</f>
        <v>0</v>
      </c>
      <c r="BH199" s="160">
        <f>IF(N199="zníž. prenesená",J199,0)</f>
        <v>0</v>
      </c>
      <c r="BI199" s="160">
        <f>IF(N199="nulová",J199,0)</f>
        <v>0</v>
      </c>
      <c r="BJ199" s="14" t="s">
        <v>83</v>
      </c>
      <c r="BK199" s="160">
        <f>ROUND(I199*H199,2)</f>
        <v>0</v>
      </c>
      <c r="BL199" s="14" t="s">
        <v>90</v>
      </c>
      <c r="BM199" s="159" t="s">
        <v>357</v>
      </c>
    </row>
    <row r="200" spans="2:65" s="12" customFormat="1" ht="20.85" customHeight="1" x14ac:dyDescent="0.2">
      <c r="B200" s="178"/>
      <c r="D200" s="179" t="s">
        <v>70</v>
      </c>
      <c r="E200" s="140" t="s">
        <v>644</v>
      </c>
      <c r="F200" s="140" t="s">
        <v>723</v>
      </c>
      <c r="J200" s="180"/>
      <c r="L200" s="178"/>
      <c r="M200" s="181"/>
      <c r="P200" s="182">
        <f>P201</f>
        <v>0</v>
      </c>
      <c r="R200" s="182">
        <f>R201</f>
        <v>0</v>
      </c>
      <c r="T200" s="183">
        <f>T201</f>
        <v>0</v>
      </c>
      <c r="AR200" s="179" t="s">
        <v>78</v>
      </c>
      <c r="AT200" s="184" t="s">
        <v>70</v>
      </c>
      <c r="AU200" s="184" t="s">
        <v>90</v>
      </c>
      <c r="AY200" s="179" t="s">
        <v>159</v>
      </c>
      <c r="BK200" s="185">
        <f>BK201</f>
        <v>0</v>
      </c>
    </row>
    <row r="201" spans="2:65" s="1" customFormat="1" ht="16.5" customHeight="1" x14ac:dyDescent="0.2">
      <c r="B201" s="123"/>
      <c r="C201" s="149" t="s">
        <v>71</v>
      </c>
      <c r="D201" s="149" t="s">
        <v>161</v>
      </c>
      <c r="E201" s="150" t="s">
        <v>724</v>
      </c>
      <c r="F201" s="151" t="s">
        <v>725</v>
      </c>
      <c r="G201" s="152" t="s">
        <v>336</v>
      </c>
      <c r="H201" s="153">
        <v>16</v>
      </c>
      <c r="I201" s="154"/>
      <c r="J201" s="154"/>
      <c r="K201" s="155"/>
      <c r="L201" s="28"/>
      <c r="M201" s="171" t="s">
        <v>1</v>
      </c>
      <c r="N201" s="172" t="s">
        <v>37</v>
      </c>
      <c r="O201" s="173">
        <v>0</v>
      </c>
      <c r="P201" s="173">
        <f>O201*H201</f>
        <v>0</v>
      </c>
      <c r="Q201" s="173">
        <v>0</v>
      </c>
      <c r="R201" s="173">
        <f>Q201*H201</f>
        <v>0</v>
      </c>
      <c r="S201" s="173">
        <v>0</v>
      </c>
      <c r="T201" s="174">
        <f>S201*H201</f>
        <v>0</v>
      </c>
      <c r="AR201" s="159" t="s">
        <v>90</v>
      </c>
      <c r="AT201" s="159" t="s">
        <v>161</v>
      </c>
      <c r="AU201" s="159" t="s">
        <v>105</v>
      </c>
      <c r="AY201" s="14" t="s">
        <v>159</v>
      </c>
      <c r="BE201" s="160">
        <f>IF(N201="základná",J201,0)</f>
        <v>0</v>
      </c>
      <c r="BF201" s="160">
        <f>IF(N201="znížená",J201,0)</f>
        <v>0</v>
      </c>
      <c r="BG201" s="160">
        <f>IF(N201="zákl. prenesená",J201,0)</f>
        <v>0</v>
      </c>
      <c r="BH201" s="160">
        <f>IF(N201="zníž. prenesená",J201,0)</f>
        <v>0</v>
      </c>
      <c r="BI201" s="160">
        <f>IF(N201="nulová",J201,0)</f>
        <v>0</v>
      </c>
      <c r="BJ201" s="14" t="s">
        <v>83</v>
      </c>
      <c r="BK201" s="160">
        <f>ROUND(I201*H201,2)</f>
        <v>0</v>
      </c>
      <c r="BL201" s="14" t="s">
        <v>90</v>
      </c>
      <c r="BM201" s="159" t="s">
        <v>364</v>
      </c>
    </row>
    <row r="202" spans="2:65" s="1" customFormat="1" ht="7.15" customHeight="1" x14ac:dyDescent="0.2">
      <c r="B202" s="43"/>
      <c r="C202" s="44"/>
      <c r="D202" s="44"/>
      <c r="E202" s="44"/>
      <c r="F202" s="44"/>
      <c r="G202" s="44"/>
      <c r="H202" s="44"/>
      <c r="I202" s="44"/>
      <c r="J202" s="44"/>
      <c r="K202" s="44"/>
      <c r="L202" s="28"/>
    </row>
  </sheetData>
  <autoFilter ref="C131:K201"/>
  <mergeCells count="16">
    <mergeCell ref="D108:F108"/>
    <mergeCell ref="E7:H7"/>
    <mergeCell ref="E9:H9"/>
    <mergeCell ref="E11:H11"/>
    <mergeCell ref="E20:H20"/>
    <mergeCell ref="E29:H29"/>
    <mergeCell ref="L2:V2"/>
    <mergeCell ref="E85:H85"/>
    <mergeCell ref="E87:H87"/>
    <mergeCell ref="E89:H89"/>
    <mergeCell ref="D107:F107"/>
    <mergeCell ref="V181:W183"/>
    <mergeCell ref="D109:F109"/>
    <mergeCell ref="E120:H120"/>
    <mergeCell ref="E122:H122"/>
    <mergeCell ref="E124:H124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85"/>
  <sheetViews>
    <sheetView showGridLines="0" topLeftCell="A370" workbookViewId="0">
      <selection activeCell="V357" sqref="V357:W359"/>
    </sheetView>
  </sheetViews>
  <sheetFormatPr defaultRowHeight="11.25" x14ac:dyDescent="0.2"/>
  <cols>
    <col min="1" max="1" width="1.6640625" customWidth="1"/>
    <col min="2" max="2" width="1.1640625" customWidth="1"/>
    <col min="3" max="3" width="5.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33203125" customWidth="1"/>
    <col min="11" max="11" width="22.33203125" hidden="1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 x14ac:dyDescent="0.2">
      <c r="L2" s="282" t="s">
        <v>5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96</v>
      </c>
    </row>
    <row r="3" spans="2:46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2:46" ht="25.15" customHeight="1" x14ac:dyDescent="0.2">
      <c r="B4" s="17"/>
      <c r="D4" s="18" t="s">
        <v>113</v>
      </c>
      <c r="L4" s="17"/>
      <c r="M4" s="95" t="s">
        <v>9</v>
      </c>
      <c r="AT4" s="14" t="s">
        <v>3</v>
      </c>
    </row>
    <row r="5" spans="2:46" ht="7.1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300" t="str">
        <f>'Rekapitulácia stavby'!K6</f>
        <v>Senica OÚ, klientske centrum - stavebné úpravy</v>
      </c>
      <c r="F7" s="301"/>
      <c r="G7" s="301"/>
      <c r="H7" s="301"/>
      <c r="L7" s="17"/>
    </row>
    <row r="8" spans="2:46" ht="12" customHeight="1" x14ac:dyDescent="0.2">
      <c r="B8" s="17"/>
      <c r="D8" s="23" t="s">
        <v>114</v>
      </c>
      <c r="L8" s="17"/>
    </row>
    <row r="9" spans="2:46" s="1" customFormat="1" ht="16.5" customHeight="1" x14ac:dyDescent="0.2">
      <c r="B9" s="28"/>
      <c r="E9" s="300" t="s">
        <v>726</v>
      </c>
      <c r="F9" s="302"/>
      <c r="G9" s="302"/>
      <c r="H9" s="302"/>
      <c r="L9" s="28"/>
    </row>
    <row r="10" spans="2:46" s="1" customFormat="1" ht="12" customHeight="1" x14ac:dyDescent="0.2">
      <c r="B10" s="28"/>
      <c r="D10" s="23" t="s">
        <v>116</v>
      </c>
      <c r="L10" s="28"/>
    </row>
    <row r="11" spans="2:46" s="1" customFormat="1" ht="16.5" customHeight="1" x14ac:dyDescent="0.2">
      <c r="B11" s="28"/>
      <c r="E11" s="261" t="s">
        <v>117</v>
      </c>
      <c r="F11" s="302"/>
      <c r="G11" s="302"/>
      <c r="H11" s="302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13</v>
      </c>
      <c r="F13" s="21" t="s">
        <v>23</v>
      </c>
      <c r="I13" s="23" t="s">
        <v>14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15</v>
      </c>
      <c r="F14" s="21" t="s">
        <v>23</v>
      </c>
      <c r="I14" s="23" t="s">
        <v>17</v>
      </c>
      <c r="J14" s="51"/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18</v>
      </c>
      <c r="I16" s="23" t="s">
        <v>19</v>
      </c>
      <c r="J16" s="21" t="s">
        <v>1</v>
      </c>
      <c r="L16" s="28"/>
    </row>
    <row r="17" spans="2:12" s="1" customFormat="1" ht="18" customHeight="1" x14ac:dyDescent="0.2">
      <c r="B17" s="28"/>
      <c r="E17" s="21" t="s">
        <v>118</v>
      </c>
      <c r="I17" s="23" t="s">
        <v>21</v>
      </c>
      <c r="J17" s="21" t="s">
        <v>1</v>
      </c>
      <c r="L17" s="28"/>
    </row>
    <row r="18" spans="2:12" s="1" customFormat="1" ht="7.15" customHeight="1" x14ac:dyDescent="0.2">
      <c r="B18" s="28"/>
      <c r="L18" s="28"/>
    </row>
    <row r="19" spans="2:12" s="1" customFormat="1" ht="12" customHeight="1" x14ac:dyDescent="0.2">
      <c r="B19" s="28"/>
      <c r="D19" s="23" t="s">
        <v>22</v>
      </c>
      <c r="I19" s="23" t="s">
        <v>19</v>
      </c>
      <c r="J19" s="21" t="s">
        <v>1</v>
      </c>
      <c r="L19" s="28"/>
    </row>
    <row r="20" spans="2:12" s="1" customFormat="1" ht="18" customHeight="1" x14ac:dyDescent="0.2">
      <c r="B20" s="28"/>
      <c r="E20" s="21" t="s">
        <v>23</v>
      </c>
      <c r="I20" s="23" t="s">
        <v>21</v>
      </c>
      <c r="J20" s="21" t="s">
        <v>1</v>
      </c>
      <c r="L20" s="28"/>
    </row>
    <row r="21" spans="2:12" s="1" customFormat="1" ht="7.15" customHeight="1" x14ac:dyDescent="0.2">
      <c r="B21" s="28"/>
      <c r="L21" s="28"/>
    </row>
    <row r="22" spans="2:12" s="1" customFormat="1" ht="12" customHeight="1" x14ac:dyDescent="0.2">
      <c r="B22" s="28"/>
      <c r="D22" s="23" t="s">
        <v>24</v>
      </c>
      <c r="I22" s="23" t="s">
        <v>19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119</v>
      </c>
      <c r="I23" s="23" t="s">
        <v>21</v>
      </c>
      <c r="J23" s="21" t="s">
        <v>1</v>
      </c>
      <c r="L23" s="28"/>
    </row>
    <row r="24" spans="2:12" s="1" customFormat="1" ht="7.15" customHeight="1" x14ac:dyDescent="0.2">
      <c r="B24" s="28"/>
      <c r="L24" s="28"/>
    </row>
    <row r="25" spans="2:12" s="1" customFormat="1" ht="12" customHeight="1" x14ac:dyDescent="0.2">
      <c r="B25" s="28"/>
      <c r="D25" s="23" t="s">
        <v>27</v>
      </c>
      <c r="I25" s="23" t="s">
        <v>19</v>
      </c>
      <c r="J25" s="21" t="s">
        <v>1</v>
      </c>
      <c r="L25" s="28"/>
    </row>
    <row r="26" spans="2:12" s="1" customFormat="1" ht="18" customHeight="1" x14ac:dyDescent="0.2">
      <c r="B26" s="28"/>
      <c r="E26" s="21"/>
      <c r="I26" s="23" t="s">
        <v>21</v>
      </c>
      <c r="J26" s="21" t="s">
        <v>1</v>
      </c>
      <c r="L26" s="28"/>
    </row>
    <row r="27" spans="2:12" s="1" customFormat="1" ht="7.15" customHeight="1" x14ac:dyDescent="0.2">
      <c r="B27" s="28"/>
      <c r="L27" s="28"/>
    </row>
    <row r="28" spans="2:12" s="1" customFormat="1" ht="12" customHeight="1" x14ac:dyDescent="0.2">
      <c r="B28" s="28"/>
      <c r="D28" s="23" t="s">
        <v>28</v>
      </c>
      <c r="L28" s="28"/>
    </row>
    <row r="29" spans="2:12" s="7" customFormat="1" ht="16.5" customHeight="1" x14ac:dyDescent="0.2">
      <c r="B29" s="96"/>
      <c r="E29" s="267" t="s">
        <v>1</v>
      </c>
      <c r="F29" s="267"/>
      <c r="G29" s="267"/>
      <c r="H29" s="267"/>
      <c r="L29" s="96"/>
    </row>
    <row r="30" spans="2:12" s="1" customFormat="1" ht="7.15" customHeight="1" x14ac:dyDescent="0.2">
      <c r="B30" s="28"/>
      <c r="L30" s="28"/>
    </row>
    <row r="31" spans="2:12" s="1" customFormat="1" ht="7.1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65" customHeight="1" x14ac:dyDescent="0.2">
      <c r="B32" s="28"/>
      <c r="D32" s="21" t="s">
        <v>120</v>
      </c>
      <c r="J32" s="27"/>
      <c r="L32" s="28"/>
    </row>
    <row r="33" spans="2:12" s="1" customFormat="1" ht="14.65" customHeight="1" x14ac:dyDescent="0.2">
      <c r="B33" s="28"/>
      <c r="D33" s="26" t="s">
        <v>121</v>
      </c>
      <c r="J33" s="27"/>
      <c r="L33" s="28"/>
    </row>
    <row r="34" spans="2:12" s="1" customFormat="1" ht="25.35" customHeight="1" x14ac:dyDescent="0.2">
      <c r="B34" s="28"/>
      <c r="D34" s="97" t="s">
        <v>31</v>
      </c>
      <c r="J34" s="64"/>
      <c r="L34" s="28"/>
    </row>
    <row r="35" spans="2:12" s="1" customFormat="1" ht="7.1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65" customHeight="1" x14ac:dyDescent="0.2">
      <c r="B36" s="28"/>
      <c r="F36" s="31" t="s">
        <v>33</v>
      </c>
      <c r="I36" s="31" t="s">
        <v>32</v>
      </c>
      <c r="J36" s="31" t="s">
        <v>34</v>
      </c>
      <c r="L36" s="28"/>
    </row>
    <row r="37" spans="2:12" s="1" customFormat="1" ht="14.65" customHeight="1" x14ac:dyDescent="0.2">
      <c r="B37" s="28"/>
      <c r="D37" s="98" t="s">
        <v>35</v>
      </c>
      <c r="E37" s="33" t="s">
        <v>36</v>
      </c>
      <c r="F37" s="99">
        <f>ROUND((SUM(BE124:BE128) + SUM(BE150:BE384)),  2)</f>
        <v>0</v>
      </c>
      <c r="G37" s="100"/>
      <c r="H37" s="100"/>
      <c r="I37" s="101">
        <v>0.2</v>
      </c>
      <c r="J37" s="99">
        <f>ROUND(((SUM(BE124:BE128) + SUM(BE150:BE384))*I37),  2)</f>
        <v>0</v>
      </c>
      <c r="L37" s="28"/>
    </row>
    <row r="38" spans="2:12" s="1" customFormat="1" ht="14.65" customHeight="1" x14ac:dyDescent="0.2">
      <c r="B38" s="28"/>
      <c r="E38" s="33" t="s">
        <v>37</v>
      </c>
      <c r="F38" s="84"/>
      <c r="I38" s="102">
        <v>0.2</v>
      </c>
      <c r="J38" s="84"/>
      <c r="L38" s="28"/>
    </row>
    <row r="39" spans="2:12" s="1" customFormat="1" ht="14.65" hidden="1" customHeight="1" x14ac:dyDescent="0.2">
      <c r="B39" s="28"/>
      <c r="E39" s="23" t="s">
        <v>38</v>
      </c>
      <c r="F39" s="84">
        <f>ROUND((SUM(BG124:BG128) + SUM(BG150:BG384)),  2)</f>
        <v>0</v>
      </c>
      <c r="I39" s="102">
        <v>0.2</v>
      </c>
      <c r="J39" s="84"/>
      <c r="L39" s="28"/>
    </row>
    <row r="40" spans="2:12" s="1" customFormat="1" ht="14.65" hidden="1" customHeight="1" x14ac:dyDescent="0.2">
      <c r="B40" s="28"/>
      <c r="E40" s="23" t="s">
        <v>39</v>
      </c>
      <c r="F40" s="84">
        <f>ROUND((SUM(BH124:BH128) + SUM(BH150:BH384)),  2)</f>
        <v>0</v>
      </c>
      <c r="I40" s="102">
        <v>0.2</v>
      </c>
      <c r="J40" s="84"/>
      <c r="L40" s="28"/>
    </row>
    <row r="41" spans="2:12" s="1" customFormat="1" ht="14.65" hidden="1" customHeight="1" x14ac:dyDescent="0.2">
      <c r="B41" s="28"/>
      <c r="E41" s="33" t="s">
        <v>40</v>
      </c>
      <c r="F41" s="99">
        <f>ROUND((SUM(BI124:BI128) + SUM(BI150:BI384)),  2)</f>
        <v>0</v>
      </c>
      <c r="G41" s="100"/>
      <c r="H41" s="100"/>
      <c r="I41" s="101">
        <v>0</v>
      </c>
      <c r="J41" s="99"/>
      <c r="L41" s="28"/>
    </row>
    <row r="42" spans="2:12" s="1" customFormat="1" ht="7.15" customHeight="1" x14ac:dyDescent="0.2">
      <c r="B42" s="28"/>
      <c r="L42" s="28"/>
    </row>
    <row r="43" spans="2:12" s="1" customFormat="1" ht="25.35" customHeight="1" x14ac:dyDescent="0.2">
      <c r="B43" s="28"/>
      <c r="C43" s="93"/>
      <c r="D43" s="103" t="s">
        <v>41</v>
      </c>
      <c r="E43" s="55"/>
      <c r="F43" s="55"/>
      <c r="G43" s="104" t="s">
        <v>42</v>
      </c>
      <c r="H43" s="105" t="s">
        <v>43</v>
      </c>
      <c r="I43" s="55"/>
      <c r="J43" s="106"/>
      <c r="K43" s="107"/>
      <c r="L43" s="28"/>
    </row>
    <row r="44" spans="2:12" s="1" customFormat="1" ht="14.65" customHeight="1" x14ac:dyDescent="0.2">
      <c r="B44" s="28"/>
      <c r="L44" s="28"/>
    </row>
    <row r="45" spans="2:12" ht="14.65" customHeight="1" x14ac:dyDescent="0.2">
      <c r="B45" s="17"/>
      <c r="L45" s="17"/>
    </row>
    <row r="46" spans="2:12" ht="14.65" customHeight="1" x14ac:dyDescent="0.2">
      <c r="B46" s="17"/>
      <c r="L46" s="17"/>
    </row>
    <row r="47" spans="2:12" ht="14.65" customHeight="1" x14ac:dyDescent="0.2">
      <c r="B47" s="17"/>
      <c r="L47" s="17"/>
    </row>
    <row r="48" spans="2:12" ht="14.65" customHeight="1" x14ac:dyDescent="0.2">
      <c r="B48" s="17"/>
      <c r="L48" s="17"/>
    </row>
    <row r="49" spans="2:12" ht="14.65" customHeight="1" x14ac:dyDescent="0.2">
      <c r="B49" s="17"/>
      <c r="L49" s="17"/>
    </row>
    <row r="50" spans="2:12" s="1" customFormat="1" ht="14.6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8"/>
      <c r="D61" s="42" t="s">
        <v>46</v>
      </c>
      <c r="E61" s="30"/>
      <c r="F61" s="108" t="s">
        <v>47</v>
      </c>
      <c r="G61" s="42" t="s">
        <v>46</v>
      </c>
      <c r="H61" s="30"/>
      <c r="I61" s="30"/>
      <c r="J61" s="109" t="s">
        <v>47</v>
      </c>
      <c r="K61" s="30"/>
      <c r="L61" s="28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8"/>
      <c r="D76" s="42" t="s">
        <v>46</v>
      </c>
      <c r="E76" s="30"/>
      <c r="F76" s="108" t="s">
        <v>47</v>
      </c>
      <c r="G76" s="42" t="s">
        <v>46</v>
      </c>
      <c r="H76" s="30"/>
      <c r="I76" s="30"/>
      <c r="J76" s="109" t="s">
        <v>47</v>
      </c>
      <c r="K76" s="30"/>
      <c r="L76" s="28"/>
    </row>
    <row r="77" spans="2:12" s="1" customFormat="1" ht="14.6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15" customHeight="1" x14ac:dyDescent="0.2">
      <c r="B82" s="28"/>
      <c r="C82" s="18" t="s">
        <v>122</v>
      </c>
      <c r="L82" s="28"/>
    </row>
    <row r="83" spans="2:12" s="1" customFormat="1" ht="7.15" customHeight="1" x14ac:dyDescent="0.2">
      <c r="B83" s="28"/>
      <c r="L83" s="28"/>
    </row>
    <row r="84" spans="2:12" s="1" customFormat="1" ht="12" customHeight="1" x14ac:dyDescent="0.2">
      <c r="B84" s="28"/>
      <c r="C84" s="23" t="s">
        <v>12</v>
      </c>
      <c r="L84" s="28"/>
    </row>
    <row r="85" spans="2:12" s="1" customFormat="1" ht="16.5" customHeight="1" x14ac:dyDescent="0.2">
      <c r="B85" s="28"/>
      <c r="E85" s="300" t="str">
        <f>E7</f>
        <v>Senica OÚ, klientske centrum - stavebné úpravy</v>
      </c>
      <c r="F85" s="301"/>
      <c r="G85" s="301"/>
      <c r="H85" s="301"/>
      <c r="L85" s="28"/>
    </row>
    <row r="86" spans="2:12" ht="12" customHeight="1" x14ac:dyDescent="0.2">
      <c r="B86" s="17"/>
      <c r="C86" s="23" t="s">
        <v>114</v>
      </c>
      <c r="L86" s="17"/>
    </row>
    <row r="87" spans="2:12" s="1" customFormat="1" ht="16.5" customHeight="1" x14ac:dyDescent="0.2">
      <c r="B87" s="28"/>
      <c r="E87" s="300" t="s">
        <v>726</v>
      </c>
      <c r="F87" s="302"/>
      <c r="G87" s="302"/>
      <c r="H87" s="302"/>
      <c r="L87" s="28"/>
    </row>
    <row r="88" spans="2:12" s="1" customFormat="1" ht="12" customHeight="1" x14ac:dyDescent="0.2">
      <c r="B88" s="28"/>
      <c r="C88" s="23" t="s">
        <v>116</v>
      </c>
      <c r="L88" s="28"/>
    </row>
    <row r="89" spans="2:12" s="1" customFormat="1" ht="16.5" customHeight="1" x14ac:dyDescent="0.2">
      <c r="B89" s="28"/>
      <c r="E89" s="261" t="str">
        <f>E11</f>
        <v>1 - Stavebná časť</v>
      </c>
      <c r="F89" s="302"/>
      <c r="G89" s="302"/>
      <c r="H89" s="302"/>
      <c r="L89" s="28"/>
    </row>
    <row r="90" spans="2:12" s="1" customFormat="1" ht="7.15" customHeight="1" x14ac:dyDescent="0.2">
      <c r="B90" s="28"/>
      <c r="L90" s="28"/>
    </row>
    <row r="91" spans="2:12" s="1" customFormat="1" ht="12" customHeight="1" x14ac:dyDescent="0.2">
      <c r="B91" s="28"/>
      <c r="C91" s="23" t="s">
        <v>15</v>
      </c>
      <c r="F91" s="21" t="str">
        <f>F14</f>
        <v xml:space="preserve"> </v>
      </c>
      <c r="I91" s="23" t="s">
        <v>17</v>
      </c>
      <c r="J91" s="51" t="str">
        <f>IF(J14="","",J14)</f>
        <v/>
      </c>
      <c r="L91" s="28"/>
    </row>
    <row r="92" spans="2:12" s="1" customFormat="1" ht="7.15" customHeight="1" x14ac:dyDescent="0.2">
      <c r="B92" s="28"/>
      <c r="L92" s="28"/>
    </row>
    <row r="93" spans="2:12" s="1" customFormat="1" ht="40.15" customHeight="1" x14ac:dyDescent="0.2">
      <c r="B93" s="28"/>
      <c r="C93" s="23" t="s">
        <v>18</v>
      </c>
      <c r="F93" s="21" t="str">
        <f>E17</f>
        <v xml:space="preserve"> Ministerstvo vnútra Slovenskej republiky </v>
      </c>
      <c r="I93" s="23" t="s">
        <v>24</v>
      </c>
      <c r="J93" s="24" t="str">
        <f>E23</f>
        <v xml:space="preserve"> Architectural &amp; Building Management s.r.o. </v>
      </c>
      <c r="L93" s="28"/>
    </row>
    <row r="94" spans="2:12" s="1" customFormat="1" ht="15.4" customHeight="1" x14ac:dyDescent="0.2">
      <c r="B94" s="28"/>
      <c r="C94" s="23" t="s">
        <v>22</v>
      </c>
      <c r="F94" s="21" t="str">
        <f>IF(E20="","",E20)</f>
        <v xml:space="preserve"> </v>
      </c>
      <c r="I94" s="23" t="s">
        <v>27</v>
      </c>
      <c r="J94" s="24"/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10" t="s">
        <v>123</v>
      </c>
      <c r="D96" s="93"/>
      <c r="E96" s="93"/>
      <c r="F96" s="93"/>
      <c r="G96" s="93"/>
      <c r="H96" s="93"/>
      <c r="I96" s="93"/>
      <c r="J96" s="111" t="s">
        <v>124</v>
      </c>
      <c r="K96" s="93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12" t="s">
        <v>125</v>
      </c>
      <c r="J98" s="64"/>
      <c r="L98" s="28"/>
      <c r="AU98" s="14" t="s">
        <v>126</v>
      </c>
    </row>
    <row r="99" spans="2:47" s="8" customFormat="1" ht="25.15" customHeight="1" x14ac:dyDescent="0.2">
      <c r="B99" s="113"/>
      <c r="D99" s="114" t="s">
        <v>127</v>
      </c>
      <c r="E99" s="115"/>
      <c r="F99" s="115"/>
      <c r="G99" s="115"/>
      <c r="H99" s="115"/>
      <c r="I99" s="115"/>
      <c r="J99" s="116"/>
      <c r="L99" s="113"/>
    </row>
    <row r="100" spans="2:47" s="9" customFormat="1" ht="19.899999999999999" customHeight="1" x14ac:dyDescent="0.2">
      <c r="B100" s="117"/>
      <c r="D100" s="118" t="s">
        <v>727</v>
      </c>
      <c r="E100" s="119"/>
      <c r="F100" s="119"/>
      <c r="G100" s="119"/>
      <c r="H100" s="119"/>
      <c r="I100" s="119"/>
      <c r="J100" s="120"/>
      <c r="L100" s="117"/>
    </row>
    <row r="101" spans="2:47" s="9" customFormat="1" ht="19.899999999999999" customHeight="1" x14ac:dyDescent="0.2">
      <c r="B101" s="117"/>
      <c r="D101" s="118" t="s">
        <v>728</v>
      </c>
      <c r="E101" s="119"/>
      <c r="F101" s="119"/>
      <c r="G101" s="119"/>
      <c r="H101" s="119"/>
      <c r="I101" s="119"/>
      <c r="J101" s="120"/>
      <c r="L101" s="117"/>
    </row>
    <row r="102" spans="2:47" s="9" customFormat="1" ht="19.899999999999999" customHeight="1" x14ac:dyDescent="0.2">
      <c r="B102" s="117"/>
      <c r="D102" s="118" t="s">
        <v>128</v>
      </c>
      <c r="E102" s="119"/>
      <c r="F102" s="119"/>
      <c r="G102" s="119"/>
      <c r="H102" s="119"/>
      <c r="I102" s="119"/>
      <c r="J102" s="120"/>
      <c r="L102" s="117"/>
    </row>
    <row r="103" spans="2:47" s="9" customFormat="1" ht="19.899999999999999" customHeight="1" x14ac:dyDescent="0.2">
      <c r="B103" s="117"/>
      <c r="D103" s="118" t="s">
        <v>729</v>
      </c>
      <c r="E103" s="119"/>
      <c r="F103" s="119"/>
      <c r="G103" s="119"/>
      <c r="H103" s="119"/>
      <c r="I103" s="119"/>
      <c r="J103" s="120"/>
      <c r="L103" s="117"/>
    </row>
    <row r="104" spans="2:47" s="9" customFormat="1" ht="19.899999999999999" customHeight="1" x14ac:dyDescent="0.2">
      <c r="B104" s="117"/>
      <c r="D104" s="118" t="s">
        <v>129</v>
      </c>
      <c r="E104" s="119"/>
      <c r="F104" s="119"/>
      <c r="G104" s="119"/>
      <c r="H104" s="119"/>
      <c r="I104" s="119"/>
      <c r="J104" s="120"/>
      <c r="L104" s="117"/>
    </row>
    <row r="105" spans="2:47" s="9" customFormat="1" ht="19.899999999999999" customHeight="1" x14ac:dyDescent="0.2">
      <c r="B105" s="117"/>
      <c r="D105" s="118" t="s">
        <v>130</v>
      </c>
      <c r="E105" s="119"/>
      <c r="F105" s="119"/>
      <c r="G105" s="119"/>
      <c r="H105" s="119"/>
      <c r="I105" s="119"/>
      <c r="J105" s="120"/>
      <c r="L105" s="117"/>
    </row>
    <row r="106" spans="2:47" s="8" customFormat="1" ht="25.15" customHeight="1" x14ac:dyDescent="0.2">
      <c r="B106" s="113"/>
      <c r="D106" s="114" t="s">
        <v>131</v>
      </c>
      <c r="E106" s="115"/>
      <c r="F106" s="115"/>
      <c r="G106" s="115"/>
      <c r="H106" s="115"/>
      <c r="I106" s="115"/>
      <c r="J106" s="116"/>
      <c r="L106" s="113"/>
    </row>
    <row r="107" spans="2:47" s="9" customFormat="1" ht="19.899999999999999" customHeight="1" x14ac:dyDescent="0.2">
      <c r="B107" s="117"/>
      <c r="D107" s="118" t="s">
        <v>730</v>
      </c>
      <c r="E107" s="119"/>
      <c r="F107" s="119"/>
      <c r="G107" s="119"/>
      <c r="H107" s="119"/>
      <c r="I107" s="119"/>
      <c r="J107" s="120"/>
      <c r="L107" s="117"/>
    </row>
    <row r="108" spans="2:47" s="9" customFormat="1" ht="19.899999999999999" customHeight="1" x14ac:dyDescent="0.2">
      <c r="B108" s="117"/>
      <c r="D108" s="118" t="s">
        <v>731</v>
      </c>
      <c r="E108" s="119"/>
      <c r="F108" s="119"/>
      <c r="G108" s="119"/>
      <c r="H108" s="119"/>
      <c r="I108" s="119"/>
      <c r="J108" s="120"/>
      <c r="L108" s="117"/>
    </row>
    <row r="109" spans="2:47" s="9" customFormat="1" ht="19.899999999999999" customHeight="1" x14ac:dyDescent="0.2">
      <c r="B109" s="117"/>
      <c r="D109" s="118" t="s">
        <v>732</v>
      </c>
      <c r="E109" s="119"/>
      <c r="F109" s="119"/>
      <c r="G109" s="119"/>
      <c r="H109" s="119"/>
      <c r="I109" s="119"/>
      <c r="J109" s="120"/>
      <c r="L109" s="117"/>
    </row>
    <row r="110" spans="2:47" s="9" customFormat="1" ht="19.899999999999999" customHeight="1" x14ac:dyDescent="0.2">
      <c r="B110" s="117"/>
      <c r="D110" s="118" t="s">
        <v>132</v>
      </c>
      <c r="E110" s="119"/>
      <c r="F110" s="119"/>
      <c r="G110" s="119"/>
      <c r="H110" s="119"/>
      <c r="I110" s="119"/>
      <c r="J110" s="120"/>
      <c r="L110" s="117"/>
    </row>
    <row r="111" spans="2:47" s="9" customFormat="1" ht="19.899999999999999" customHeight="1" x14ac:dyDescent="0.2">
      <c r="B111" s="117"/>
      <c r="D111" s="118" t="s">
        <v>133</v>
      </c>
      <c r="E111" s="119"/>
      <c r="F111" s="119"/>
      <c r="G111" s="119"/>
      <c r="H111" s="119"/>
      <c r="I111" s="119"/>
      <c r="J111" s="120"/>
      <c r="L111" s="117"/>
    </row>
    <row r="112" spans="2:47" s="9" customFormat="1" ht="19.899999999999999" customHeight="1" x14ac:dyDescent="0.2">
      <c r="B112" s="117"/>
      <c r="D112" s="118" t="s">
        <v>733</v>
      </c>
      <c r="E112" s="119"/>
      <c r="F112" s="119"/>
      <c r="G112" s="119"/>
      <c r="H112" s="119"/>
      <c r="I112" s="119"/>
      <c r="J112" s="120"/>
      <c r="L112" s="117"/>
    </row>
    <row r="113" spans="2:65" s="9" customFormat="1" ht="19.899999999999999" customHeight="1" x14ac:dyDescent="0.2">
      <c r="B113" s="117"/>
      <c r="D113" s="118" t="s">
        <v>734</v>
      </c>
      <c r="E113" s="119"/>
      <c r="F113" s="119"/>
      <c r="G113" s="119"/>
      <c r="H113" s="119"/>
      <c r="I113" s="119"/>
      <c r="J113" s="120"/>
      <c r="L113" s="117"/>
    </row>
    <row r="114" spans="2:65" s="9" customFormat="1" ht="19.899999999999999" customHeight="1" x14ac:dyDescent="0.2">
      <c r="B114" s="117"/>
      <c r="D114" s="118" t="s">
        <v>735</v>
      </c>
      <c r="E114" s="119"/>
      <c r="F114" s="119"/>
      <c r="G114" s="119"/>
      <c r="H114" s="119"/>
      <c r="I114" s="119"/>
      <c r="J114" s="120"/>
      <c r="L114" s="117"/>
    </row>
    <row r="115" spans="2:65" s="9" customFormat="1" ht="19.899999999999999" customHeight="1" x14ac:dyDescent="0.2">
      <c r="B115" s="117"/>
      <c r="D115" s="118" t="s">
        <v>736</v>
      </c>
      <c r="E115" s="119"/>
      <c r="F115" s="119"/>
      <c r="G115" s="119"/>
      <c r="H115" s="119"/>
      <c r="I115" s="119"/>
      <c r="J115" s="120"/>
      <c r="L115" s="117"/>
    </row>
    <row r="116" spans="2:65" s="9" customFormat="1" ht="19.899999999999999" customHeight="1" x14ac:dyDescent="0.2">
      <c r="B116" s="117"/>
      <c r="D116" s="118" t="s">
        <v>134</v>
      </c>
      <c r="E116" s="119"/>
      <c r="F116" s="119"/>
      <c r="G116" s="119"/>
      <c r="H116" s="119"/>
      <c r="I116" s="119"/>
      <c r="J116" s="120"/>
      <c r="L116" s="117"/>
    </row>
    <row r="117" spans="2:65" s="9" customFormat="1" ht="19.899999999999999" customHeight="1" x14ac:dyDescent="0.2">
      <c r="B117" s="117"/>
      <c r="D117" s="118" t="s">
        <v>135</v>
      </c>
      <c r="E117" s="119"/>
      <c r="F117" s="119"/>
      <c r="G117" s="119"/>
      <c r="H117" s="119"/>
      <c r="I117" s="119"/>
      <c r="J117" s="120"/>
      <c r="L117" s="117"/>
    </row>
    <row r="118" spans="2:65" s="9" customFormat="1" ht="19.899999999999999" customHeight="1" x14ac:dyDescent="0.2">
      <c r="B118" s="117"/>
      <c r="D118" s="118" t="s">
        <v>737</v>
      </c>
      <c r="E118" s="119"/>
      <c r="F118" s="119"/>
      <c r="G118" s="119"/>
      <c r="H118" s="119"/>
      <c r="I118" s="119"/>
      <c r="J118" s="120"/>
      <c r="L118" s="117"/>
    </row>
    <row r="119" spans="2:65" s="9" customFormat="1" ht="19.899999999999999" customHeight="1" x14ac:dyDescent="0.2">
      <c r="B119" s="117"/>
      <c r="D119" s="118" t="s">
        <v>136</v>
      </c>
      <c r="E119" s="119"/>
      <c r="F119" s="119"/>
      <c r="G119" s="119"/>
      <c r="H119" s="119"/>
      <c r="I119" s="119"/>
      <c r="J119" s="120"/>
      <c r="L119" s="117"/>
    </row>
    <row r="120" spans="2:65" s="9" customFormat="1" ht="19.899999999999999" customHeight="1" x14ac:dyDescent="0.2">
      <c r="B120" s="117"/>
      <c r="D120" s="118" t="s">
        <v>137</v>
      </c>
      <c r="E120" s="119"/>
      <c r="F120" s="119"/>
      <c r="G120" s="119"/>
      <c r="H120" s="119"/>
      <c r="I120" s="119"/>
      <c r="J120" s="120"/>
      <c r="L120" s="117"/>
    </row>
    <row r="121" spans="2:65" s="9" customFormat="1" ht="19.899999999999999" customHeight="1" x14ac:dyDescent="0.2">
      <c r="B121" s="117"/>
      <c r="D121" s="118" t="s">
        <v>139</v>
      </c>
      <c r="E121" s="119"/>
      <c r="F121" s="119"/>
      <c r="G121" s="119"/>
      <c r="H121" s="119"/>
      <c r="I121" s="119"/>
      <c r="J121" s="120"/>
      <c r="L121" s="117"/>
    </row>
    <row r="122" spans="2:65" s="1" customFormat="1" ht="21.75" customHeight="1" x14ac:dyDescent="0.2">
      <c r="B122" s="28"/>
      <c r="L122" s="28"/>
    </row>
    <row r="123" spans="2:65" s="1" customFormat="1" ht="7.15" customHeight="1" x14ac:dyDescent="0.2">
      <c r="B123" s="28"/>
      <c r="L123" s="28"/>
    </row>
    <row r="124" spans="2:65" s="1" customFormat="1" ht="29.25" customHeight="1" x14ac:dyDescent="0.2">
      <c r="B124" s="28"/>
      <c r="C124" s="112" t="s">
        <v>140</v>
      </c>
      <c r="J124" s="121">
        <f>ROUND(J125 + J126 + J127,2)</f>
        <v>0</v>
      </c>
      <c r="L124" s="28"/>
      <c r="N124" s="122" t="s">
        <v>35</v>
      </c>
    </row>
    <row r="125" spans="2:65" s="1" customFormat="1" ht="18" customHeight="1" x14ac:dyDescent="0.2">
      <c r="B125" s="123"/>
      <c r="C125" s="124"/>
      <c r="D125" s="303" t="s">
        <v>141</v>
      </c>
      <c r="E125" s="303"/>
      <c r="F125" s="303"/>
      <c r="G125" s="124"/>
      <c r="H125" s="124"/>
      <c r="I125" s="124"/>
      <c r="J125" s="125">
        <v>0</v>
      </c>
      <c r="K125" s="124"/>
      <c r="L125" s="123"/>
      <c r="M125" s="124"/>
      <c r="N125" s="126" t="s">
        <v>37</v>
      </c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  <c r="AM125" s="124"/>
      <c r="AN125" s="124"/>
      <c r="AO125" s="124"/>
      <c r="AP125" s="124"/>
      <c r="AQ125" s="124"/>
      <c r="AR125" s="124"/>
      <c r="AS125" s="124"/>
      <c r="AT125" s="124"/>
      <c r="AU125" s="124"/>
      <c r="AV125" s="124"/>
      <c r="AW125" s="124"/>
      <c r="AX125" s="124"/>
      <c r="AY125" s="127" t="s">
        <v>142</v>
      </c>
      <c r="AZ125" s="124"/>
      <c r="BA125" s="124"/>
      <c r="BB125" s="124"/>
      <c r="BC125" s="124"/>
      <c r="BD125" s="124"/>
      <c r="BE125" s="128">
        <f>IF(N125="základná",J125,0)</f>
        <v>0</v>
      </c>
      <c r="BF125" s="128">
        <f>IF(N125="znížená",J125,0)</f>
        <v>0</v>
      </c>
      <c r="BG125" s="128">
        <f>IF(N125="zákl. prenesená",J125,0)</f>
        <v>0</v>
      </c>
      <c r="BH125" s="128">
        <f>IF(N125="zníž. prenesená",J125,0)</f>
        <v>0</v>
      </c>
      <c r="BI125" s="128">
        <f>IF(N125="nulová",J125,0)</f>
        <v>0</v>
      </c>
      <c r="BJ125" s="127" t="s">
        <v>83</v>
      </c>
      <c r="BK125" s="124"/>
      <c r="BL125" s="124"/>
      <c r="BM125" s="124"/>
    </row>
    <row r="126" spans="2:65" s="1" customFormat="1" ht="18" customHeight="1" x14ac:dyDescent="0.2">
      <c r="B126" s="123"/>
      <c r="C126" s="124"/>
      <c r="D126" s="303" t="s">
        <v>143</v>
      </c>
      <c r="E126" s="303"/>
      <c r="F126" s="303"/>
      <c r="G126" s="124"/>
      <c r="H126" s="124"/>
      <c r="I126" s="124"/>
      <c r="J126" s="125">
        <v>0</v>
      </c>
      <c r="K126" s="124"/>
      <c r="L126" s="123"/>
      <c r="M126" s="124"/>
      <c r="N126" s="126" t="s">
        <v>37</v>
      </c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  <c r="AE126" s="124"/>
      <c r="AF126" s="124"/>
      <c r="AG126" s="124"/>
      <c r="AH126" s="124"/>
      <c r="AI126" s="124"/>
      <c r="AJ126" s="124"/>
      <c r="AK126" s="124"/>
      <c r="AL126" s="124"/>
      <c r="AM126" s="124"/>
      <c r="AN126" s="124"/>
      <c r="AO126" s="124"/>
      <c r="AP126" s="124"/>
      <c r="AQ126" s="124"/>
      <c r="AR126" s="124"/>
      <c r="AS126" s="124"/>
      <c r="AT126" s="124"/>
      <c r="AU126" s="124"/>
      <c r="AV126" s="124"/>
      <c r="AW126" s="124"/>
      <c r="AX126" s="124"/>
      <c r="AY126" s="127" t="s">
        <v>142</v>
      </c>
      <c r="AZ126" s="124"/>
      <c r="BA126" s="124"/>
      <c r="BB126" s="124"/>
      <c r="BC126" s="124"/>
      <c r="BD126" s="124"/>
      <c r="BE126" s="128">
        <f>IF(N126="základná",J126,0)</f>
        <v>0</v>
      </c>
      <c r="BF126" s="128">
        <f>IF(N126="znížená",J126,0)</f>
        <v>0</v>
      </c>
      <c r="BG126" s="128">
        <f>IF(N126="zákl. prenesená",J126,0)</f>
        <v>0</v>
      </c>
      <c r="BH126" s="128">
        <f>IF(N126="zníž. prenesená",J126,0)</f>
        <v>0</v>
      </c>
      <c r="BI126" s="128">
        <f>IF(N126="nulová",J126,0)</f>
        <v>0</v>
      </c>
      <c r="BJ126" s="127" t="s">
        <v>83</v>
      </c>
      <c r="BK126" s="124"/>
      <c r="BL126" s="124"/>
      <c r="BM126" s="124"/>
    </row>
    <row r="127" spans="2:65" s="1" customFormat="1" ht="18" customHeight="1" x14ac:dyDescent="0.2">
      <c r="B127" s="123"/>
      <c r="C127" s="124"/>
      <c r="D127" s="303" t="s">
        <v>144</v>
      </c>
      <c r="E127" s="303"/>
      <c r="F127" s="303"/>
      <c r="G127" s="124"/>
      <c r="H127" s="124"/>
      <c r="I127" s="124"/>
      <c r="J127" s="125">
        <v>0</v>
      </c>
      <c r="K127" s="124"/>
      <c r="L127" s="123"/>
      <c r="M127" s="124"/>
      <c r="N127" s="126" t="s">
        <v>37</v>
      </c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7" t="s">
        <v>142</v>
      </c>
      <c r="AZ127" s="124"/>
      <c r="BA127" s="124"/>
      <c r="BB127" s="124"/>
      <c r="BC127" s="124"/>
      <c r="BD127" s="124"/>
      <c r="BE127" s="128">
        <f>IF(N127="základná",J127,0)</f>
        <v>0</v>
      </c>
      <c r="BF127" s="128">
        <f>IF(N127="znížená",J127,0)</f>
        <v>0</v>
      </c>
      <c r="BG127" s="128">
        <f>IF(N127="zákl. prenesená",J127,0)</f>
        <v>0</v>
      </c>
      <c r="BH127" s="128">
        <f>IF(N127="zníž. prenesená",J127,0)</f>
        <v>0</v>
      </c>
      <c r="BI127" s="128">
        <f>IF(N127="nulová",J127,0)</f>
        <v>0</v>
      </c>
      <c r="BJ127" s="127" t="s">
        <v>83</v>
      </c>
      <c r="BK127" s="124"/>
      <c r="BL127" s="124"/>
      <c r="BM127" s="124"/>
    </row>
    <row r="128" spans="2:65" s="1" customFormat="1" ht="18" customHeight="1" x14ac:dyDescent="0.2">
      <c r="B128" s="28"/>
      <c r="L128" s="28"/>
    </row>
    <row r="129" spans="2:12" s="1" customFormat="1" ht="29.25" customHeight="1" x14ac:dyDescent="0.2">
      <c r="B129" s="28"/>
      <c r="C129" s="92" t="s">
        <v>112</v>
      </c>
      <c r="D129" s="93"/>
      <c r="E129" s="93"/>
      <c r="F129" s="93"/>
      <c r="G129" s="93"/>
      <c r="H129" s="93"/>
      <c r="I129" s="93"/>
      <c r="J129" s="94"/>
      <c r="K129" s="93"/>
      <c r="L129" s="28"/>
    </row>
    <row r="130" spans="2:12" s="1" customFormat="1" ht="7.15" customHeight="1" x14ac:dyDescent="0.2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28"/>
    </row>
    <row r="134" spans="2:12" s="1" customFormat="1" ht="7.15" customHeight="1" x14ac:dyDescent="0.2">
      <c r="B134" s="45"/>
      <c r="C134" s="46"/>
      <c r="D134" s="46"/>
      <c r="E134" s="46"/>
      <c r="F134" s="46"/>
      <c r="G134" s="46"/>
      <c r="H134" s="46"/>
      <c r="I134" s="46"/>
      <c r="J134" s="46"/>
      <c r="K134" s="46"/>
      <c r="L134" s="28"/>
    </row>
    <row r="135" spans="2:12" s="1" customFormat="1" ht="25.15" customHeight="1" x14ac:dyDescent="0.2">
      <c r="B135" s="28"/>
      <c r="C135" s="18" t="s">
        <v>145</v>
      </c>
      <c r="L135" s="28"/>
    </row>
    <row r="136" spans="2:12" s="1" customFormat="1" ht="7.15" customHeight="1" x14ac:dyDescent="0.2">
      <c r="B136" s="28"/>
      <c r="L136" s="28"/>
    </row>
    <row r="137" spans="2:12" s="1" customFormat="1" ht="12" customHeight="1" x14ac:dyDescent="0.2">
      <c r="B137" s="28"/>
      <c r="C137" s="23" t="s">
        <v>12</v>
      </c>
      <c r="L137" s="28"/>
    </row>
    <row r="138" spans="2:12" s="1" customFormat="1" ht="16.5" customHeight="1" x14ac:dyDescent="0.2">
      <c r="B138" s="28"/>
      <c r="E138" s="300" t="str">
        <f>E7</f>
        <v>Senica OÚ, klientske centrum - stavebné úpravy</v>
      </c>
      <c r="F138" s="301"/>
      <c r="G138" s="301"/>
      <c r="H138" s="301"/>
      <c r="L138" s="28"/>
    </row>
    <row r="139" spans="2:12" ht="12" customHeight="1" x14ac:dyDescent="0.2">
      <c r="B139" s="17"/>
      <c r="C139" s="23" t="s">
        <v>114</v>
      </c>
      <c r="L139" s="17"/>
    </row>
    <row r="140" spans="2:12" s="1" customFormat="1" ht="16.5" customHeight="1" x14ac:dyDescent="0.2">
      <c r="B140" s="28"/>
      <c r="E140" s="300" t="s">
        <v>726</v>
      </c>
      <c r="F140" s="302"/>
      <c r="G140" s="302"/>
      <c r="H140" s="302"/>
      <c r="L140" s="28"/>
    </row>
    <row r="141" spans="2:12" s="1" customFormat="1" ht="12" customHeight="1" x14ac:dyDescent="0.2">
      <c r="B141" s="28"/>
      <c r="C141" s="23" t="s">
        <v>116</v>
      </c>
      <c r="L141" s="28"/>
    </row>
    <row r="142" spans="2:12" s="1" customFormat="1" ht="16.5" customHeight="1" x14ac:dyDescent="0.2">
      <c r="B142" s="28"/>
      <c r="E142" s="261" t="str">
        <f>E11</f>
        <v>1 - Stavebná časť</v>
      </c>
      <c r="F142" s="302"/>
      <c r="G142" s="302"/>
      <c r="H142" s="302"/>
      <c r="L142" s="28"/>
    </row>
    <row r="143" spans="2:12" s="1" customFormat="1" ht="7.15" customHeight="1" x14ac:dyDescent="0.2">
      <c r="B143" s="28"/>
      <c r="L143" s="28"/>
    </row>
    <row r="144" spans="2:12" s="1" customFormat="1" ht="12" customHeight="1" x14ac:dyDescent="0.2">
      <c r="B144" s="28"/>
      <c r="C144" s="23" t="s">
        <v>15</v>
      </c>
      <c r="F144" s="21" t="str">
        <f>F14</f>
        <v xml:space="preserve"> </v>
      </c>
      <c r="I144" s="23" t="s">
        <v>17</v>
      </c>
      <c r="J144" s="51" t="str">
        <f>IF(J14="","",J14)</f>
        <v/>
      </c>
      <c r="L144" s="28"/>
    </row>
    <row r="145" spans="2:65" s="1" customFormat="1" ht="7.15" customHeight="1" x14ac:dyDescent="0.2">
      <c r="B145" s="28"/>
      <c r="L145" s="28"/>
    </row>
    <row r="146" spans="2:65" s="1" customFormat="1" ht="40.15" customHeight="1" x14ac:dyDescent="0.2">
      <c r="B146" s="28"/>
      <c r="C146" s="23" t="s">
        <v>18</v>
      </c>
      <c r="F146" s="21" t="str">
        <f>E17</f>
        <v xml:space="preserve"> Ministerstvo vnútra Slovenskej republiky </v>
      </c>
      <c r="I146" s="23" t="s">
        <v>24</v>
      </c>
      <c r="J146" s="24" t="str">
        <f>E23</f>
        <v xml:space="preserve"> Architectural &amp; Building Management s.r.o. </v>
      </c>
      <c r="L146" s="28"/>
    </row>
    <row r="147" spans="2:65" s="1" customFormat="1" ht="15.4" customHeight="1" x14ac:dyDescent="0.2">
      <c r="B147" s="28"/>
      <c r="C147" s="23" t="s">
        <v>22</v>
      </c>
      <c r="F147" s="21" t="str">
        <f>IF(E20="","",E20)</f>
        <v xml:space="preserve"> </v>
      </c>
      <c r="I147" s="23" t="s">
        <v>27</v>
      </c>
      <c r="J147" s="24"/>
      <c r="L147" s="28"/>
    </row>
    <row r="148" spans="2:65" s="1" customFormat="1" ht="10.35" customHeight="1" x14ac:dyDescent="0.2">
      <c r="B148" s="28"/>
      <c r="L148" s="28"/>
    </row>
    <row r="149" spans="2:65" s="10" customFormat="1" ht="29.25" customHeight="1" x14ac:dyDescent="0.2">
      <c r="B149" s="129"/>
      <c r="C149" s="130" t="s">
        <v>146</v>
      </c>
      <c r="D149" s="131" t="s">
        <v>56</v>
      </c>
      <c r="E149" s="131" t="s">
        <v>52</v>
      </c>
      <c r="F149" s="131" t="s">
        <v>53</v>
      </c>
      <c r="G149" s="131" t="s">
        <v>147</v>
      </c>
      <c r="H149" s="131" t="s">
        <v>148</v>
      </c>
      <c r="I149" s="131" t="s">
        <v>149</v>
      </c>
      <c r="J149" s="132" t="s">
        <v>124</v>
      </c>
      <c r="K149" s="133" t="s">
        <v>150</v>
      </c>
      <c r="L149" s="129"/>
      <c r="M149" s="57" t="s">
        <v>1</v>
      </c>
      <c r="N149" s="58" t="s">
        <v>35</v>
      </c>
      <c r="O149" s="58" t="s">
        <v>151</v>
      </c>
      <c r="P149" s="58" t="s">
        <v>152</v>
      </c>
      <c r="Q149" s="58" t="s">
        <v>153</v>
      </c>
      <c r="R149" s="58" t="s">
        <v>154</v>
      </c>
      <c r="S149" s="58" t="s">
        <v>155</v>
      </c>
      <c r="T149" s="59" t="s">
        <v>156</v>
      </c>
    </row>
    <row r="150" spans="2:65" s="1" customFormat="1" ht="22.9" customHeight="1" x14ac:dyDescent="0.25">
      <c r="B150" s="28"/>
      <c r="C150" s="62" t="s">
        <v>120</v>
      </c>
      <c r="J150" s="134"/>
      <c r="L150" s="28"/>
      <c r="M150" s="60"/>
      <c r="N150" s="52"/>
      <c r="O150" s="52"/>
      <c r="P150" s="135">
        <f>P151+P252</f>
        <v>0</v>
      </c>
      <c r="Q150" s="52"/>
      <c r="R150" s="135">
        <f>R151+R252</f>
        <v>105.4222982</v>
      </c>
      <c r="S150" s="52"/>
      <c r="T150" s="136">
        <f>T151+T252</f>
        <v>77.149061000000017</v>
      </c>
      <c r="AT150" s="14" t="s">
        <v>70</v>
      </c>
      <c r="AU150" s="14" t="s">
        <v>126</v>
      </c>
      <c r="BK150" s="137">
        <f>BK151+BK252</f>
        <v>0</v>
      </c>
    </row>
    <row r="151" spans="2:65" s="11" customFormat="1" ht="25.9" customHeight="1" x14ac:dyDescent="0.2">
      <c r="B151" s="138"/>
      <c r="D151" s="139" t="s">
        <v>70</v>
      </c>
      <c r="E151" s="140" t="s">
        <v>157</v>
      </c>
      <c r="F151" s="140" t="s">
        <v>158</v>
      </c>
      <c r="J151" s="141"/>
      <c r="L151" s="138"/>
      <c r="M151" s="142"/>
      <c r="P151" s="143">
        <f>P152+P157+P163+P167+P171+P210</f>
        <v>0</v>
      </c>
      <c r="R151" s="143">
        <f>R152+R157+R163+R167+R171+R210</f>
        <v>66.650557769999992</v>
      </c>
      <c r="T151" s="144">
        <f>T152+T157+T163+T167+T171+T210</f>
        <v>47.085571000000009</v>
      </c>
      <c r="AR151" s="139" t="s">
        <v>78</v>
      </c>
      <c r="AT151" s="145" t="s">
        <v>70</v>
      </c>
      <c r="AU151" s="145" t="s">
        <v>71</v>
      </c>
      <c r="AY151" s="139" t="s">
        <v>159</v>
      </c>
      <c r="BK151" s="146">
        <f>BK152+BK157+BK163+BK167+BK171+BK210</f>
        <v>0</v>
      </c>
    </row>
    <row r="152" spans="2:65" s="11" customFormat="1" ht="22.9" customHeight="1" x14ac:dyDescent="0.2">
      <c r="B152" s="138"/>
      <c r="D152" s="139" t="s">
        <v>70</v>
      </c>
      <c r="E152" s="147" t="s">
        <v>78</v>
      </c>
      <c r="F152" s="147" t="s">
        <v>738</v>
      </c>
      <c r="J152" s="148"/>
      <c r="L152" s="138"/>
      <c r="M152" s="142"/>
      <c r="P152" s="143">
        <f>SUM(P153:P156)</f>
        <v>0</v>
      </c>
      <c r="R152" s="143">
        <f>SUM(R153:R156)</f>
        <v>0</v>
      </c>
      <c r="T152" s="144">
        <f>SUM(T153:T156)</f>
        <v>0</v>
      </c>
      <c r="AR152" s="139" t="s">
        <v>78</v>
      </c>
      <c r="AT152" s="145" t="s">
        <v>70</v>
      </c>
      <c r="AU152" s="145" t="s">
        <v>78</v>
      </c>
      <c r="AY152" s="139" t="s">
        <v>159</v>
      </c>
      <c r="BK152" s="146">
        <f>SUM(BK153:BK156)</f>
        <v>0</v>
      </c>
    </row>
    <row r="153" spans="2:65" s="1" customFormat="1" ht="16.5" customHeight="1" x14ac:dyDescent="0.2">
      <c r="B153" s="123"/>
      <c r="C153" s="149" t="s">
        <v>78</v>
      </c>
      <c r="D153" s="149" t="s">
        <v>161</v>
      </c>
      <c r="E153" s="150" t="s">
        <v>739</v>
      </c>
      <c r="F153" s="151" t="s">
        <v>740</v>
      </c>
      <c r="G153" s="152" t="s">
        <v>163</v>
      </c>
      <c r="H153" s="153">
        <v>2.8159999999999998</v>
      </c>
      <c r="I153" s="154"/>
      <c r="J153" s="154"/>
      <c r="K153" s="155"/>
      <c r="L153" s="28"/>
      <c r="M153" s="156" t="s">
        <v>1</v>
      </c>
      <c r="N153" s="122" t="s">
        <v>37</v>
      </c>
      <c r="O153" s="157">
        <v>0</v>
      </c>
      <c r="P153" s="157">
        <f>O153*H153</f>
        <v>0</v>
      </c>
      <c r="Q153" s="157">
        <v>0</v>
      </c>
      <c r="R153" s="157">
        <f>Q153*H153</f>
        <v>0</v>
      </c>
      <c r="S153" s="157">
        <v>0</v>
      </c>
      <c r="T153" s="158">
        <f>S153*H153</f>
        <v>0</v>
      </c>
      <c r="AR153" s="159" t="s">
        <v>90</v>
      </c>
      <c r="AT153" s="159" t="s">
        <v>161</v>
      </c>
      <c r="AU153" s="159" t="s">
        <v>83</v>
      </c>
      <c r="AY153" s="14" t="s">
        <v>159</v>
      </c>
      <c r="BE153" s="160">
        <f>IF(N153="základná",J153,0)</f>
        <v>0</v>
      </c>
      <c r="BF153" s="160">
        <f>IF(N153="znížená",J153,0)</f>
        <v>0</v>
      </c>
      <c r="BG153" s="160">
        <f>IF(N153="zákl. prenesená",J153,0)</f>
        <v>0</v>
      </c>
      <c r="BH153" s="160">
        <f>IF(N153="zníž. prenesená",J153,0)</f>
        <v>0</v>
      </c>
      <c r="BI153" s="160">
        <f>IF(N153="nulová",J153,0)</f>
        <v>0</v>
      </c>
      <c r="BJ153" s="14" t="s">
        <v>83</v>
      </c>
      <c r="BK153" s="160">
        <f>ROUND(I153*H153,2)</f>
        <v>0</v>
      </c>
      <c r="BL153" s="14" t="s">
        <v>90</v>
      </c>
      <c r="BM153" s="159" t="s">
        <v>83</v>
      </c>
    </row>
    <row r="154" spans="2:65" s="1" customFormat="1" ht="21.75" customHeight="1" x14ac:dyDescent="0.2">
      <c r="B154" s="123"/>
      <c r="C154" s="149" t="s">
        <v>83</v>
      </c>
      <c r="D154" s="149" t="s">
        <v>161</v>
      </c>
      <c r="E154" s="150" t="s">
        <v>741</v>
      </c>
      <c r="F154" s="151" t="s">
        <v>742</v>
      </c>
      <c r="G154" s="152" t="s">
        <v>163</v>
      </c>
      <c r="H154" s="153">
        <v>2.8159999999999998</v>
      </c>
      <c r="I154" s="154"/>
      <c r="J154" s="154"/>
      <c r="K154" s="155"/>
      <c r="L154" s="28"/>
      <c r="M154" s="156" t="s">
        <v>1</v>
      </c>
      <c r="N154" s="122" t="s">
        <v>37</v>
      </c>
      <c r="O154" s="157">
        <v>0</v>
      </c>
      <c r="P154" s="157">
        <f>O154*H154</f>
        <v>0</v>
      </c>
      <c r="Q154" s="157">
        <v>0</v>
      </c>
      <c r="R154" s="157">
        <f>Q154*H154</f>
        <v>0</v>
      </c>
      <c r="S154" s="157">
        <v>0</v>
      </c>
      <c r="T154" s="158">
        <f>S154*H154</f>
        <v>0</v>
      </c>
      <c r="AR154" s="159" t="s">
        <v>90</v>
      </c>
      <c r="AT154" s="159" t="s">
        <v>161</v>
      </c>
      <c r="AU154" s="159" t="s">
        <v>83</v>
      </c>
      <c r="AY154" s="14" t="s">
        <v>159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4" t="s">
        <v>83</v>
      </c>
      <c r="BK154" s="160">
        <f>ROUND(I154*H154,2)</f>
        <v>0</v>
      </c>
      <c r="BL154" s="14" t="s">
        <v>90</v>
      </c>
      <c r="BM154" s="159" t="s">
        <v>90</v>
      </c>
    </row>
    <row r="155" spans="2:65" s="1" customFormat="1" ht="24.4" customHeight="1" x14ac:dyDescent="0.2">
      <c r="B155" s="123"/>
      <c r="C155" s="149" t="s">
        <v>87</v>
      </c>
      <c r="D155" s="149" t="s">
        <v>161</v>
      </c>
      <c r="E155" s="150" t="s">
        <v>743</v>
      </c>
      <c r="F155" s="151" t="s">
        <v>744</v>
      </c>
      <c r="G155" s="152" t="s">
        <v>163</v>
      </c>
      <c r="H155" s="153">
        <v>2.8159999999999998</v>
      </c>
      <c r="I155" s="154"/>
      <c r="J155" s="154"/>
      <c r="K155" s="155"/>
      <c r="L155" s="28"/>
      <c r="M155" s="156" t="s">
        <v>1</v>
      </c>
      <c r="N155" s="122" t="s">
        <v>37</v>
      </c>
      <c r="O155" s="157">
        <v>0</v>
      </c>
      <c r="P155" s="157">
        <f>O155*H155</f>
        <v>0</v>
      </c>
      <c r="Q155" s="157">
        <v>0</v>
      </c>
      <c r="R155" s="157">
        <f>Q155*H155</f>
        <v>0</v>
      </c>
      <c r="S155" s="157">
        <v>0</v>
      </c>
      <c r="T155" s="158">
        <f>S155*H155</f>
        <v>0</v>
      </c>
      <c r="AR155" s="159" t="s">
        <v>90</v>
      </c>
      <c r="AT155" s="159" t="s">
        <v>161</v>
      </c>
      <c r="AU155" s="159" t="s">
        <v>83</v>
      </c>
      <c r="AY155" s="14" t="s">
        <v>159</v>
      </c>
      <c r="BE155" s="160">
        <f>IF(N155="základná",J155,0)</f>
        <v>0</v>
      </c>
      <c r="BF155" s="160">
        <f>IF(N155="znížená",J155,0)</f>
        <v>0</v>
      </c>
      <c r="BG155" s="160">
        <f>IF(N155="zákl. prenesená",J155,0)</f>
        <v>0</v>
      </c>
      <c r="BH155" s="160">
        <f>IF(N155="zníž. prenesená",J155,0)</f>
        <v>0</v>
      </c>
      <c r="BI155" s="160">
        <f>IF(N155="nulová",J155,0)</f>
        <v>0</v>
      </c>
      <c r="BJ155" s="14" t="s">
        <v>83</v>
      </c>
      <c r="BK155" s="160">
        <f>ROUND(I155*H155,2)</f>
        <v>0</v>
      </c>
      <c r="BL155" s="14" t="s">
        <v>90</v>
      </c>
      <c r="BM155" s="159" t="s">
        <v>102</v>
      </c>
    </row>
    <row r="156" spans="2:65" s="1" customFormat="1" ht="16.5" customHeight="1" x14ac:dyDescent="0.2">
      <c r="B156" s="123"/>
      <c r="C156" s="149" t="s">
        <v>90</v>
      </c>
      <c r="D156" s="149" t="s">
        <v>161</v>
      </c>
      <c r="E156" s="150" t="s">
        <v>745</v>
      </c>
      <c r="F156" s="151" t="s">
        <v>746</v>
      </c>
      <c r="G156" s="152" t="s">
        <v>163</v>
      </c>
      <c r="H156" s="153">
        <v>2.8159999999999998</v>
      </c>
      <c r="I156" s="154"/>
      <c r="J156" s="154"/>
      <c r="K156" s="155"/>
      <c r="L156" s="28"/>
      <c r="M156" s="156" t="s">
        <v>1</v>
      </c>
      <c r="N156" s="122" t="s">
        <v>37</v>
      </c>
      <c r="O156" s="157">
        <v>0</v>
      </c>
      <c r="P156" s="157">
        <f>O156*H156</f>
        <v>0</v>
      </c>
      <c r="Q156" s="157">
        <v>0</v>
      </c>
      <c r="R156" s="157">
        <f>Q156*H156</f>
        <v>0</v>
      </c>
      <c r="S156" s="157">
        <v>0</v>
      </c>
      <c r="T156" s="158">
        <f>S156*H156</f>
        <v>0</v>
      </c>
      <c r="AR156" s="159" t="s">
        <v>90</v>
      </c>
      <c r="AT156" s="159" t="s">
        <v>161</v>
      </c>
      <c r="AU156" s="159" t="s">
        <v>83</v>
      </c>
      <c r="AY156" s="14" t="s">
        <v>159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4" t="s">
        <v>83</v>
      </c>
      <c r="BK156" s="160">
        <f>ROUND(I156*H156,2)</f>
        <v>0</v>
      </c>
      <c r="BL156" s="14" t="s">
        <v>90</v>
      </c>
      <c r="BM156" s="159" t="s">
        <v>170</v>
      </c>
    </row>
    <row r="157" spans="2:65" s="11" customFormat="1" ht="22.9" customHeight="1" x14ac:dyDescent="0.2">
      <c r="B157" s="138"/>
      <c r="D157" s="139" t="s">
        <v>70</v>
      </c>
      <c r="E157" s="147" t="s">
        <v>83</v>
      </c>
      <c r="F157" s="147" t="s">
        <v>747</v>
      </c>
      <c r="J157" s="148"/>
      <c r="L157" s="138"/>
      <c r="M157" s="142"/>
      <c r="P157" s="143">
        <f>SUM(P158:P162)</f>
        <v>0</v>
      </c>
      <c r="R157" s="143">
        <f>SUM(R158:R162)</f>
        <v>15.452013399999998</v>
      </c>
      <c r="T157" s="144">
        <f>SUM(T158:T162)</f>
        <v>0</v>
      </c>
      <c r="AR157" s="139" t="s">
        <v>78</v>
      </c>
      <c r="AT157" s="145" t="s">
        <v>70</v>
      </c>
      <c r="AU157" s="145" t="s">
        <v>78</v>
      </c>
      <c r="AY157" s="139" t="s">
        <v>159</v>
      </c>
      <c r="BK157" s="146">
        <f>SUM(BK158:BK162)</f>
        <v>0</v>
      </c>
    </row>
    <row r="158" spans="2:65" s="1" customFormat="1" ht="16.5" customHeight="1" x14ac:dyDescent="0.2">
      <c r="B158" s="123"/>
      <c r="C158" s="149" t="s">
        <v>105</v>
      </c>
      <c r="D158" s="149" t="s">
        <v>161</v>
      </c>
      <c r="E158" s="150" t="s">
        <v>748</v>
      </c>
      <c r="F158" s="151" t="s">
        <v>749</v>
      </c>
      <c r="G158" s="152" t="s">
        <v>163</v>
      </c>
      <c r="H158" s="153">
        <v>2.9340000000000002</v>
      </c>
      <c r="I158" s="154"/>
      <c r="J158" s="154"/>
      <c r="K158" s="155"/>
      <c r="L158" s="28"/>
      <c r="M158" s="156" t="s">
        <v>1</v>
      </c>
      <c r="N158" s="122" t="s">
        <v>37</v>
      </c>
      <c r="O158" s="157">
        <v>0</v>
      </c>
      <c r="P158" s="157">
        <f>O158*H158</f>
        <v>0</v>
      </c>
      <c r="Q158" s="157">
        <v>1.93971</v>
      </c>
      <c r="R158" s="157">
        <f>Q158*H158</f>
        <v>5.69110914</v>
      </c>
      <c r="S158" s="157">
        <v>0</v>
      </c>
      <c r="T158" s="158">
        <f>S158*H158</f>
        <v>0</v>
      </c>
      <c r="AR158" s="159" t="s">
        <v>90</v>
      </c>
      <c r="AT158" s="159" t="s">
        <v>161</v>
      </c>
      <c r="AU158" s="159" t="s">
        <v>83</v>
      </c>
      <c r="AY158" s="14" t="s">
        <v>159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4" t="s">
        <v>83</v>
      </c>
      <c r="BK158" s="160">
        <f>ROUND(I158*H158,2)</f>
        <v>0</v>
      </c>
      <c r="BL158" s="14" t="s">
        <v>90</v>
      </c>
      <c r="BM158" s="159" t="s">
        <v>177</v>
      </c>
    </row>
    <row r="159" spans="2:65" s="1" customFormat="1" ht="21.75" customHeight="1" x14ac:dyDescent="0.2">
      <c r="B159" s="123"/>
      <c r="C159" s="149" t="s">
        <v>102</v>
      </c>
      <c r="D159" s="149" t="s">
        <v>161</v>
      </c>
      <c r="E159" s="150" t="s">
        <v>750</v>
      </c>
      <c r="F159" s="151" t="s">
        <v>751</v>
      </c>
      <c r="G159" s="152" t="s">
        <v>163</v>
      </c>
      <c r="H159" s="153">
        <v>4.2149999999999999</v>
      </c>
      <c r="I159" s="154"/>
      <c r="J159" s="154"/>
      <c r="K159" s="155"/>
      <c r="L159" s="28"/>
      <c r="M159" s="156" t="s">
        <v>1</v>
      </c>
      <c r="N159" s="122" t="s">
        <v>37</v>
      </c>
      <c r="O159" s="157">
        <v>0</v>
      </c>
      <c r="P159" s="157">
        <f>O159*H159</f>
        <v>0</v>
      </c>
      <c r="Q159" s="157">
        <v>2.23706</v>
      </c>
      <c r="R159" s="157">
        <f>Q159*H159</f>
        <v>9.4292078999999998</v>
      </c>
      <c r="S159" s="157">
        <v>0</v>
      </c>
      <c r="T159" s="158">
        <f>S159*H159</f>
        <v>0</v>
      </c>
      <c r="AR159" s="159" t="s">
        <v>90</v>
      </c>
      <c r="AT159" s="159" t="s">
        <v>161</v>
      </c>
      <c r="AU159" s="159" t="s">
        <v>83</v>
      </c>
      <c r="AY159" s="14" t="s">
        <v>159</v>
      </c>
      <c r="BE159" s="160">
        <f>IF(N159="základná",J159,0)</f>
        <v>0</v>
      </c>
      <c r="BF159" s="160">
        <f>IF(N159="znížená",J159,0)</f>
        <v>0</v>
      </c>
      <c r="BG159" s="160">
        <f>IF(N159="zákl. prenesená",J159,0)</f>
        <v>0</v>
      </c>
      <c r="BH159" s="160">
        <f>IF(N159="zníž. prenesená",J159,0)</f>
        <v>0</v>
      </c>
      <c r="BI159" s="160">
        <f>IF(N159="nulová",J159,0)</f>
        <v>0</v>
      </c>
      <c r="BJ159" s="14" t="s">
        <v>83</v>
      </c>
      <c r="BK159" s="160">
        <f>ROUND(I159*H159,2)</f>
        <v>0</v>
      </c>
      <c r="BL159" s="14" t="s">
        <v>90</v>
      </c>
      <c r="BM159" s="159" t="s">
        <v>180</v>
      </c>
    </row>
    <row r="160" spans="2:65" s="1" customFormat="1" ht="16.5" customHeight="1" x14ac:dyDescent="0.2">
      <c r="B160" s="123"/>
      <c r="C160" s="149" t="s">
        <v>108</v>
      </c>
      <c r="D160" s="149" t="s">
        <v>161</v>
      </c>
      <c r="E160" s="150" t="s">
        <v>752</v>
      </c>
      <c r="F160" s="151" t="s">
        <v>753</v>
      </c>
      <c r="G160" s="152" t="s">
        <v>174</v>
      </c>
      <c r="H160" s="153">
        <v>7.4459999999999997</v>
      </c>
      <c r="I160" s="154"/>
      <c r="J160" s="154"/>
      <c r="K160" s="155"/>
      <c r="L160" s="28"/>
      <c r="M160" s="156" t="s">
        <v>1</v>
      </c>
      <c r="N160" s="122" t="s">
        <v>37</v>
      </c>
      <c r="O160" s="157">
        <v>0</v>
      </c>
      <c r="P160" s="157">
        <f>O160*H160</f>
        <v>0</v>
      </c>
      <c r="Q160" s="157">
        <v>2.2300000000000002E-3</v>
      </c>
      <c r="R160" s="157">
        <f>Q160*H160</f>
        <v>1.6604580000000001E-2</v>
      </c>
      <c r="S160" s="157">
        <v>0</v>
      </c>
      <c r="T160" s="158">
        <f>S160*H160</f>
        <v>0</v>
      </c>
      <c r="AR160" s="159" t="s">
        <v>90</v>
      </c>
      <c r="AT160" s="159" t="s">
        <v>161</v>
      </c>
      <c r="AU160" s="159" t="s">
        <v>83</v>
      </c>
      <c r="AY160" s="14" t="s">
        <v>159</v>
      </c>
      <c r="BE160" s="160">
        <f>IF(N160="základná",J160,0)</f>
        <v>0</v>
      </c>
      <c r="BF160" s="160">
        <f>IF(N160="znížená",J160,0)</f>
        <v>0</v>
      </c>
      <c r="BG160" s="160">
        <f>IF(N160="zákl. prenesená",J160,0)</f>
        <v>0</v>
      </c>
      <c r="BH160" s="160">
        <f>IF(N160="zníž. prenesená",J160,0)</f>
        <v>0</v>
      </c>
      <c r="BI160" s="160">
        <f>IF(N160="nulová",J160,0)</f>
        <v>0</v>
      </c>
      <c r="BJ160" s="14" t="s">
        <v>83</v>
      </c>
      <c r="BK160" s="160">
        <f>ROUND(I160*H160,2)</f>
        <v>0</v>
      </c>
      <c r="BL160" s="14" t="s">
        <v>90</v>
      </c>
      <c r="BM160" s="159" t="s">
        <v>183</v>
      </c>
    </row>
    <row r="161" spans="2:65" s="1" customFormat="1" ht="16.5" customHeight="1" x14ac:dyDescent="0.2">
      <c r="B161" s="123"/>
      <c r="C161" s="149" t="s">
        <v>170</v>
      </c>
      <c r="D161" s="149" t="s">
        <v>161</v>
      </c>
      <c r="E161" s="150" t="s">
        <v>754</v>
      </c>
      <c r="F161" s="151" t="s">
        <v>755</v>
      </c>
      <c r="G161" s="152" t="s">
        <v>174</v>
      </c>
      <c r="H161" s="153">
        <v>7.4459999999999997</v>
      </c>
      <c r="I161" s="154"/>
      <c r="J161" s="154"/>
      <c r="K161" s="155"/>
      <c r="L161" s="28"/>
      <c r="M161" s="156" t="s">
        <v>1</v>
      </c>
      <c r="N161" s="122" t="s">
        <v>37</v>
      </c>
      <c r="O161" s="157">
        <v>0</v>
      </c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AR161" s="159" t="s">
        <v>90</v>
      </c>
      <c r="AT161" s="159" t="s">
        <v>161</v>
      </c>
      <c r="AU161" s="159" t="s">
        <v>83</v>
      </c>
      <c r="AY161" s="14" t="s">
        <v>159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4" t="s">
        <v>83</v>
      </c>
      <c r="BK161" s="160">
        <f>ROUND(I161*H161,2)</f>
        <v>0</v>
      </c>
      <c r="BL161" s="14" t="s">
        <v>90</v>
      </c>
      <c r="BM161" s="159" t="s">
        <v>186</v>
      </c>
    </row>
    <row r="162" spans="2:65" s="1" customFormat="1" ht="16.5" customHeight="1" x14ac:dyDescent="0.2">
      <c r="B162" s="123"/>
      <c r="C162" s="149" t="s">
        <v>187</v>
      </c>
      <c r="D162" s="149" t="s">
        <v>161</v>
      </c>
      <c r="E162" s="150" t="s">
        <v>756</v>
      </c>
      <c r="F162" s="151" t="s">
        <v>757</v>
      </c>
      <c r="G162" s="152" t="s">
        <v>264</v>
      </c>
      <c r="H162" s="153">
        <v>0.27400000000000002</v>
      </c>
      <c r="I162" s="154"/>
      <c r="J162" s="154"/>
      <c r="K162" s="155"/>
      <c r="L162" s="28"/>
      <c r="M162" s="156" t="s">
        <v>1</v>
      </c>
      <c r="N162" s="122" t="s">
        <v>37</v>
      </c>
      <c r="O162" s="157">
        <v>0</v>
      </c>
      <c r="P162" s="157">
        <f>O162*H162</f>
        <v>0</v>
      </c>
      <c r="Q162" s="157">
        <v>1.1499699999999999</v>
      </c>
      <c r="R162" s="157">
        <f>Q162*H162</f>
        <v>0.31509177999999999</v>
      </c>
      <c r="S162" s="157">
        <v>0</v>
      </c>
      <c r="T162" s="158">
        <f>S162*H162</f>
        <v>0</v>
      </c>
      <c r="AR162" s="159" t="s">
        <v>90</v>
      </c>
      <c r="AT162" s="159" t="s">
        <v>161</v>
      </c>
      <c r="AU162" s="159" t="s">
        <v>83</v>
      </c>
      <c r="AY162" s="14" t="s">
        <v>159</v>
      </c>
      <c r="BE162" s="160">
        <f>IF(N162="základná",J162,0)</f>
        <v>0</v>
      </c>
      <c r="BF162" s="160">
        <f>IF(N162="znížená",J162,0)</f>
        <v>0</v>
      </c>
      <c r="BG162" s="160">
        <f>IF(N162="zákl. prenesená",J162,0)</f>
        <v>0</v>
      </c>
      <c r="BH162" s="160">
        <f>IF(N162="zníž. prenesená",J162,0)</f>
        <v>0</v>
      </c>
      <c r="BI162" s="160">
        <f>IF(N162="nulová",J162,0)</f>
        <v>0</v>
      </c>
      <c r="BJ162" s="14" t="s">
        <v>83</v>
      </c>
      <c r="BK162" s="160">
        <f>ROUND(I162*H162,2)</f>
        <v>0</v>
      </c>
      <c r="BL162" s="14" t="s">
        <v>90</v>
      </c>
      <c r="BM162" s="159" t="s">
        <v>190</v>
      </c>
    </row>
    <row r="163" spans="2:65" s="11" customFormat="1" ht="22.9" customHeight="1" x14ac:dyDescent="0.2">
      <c r="B163" s="138"/>
      <c r="D163" s="139" t="s">
        <v>70</v>
      </c>
      <c r="E163" s="147" t="s">
        <v>87</v>
      </c>
      <c r="F163" s="147" t="s">
        <v>160</v>
      </c>
      <c r="J163" s="148"/>
      <c r="L163" s="138"/>
      <c r="M163" s="142"/>
      <c r="P163" s="143">
        <f>SUM(P164:P166)</f>
        <v>0</v>
      </c>
      <c r="R163" s="143">
        <f>SUM(R164:R166)</f>
        <v>0.34491767000000001</v>
      </c>
      <c r="T163" s="144">
        <f>SUM(T164:T166)</f>
        <v>0</v>
      </c>
      <c r="AR163" s="139" t="s">
        <v>78</v>
      </c>
      <c r="AT163" s="145" t="s">
        <v>70</v>
      </c>
      <c r="AU163" s="145" t="s">
        <v>78</v>
      </c>
      <c r="AY163" s="139" t="s">
        <v>159</v>
      </c>
      <c r="BK163" s="146">
        <f>SUM(BK164:BK166)</f>
        <v>0</v>
      </c>
    </row>
    <row r="164" spans="2:65" s="1" customFormat="1" ht="24.4" customHeight="1" x14ac:dyDescent="0.2">
      <c r="B164" s="123"/>
      <c r="C164" s="149" t="s">
        <v>177</v>
      </c>
      <c r="D164" s="149" t="s">
        <v>161</v>
      </c>
      <c r="E164" s="150" t="s">
        <v>162</v>
      </c>
      <c r="F164" s="151" t="s">
        <v>1750</v>
      </c>
      <c r="G164" s="152" t="s">
        <v>163</v>
      </c>
      <c r="H164" s="153">
        <v>0.32100000000000001</v>
      </c>
      <c r="I164" s="154"/>
      <c r="J164" s="154"/>
      <c r="K164" s="155"/>
      <c r="L164" s="28"/>
      <c r="M164" s="156" t="s">
        <v>1</v>
      </c>
      <c r="N164" s="122" t="s">
        <v>37</v>
      </c>
      <c r="O164" s="157">
        <v>0</v>
      </c>
      <c r="P164" s="157">
        <f>O164*H164</f>
        <v>0</v>
      </c>
      <c r="Q164" s="157">
        <v>0.76127</v>
      </c>
      <c r="R164" s="157">
        <f>Q164*H164</f>
        <v>0.24436767000000001</v>
      </c>
      <c r="S164" s="157">
        <v>0</v>
      </c>
      <c r="T164" s="158">
        <f>S164*H164</f>
        <v>0</v>
      </c>
      <c r="AR164" s="159" t="s">
        <v>90</v>
      </c>
      <c r="AT164" s="159" t="s">
        <v>161</v>
      </c>
      <c r="AU164" s="159" t="s">
        <v>83</v>
      </c>
      <c r="AY164" s="14" t="s">
        <v>159</v>
      </c>
      <c r="BE164" s="160">
        <f>IF(N164="základná",J164,0)</f>
        <v>0</v>
      </c>
      <c r="BF164" s="160">
        <f>IF(N164="znížená",J164,0)</f>
        <v>0</v>
      </c>
      <c r="BG164" s="160">
        <f>IF(N164="zákl. prenesená",J164,0)</f>
        <v>0</v>
      </c>
      <c r="BH164" s="160">
        <f>IF(N164="zníž. prenesená",J164,0)</f>
        <v>0</v>
      </c>
      <c r="BI164" s="160">
        <f>IF(N164="nulová",J164,0)</f>
        <v>0</v>
      </c>
      <c r="BJ164" s="14" t="s">
        <v>83</v>
      </c>
      <c r="BK164" s="160">
        <f>ROUND(I164*H164,2)</f>
        <v>0</v>
      </c>
      <c r="BL164" s="14" t="s">
        <v>90</v>
      </c>
      <c r="BM164" s="159" t="s">
        <v>7</v>
      </c>
    </row>
    <row r="165" spans="2:65" s="1" customFormat="1" ht="24.4" customHeight="1" x14ac:dyDescent="0.2">
      <c r="B165" s="123"/>
      <c r="C165" s="149" t="s">
        <v>193</v>
      </c>
      <c r="D165" s="149" t="s">
        <v>161</v>
      </c>
      <c r="E165" s="150" t="s">
        <v>164</v>
      </c>
      <c r="F165" s="151" t="s">
        <v>165</v>
      </c>
      <c r="G165" s="152" t="s">
        <v>166</v>
      </c>
      <c r="H165" s="153">
        <v>1</v>
      </c>
      <c r="I165" s="154"/>
      <c r="J165" s="154"/>
      <c r="K165" s="155"/>
      <c r="L165" s="28"/>
      <c r="M165" s="156" t="s">
        <v>1</v>
      </c>
      <c r="N165" s="122" t="s">
        <v>37</v>
      </c>
      <c r="O165" s="157">
        <v>0</v>
      </c>
      <c r="P165" s="157">
        <f>O165*H165</f>
        <v>0</v>
      </c>
      <c r="Q165" s="157">
        <v>2.7550000000000002E-2</v>
      </c>
      <c r="R165" s="157">
        <f>Q165*H165</f>
        <v>2.7550000000000002E-2</v>
      </c>
      <c r="S165" s="157">
        <v>0</v>
      </c>
      <c r="T165" s="158">
        <f>S165*H165</f>
        <v>0</v>
      </c>
      <c r="AR165" s="159" t="s">
        <v>90</v>
      </c>
      <c r="AT165" s="159" t="s">
        <v>161</v>
      </c>
      <c r="AU165" s="159" t="s">
        <v>83</v>
      </c>
      <c r="AY165" s="14" t="s">
        <v>159</v>
      </c>
      <c r="BE165" s="160">
        <f>IF(N165="základná",J165,0)</f>
        <v>0</v>
      </c>
      <c r="BF165" s="160">
        <f>IF(N165="znížená",J165,0)</f>
        <v>0</v>
      </c>
      <c r="BG165" s="160">
        <f>IF(N165="zákl. prenesená",J165,0)</f>
        <v>0</v>
      </c>
      <c r="BH165" s="160">
        <f>IF(N165="zníž. prenesená",J165,0)</f>
        <v>0</v>
      </c>
      <c r="BI165" s="160">
        <f>IF(N165="nulová",J165,0)</f>
        <v>0</v>
      </c>
      <c r="BJ165" s="14" t="s">
        <v>83</v>
      </c>
      <c r="BK165" s="160">
        <f>ROUND(I165*H165,2)</f>
        <v>0</v>
      </c>
      <c r="BL165" s="14" t="s">
        <v>90</v>
      </c>
      <c r="BM165" s="159" t="s">
        <v>197</v>
      </c>
    </row>
    <row r="166" spans="2:65" s="1" customFormat="1" ht="16.5" customHeight="1" x14ac:dyDescent="0.2">
      <c r="B166" s="123"/>
      <c r="C166" s="161" t="s">
        <v>180</v>
      </c>
      <c r="D166" s="161" t="s">
        <v>167</v>
      </c>
      <c r="E166" s="162" t="s">
        <v>758</v>
      </c>
      <c r="F166" s="163" t="s">
        <v>759</v>
      </c>
      <c r="G166" s="164" t="s">
        <v>166</v>
      </c>
      <c r="H166" s="165">
        <v>1</v>
      </c>
      <c r="I166" s="166"/>
      <c r="J166" s="166"/>
      <c r="K166" s="167"/>
      <c r="L166" s="168"/>
      <c r="M166" s="169" t="s">
        <v>1</v>
      </c>
      <c r="N166" s="170" t="s">
        <v>37</v>
      </c>
      <c r="O166" s="157">
        <v>0</v>
      </c>
      <c r="P166" s="157">
        <f>O166*H166</f>
        <v>0</v>
      </c>
      <c r="Q166" s="157">
        <v>7.2999999999999995E-2</v>
      </c>
      <c r="R166" s="157">
        <f>Q166*H166</f>
        <v>7.2999999999999995E-2</v>
      </c>
      <c r="S166" s="157">
        <v>0</v>
      </c>
      <c r="T166" s="158">
        <f>S166*H166</f>
        <v>0</v>
      </c>
      <c r="AR166" s="159" t="s">
        <v>170</v>
      </c>
      <c r="AT166" s="159" t="s">
        <v>167</v>
      </c>
      <c r="AU166" s="159" t="s">
        <v>83</v>
      </c>
      <c r="AY166" s="14" t="s">
        <v>159</v>
      </c>
      <c r="BE166" s="160">
        <f>IF(N166="základná",J166,0)</f>
        <v>0</v>
      </c>
      <c r="BF166" s="160">
        <f>IF(N166="znížená",J166,0)</f>
        <v>0</v>
      </c>
      <c r="BG166" s="160">
        <f>IF(N166="zákl. prenesená",J166,0)</f>
        <v>0</v>
      </c>
      <c r="BH166" s="160">
        <f>IF(N166="zníž. prenesená",J166,0)</f>
        <v>0</v>
      </c>
      <c r="BI166" s="160">
        <f>IF(N166="nulová",J166,0)</f>
        <v>0</v>
      </c>
      <c r="BJ166" s="14" t="s">
        <v>83</v>
      </c>
      <c r="BK166" s="160">
        <f>ROUND(I166*H166,2)</f>
        <v>0</v>
      </c>
      <c r="BL166" s="14" t="s">
        <v>90</v>
      </c>
      <c r="BM166" s="159" t="s">
        <v>200</v>
      </c>
    </row>
    <row r="167" spans="2:65" s="11" customFormat="1" ht="22.9" customHeight="1" x14ac:dyDescent="0.2">
      <c r="B167" s="138"/>
      <c r="D167" s="139" t="s">
        <v>70</v>
      </c>
      <c r="E167" s="147" t="s">
        <v>90</v>
      </c>
      <c r="F167" s="147" t="s">
        <v>760</v>
      </c>
      <c r="J167" s="148"/>
      <c r="L167" s="138"/>
      <c r="M167" s="142"/>
      <c r="P167" s="143">
        <f>SUM(P168:P170)</f>
        <v>0</v>
      </c>
      <c r="R167" s="143">
        <f>SUM(R168:R170)</f>
        <v>0.95707232000000009</v>
      </c>
      <c r="T167" s="144">
        <f>SUM(T168:T170)</f>
        <v>0</v>
      </c>
      <c r="AR167" s="139" t="s">
        <v>78</v>
      </c>
      <c r="AT167" s="145" t="s">
        <v>70</v>
      </c>
      <c r="AU167" s="145" t="s">
        <v>78</v>
      </c>
      <c r="AY167" s="139" t="s">
        <v>159</v>
      </c>
      <c r="BK167" s="146">
        <f>SUM(BK168:BK170)</f>
        <v>0</v>
      </c>
    </row>
    <row r="168" spans="2:65" s="1" customFormat="1" ht="24.4" customHeight="1" x14ac:dyDescent="0.2">
      <c r="B168" s="123"/>
      <c r="C168" s="149" t="s">
        <v>201</v>
      </c>
      <c r="D168" s="149" t="s">
        <v>161</v>
      </c>
      <c r="E168" s="150" t="s">
        <v>761</v>
      </c>
      <c r="F168" s="151" t="s">
        <v>762</v>
      </c>
      <c r="G168" s="152" t="s">
        <v>196</v>
      </c>
      <c r="H168" s="153">
        <v>8.7200000000000006</v>
      </c>
      <c r="I168" s="154"/>
      <c r="J168" s="154"/>
      <c r="K168" s="155"/>
      <c r="L168" s="28"/>
      <c r="M168" s="156" t="s">
        <v>1</v>
      </c>
      <c r="N168" s="122" t="s">
        <v>37</v>
      </c>
      <c r="O168" s="157">
        <v>0</v>
      </c>
      <c r="P168" s="157">
        <f>O168*H168</f>
        <v>0</v>
      </c>
      <c r="Q168" s="157">
        <v>0.10889</v>
      </c>
      <c r="R168" s="157">
        <f>Q168*H168</f>
        <v>0.94952080000000005</v>
      </c>
      <c r="S168" s="157">
        <v>0</v>
      </c>
      <c r="T168" s="158">
        <f>S168*H168</f>
        <v>0</v>
      </c>
      <c r="AR168" s="159" t="s">
        <v>90</v>
      </c>
      <c r="AT168" s="159" t="s">
        <v>161</v>
      </c>
      <c r="AU168" s="159" t="s">
        <v>83</v>
      </c>
      <c r="AY168" s="14" t="s">
        <v>159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4" t="s">
        <v>83</v>
      </c>
      <c r="BK168" s="160">
        <f>ROUND(I168*H168,2)</f>
        <v>0</v>
      </c>
      <c r="BL168" s="14" t="s">
        <v>90</v>
      </c>
      <c r="BM168" s="159" t="s">
        <v>204</v>
      </c>
    </row>
    <row r="169" spans="2:65" s="1" customFormat="1" ht="16.5" customHeight="1" x14ac:dyDescent="0.2">
      <c r="B169" s="123"/>
      <c r="C169" s="149" t="s">
        <v>183</v>
      </c>
      <c r="D169" s="149" t="s">
        <v>161</v>
      </c>
      <c r="E169" s="150" t="s">
        <v>763</v>
      </c>
      <c r="F169" s="151" t="s">
        <v>764</v>
      </c>
      <c r="G169" s="152" t="s">
        <v>174</v>
      </c>
      <c r="H169" s="153">
        <v>1.744</v>
      </c>
      <c r="I169" s="154"/>
      <c r="J169" s="154"/>
      <c r="K169" s="155"/>
      <c r="L169" s="28"/>
      <c r="M169" s="156" t="s">
        <v>1</v>
      </c>
      <c r="N169" s="122" t="s">
        <v>37</v>
      </c>
      <c r="O169" s="157">
        <v>0</v>
      </c>
      <c r="P169" s="157">
        <f>O169*H169</f>
        <v>0</v>
      </c>
      <c r="Q169" s="157">
        <v>4.3299999999999996E-3</v>
      </c>
      <c r="R169" s="157">
        <f>Q169*H169</f>
        <v>7.5515199999999991E-3</v>
      </c>
      <c r="S169" s="157">
        <v>0</v>
      </c>
      <c r="T169" s="158">
        <f>S169*H169</f>
        <v>0</v>
      </c>
      <c r="AR169" s="159" t="s">
        <v>90</v>
      </c>
      <c r="AT169" s="159" t="s">
        <v>161</v>
      </c>
      <c r="AU169" s="159" t="s">
        <v>83</v>
      </c>
      <c r="AY169" s="14" t="s">
        <v>159</v>
      </c>
      <c r="BE169" s="160">
        <f>IF(N169="základná",J169,0)</f>
        <v>0</v>
      </c>
      <c r="BF169" s="160">
        <f>IF(N169="znížená",J169,0)</f>
        <v>0</v>
      </c>
      <c r="BG169" s="160">
        <f>IF(N169="zákl. prenesená",J169,0)</f>
        <v>0</v>
      </c>
      <c r="BH169" s="160">
        <f>IF(N169="zníž. prenesená",J169,0)</f>
        <v>0</v>
      </c>
      <c r="BI169" s="160">
        <f>IF(N169="nulová",J169,0)</f>
        <v>0</v>
      </c>
      <c r="BJ169" s="14" t="s">
        <v>83</v>
      </c>
      <c r="BK169" s="160">
        <f>ROUND(I169*H169,2)</f>
        <v>0</v>
      </c>
      <c r="BL169" s="14" t="s">
        <v>90</v>
      </c>
      <c r="BM169" s="159" t="s">
        <v>207</v>
      </c>
    </row>
    <row r="170" spans="2:65" s="1" customFormat="1" ht="16.5" customHeight="1" x14ac:dyDescent="0.2">
      <c r="B170" s="123"/>
      <c r="C170" s="149" t="s">
        <v>208</v>
      </c>
      <c r="D170" s="149" t="s">
        <v>161</v>
      </c>
      <c r="E170" s="150" t="s">
        <v>765</v>
      </c>
      <c r="F170" s="151" t="s">
        <v>766</v>
      </c>
      <c r="G170" s="152" t="s">
        <v>174</v>
      </c>
      <c r="H170" s="153">
        <v>1.744</v>
      </c>
      <c r="I170" s="154"/>
      <c r="J170" s="154"/>
      <c r="K170" s="155"/>
      <c r="L170" s="28"/>
      <c r="M170" s="156" t="s">
        <v>1</v>
      </c>
      <c r="N170" s="122" t="s">
        <v>37</v>
      </c>
      <c r="O170" s="157">
        <v>0</v>
      </c>
      <c r="P170" s="157">
        <f>O170*H170</f>
        <v>0</v>
      </c>
      <c r="Q170" s="157">
        <v>0</v>
      </c>
      <c r="R170" s="157">
        <f>Q170*H170</f>
        <v>0</v>
      </c>
      <c r="S170" s="157">
        <v>0</v>
      </c>
      <c r="T170" s="158">
        <f>S170*H170</f>
        <v>0</v>
      </c>
      <c r="AR170" s="159" t="s">
        <v>90</v>
      </c>
      <c r="AT170" s="159" t="s">
        <v>161</v>
      </c>
      <c r="AU170" s="159" t="s">
        <v>83</v>
      </c>
      <c r="AY170" s="14" t="s">
        <v>159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4" t="s">
        <v>83</v>
      </c>
      <c r="BK170" s="160">
        <f>ROUND(I170*H170,2)</f>
        <v>0</v>
      </c>
      <c r="BL170" s="14" t="s">
        <v>90</v>
      </c>
      <c r="BM170" s="159" t="s">
        <v>211</v>
      </c>
    </row>
    <row r="171" spans="2:65" s="11" customFormat="1" ht="22.9" customHeight="1" x14ac:dyDescent="0.2">
      <c r="B171" s="138"/>
      <c r="D171" s="139" t="s">
        <v>70</v>
      </c>
      <c r="E171" s="147" t="s">
        <v>102</v>
      </c>
      <c r="F171" s="147" t="s">
        <v>171</v>
      </c>
      <c r="J171" s="148"/>
      <c r="L171" s="138"/>
      <c r="M171" s="142"/>
      <c r="P171" s="143">
        <f>SUM(P172:P209)</f>
        <v>0</v>
      </c>
      <c r="R171" s="143">
        <f>SUM(R172:R209)</f>
        <v>47.094919959999991</v>
      </c>
      <c r="T171" s="144">
        <f>SUM(T172:T209)</f>
        <v>0</v>
      </c>
      <c r="AR171" s="139" t="s">
        <v>78</v>
      </c>
      <c r="AT171" s="145" t="s">
        <v>70</v>
      </c>
      <c r="AU171" s="145" t="s">
        <v>78</v>
      </c>
      <c r="AY171" s="139" t="s">
        <v>159</v>
      </c>
      <c r="BK171" s="146">
        <f>SUM(BK172:BK209)</f>
        <v>0</v>
      </c>
    </row>
    <row r="172" spans="2:65" s="1" customFormat="1" ht="24.4" customHeight="1" x14ac:dyDescent="0.2">
      <c r="B172" s="123"/>
      <c r="C172" s="149" t="s">
        <v>186</v>
      </c>
      <c r="D172" s="149" t="s">
        <v>161</v>
      </c>
      <c r="E172" s="150" t="s">
        <v>172</v>
      </c>
      <c r="F172" s="151" t="s">
        <v>173</v>
      </c>
      <c r="G172" s="152" t="s">
        <v>174</v>
      </c>
      <c r="H172" s="153">
        <v>584.33100000000002</v>
      </c>
      <c r="I172" s="154"/>
      <c r="J172" s="154"/>
      <c r="K172" s="155"/>
      <c r="L172" s="28"/>
      <c r="M172" s="156" t="s">
        <v>1</v>
      </c>
      <c r="N172" s="122" t="s">
        <v>37</v>
      </c>
      <c r="O172" s="157">
        <v>0</v>
      </c>
      <c r="P172" s="157">
        <f t="shared" ref="P172:P209" si="0">O172*H172</f>
        <v>0</v>
      </c>
      <c r="Q172" s="157">
        <v>1.0000000000000001E-5</v>
      </c>
      <c r="R172" s="157">
        <f t="shared" ref="R172:R209" si="1">Q172*H172</f>
        <v>5.8433100000000009E-3</v>
      </c>
      <c r="S172" s="157">
        <v>0</v>
      </c>
      <c r="T172" s="158">
        <f t="shared" ref="T172:T209" si="2">S172*H172</f>
        <v>0</v>
      </c>
      <c r="AR172" s="159" t="s">
        <v>90</v>
      </c>
      <c r="AT172" s="159" t="s">
        <v>161</v>
      </c>
      <c r="AU172" s="159" t="s">
        <v>83</v>
      </c>
      <c r="AY172" s="14" t="s">
        <v>159</v>
      </c>
      <c r="BE172" s="160">
        <f t="shared" ref="BE172:BE209" si="3">IF(N172="základná",J172,0)</f>
        <v>0</v>
      </c>
      <c r="BF172" s="160">
        <f t="shared" ref="BF172:BF209" si="4">IF(N172="znížená",J172,0)</f>
        <v>0</v>
      </c>
      <c r="BG172" s="160">
        <f t="shared" ref="BG172:BG209" si="5">IF(N172="zákl. prenesená",J172,0)</f>
        <v>0</v>
      </c>
      <c r="BH172" s="160">
        <f t="shared" ref="BH172:BH209" si="6">IF(N172="zníž. prenesená",J172,0)</f>
        <v>0</v>
      </c>
      <c r="BI172" s="160">
        <f t="shared" ref="BI172:BI209" si="7">IF(N172="nulová",J172,0)</f>
        <v>0</v>
      </c>
      <c r="BJ172" s="14" t="s">
        <v>83</v>
      </c>
      <c r="BK172" s="160">
        <f t="shared" ref="BK172:BK209" si="8">ROUND(I172*H172,2)</f>
        <v>0</v>
      </c>
      <c r="BL172" s="14" t="s">
        <v>90</v>
      </c>
      <c r="BM172" s="159" t="s">
        <v>214</v>
      </c>
    </row>
    <row r="173" spans="2:65" s="1" customFormat="1" ht="16.5" customHeight="1" x14ac:dyDescent="0.2">
      <c r="B173" s="123"/>
      <c r="C173" s="149" t="s">
        <v>215</v>
      </c>
      <c r="D173" s="149" t="s">
        <v>161</v>
      </c>
      <c r="E173" s="150" t="s">
        <v>767</v>
      </c>
      <c r="F173" s="151" t="s">
        <v>768</v>
      </c>
      <c r="G173" s="152" t="s">
        <v>174</v>
      </c>
      <c r="H173" s="153">
        <v>116.3</v>
      </c>
      <c r="I173" s="154"/>
      <c r="J173" s="154"/>
      <c r="K173" s="155"/>
      <c r="L173" s="28"/>
      <c r="M173" s="156" t="s">
        <v>1</v>
      </c>
      <c r="N173" s="122" t="s">
        <v>37</v>
      </c>
      <c r="O173" s="157">
        <v>0</v>
      </c>
      <c r="P173" s="157">
        <f t="shared" si="0"/>
        <v>0</v>
      </c>
      <c r="Q173" s="157">
        <v>3.1E-4</v>
      </c>
      <c r="R173" s="157">
        <f t="shared" si="1"/>
        <v>3.6053000000000002E-2</v>
      </c>
      <c r="S173" s="157">
        <v>0</v>
      </c>
      <c r="T173" s="158">
        <f t="shared" si="2"/>
        <v>0</v>
      </c>
      <c r="AR173" s="159" t="s">
        <v>90</v>
      </c>
      <c r="AT173" s="159" t="s">
        <v>161</v>
      </c>
      <c r="AU173" s="159" t="s">
        <v>83</v>
      </c>
      <c r="AY173" s="14" t="s">
        <v>159</v>
      </c>
      <c r="BE173" s="160">
        <f t="shared" si="3"/>
        <v>0</v>
      </c>
      <c r="BF173" s="160">
        <f t="shared" si="4"/>
        <v>0</v>
      </c>
      <c r="BG173" s="160">
        <f t="shared" si="5"/>
        <v>0</v>
      </c>
      <c r="BH173" s="160">
        <f t="shared" si="6"/>
        <v>0</v>
      </c>
      <c r="BI173" s="160">
        <f t="shared" si="7"/>
        <v>0</v>
      </c>
      <c r="BJ173" s="14" t="s">
        <v>83</v>
      </c>
      <c r="BK173" s="160">
        <f t="shared" si="8"/>
        <v>0</v>
      </c>
      <c r="BL173" s="14" t="s">
        <v>90</v>
      </c>
      <c r="BM173" s="159" t="s">
        <v>218</v>
      </c>
    </row>
    <row r="174" spans="2:65" s="1" customFormat="1" ht="24" customHeight="1" x14ac:dyDescent="0.2">
      <c r="B174" s="123"/>
      <c r="C174" s="149" t="s">
        <v>190</v>
      </c>
      <c r="D174" s="149" t="s">
        <v>161</v>
      </c>
      <c r="E174" s="150" t="s">
        <v>769</v>
      </c>
      <c r="F174" s="151" t="s">
        <v>1751</v>
      </c>
      <c r="G174" s="152" t="s">
        <v>174</v>
      </c>
      <c r="H174" s="153">
        <v>116.3</v>
      </c>
      <c r="I174" s="154"/>
      <c r="J174" s="154"/>
      <c r="K174" s="155"/>
      <c r="L174" s="28"/>
      <c r="M174" s="156" t="s">
        <v>1</v>
      </c>
      <c r="N174" s="122" t="s">
        <v>37</v>
      </c>
      <c r="O174" s="157">
        <v>0</v>
      </c>
      <c r="P174" s="157">
        <f t="shared" si="0"/>
        <v>0</v>
      </c>
      <c r="Q174" s="157">
        <v>2.649E-2</v>
      </c>
      <c r="R174" s="157">
        <f t="shared" si="1"/>
        <v>3.0807869999999999</v>
      </c>
      <c r="S174" s="157">
        <v>0</v>
      </c>
      <c r="T174" s="158">
        <f t="shared" si="2"/>
        <v>0</v>
      </c>
      <c r="AR174" s="159" t="s">
        <v>90</v>
      </c>
      <c r="AT174" s="159" t="s">
        <v>161</v>
      </c>
      <c r="AU174" s="159" t="s">
        <v>83</v>
      </c>
      <c r="AY174" s="14" t="s">
        <v>159</v>
      </c>
      <c r="BE174" s="160">
        <f t="shared" si="3"/>
        <v>0</v>
      </c>
      <c r="BF174" s="160">
        <f t="shared" si="4"/>
        <v>0</v>
      </c>
      <c r="BG174" s="160">
        <f t="shared" si="5"/>
        <v>0</v>
      </c>
      <c r="BH174" s="160">
        <f t="shared" si="6"/>
        <v>0</v>
      </c>
      <c r="BI174" s="160">
        <f t="shared" si="7"/>
        <v>0</v>
      </c>
      <c r="BJ174" s="14" t="s">
        <v>83</v>
      </c>
      <c r="BK174" s="160">
        <f t="shared" si="8"/>
        <v>0</v>
      </c>
      <c r="BL174" s="14" t="s">
        <v>90</v>
      </c>
      <c r="BM174" s="159" t="s">
        <v>221</v>
      </c>
    </row>
    <row r="175" spans="2:65" s="1" customFormat="1" ht="21.75" customHeight="1" x14ac:dyDescent="0.2">
      <c r="B175" s="123"/>
      <c r="C175" s="149" t="s">
        <v>222</v>
      </c>
      <c r="D175" s="149" t="s">
        <v>161</v>
      </c>
      <c r="E175" s="150" t="s">
        <v>178</v>
      </c>
      <c r="F175" s="151" t="s">
        <v>179</v>
      </c>
      <c r="G175" s="152" t="s">
        <v>174</v>
      </c>
      <c r="H175" s="153">
        <v>95.647999999999996</v>
      </c>
      <c r="I175" s="154"/>
      <c r="J175" s="154"/>
      <c r="K175" s="155"/>
      <c r="L175" s="28"/>
      <c r="M175" s="156" t="s">
        <v>1</v>
      </c>
      <c r="N175" s="122" t="s">
        <v>37</v>
      </c>
      <c r="O175" s="157">
        <v>0</v>
      </c>
      <c r="P175" s="157">
        <f t="shared" si="0"/>
        <v>0</v>
      </c>
      <c r="Q175" s="157">
        <v>4.5440000000000001E-2</v>
      </c>
      <c r="R175" s="157">
        <f t="shared" si="1"/>
        <v>4.3462451199999999</v>
      </c>
      <c r="S175" s="157">
        <v>0</v>
      </c>
      <c r="T175" s="158">
        <f t="shared" si="2"/>
        <v>0</v>
      </c>
      <c r="AR175" s="159" t="s">
        <v>90</v>
      </c>
      <c r="AT175" s="159" t="s">
        <v>161</v>
      </c>
      <c r="AU175" s="159" t="s">
        <v>83</v>
      </c>
      <c r="AY175" s="14" t="s">
        <v>159</v>
      </c>
      <c r="BE175" s="160">
        <f t="shared" si="3"/>
        <v>0</v>
      </c>
      <c r="BF175" s="160">
        <f t="shared" si="4"/>
        <v>0</v>
      </c>
      <c r="BG175" s="160">
        <f t="shared" si="5"/>
        <v>0</v>
      </c>
      <c r="BH175" s="160">
        <f t="shared" si="6"/>
        <v>0</v>
      </c>
      <c r="BI175" s="160">
        <f t="shared" si="7"/>
        <v>0</v>
      </c>
      <c r="BJ175" s="14" t="s">
        <v>83</v>
      </c>
      <c r="BK175" s="160">
        <f t="shared" si="8"/>
        <v>0</v>
      </c>
      <c r="BL175" s="14" t="s">
        <v>90</v>
      </c>
      <c r="BM175" s="159" t="s">
        <v>225</v>
      </c>
    </row>
    <row r="176" spans="2:65" s="1" customFormat="1" ht="16.5" customHeight="1" x14ac:dyDescent="0.2">
      <c r="B176" s="123"/>
      <c r="C176" s="149" t="s">
        <v>7</v>
      </c>
      <c r="D176" s="149" t="s">
        <v>161</v>
      </c>
      <c r="E176" s="150" t="s">
        <v>181</v>
      </c>
      <c r="F176" s="151" t="s">
        <v>182</v>
      </c>
      <c r="G176" s="152" t="s">
        <v>174</v>
      </c>
      <c r="H176" s="153">
        <v>27.716000000000001</v>
      </c>
      <c r="I176" s="154"/>
      <c r="J176" s="154"/>
      <c r="K176" s="155"/>
      <c r="L176" s="28"/>
      <c r="M176" s="156" t="s">
        <v>1</v>
      </c>
      <c r="N176" s="122" t="s">
        <v>37</v>
      </c>
      <c r="O176" s="157">
        <v>0</v>
      </c>
      <c r="P176" s="157">
        <f t="shared" si="0"/>
        <v>0</v>
      </c>
      <c r="Q176" s="157">
        <v>0.10704</v>
      </c>
      <c r="R176" s="157">
        <f t="shared" si="1"/>
        <v>2.9667206400000001</v>
      </c>
      <c r="S176" s="157">
        <v>0</v>
      </c>
      <c r="T176" s="158">
        <f t="shared" si="2"/>
        <v>0</v>
      </c>
      <c r="AR176" s="159" t="s">
        <v>90</v>
      </c>
      <c r="AT176" s="159" t="s">
        <v>161</v>
      </c>
      <c r="AU176" s="159" t="s">
        <v>83</v>
      </c>
      <c r="AY176" s="14" t="s">
        <v>159</v>
      </c>
      <c r="BE176" s="160">
        <f t="shared" si="3"/>
        <v>0</v>
      </c>
      <c r="BF176" s="160">
        <f t="shared" si="4"/>
        <v>0</v>
      </c>
      <c r="BG176" s="160">
        <f t="shared" si="5"/>
        <v>0</v>
      </c>
      <c r="BH176" s="160">
        <f t="shared" si="6"/>
        <v>0</v>
      </c>
      <c r="BI176" s="160">
        <f t="shared" si="7"/>
        <v>0</v>
      </c>
      <c r="BJ176" s="14" t="s">
        <v>83</v>
      </c>
      <c r="BK176" s="160">
        <f t="shared" si="8"/>
        <v>0</v>
      </c>
      <c r="BL176" s="14" t="s">
        <v>90</v>
      </c>
      <c r="BM176" s="159" t="s">
        <v>229</v>
      </c>
    </row>
    <row r="177" spans="2:65" s="1" customFormat="1" ht="16.5" customHeight="1" x14ac:dyDescent="0.2">
      <c r="B177" s="123"/>
      <c r="C177" s="149" t="s">
        <v>230</v>
      </c>
      <c r="D177" s="149" t="s">
        <v>161</v>
      </c>
      <c r="E177" s="150" t="s">
        <v>184</v>
      </c>
      <c r="F177" s="151" t="s">
        <v>185</v>
      </c>
      <c r="G177" s="152" t="s">
        <v>174</v>
      </c>
      <c r="H177" s="153">
        <v>36.863999999999997</v>
      </c>
      <c r="I177" s="154"/>
      <c r="J177" s="154"/>
      <c r="K177" s="155"/>
      <c r="L177" s="28"/>
      <c r="M177" s="156" t="s">
        <v>1</v>
      </c>
      <c r="N177" s="122" t="s">
        <v>37</v>
      </c>
      <c r="O177" s="157">
        <v>0</v>
      </c>
      <c r="P177" s="157">
        <f t="shared" si="0"/>
        <v>0</v>
      </c>
      <c r="Q177" s="157">
        <v>6.1999999999999998E-3</v>
      </c>
      <c r="R177" s="157">
        <f t="shared" si="1"/>
        <v>0.22855679999999998</v>
      </c>
      <c r="S177" s="157">
        <v>0</v>
      </c>
      <c r="T177" s="158">
        <f t="shared" si="2"/>
        <v>0</v>
      </c>
      <c r="AR177" s="159" t="s">
        <v>90</v>
      </c>
      <c r="AT177" s="159" t="s">
        <v>161</v>
      </c>
      <c r="AU177" s="159" t="s">
        <v>83</v>
      </c>
      <c r="AY177" s="14" t="s">
        <v>159</v>
      </c>
      <c r="BE177" s="160">
        <f t="shared" si="3"/>
        <v>0</v>
      </c>
      <c r="BF177" s="160">
        <f t="shared" si="4"/>
        <v>0</v>
      </c>
      <c r="BG177" s="160">
        <f t="shared" si="5"/>
        <v>0</v>
      </c>
      <c r="BH177" s="160">
        <f t="shared" si="6"/>
        <v>0</v>
      </c>
      <c r="BI177" s="160">
        <f t="shared" si="7"/>
        <v>0</v>
      </c>
      <c r="BJ177" s="14" t="s">
        <v>83</v>
      </c>
      <c r="BK177" s="160">
        <f t="shared" si="8"/>
        <v>0</v>
      </c>
      <c r="BL177" s="14" t="s">
        <v>90</v>
      </c>
      <c r="BM177" s="159" t="s">
        <v>233</v>
      </c>
    </row>
    <row r="178" spans="2:65" s="1" customFormat="1" ht="16.5" customHeight="1" x14ac:dyDescent="0.2">
      <c r="B178" s="123"/>
      <c r="C178" s="149" t="s">
        <v>197</v>
      </c>
      <c r="D178" s="149" t="s">
        <v>161</v>
      </c>
      <c r="E178" s="150" t="s">
        <v>188</v>
      </c>
      <c r="F178" s="151" t="s">
        <v>189</v>
      </c>
      <c r="G178" s="152" t="s">
        <v>174</v>
      </c>
      <c r="H178" s="153">
        <v>429.09500000000003</v>
      </c>
      <c r="I178" s="154"/>
      <c r="J178" s="154"/>
      <c r="K178" s="155"/>
      <c r="L178" s="28"/>
      <c r="M178" s="156" t="s">
        <v>1</v>
      </c>
      <c r="N178" s="122" t="s">
        <v>37</v>
      </c>
      <c r="O178" s="157">
        <v>0</v>
      </c>
      <c r="P178" s="157">
        <f t="shared" si="0"/>
        <v>0</v>
      </c>
      <c r="Q178" s="157">
        <v>6.1999999999999998E-3</v>
      </c>
      <c r="R178" s="157">
        <f t="shared" si="1"/>
        <v>2.6603889999999999</v>
      </c>
      <c r="S178" s="157">
        <v>0</v>
      </c>
      <c r="T178" s="158">
        <f t="shared" si="2"/>
        <v>0</v>
      </c>
      <c r="AR178" s="159" t="s">
        <v>90</v>
      </c>
      <c r="AT178" s="159" t="s">
        <v>161</v>
      </c>
      <c r="AU178" s="159" t="s">
        <v>83</v>
      </c>
      <c r="AY178" s="14" t="s">
        <v>159</v>
      </c>
      <c r="BE178" s="160">
        <f t="shared" si="3"/>
        <v>0</v>
      </c>
      <c r="BF178" s="160">
        <f t="shared" si="4"/>
        <v>0</v>
      </c>
      <c r="BG178" s="160">
        <f t="shared" si="5"/>
        <v>0</v>
      </c>
      <c r="BH178" s="160">
        <f t="shared" si="6"/>
        <v>0</v>
      </c>
      <c r="BI178" s="160">
        <f t="shared" si="7"/>
        <v>0</v>
      </c>
      <c r="BJ178" s="14" t="s">
        <v>83</v>
      </c>
      <c r="BK178" s="160">
        <f t="shared" si="8"/>
        <v>0</v>
      </c>
      <c r="BL178" s="14" t="s">
        <v>90</v>
      </c>
      <c r="BM178" s="159" t="s">
        <v>236</v>
      </c>
    </row>
    <row r="179" spans="2:65" s="1" customFormat="1" ht="24.4" customHeight="1" x14ac:dyDescent="0.2">
      <c r="B179" s="123"/>
      <c r="C179" s="149" t="s">
        <v>237</v>
      </c>
      <c r="D179" s="149" t="s">
        <v>161</v>
      </c>
      <c r="E179" s="150" t="s">
        <v>191</v>
      </c>
      <c r="F179" s="151" t="s">
        <v>192</v>
      </c>
      <c r="G179" s="152" t="s">
        <v>174</v>
      </c>
      <c r="H179" s="153">
        <v>403.45699999999999</v>
      </c>
      <c r="I179" s="154"/>
      <c r="J179" s="154"/>
      <c r="K179" s="155"/>
      <c r="L179" s="28"/>
      <c r="M179" s="156" t="s">
        <v>1</v>
      </c>
      <c r="N179" s="122" t="s">
        <v>37</v>
      </c>
      <c r="O179" s="157">
        <v>0</v>
      </c>
      <c r="P179" s="157">
        <f t="shared" si="0"/>
        <v>0</v>
      </c>
      <c r="Q179" s="157">
        <v>5.7800000000000004E-3</v>
      </c>
      <c r="R179" s="157">
        <f t="shared" si="1"/>
        <v>2.3319814600000002</v>
      </c>
      <c r="S179" s="157">
        <v>0</v>
      </c>
      <c r="T179" s="158">
        <f t="shared" si="2"/>
        <v>0</v>
      </c>
      <c r="AR179" s="159" t="s">
        <v>90</v>
      </c>
      <c r="AT179" s="159" t="s">
        <v>161</v>
      </c>
      <c r="AU179" s="159" t="s">
        <v>83</v>
      </c>
      <c r="AY179" s="14" t="s">
        <v>159</v>
      </c>
      <c r="BE179" s="160">
        <f t="shared" si="3"/>
        <v>0</v>
      </c>
      <c r="BF179" s="160">
        <f t="shared" si="4"/>
        <v>0</v>
      </c>
      <c r="BG179" s="160">
        <f t="shared" si="5"/>
        <v>0</v>
      </c>
      <c r="BH179" s="160">
        <f t="shared" si="6"/>
        <v>0</v>
      </c>
      <c r="BI179" s="160">
        <f t="shared" si="7"/>
        <v>0</v>
      </c>
      <c r="BJ179" s="14" t="s">
        <v>83</v>
      </c>
      <c r="BK179" s="160">
        <f t="shared" si="8"/>
        <v>0</v>
      </c>
      <c r="BL179" s="14" t="s">
        <v>90</v>
      </c>
      <c r="BM179" s="159" t="s">
        <v>240</v>
      </c>
    </row>
    <row r="180" spans="2:65" s="1" customFormat="1" ht="21.75" customHeight="1" x14ac:dyDescent="0.2">
      <c r="B180" s="123"/>
      <c r="C180" s="149" t="s">
        <v>200</v>
      </c>
      <c r="D180" s="149" t="s">
        <v>161</v>
      </c>
      <c r="E180" s="150" t="s">
        <v>770</v>
      </c>
      <c r="F180" s="151" t="s">
        <v>771</v>
      </c>
      <c r="G180" s="152" t="s">
        <v>174</v>
      </c>
      <c r="H180" s="153">
        <v>26.481000000000002</v>
      </c>
      <c r="I180" s="154"/>
      <c r="J180" s="154"/>
      <c r="K180" s="155"/>
      <c r="L180" s="28"/>
      <c r="M180" s="156" t="s">
        <v>1</v>
      </c>
      <c r="N180" s="122" t="s">
        <v>37</v>
      </c>
      <c r="O180" s="157">
        <v>0</v>
      </c>
      <c r="P180" s="157">
        <f t="shared" si="0"/>
        <v>0</v>
      </c>
      <c r="Q180" s="157">
        <v>4.8160000000000001E-2</v>
      </c>
      <c r="R180" s="157">
        <f t="shared" si="1"/>
        <v>1.2753249600000001</v>
      </c>
      <c r="S180" s="157">
        <v>0</v>
      </c>
      <c r="T180" s="158">
        <f t="shared" si="2"/>
        <v>0</v>
      </c>
      <c r="AR180" s="159" t="s">
        <v>90</v>
      </c>
      <c r="AT180" s="159" t="s">
        <v>161</v>
      </c>
      <c r="AU180" s="159" t="s">
        <v>83</v>
      </c>
      <c r="AY180" s="14" t="s">
        <v>159</v>
      </c>
      <c r="BE180" s="160">
        <f t="shared" si="3"/>
        <v>0</v>
      </c>
      <c r="BF180" s="160">
        <f t="shared" si="4"/>
        <v>0</v>
      </c>
      <c r="BG180" s="160">
        <f t="shared" si="5"/>
        <v>0</v>
      </c>
      <c r="BH180" s="160">
        <f t="shared" si="6"/>
        <v>0</v>
      </c>
      <c r="BI180" s="160">
        <f t="shared" si="7"/>
        <v>0</v>
      </c>
      <c r="BJ180" s="14" t="s">
        <v>83</v>
      </c>
      <c r="BK180" s="160">
        <f t="shared" si="8"/>
        <v>0</v>
      </c>
      <c r="BL180" s="14" t="s">
        <v>90</v>
      </c>
      <c r="BM180" s="159" t="s">
        <v>243</v>
      </c>
    </row>
    <row r="181" spans="2:65" s="1" customFormat="1" ht="24.4" customHeight="1" x14ac:dyDescent="0.2">
      <c r="B181" s="123"/>
      <c r="C181" s="149" t="s">
        <v>244</v>
      </c>
      <c r="D181" s="149" t="s">
        <v>161</v>
      </c>
      <c r="E181" s="150" t="s">
        <v>194</v>
      </c>
      <c r="F181" s="151" t="s">
        <v>195</v>
      </c>
      <c r="G181" s="152" t="s">
        <v>196</v>
      </c>
      <c r="H181" s="153">
        <v>267.72000000000003</v>
      </c>
      <c r="I181" s="154"/>
      <c r="J181" s="154"/>
      <c r="K181" s="155"/>
      <c r="L181" s="28"/>
      <c r="M181" s="156" t="s">
        <v>1</v>
      </c>
      <c r="N181" s="122" t="s">
        <v>37</v>
      </c>
      <c r="O181" s="157">
        <v>0</v>
      </c>
      <c r="P181" s="157">
        <f t="shared" si="0"/>
        <v>0</v>
      </c>
      <c r="Q181" s="157">
        <v>0</v>
      </c>
      <c r="R181" s="157">
        <f t="shared" si="1"/>
        <v>0</v>
      </c>
      <c r="S181" s="157">
        <v>0</v>
      </c>
      <c r="T181" s="158">
        <f t="shared" si="2"/>
        <v>0</v>
      </c>
      <c r="AR181" s="159" t="s">
        <v>90</v>
      </c>
      <c r="AT181" s="159" t="s">
        <v>161</v>
      </c>
      <c r="AU181" s="159" t="s">
        <v>83</v>
      </c>
      <c r="AY181" s="14" t="s">
        <v>159</v>
      </c>
      <c r="BE181" s="160">
        <f t="shared" si="3"/>
        <v>0</v>
      </c>
      <c r="BF181" s="160">
        <f t="shared" si="4"/>
        <v>0</v>
      </c>
      <c r="BG181" s="160">
        <f t="shared" si="5"/>
        <v>0</v>
      </c>
      <c r="BH181" s="160">
        <f t="shared" si="6"/>
        <v>0</v>
      </c>
      <c r="BI181" s="160">
        <f t="shared" si="7"/>
        <v>0</v>
      </c>
      <c r="BJ181" s="14" t="s">
        <v>83</v>
      </c>
      <c r="BK181" s="160">
        <f t="shared" si="8"/>
        <v>0</v>
      </c>
      <c r="BL181" s="14" t="s">
        <v>90</v>
      </c>
      <c r="BM181" s="159" t="s">
        <v>247</v>
      </c>
    </row>
    <row r="182" spans="2:65" s="1" customFormat="1" ht="24.4" customHeight="1" x14ac:dyDescent="0.2">
      <c r="B182" s="123"/>
      <c r="C182" s="149" t="s">
        <v>204</v>
      </c>
      <c r="D182" s="149" t="s">
        <v>161</v>
      </c>
      <c r="E182" s="150" t="s">
        <v>198</v>
      </c>
      <c r="F182" s="151" t="s">
        <v>199</v>
      </c>
      <c r="G182" s="152" t="s">
        <v>174</v>
      </c>
      <c r="H182" s="153">
        <v>33.296999999999997</v>
      </c>
      <c r="I182" s="154"/>
      <c r="J182" s="154"/>
      <c r="K182" s="155"/>
      <c r="L182" s="28"/>
      <c r="M182" s="156" t="s">
        <v>1</v>
      </c>
      <c r="N182" s="122" t="s">
        <v>37</v>
      </c>
      <c r="O182" s="157">
        <v>0</v>
      </c>
      <c r="P182" s="157">
        <f t="shared" si="0"/>
        <v>0</v>
      </c>
      <c r="Q182" s="157">
        <v>2.3630000000000002E-2</v>
      </c>
      <c r="R182" s="157">
        <f t="shared" si="1"/>
        <v>0.78680810999999995</v>
      </c>
      <c r="S182" s="157">
        <v>0</v>
      </c>
      <c r="T182" s="158">
        <f t="shared" si="2"/>
        <v>0</v>
      </c>
      <c r="AR182" s="159" t="s">
        <v>90</v>
      </c>
      <c r="AT182" s="159" t="s">
        <v>161</v>
      </c>
      <c r="AU182" s="159" t="s">
        <v>83</v>
      </c>
      <c r="AY182" s="14" t="s">
        <v>159</v>
      </c>
      <c r="BE182" s="160">
        <f t="shared" si="3"/>
        <v>0</v>
      </c>
      <c r="BF182" s="160">
        <f t="shared" si="4"/>
        <v>0</v>
      </c>
      <c r="BG182" s="160">
        <f t="shared" si="5"/>
        <v>0</v>
      </c>
      <c r="BH182" s="160">
        <f t="shared" si="6"/>
        <v>0</v>
      </c>
      <c r="BI182" s="160">
        <f t="shared" si="7"/>
        <v>0</v>
      </c>
      <c r="BJ182" s="14" t="s">
        <v>83</v>
      </c>
      <c r="BK182" s="160">
        <f t="shared" si="8"/>
        <v>0</v>
      </c>
      <c r="BL182" s="14" t="s">
        <v>90</v>
      </c>
      <c r="BM182" s="159" t="s">
        <v>250</v>
      </c>
    </row>
    <row r="183" spans="2:65" s="1" customFormat="1" ht="21.75" customHeight="1" x14ac:dyDescent="0.2">
      <c r="B183" s="123"/>
      <c r="C183" s="149" t="s">
        <v>251</v>
      </c>
      <c r="D183" s="149" t="s">
        <v>161</v>
      </c>
      <c r="E183" s="150" t="s">
        <v>772</v>
      </c>
      <c r="F183" s="151" t="s">
        <v>773</v>
      </c>
      <c r="G183" s="152" t="s">
        <v>174</v>
      </c>
      <c r="H183" s="153">
        <v>35.368000000000002</v>
      </c>
      <c r="I183" s="154"/>
      <c r="J183" s="154"/>
      <c r="K183" s="155"/>
      <c r="L183" s="28"/>
      <c r="M183" s="156" t="s">
        <v>1</v>
      </c>
      <c r="N183" s="122" t="s">
        <v>37</v>
      </c>
      <c r="O183" s="157">
        <v>0</v>
      </c>
      <c r="P183" s="157">
        <f t="shared" si="0"/>
        <v>0</v>
      </c>
      <c r="Q183" s="157">
        <v>3.0630000000000001E-2</v>
      </c>
      <c r="R183" s="157">
        <f t="shared" si="1"/>
        <v>1.0833218400000002</v>
      </c>
      <c r="S183" s="157">
        <v>0</v>
      </c>
      <c r="T183" s="158">
        <f t="shared" si="2"/>
        <v>0</v>
      </c>
      <c r="AR183" s="159" t="s">
        <v>90</v>
      </c>
      <c r="AT183" s="159" t="s">
        <v>161</v>
      </c>
      <c r="AU183" s="159" t="s">
        <v>83</v>
      </c>
      <c r="AY183" s="14" t="s">
        <v>159</v>
      </c>
      <c r="BE183" s="160">
        <f t="shared" si="3"/>
        <v>0</v>
      </c>
      <c r="BF183" s="160">
        <f t="shared" si="4"/>
        <v>0</v>
      </c>
      <c r="BG183" s="160">
        <f t="shared" si="5"/>
        <v>0</v>
      </c>
      <c r="BH183" s="160">
        <f t="shared" si="6"/>
        <v>0</v>
      </c>
      <c r="BI183" s="160">
        <f t="shared" si="7"/>
        <v>0</v>
      </c>
      <c r="BJ183" s="14" t="s">
        <v>83</v>
      </c>
      <c r="BK183" s="160">
        <f t="shared" si="8"/>
        <v>0</v>
      </c>
      <c r="BL183" s="14" t="s">
        <v>90</v>
      </c>
      <c r="BM183" s="159" t="s">
        <v>254</v>
      </c>
    </row>
    <row r="184" spans="2:65" s="1" customFormat="1" ht="24.4" customHeight="1" x14ac:dyDescent="0.2">
      <c r="B184" s="123"/>
      <c r="C184" s="149" t="s">
        <v>207</v>
      </c>
      <c r="D184" s="149" t="s">
        <v>161</v>
      </c>
      <c r="E184" s="150" t="s">
        <v>202</v>
      </c>
      <c r="F184" s="151" t="s">
        <v>203</v>
      </c>
      <c r="G184" s="152" t="s">
        <v>174</v>
      </c>
      <c r="H184" s="153">
        <v>3.5670000000000002</v>
      </c>
      <c r="I184" s="154"/>
      <c r="J184" s="154"/>
      <c r="K184" s="155"/>
      <c r="L184" s="28"/>
      <c r="M184" s="156" t="s">
        <v>1</v>
      </c>
      <c r="N184" s="122" t="s">
        <v>37</v>
      </c>
      <c r="O184" s="157">
        <v>0</v>
      </c>
      <c r="P184" s="157">
        <f t="shared" si="0"/>
        <v>0</v>
      </c>
      <c r="Q184" s="157">
        <v>1.4E-2</v>
      </c>
      <c r="R184" s="157">
        <f t="shared" si="1"/>
        <v>4.9938000000000003E-2</v>
      </c>
      <c r="S184" s="157">
        <v>0</v>
      </c>
      <c r="T184" s="158">
        <f t="shared" si="2"/>
        <v>0</v>
      </c>
      <c r="AR184" s="159" t="s">
        <v>90</v>
      </c>
      <c r="AT184" s="159" t="s">
        <v>161</v>
      </c>
      <c r="AU184" s="159" t="s">
        <v>83</v>
      </c>
      <c r="AY184" s="14" t="s">
        <v>159</v>
      </c>
      <c r="BE184" s="160">
        <f t="shared" si="3"/>
        <v>0</v>
      </c>
      <c r="BF184" s="160">
        <f t="shared" si="4"/>
        <v>0</v>
      </c>
      <c r="BG184" s="160">
        <f t="shared" si="5"/>
        <v>0</v>
      </c>
      <c r="BH184" s="160">
        <f t="shared" si="6"/>
        <v>0</v>
      </c>
      <c r="BI184" s="160">
        <f t="shared" si="7"/>
        <v>0</v>
      </c>
      <c r="BJ184" s="14" t="s">
        <v>83</v>
      </c>
      <c r="BK184" s="160">
        <f t="shared" si="8"/>
        <v>0</v>
      </c>
      <c r="BL184" s="14" t="s">
        <v>90</v>
      </c>
      <c r="BM184" s="159" t="s">
        <v>257</v>
      </c>
    </row>
    <row r="185" spans="2:65" s="1" customFormat="1" ht="16.5" customHeight="1" x14ac:dyDescent="0.2">
      <c r="B185" s="123"/>
      <c r="C185" s="149" t="s">
        <v>258</v>
      </c>
      <c r="D185" s="149" t="s">
        <v>161</v>
      </c>
      <c r="E185" s="150" t="s">
        <v>205</v>
      </c>
      <c r="F185" s="151" t="s">
        <v>206</v>
      </c>
      <c r="G185" s="152" t="s">
        <v>174</v>
      </c>
      <c r="H185" s="153">
        <v>429.09500000000003</v>
      </c>
      <c r="I185" s="154"/>
      <c r="J185" s="154"/>
      <c r="K185" s="155"/>
      <c r="L185" s="28"/>
      <c r="M185" s="156" t="s">
        <v>1</v>
      </c>
      <c r="N185" s="122" t="s">
        <v>37</v>
      </c>
      <c r="O185" s="157">
        <v>0</v>
      </c>
      <c r="P185" s="157">
        <f t="shared" si="0"/>
        <v>0</v>
      </c>
      <c r="Q185" s="157">
        <v>4.1399999999999996E-3</v>
      </c>
      <c r="R185" s="157">
        <f t="shared" si="1"/>
        <v>1.7764533</v>
      </c>
      <c r="S185" s="157">
        <v>0</v>
      </c>
      <c r="T185" s="158">
        <f t="shared" si="2"/>
        <v>0</v>
      </c>
      <c r="AR185" s="159" t="s">
        <v>90</v>
      </c>
      <c r="AT185" s="159" t="s">
        <v>161</v>
      </c>
      <c r="AU185" s="159" t="s">
        <v>83</v>
      </c>
      <c r="AY185" s="14" t="s">
        <v>159</v>
      </c>
      <c r="BE185" s="160">
        <f t="shared" si="3"/>
        <v>0</v>
      </c>
      <c r="BF185" s="160">
        <f t="shared" si="4"/>
        <v>0</v>
      </c>
      <c r="BG185" s="160">
        <f t="shared" si="5"/>
        <v>0</v>
      </c>
      <c r="BH185" s="160">
        <f t="shared" si="6"/>
        <v>0</v>
      </c>
      <c r="BI185" s="160">
        <f t="shared" si="7"/>
        <v>0</v>
      </c>
      <c r="BJ185" s="14" t="s">
        <v>83</v>
      </c>
      <c r="BK185" s="160">
        <f t="shared" si="8"/>
        <v>0</v>
      </c>
      <c r="BL185" s="14" t="s">
        <v>90</v>
      </c>
      <c r="BM185" s="159" t="s">
        <v>261</v>
      </c>
    </row>
    <row r="186" spans="2:65" s="1" customFormat="1" ht="24.4" customHeight="1" x14ac:dyDescent="0.2">
      <c r="B186" s="123"/>
      <c r="C186" s="149" t="s">
        <v>211</v>
      </c>
      <c r="D186" s="149" t="s">
        <v>161</v>
      </c>
      <c r="E186" s="150" t="s">
        <v>209</v>
      </c>
      <c r="F186" s="151" t="s">
        <v>210</v>
      </c>
      <c r="G186" s="152" t="s">
        <v>174</v>
      </c>
      <c r="H186" s="153">
        <v>376.46100000000001</v>
      </c>
      <c r="I186" s="154"/>
      <c r="J186" s="154"/>
      <c r="K186" s="155"/>
      <c r="L186" s="28"/>
      <c r="M186" s="156" t="s">
        <v>1</v>
      </c>
      <c r="N186" s="122" t="s">
        <v>37</v>
      </c>
      <c r="O186" s="157">
        <v>0</v>
      </c>
      <c r="P186" s="157">
        <f t="shared" si="0"/>
        <v>0</v>
      </c>
      <c r="Q186" s="157">
        <v>3.3E-4</v>
      </c>
      <c r="R186" s="157">
        <f t="shared" si="1"/>
        <v>0.12423213000000001</v>
      </c>
      <c r="S186" s="157">
        <v>0</v>
      </c>
      <c r="T186" s="158">
        <f t="shared" si="2"/>
        <v>0</v>
      </c>
      <c r="AR186" s="159" t="s">
        <v>90</v>
      </c>
      <c r="AT186" s="159" t="s">
        <v>161</v>
      </c>
      <c r="AU186" s="159" t="s">
        <v>83</v>
      </c>
      <c r="AY186" s="14" t="s">
        <v>159</v>
      </c>
      <c r="BE186" s="160">
        <f t="shared" si="3"/>
        <v>0</v>
      </c>
      <c r="BF186" s="160">
        <f t="shared" si="4"/>
        <v>0</v>
      </c>
      <c r="BG186" s="160">
        <f t="shared" si="5"/>
        <v>0</v>
      </c>
      <c r="BH186" s="160">
        <f t="shared" si="6"/>
        <v>0</v>
      </c>
      <c r="BI186" s="160">
        <f t="shared" si="7"/>
        <v>0</v>
      </c>
      <c r="BJ186" s="14" t="s">
        <v>83</v>
      </c>
      <c r="BK186" s="160">
        <f t="shared" si="8"/>
        <v>0</v>
      </c>
      <c r="BL186" s="14" t="s">
        <v>90</v>
      </c>
      <c r="BM186" s="159" t="s">
        <v>265</v>
      </c>
    </row>
    <row r="187" spans="2:65" s="1" customFormat="1" ht="16.5" customHeight="1" x14ac:dyDescent="0.2">
      <c r="B187" s="123"/>
      <c r="C187" s="149" t="s">
        <v>266</v>
      </c>
      <c r="D187" s="149" t="s">
        <v>161</v>
      </c>
      <c r="E187" s="150" t="s">
        <v>774</v>
      </c>
      <c r="F187" s="151" t="s">
        <v>775</v>
      </c>
      <c r="G187" s="152" t="s">
        <v>174</v>
      </c>
      <c r="H187" s="153">
        <v>51.527999999999999</v>
      </c>
      <c r="I187" s="154"/>
      <c r="J187" s="154"/>
      <c r="K187" s="155"/>
      <c r="L187" s="28"/>
      <c r="M187" s="156" t="s">
        <v>1</v>
      </c>
      <c r="N187" s="122" t="s">
        <v>37</v>
      </c>
      <c r="O187" s="157">
        <v>0</v>
      </c>
      <c r="P187" s="157">
        <f t="shared" si="0"/>
        <v>0</v>
      </c>
      <c r="Q187" s="157">
        <v>1.0000000000000001E-5</v>
      </c>
      <c r="R187" s="157">
        <f t="shared" si="1"/>
        <v>5.1528000000000001E-4</v>
      </c>
      <c r="S187" s="157">
        <v>0</v>
      </c>
      <c r="T187" s="158">
        <f t="shared" si="2"/>
        <v>0</v>
      </c>
      <c r="AR187" s="159" t="s">
        <v>90</v>
      </c>
      <c r="AT187" s="159" t="s">
        <v>161</v>
      </c>
      <c r="AU187" s="159" t="s">
        <v>83</v>
      </c>
      <c r="AY187" s="14" t="s">
        <v>159</v>
      </c>
      <c r="BE187" s="160">
        <f t="shared" si="3"/>
        <v>0</v>
      </c>
      <c r="BF187" s="160">
        <f t="shared" si="4"/>
        <v>0</v>
      </c>
      <c r="BG187" s="160">
        <f t="shared" si="5"/>
        <v>0</v>
      </c>
      <c r="BH187" s="160">
        <f t="shared" si="6"/>
        <v>0</v>
      </c>
      <c r="BI187" s="160">
        <f t="shared" si="7"/>
        <v>0</v>
      </c>
      <c r="BJ187" s="14" t="s">
        <v>83</v>
      </c>
      <c r="BK187" s="160">
        <f t="shared" si="8"/>
        <v>0</v>
      </c>
      <c r="BL187" s="14" t="s">
        <v>90</v>
      </c>
      <c r="BM187" s="159" t="s">
        <v>269</v>
      </c>
    </row>
    <row r="188" spans="2:65" s="1" customFormat="1" ht="24.4" customHeight="1" x14ac:dyDescent="0.2">
      <c r="B188" s="123"/>
      <c r="C188" s="149" t="s">
        <v>214</v>
      </c>
      <c r="D188" s="149" t="s">
        <v>161</v>
      </c>
      <c r="E188" s="150" t="s">
        <v>776</v>
      </c>
      <c r="F188" s="151" t="s">
        <v>777</v>
      </c>
      <c r="G188" s="152" t="s">
        <v>174</v>
      </c>
      <c r="H188" s="153">
        <v>24.805</v>
      </c>
      <c r="I188" s="154"/>
      <c r="J188" s="154"/>
      <c r="K188" s="155"/>
      <c r="L188" s="28"/>
      <c r="M188" s="156" t="s">
        <v>1</v>
      </c>
      <c r="N188" s="122" t="s">
        <v>37</v>
      </c>
      <c r="O188" s="157">
        <v>0</v>
      </c>
      <c r="P188" s="157">
        <f t="shared" si="0"/>
        <v>0</v>
      </c>
      <c r="Q188" s="157">
        <v>1E-4</v>
      </c>
      <c r="R188" s="157">
        <f t="shared" si="1"/>
        <v>2.4805000000000001E-3</v>
      </c>
      <c r="S188" s="157">
        <v>0</v>
      </c>
      <c r="T188" s="158">
        <f t="shared" si="2"/>
        <v>0</v>
      </c>
      <c r="AR188" s="159" t="s">
        <v>90</v>
      </c>
      <c r="AT188" s="159" t="s">
        <v>161</v>
      </c>
      <c r="AU188" s="159" t="s">
        <v>83</v>
      </c>
      <c r="AY188" s="14" t="s">
        <v>159</v>
      </c>
      <c r="BE188" s="160">
        <f t="shared" si="3"/>
        <v>0</v>
      </c>
      <c r="BF188" s="160">
        <f t="shared" si="4"/>
        <v>0</v>
      </c>
      <c r="BG188" s="160">
        <f t="shared" si="5"/>
        <v>0</v>
      </c>
      <c r="BH188" s="160">
        <f t="shared" si="6"/>
        <v>0</v>
      </c>
      <c r="BI188" s="160">
        <f t="shared" si="7"/>
        <v>0</v>
      </c>
      <c r="BJ188" s="14" t="s">
        <v>83</v>
      </c>
      <c r="BK188" s="160">
        <f t="shared" si="8"/>
        <v>0</v>
      </c>
      <c r="BL188" s="14" t="s">
        <v>90</v>
      </c>
      <c r="BM188" s="159" t="s">
        <v>272</v>
      </c>
    </row>
    <row r="189" spans="2:65" s="1" customFormat="1" ht="24.4" customHeight="1" x14ac:dyDescent="0.2">
      <c r="B189" s="123"/>
      <c r="C189" s="149" t="s">
        <v>273</v>
      </c>
      <c r="D189" s="149" t="s">
        <v>161</v>
      </c>
      <c r="E189" s="150" t="s">
        <v>778</v>
      </c>
      <c r="F189" s="151" t="s">
        <v>779</v>
      </c>
      <c r="G189" s="152" t="s">
        <v>174</v>
      </c>
      <c r="H189" s="153">
        <v>24.805</v>
      </c>
      <c r="I189" s="154"/>
      <c r="J189" s="154"/>
      <c r="K189" s="155"/>
      <c r="L189" s="28"/>
      <c r="M189" s="156" t="s">
        <v>1</v>
      </c>
      <c r="N189" s="122" t="s">
        <v>37</v>
      </c>
      <c r="O189" s="157">
        <v>0</v>
      </c>
      <c r="P189" s="157">
        <f t="shared" si="0"/>
        <v>0</v>
      </c>
      <c r="Q189" s="157">
        <v>3.7220000000000003E-2</v>
      </c>
      <c r="R189" s="157">
        <f t="shared" si="1"/>
        <v>0.92324210000000007</v>
      </c>
      <c r="S189" s="157">
        <v>0</v>
      </c>
      <c r="T189" s="158">
        <f t="shared" si="2"/>
        <v>0</v>
      </c>
      <c r="AR189" s="159" t="s">
        <v>90</v>
      </c>
      <c r="AT189" s="159" t="s">
        <v>161</v>
      </c>
      <c r="AU189" s="159" t="s">
        <v>83</v>
      </c>
      <c r="AY189" s="14" t="s">
        <v>159</v>
      </c>
      <c r="BE189" s="160">
        <f t="shared" si="3"/>
        <v>0</v>
      </c>
      <c r="BF189" s="160">
        <f t="shared" si="4"/>
        <v>0</v>
      </c>
      <c r="BG189" s="160">
        <f t="shared" si="5"/>
        <v>0</v>
      </c>
      <c r="BH189" s="160">
        <f t="shared" si="6"/>
        <v>0</v>
      </c>
      <c r="BI189" s="160">
        <f t="shared" si="7"/>
        <v>0</v>
      </c>
      <c r="BJ189" s="14" t="s">
        <v>83</v>
      </c>
      <c r="BK189" s="160">
        <f t="shared" si="8"/>
        <v>0</v>
      </c>
      <c r="BL189" s="14" t="s">
        <v>90</v>
      </c>
      <c r="BM189" s="159" t="s">
        <v>276</v>
      </c>
    </row>
    <row r="190" spans="2:65" s="1" customFormat="1" ht="16.5" customHeight="1" x14ac:dyDescent="0.2">
      <c r="B190" s="123"/>
      <c r="C190" s="149" t="s">
        <v>218</v>
      </c>
      <c r="D190" s="149" t="s">
        <v>161</v>
      </c>
      <c r="E190" s="150" t="s">
        <v>780</v>
      </c>
      <c r="F190" s="151" t="s">
        <v>768</v>
      </c>
      <c r="G190" s="152" t="s">
        <v>174</v>
      </c>
      <c r="H190" s="153">
        <v>251.08600000000001</v>
      </c>
      <c r="I190" s="154"/>
      <c r="J190" s="154"/>
      <c r="K190" s="155"/>
      <c r="L190" s="28"/>
      <c r="M190" s="156" t="s">
        <v>1</v>
      </c>
      <c r="N190" s="122" t="s">
        <v>37</v>
      </c>
      <c r="O190" s="157">
        <v>0</v>
      </c>
      <c r="P190" s="157">
        <f t="shared" si="0"/>
        <v>0</v>
      </c>
      <c r="Q190" s="157">
        <v>0.01</v>
      </c>
      <c r="R190" s="157">
        <f t="shared" si="1"/>
        <v>2.5108600000000001</v>
      </c>
      <c r="S190" s="157">
        <v>0</v>
      </c>
      <c r="T190" s="158">
        <f t="shared" si="2"/>
        <v>0</v>
      </c>
      <c r="AR190" s="159" t="s">
        <v>90</v>
      </c>
      <c r="AT190" s="159" t="s">
        <v>161</v>
      </c>
      <c r="AU190" s="159" t="s">
        <v>83</v>
      </c>
      <c r="AY190" s="14" t="s">
        <v>159</v>
      </c>
      <c r="BE190" s="160">
        <f t="shared" si="3"/>
        <v>0</v>
      </c>
      <c r="BF190" s="160">
        <f t="shared" si="4"/>
        <v>0</v>
      </c>
      <c r="BG190" s="160">
        <f t="shared" si="5"/>
        <v>0</v>
      </c>
      <c r="BH190" s="160">
        <f t="shared" si="6"/>
        <v>0</v>
      </c>
      <c r="BI190" s="160">
        <f t="shared" si="7"/>
        <v>0</v>
      </c>
      <c r="BJ190" s="14" t="s">
        <v>83</v>
      </c>
      <c r="BK190" s="160">
        <f t="shared" si="8"/>
        <v>0</v>
      </c>
      <c r="BL190" s="14" t="s">
        <v>90</v>
      </c>
      <c r="BM190" s="159" t="s">
        <v>279</v>
      </c>
    </row>
    <row r="191" spans="2:65" s="1" customFormat="1" ht="24.4" customHeight="1" x14ac:dyDescent="0.2">
      <c r="B191" s="123"/>
      <c r="C191" s="149" t="s">
        <v>280</v>
      </c>
      <c r="D191" s="149" t="s">
        <v>161</v>
      </c>
      <c r="E191" s="150" t="s">
        <v>781</v>
      </c>
      <c r="F191" s="151" t="s">
        <v>782</v>
      </c>
      <c r="G191" s="152" t="s">
        <v>174</v>
      </c>
      <c r="H191" s="153">
        <v>211.65799999999999</v>
      </c>
      <c r="I191" s="154"/>
      <c r="J191" s="154"/>
      <c r="K191" s="155"/>
      <c r="L191" s="28"/>
      <c r="M191" s="156" t="s">
        <v>1</v>
      </c>
      <c r="N191" s="122" t="s">
        <v>37</v>
      </c>
      <c r="O191" s="157">
        <v>0</v>
      </c>
      <c r="P191" s="157">
        <f t="shared" si="0"/>
        <v>0</v>
      </c>
      <c r="Q191" s="157">
        <v>4.4000000000000003E-3</v>
      </c>
      <c r="R191" s="157">
        <f t="shared" si="1"/>
        <v>0.93129519999999999</v>
      </c>
      <c r="S191" s="157">
        <v>0</v>
      </c>
      <c r="T191" s="158">
        <f t="shared" si="2"/>
        <v>0</v>
      </c>
      <c r="AR191" s="159" t="s">
        <v>90</v>
      </c>
      <c r="AT191" s="159" t="s">
        <v>161</v>
      </c>
      <c r="AU191" s="159" t="s">
        <v>83</v>
      </c>
      <c r="AY191" s="14" t="s">
        <v>159</v>
      </c>
      <c r="BE191" s="160">
        <f t="shared" si="3"/>
        <v>0</v>
      </c>
      <c r="BF191" s="160">
        <f t="shared" si="4"/>
        <v>0</v>
      </c>
      <c r="BG191" s="160">
        <f t="shared" si="5"/>
        <v>0</v>
      </c>
      <c r="BH191" s="160">
        <f t="shared" si="6"/>
        <v>0</v>
      </c>
      <c r="BI191" s="160">
        <f t="shared" si="7"/>
        <v>0</v>
      </c>
      <c r="BJ191" s="14" t="s">
        <v>83</v>
      </c>
      <c r="BK191" s="160">
        <f t="shared" si="8"/>
        <v>0</v>
      </c>
      <c r="BL191" s="14" t="s">
        <v>90</v>
      </c>
      <c r="BM191" s="159" t="s">
        <v>283</v>
      </c>
    </row>
    <row r="192" spans="2:65" s="1" customFormat="1" ht="24.4" customHeight="1" x14ac:dyDescent="0.2">
      <c r="B192" s="123"/>
      <c r="C192" s="149" t="s">
        <v>221</v>
      </c>
      <c r="D192" s="149" t="s">
        <v>161</v>
      </c>
      <c r="E192" s="150" t="s">
        <v>783</v>
      </c>
      <c r="F192" s="151" t="s">
        <v>784</v>
      </c>
      <c r="G192" s="152" t="s">
        <v>174</v>
      </c>
      <c r="H192" s="153">
        <v>39.427999999999997</v>
      </c>
      <c r="I192" s="154"/>
      <c r="J192" s="154"/>
      <c r="K192" s="155"/>
      <c r="L192" s="28"/>
      <c r="M192" s="156" t="s">
        <v>1</v>
      </c>
      <c r="N192" s="122" t="s">
        <v>37</v>
      </c>
      <c r="O192" s="157">
        <v>0</v>
      </c>
      <c r="P192" s="157">
        <f t="shared" si="0"/>
        <v>0</v>
      </c>
      <c r="Q192" s="157">
        <v>4.1000000000000003E-3</v>
      </c>
      <c r="R192" s="157">
        <f t="shared" si="1"/>
        <v>0.16165480000000002</v>
      </c>
      <c r="S192" s="157">
        <v>0</v>
      </c>
      <c r="T192" s="158">
        <f t="shared" si="2"/>
        <v>0</v>
      </c>
      <c r="AR192" s="159" t="s">
        <v>90</v>
      </c>
      <c r="AT192" s="159" t="s">
        <v>161</v>
      </c>
      <c r="AU192" s="159" t="s">
        <v>83</v>
      </c>
      <c r="AY192" s="14" t="s">
        <v>159</v>
      </c>
      <c r="BE192" s="160">
        <f t="shared" si="3"/>
        <v>0</v>
      </c>
      <c r="BF192" s="160">
        <f t="shared" si="4"/>
        <v>0</v>
      </c>
      <c r="BG192" s="160">
        <f t="shared" si="5"/>
        <v>0</v>
      </c>
      <c r="BH192" s="160">
        <f t="shared" si="6"/>
        <v>0</v>
      </c>
      <c r="BI192" s="160">
        <f t="shared" si="7"/>
        <v>0</v>
      </c>
      <c r="BJ192" s="14" t="s">
        <v>83</v>
      </c>
      <c r="BK192" s="160">
        <f t="shared" si="8"/>
        <v>0</v>
      </c>
      <c r="BL192" s="14" t="s">
        <v>90</v>
      </c>
      <c r="BM192" s="159" t="s">
        <v>290</v>
      </c>
    </row>
    <row r="193" spans="2:65" s="1" customFormat="1" ht="24.4" customHeight="1" x14ac:dyDescent="0.2">
      <c r="B193" s="123"/>
      <c r="C193" s="149" t="s">
        <v>291</v>
      </c>
      <c r="D193" s="149" t="s">
        <v>161</v>
      </c>
      <c r="E193" s="150" t="s">
        <v>785</v>
      </c>
      <c r="F193" s="151" t="s">
        <v>786</v>
      </c>
      <c r="G193" s="152" t="s">
        <v>174</v>
      </c>
      <c r="H193" s="153">
        <v>11.449</v>
      </c>
      <c r="I193" s="154"/>
      <c r="J193" s="154"/>
      <c r="K193" s="155"/>
      <c r="L193" s="28"/>
      <c r="M193" s="156" t="s">
        <v>1</v>
      </c>
      <c r="N193" s="122" t="s">
        <v>37</v>
      </c>
      <c r="O193" s="157">
        <v>0</v>
      </c>
      <c r="P193" s="157">
        <f t="shared" si="0"/>
        <v>0</v>
      </c>
      <c r="Q193" s="157">
        <v>4.5599999999999998E-3</v>
      </c>
      <c r="R193" s="157">
        <f t="shared" si="1"/>
        <v>5.2207439999999994E-2</v>
      </c>
      <c r="S193" s="157">
        <v>0</v>
      </c>
      <c r="T193" s="158">
        <f t="shared" si="2"/>
        <v>0</v>
      </c>
      <c r="AR193" s="159" t="s">
        <v>90</v>
      </c>
      <c r="AT193" s="159" t="s">
        <v>161</v>
      </c>
      <c r="AU193" s="159" t="s">
        <v>83</v>
      </c>
      <c r="AY193" s="14" t="s">
        <v>159</v>
      </c>
      <c r="BE193" s="160">
        <f t="shared" si="3"/>
        <v>0</v>
      </c>
      <c r="BF193" s="160">
        <f t="shared" si="4"/>
        <v>0</v>
      </c>
      <c r="BG193" s="160">
        <f t="shared" si="5"/>
        <v>0</v>
      </c>
      <c r="BH193" s="160">
        <f t="shared" si="6"/>
        <v>0</v>
      </c>
      <c r="BI193" s="160">
        <f t="shared" si="7"/>
        <v>0</v>
      </c>
      <c r="BJ193" s="14" t="s">
        <v>83</v>
      </c>
      <c r="BK193" s="160">
        <f t="shared" si="8"/>
        <v>0</v>
      </c>
      <c r="BL193" s="14" t="s">
        <v>90</v>
      </c>
      <c r="BM193" s="159" t="s">
        <v>295</v>
      </c>
    </row>
    <row r="194" spans="2:65" s="1" customFormat="1" ht="24.4" customHeight="1" x14ac:dyDescent="0.2">
      <c r="B194" s="123"/>
      <c r="C194" s="149" t="s">
        <v>225</v>
      </c>
      <c r="D194" s="149" t="s">
        <v>161</v>
      </c>
      <c r="E194" s="150" t="s">
        <v>787</v>
      </c>
      <c r="F194" s="151" t="s">
        <v>788</v>
      </c>
      <c r="G194" s="152" t="s">
        <v>174</v>
      </c>
      <c r="H194" s="153">
        <v>250.387</v>
      </c>
      <c r="I194" s="154"/>
      <c r="J194" s="154"/>
      <c r="K194" s="155"/>
      <c r="L194" s="28"/>
      <c r="M194" s="156" t="s">
        <v>1</v>
      </c>
      <c r="N194" s="122" t="s">
        <v>37</v>
      </c>
      <c r="O194" s="157">
        <v>0</v>
      </c>
      <c r="P194" s="157">
        <f t="shared" si="0"/>
        <v>0</v>
      </c>
      <c r="Q194" s="157">
        <v>0</v>
      </c>
      <c r="R194" s="157">
        <f t="shared" si="1"/>
        <v>0</v>
      </c>
      <c r="S194" s="157">
        <v>0</v>
      </c>
      <c r="T194" s="158">
        <f t="shared" si="2"/>
        <v>0</v>
      </c>
      <c r="AR194" s="159" t="s">
        <v>90</v>
      </c>
      <c r="AT194" s="159" t="s">
        <v>161</v>
      </c>
      <c r="AU194" s="159" t="s">
        <v>83</v>
      </c>
      <c r="AY194" s="14" t="s">
        <v>159</v>
      </c>
      <c r="BE194" s="160">
        <f t="shared" si="3"/>
        <v>0</v>
      </c>
      <c r="BF194" s="160">
        <f t="shared" si="4"/>
        <v>0</v>
      </c>
      <c r="BG194" s="160">
        <f t="shared" si="5"/>
        <v>0</v>
      </c>
      <c r="BH194" s="160">
        <f t="shared" si="6"/>
        <v>0</v>
      </c>
      <c r="BI194" s="160">
        <f t="shared" si="7"/>
        <v>0</v>
      </c>
      <c r="BJ194" s="14" t="s">
        <v>83</v>
      </c>
      <c r="BK194" s="160">
        <f t="shared" si="8"/>
        <v>0</v>
      </c>
      <c r="BL194" s="14" t="s">
        <v>90</v>
      </c>
      <c r="BM194" s="159" t="s">
        <v>301</v>
      </c>
    </row>
    <row r="195" spans="2:65" s="1" customFormat="1" ht="33" customHeight="1" x14ac:dyDescent="0.2">
      <c r="B195" s="123"/>
      <c r="C195" s="149" t="s">
        <v>302</v>
      </c>
      <c r="D195" s="149" t="s">
        <v>161</v>
      </c>
      <c r="E195" s="150" t="s">
        <v>789</v>
      </c>
      <c r="F195" s="151" t="s">
        <v>790</v>
      </c>
      <c r="G195" s="152" t="s">
        <v>174</v>
      </c>
      <c r="H195" s="153">
        <v>12.933</v>
      </c>
      <c r="I195" s="154"/>
      <c r="J195" s="154"/>
      <c r="K195" s="155"/>
      <c r="L195" s="28"/>
      <c r="M195" s="156" t="s">
        <v>1</v>
      </c>
      <c r="N195" s="122" t="s">
        <v>37</v>
      </c>
      <c r="O195" s="157">
        <v>0</v>
      </c>
      <c r="P195" s="157">
        <f t="shared" si="0"/>
        <v>0</v>
      </c>
      <c r="Q195" s="157">
        <v>3.1060000000000001E-2</v>
      </c>
      <c r="R195" s="157">
        <f t="shared" si="1"/>
        <v>0.40169897999999998</v>
      </c>
      <c r="S195" s="157">
        <v>0</v>
      </c>
      <c r="T195" s="158">
        <f t="shared" si="2"/>
        <v>0</v>
      </c>
      <c r="AR195" s="159" t="s">
        <v>90</v>
      </c>
      <c r="AT195" s="159" t="s">
        <v>161</v>
      </c>
      <c r="AU195" s="159" t="s">
        <v>83</v>
      </c>
      <c r="AY195" s="14" t="s">
        <v>159</v>
      </c>
      <c r="BE195" s="160">
        <f t="shared" si="3"/>
        <v>0</v>
      </c>
      <c r="BF195" s="160">
        <f t="shared" si="4"/>
        <v>0</v>
      </c>
      <c r="BG195" s="160">
        <f t="shared" si="5"/>
        <v>0</v>
      </c>
      <c r="BH195" s="160">
        <f t="shared" si="6"/>
        <v>0</v>
      </c>
      <c r="BI195" s="160">
        <f t="shared" si="7"/>
        <v>0</v>
      </c>
      <c r="BJ195" s="14" t="s">
        <v>83</v>
      </c>
      <c r="BK195" s="160">
        <f t="shared" si="8"/>
        <v>0</v>
      </c>
      <c r="BL195" s="14" t="s">
        <v>90</v>
      </c>
      <c r="BM195" s="159" t="s">
        <v>305</v>
      </c>
    </row>
    <row r="196" spans="2:65" s="1" customFormat="1" ht="37.9" customHeight="1" x14ac:dyDescent="0.2">
      <c r="B196" s="123"/>
      <c r="C196" s="149" t="s">
        <v>229</v>
      </c>
      <c r="D196" s="149" t="s">
        <v>161</v>
      </c>
      <c r="E196" s="150" t="s">
        <v>791</v>
      </c>
      <c r="F196" s="151" t="s">
        <v>792</v>
      </c>
      <c r="G196" s="152" t="s">
        <v>174</v>
      </c>
      <c r="H196" s="153">
        <v>71.031000000000006</v>
      </c>
      <c r="I196" s="154"/>
      <c r="J196" s="154"/>
      <c r="K196" s="155"/>
      <c r="L196" s="28"/>
      <c r="M196" s="156" t="s">
        <v>1</v>
      </c>
      <c r="N196" s="122" t="s">
        <v>37</v>
      </c>
      <c r="O196" s="157">
        <v>0</v>
      </c>
      <c r="P196" s="157">
        <f t="shared" si="0"/>
        <v>0</v>
      </c>
      <c r="Q196" s="157">
        <v>3.952E-2</v>
      </c>
      <c r="R196" s="157">
        <f t="shared" si="1"/>
        <v>2.8071451200000004</v>
      </c>
      <c r="S196" s="157">
        <v>0</v>
      </c>
      <c r="T196" s="158">
        <f t="shared" si="2"/>
        <v>0</v>
      </c>
      <c r="W196" s="208"/>
      <c r="AR196" s="159" t="s">
        <v>90</v>
      </c>
      <c r="AT196" s="159" t="s">
        <v>161</v>
      </c>
      <c r="AU196" s="159" t="s">
        <v>83</v>
      </c>
      <c r="AY196" s="14" t="s">
        <v>159</v>
      </c>
      <c r="BE196" s="160">
        <f t="shared" si="3"/>
        <v>0</v>
      </c>
      <c r="BF196" s="160">
        <f t="shared" si="4"/>
        <v>0</v>
      </c>
      <c r="BG196" s="160">
        <f t="shared" si="5"/>
        <v>0</v>
      </c>
      <c r="BH196" s="160">
        <f t="shared" si="6"/>
        <v>0</v>
      </c>
      <c r="BI196" s="160">
        <f t="shared" si="7"/>
        <v>0</v>
      </c>
      <c r="BJ196" s="14" t="s">
        <v>83</v>
      </c>
      <c r="BK196" s="160">
        <f t="shared" si="8"/>
        <v>0</v>
      </c>
      <c r="BL196" s="14" t="s">
        <v>90</v>
      </c>
      <c r="BM196" s="159" t="s">
        <v>308</v>
      </c>
    </row>
    <row r="197" spans="2:65" s="1" customFormat="1" ht="16.5" customHeight="1" x14ac:dyDescent="0.2">
      <c r="B197" s="123"/>
      <c r="C197" s="149" t="s">
        <v>309</v>
      </c>
      <c r="D197" s="149" t="s">
        <v>161</v>
      </c>
      <c r="E197" s="150" t="s">
        <v>793</v>
      </c>
      <c r="F197" s="206" t="s">
        <v>1807</v>
      </c>
      <c r="G197" s="152" t="s">
        <v>174</v>
      </c>
      <c r="H197" s="153">
        <v>4.194</v>
      </c>
      <c r="I197" s="154"/>
      <c r="J197" s="154"/>
      <c r="K197" s="155"/>
      <c r="L197" s="28"/>
      <c r="M197" s="156" t="s">
        <v>1</v>
      </c>
      <c r="N197" s="122" t="s">
        <v>37</v>
      </c>
      <c r="O197" s="157">
        <v>0</v>
      </c>
      <c r="P197" s="157">
        <f t="shared" si="0"/>
        <v>0</v>
      </c>
      <c r="Q197" s="157">
        <v>1.146E-2</v>
      </c>
      <c r="R197" s="157">
        <f t="shared" si="1"/>
        <v>4.806324E-2</v>
      </c>
      <c r="S197" s="157">
        <v>0</v>
      </c>
      <c r="T197" s="158">
        <f t="shared" si="2"/>
        <v>0</v>
      </c>
      <c r="AR197" s="159" t="s">
        <v>90</v>
      </c>
      <c r="AT197" s="159" t="s">
        <v>161</v>
      </c>
      <c r="AU197" s="159" t="s">
        <v>83</v>
      </c>
      <c r="AY197" s="14" t="s">
        <v>159</v>
      </c>
      <c r="BE197" s="160">
        <f t="shared" si="3"/>
        <v>0</v>
      </c>
      <c r="BF197" s="160">
        <f t="shared" si="4"/>
        <v>0</v>
      </c>
      <c r="BG197" s="160">
        <f t="shared" si="5"/>
        <v>0</v>
      </c>
      <c r="BH197" s="160">
        <f t="shared" si="6"/>
        <v>0</v>
      </c>
      <c r="BI197" s="160">
        <f t="shared" si="7"/>
        <v>0</v>
      </c>
      <c r="BJ197" s="14" t="s">
        <v>83</v>
      </c>
      <c r="BK197" s="160">
        <f t="shared" si="8"/>
        <v>0</v>
      </c>
      <c r="BL197" s="14" t="s">
        <v>90</v>
      </c>
      <c r="BM197" s="159" t="s">
        <v>312</v>
      </c>
    </row>
    <row r="198" spans="2:65" s="1" customFormat="1" ht="37.9" customHeight="1" x14ac:dyDescent="0.2">
      <c r="B198" s="123"/>
      <c r="C198" s="149" t="s">
        <v>233</v>
      </c>
      <c r="D198" s="149" t="s">
        <v>161</v>
      </c>
      <c r="E198" s="150" t="s">
        <v>794</v>
      </c>
      <c r="F198" s="151" t="s">
        <v>795</v>
      </c>
      <c r="G198" s="152" t="s">
        <v>174</v>
      </c>
      <c r="H198" s="153">
        <v>26.484999999999999</v>
      </c>
      <c r="I198" s="154"/>
      <c r="J198" s="154"/>
      <c r="K198" s="155"/>
      <c r="L198" s="28"/>
      <c r="M198" s="156" t="s">
        <v>1</v>
      </c>
      <c r="N198" s="122" t="s">
        <v>37</v>
      </c>
      <c r="O198" s="157">
        <v>0</v>
      </c>
      <c r="P198" s="157">
        <f t="shared" si="0"/>
        <v>0</v>
      </c>
      <c r="Q198" s="157">
        <v>1.384E-2</v>
      </c>
      <c r="R198" s="157">
        <f t="shared" si="1"/>
        <v>0.3665524</v>
      </c>
      <c r="S198" s="157">
        <v>0</v>
      </c>
      <c r="T198" s="158">
        <f t="shared" si="2"/>
        <v>0</v>
      </c>
      <c r="AR198" s="159" t="s">
        <v>90</v>
      </c>
      <c r="AT198" s="159" t="s">
        <v>161</v>
      </c>
      <c r="AU198" s="159" t="s">
        <v>83</v>
      </c>
      <c r="AY198" s="14" t="s">
        <v>159</v>
      </c>
      <c r="BE198" s="160">
        <f t="shared" si="3"/>
        <v>0</v>
      </c>
      <c r="BF198" s="160">
        <f t="shared" si="4"/>
        <v>0</v>
      </c>
      <c r="BG198" s="160">
        <f t="shared" si="5"/>
        <v>0</v>
      </c>
      <c r="BH198" s="160">
        <f t="shared" si="6"/>
        <v>0</v>
      </c>
      <c r="BI198" s="160">
        <f t="shared" si="7"/>
        <v>0</v>
      </c>
      <c r="BJ198" s="14" t="s">
        <v>83</v>
      </c>
      <c r="BK198" s="160">
        <f t="shared" si="8"/>
        <v>0</v>
      </c>
      <c r="BL198" s="14" t="s">
        <v>90</v>
      </c>
      <c r="BM198" s="159" t="s">
        <v>315</v>
      </c>
    </row>
    <row r="199" spans="2:65" s="1" customFormat="1" ht="37.9" customHeight="1" x14ac:dyDescent="0.2">
      <c r="B199" s="123"/>
      <c r="C199" s="149" t="s">
        <v>316</v>
      </c>
      <c r="D199" s="149" t="s">
        <v>161</v>
      </c>
      <c r="E199" s="150" t="s">
        <v>796</v>
      </c>
      <c r="F199" s="151" t="s">
        <v>797</v>
      </c>
      <c r="G199" s="152" t="s">
        <v>174</v>
      </c>
      <c r="H199" s="153">
        <v>12.943</v>
      </c>
      <c r="I199" s="154"/>
      <c r="J199" s="154"/>
      <c r="K199" s="155"/>
      <c r="L199" s="28"/>
      <c r="M199" s="156" t="s">
        <v>1</v>
      </c>
      <c r="N199" s="122" t="s">
        <v>37</v>
      </c>
      <c r="O199" s="157">
        <v>0</v>
      </c>
      <c r="P199" s="157">
        <f t="shared" si="0"/>
        <v>0</v>
      </c>
      <c r="Q199" s="157">
        <v>1.474E-2</v>
      </c>
      <c r="R199" s="157">
        <f t="shared" si="1"/>
        <v>0.19077981999999999</v>
      </c>
      <c r="S199" s="157">
        <v>0</v>
      </c>
      <c r="T199" s="158">
        <f t="shared" si="2"/>
        <v>0</v>
      </c>
      <c r="AR199" s="159" t="s">
        <v>90</v>
      </c>
      <c r="AT199" s="159" t="s">
        <v>161</v>
      </c>
      <c r="AU199" s="159" t="s">
        <v>83</v>
      </c>
      <c r="AY199" s="14" t="s">
        <v>159</v>
      </c>
      <c r="BE199" s="160">
        <f t="shared" si="3"/>
        <v>0</v>
      </c>
      <c r="BF199" s="160">
        <f t="shared" si="4"/>
        <v>0</v>
      </c>
      <c r="BG199" s="160">
        <f t="shared" si="5"/>
        <v>0</v>
      </c>
      <c r="BH199" s="160">
        <f t="shared" si="6"/>
        <v>0</v>
      </c>
      <c r="BI199" s="160">
        <f t="shared" si="7"/>
        <v>0</v>
      </c>
      <c r="BJ199" s="14" t="s">
        <v>83</v>
      </c>
      <c r="BK199" s="160">
        <f t="shared" si="8"/>
        <v>0</v>
      </c>
      <c r="BL199" s="14" t="s">
        <v>90</v>
      </c>
      <c r="BM199" s="159" t="s">
        <v>319</v>
      </c>
    </row>
    <row r="200" spans="2:65" s="1" customFormat="1" ht="33" customHeight="1" x14ac:dyDescent="0.2">
      <c r="B200" s="123"/>
      <c r="C200" s="149" t="s">
        <v>236</v>
      </c>
      <c r="D200" s="149" t="s">
        <v>161</v>
      </c>
      <c r="E200" s="150" t="s">
        <v>798</v>
      </c>
      <c r="F200" s="151" t="s">
        <v>799</v>
      </c>
      <c r="G200" s="152" t="s">
        <v>174</v>
      </c>
      <c r="H200" s="153">
        <v>116.245</v>
      </c>
      <c r="I200" s="154"/>
      <c r="J200" s="154"/>
      <c r="K200" s="155"/>
      <c r="L200" s="28"/>
      <c r="M200" s="156" t="s">
        <v>1</v>
      </c>
      <c r="N200" s="122" t="s">
        <v>37</v>
      </c>
      <c r="O200" s="157">
        <v>0</v>
      </c>
      <c r="P200" s="157">
        <f t="shared" si="0"/>
        <v>0</v>
      </c>
      <c r="Q200" s="157">
        <v>8.5000000000000006E-3</v>
      </c>
      <c r="R200" s="157">
        <f t="shared" si="1"/>
        <v>0.98808250000000009</v>
      </c>
      <c r="S200" s="157">
        <v>0</v>
      </c>
      <c r="T200" s="158">
        <f t="shared" si="2"/>
        <v>0</v>
      </c>
      <c r="AR200" s="159" t="s">
        <v>90</v>
      </c>
      <c r="AT200" s="159" t="s">
        <v>161</v>
      </c>
      <c r="AU200" s="159" t="s">
        <v>83</v>
      </c>
      <c r="AY200" s="14" t="s">
        <v>159</v>
      </c>
      <c r="BE200" s="160">
        <f t="shared" si="3"/>
        <v>0</v>
      </c>
      <c r="BF200" s="160">
        <f t="shared" si="4"/>
        <v>0</v>
      </c>
      <c r="BG200" s="160">
        <f t="shared" si="5"/>
        <v>0</v>
      </c>
      <c r="BH200" s="160">
        <f t="shared" si="6"/>
        <v>0</v>
      </c>
      <c r="BI200" s="160">
        <f t="shared" si="7"/>
        <v>0</v>
      </c>
      <c r="BJ200" s="14" t="s">
        <v>83</v>
      </c>
      <c r="BK200" s="160">
        <f t="shared" si="8"/>
        <v>0</v>
      </c>
      <c r="BL200" s="14" t="s">
        <v>90</v>
      </c>
      <c r="BM200" s="159" t="s">
        <v>324</v>
      </c>
    </row>
    <row r="201" spans="2:65" s="1" customFormat="1" ht="49.5" customHeight="1" x14ac:dyDescent="0.2">
      <c r="B201" s="123"/>
      <c r="C201" s="149" t="s">
        <v>325</v>
      </c>
      <c r="D201" s="149" t="s">
        <v>161</v>
      </c>
      <c r="E201" s="150" t="s">
        <v>800</v>
      </c>
      <c r="F201" s="151" t="s">
        <v>1808</v>
      </c>
      <c r="G201" s="152" t="s">
        <v>174</v>
      </c>
      <c r="H201" s="153">
        <v>116.3</v>
      </c>
      <c r="I201" s="154"/>
      <c r="J201" s="154"/>
      <c r="K201" s="155"/>
      <c r="L201" s="28"/>
      <c r="M201" s="156" t="s">
        <v>1</v>
      </c>
      <c r="N201" s="122" t="s">
        <v>37</v>
      </c>
      <c r="O201" s="157">
        <v>0</v>
      </c>
      <c r="P201" s="157">
        <f t="shared" si="0"/>
        <v>0</v>
      </c>
      <c r="Q201" s="157">
        <v>1.9779999999999999E-2</v>
      </c>
      <c r="R201" s="157">
        <f t="shared" si="1"/>
        <v>2.300414</v>
      </c>
      <c r="S201" s="157">
        <v>0</v>
      </c>
      <c r="T201" s="158">
        <f t="shared" si="2"/>
        <v>0</v>
      </c>
      <c r="AR201" s="159" t="s">
        <v>90</v>
      </c>
      <c r="AT201" s="159" t="s">
        <v>161</v>
      </c>
      <c r="AU201" s="159" t="s">
        <v>83</v>
      </c>
      <c r="AY201" s="14" t="s">
        <v>159</v>
      </c>
      <c r="BE201" s="160">
        <f t="shared" si="3"/>
        <v>0</v>
      </c>
      <c r="BF201" s="160">
        <f t="shared" si="4"/>
        <v>0</v>
      </c>
      <c r="BG201" s="160">
        <f t="shared" si="5"/>
        <v>0</v>
      </c>
      <c r="BH201" s="160">
        <f t="shared" si="6"/>
        <v>0</v>
      </c>
      <c r="BI201" s="160">
        <f t="shared" si="7"/>
        <v>0</v>
      </c>
      <c r="BJ201" s="14" t="s">
        <v>83</v>
      </c>
      <c r="BK201" s="160">
        <f t="shared" si="8"/>
        <v>0</v>
      </c>
      <c r="BL201" s="14" t="s">
        <v>90</v>
      </c>
      <c r="BM201" s="159" t="s">
        <v>328</v>
      </c>
    </row>
    <row r="202" spans="2:65" s="1" customFormat="1" ht="21.75" customHeight="1" x14ac:dyDescent="0.2">
      <c r="B202" s="123"/>
      <c r="C202" s="149" t="s">
        <v>240</v>
      </c>
      <c r="D202" s="149" t="s">
        <v>161</v>
      </c>
      <c r="E202" s="150" t="s">
        <v>801</v>
      </c>
      <c r="F202" s="151" t="s">
        <v>802</v>
      </c>
      <c r="G202" s="152" t="s">
        <v>163</v>
      </c>
      <c r="H202" s="153">
        <v>2.0329999999999999</v>
      </c>
      <c r="I202" s="154"/>
      <c r="J202" s="154"/>
      <c r="K202" s="155"/>
      <c r="L202" s="28"/>
      <c r="M202" s="156" t="s">
        <v>1</v>
      </c>
      <c r="N202" s="122" t="s">
        <v>37</v>
      </c>
      <c r="O202" s="157">
        <v>0</v>
      </c>
      <c r="P202" s="157">
        <f t="shared" si="0"/>
        <v>0</v>
      </c>
      <c r="Q202" s="157">
        <v>2.2622100000000001</v>
      </c>
      <c r="R202" s="157">
        <f t="shared" si="1"/>
        <v>4.5990729300000002</v>
      </c>
      <c r="S202" s="157">
        <v>0</v>
      </c>
      <c r="T202" s="158">
        <f t="shared" si="2"/>
        <v>0</v>
      </c>
      <c r="AR202" s="159" t="s">
        <v>90</v>
      </c>
      <c r="AT202" s="159" t="s">
        <v>161</v>
      </c>
      <c r="AU202" s="159" t="s">
        <v>83</v>
      </c>
      <c r="AY202" s="14" t="s">
        <v>159</v>
      </c>
      <c r="BE202" s="160">
        <f t="shared" si="3"/>
        <v>0</v>
      </c>
      <c r="BF202" s="160">
        <f t="shared" si="4"/>
        <v>0</v>
      </c>
      <c r="BG202" s="160">
        <f t="shared" si="5"/>
        <v>0</v>
      </c>
      <c r="BH202" s="160">
        <f t="shared" si="6"/>
        <v>0</v>
      </c>
      <c r="BI202" s="160">
        <f t="shared" si="7"/>
        <v>0</v>
      </c>
      <c r="BJ202" s="14" t="s">
        <v>83</v>
      </c>
      <c r="BK202" s="160">
        <f t="shared" si="8"/>
        <v>0</v>
      </c>
      <c r="BL202" s="14" t="s">
        <v>90</v>
      </c>
      <c r="BM202" s="159" t="s">
        <v>331</v>
      </c>
    </row>
    <row r="203" spans="2:65" s="1" customFormat="1" ht="21.75" customHeight="1" x14ac:dyDescent="0.2">
      <c r="B203" s="123"/>
      <c r="C203" s="149" t="s">
        <v>332</v>
      </c>
      <c r="D203" s="149" t="s">
        <v>161</v>
      </c>
      <c r="E203" s="150" t="s">
        <v>803</v>
      </c>
      <c r="F203" s="151" t="s">
        <v>804</v>
      </c>
      <c r="G203" s="152" t="s">
        <v>163</v>
      </c>
      <c r="H203" s="153">
        <v>3.9119999999999999</v>
      </c>
      <c r="I203" s="154"/>
      <c r="J203" s="154"/>
      <c r="K203" s="155"/>
      <c r="L203" s="28"/>
      <c r="M203" s="156" t="s">
        <v>1</v>
      </c>
      <c r="N203" s="122" t="s">
        <v>37</v>
      </c>
      <c r="O203" s="157">
        <v>0</v>
      </c>
      <c r="P203" s="157">
        <f t="shared" si="0"/>
        <v>0</v>
      </c>
      <c r="Q203" s="157">
        <v>2.4542099999999998</v>
      </c>
      <c r="R203" s="157">
        <f t="shared" si="1"/>
        <v>9.6008695199999998</v>
      </c>
      <c r="S203" s="157">
        <v>0</v>
      </c>
      <c r="T203" s="158">
        <f t="shared" si="2"/>
        <v>0</v>
      </c>
      <c r="AR203" s="159" t="s">
        <v>90</v>
      </c>
      <c r="AT203" s="159" t="s">
        <v>161</v>
      </c>
      <c r="AU203" s="159" t="s">
        <v>83</v>
      </c>
      <c r="AY203" s="14" t="s">
        <v>159</v>
      </c>
      <c r="BE203" s="160">
        <f t="shared" si="3"/>
        <v>0</v>
      </c>
      <c r="BF203" s="160">
        <f t="shared" si="4"/>
        <v>0</v>
      </c>
      <c r="BG203" s="160">
        <f t="shared" si="5"/>
        <v>0</v>
      </c>
      <c r="BH203" s="160">
        <f t="shared" si="6"/>
        <v>0</v>
      </c>
      <c r="BI203" s="160">
        <f t="shared" si="7"/>
        <v>0</v>
      </c>
      <c r="BJ203" s="14" t="s">
        <v>83</v>
      </c>
      <c r="BK203" s="160">
        <f t="shared" si="8"/>
        <v>0</v>
      </c>
      <c r="BL203" s="14" t="s">
        <v>90</v>
      </c>
      <c r="BM203" s="159" t="s">
        <v>335</v>
      </c>
    </row>
    <row r="204" spans="2:65" s="1" customFormat="1" ht="24.4" customHeight="1" x14ac:dyDescent="0.2">
      <c r="B204" s="123"/>
      <c r="C204" s="149" t="s">
        <v>243</v>
      </c>
      <c r="D204" s="149" t="s">
        <v>161</v>
      </c>
      <c r="E204" s="150" t="s">
        <v>805</v>
      </c>
      <c r="F204" s="151" t="s">
        <v>806</v>
      </c>
      <c r="G204" s="152" t="s">
        <v>163</v>
      </c>
      <c r="H204" s="153">
        <v>3.9119999999999999</v>
      </c>
      <c r="I204" s="154"/>
      <c r="J204" s="154"/>
      <c r="K204" s="155"/>
      <c r="L204" s="28"/>
      <c r="M204" s="156" t="s">
        <v>1</v>
      </c>
      <c r="N204" s="122" t="s">
        <v>37</v>
      </c>
      <c r="O204" s="157">
        <v>0</v>
      </c>
      <c r="P204" s="157">
        <f t="shared" si="0"/>
        <v>0</v>
      </c>
      <c r="Q204" s="157">
        <v>0</v>
      </c>
      <c r="R204" s="157">
        <f t="shared" si="1"/>
        <v>0</v>
      </c>
      <c r="S204" s="157">
        <v>0</v>
      </c>
      <c r="T204" s="158">
        <f t="shared" si="2"/>
        <v>0</v>
      </c>
      <c r="AR204" s="159" t="s">
        <v>90</v>
      </c>
      <c r="AT204" s="159" t="s">
        <v>161</v>
      </c>
      <c r="AU204" s="159" t="s">
        <v>83</v>
      </c>
      <c r="AY204" s="14" t="s">
        <v>159</v>
      </c>
      <c r="BE204" s="160">
        <f t="shared" si="3"/>
        <v>0</v>
      </c>
      <c r="BF204" s="160">
        <f t="shared" si="4"/>
        <v>0</v>
      </c>
      <c r="BG204" s="160">
        <f t="shared" si="5"/>
        <v>0</v>
      </c>
      <c r="BH204" s="160">
        <f t="shared" si="6"/>
        <v>0</v>
      </c>
      <c r="BI204" s="160">
        <f t="shared" si="7"/>
        <v>0</v>
      </c>
      <c r="BJ204" s="14" t="s">
        <v>83</v>
      </c>
      <c r="BK204" s="160">
        <f t="shared" si="8"/>
        <v>0</v>
      </c>
      <c r="BL204" s="14" t="s">
        <v>90</v>
      </c>
      <c r="BM204" s="159" t="s">
        <v>337</v>
      </c>
    </row>
    <row r="205" spans="2:65" s="1" customFormat="1" ht="21.75" customHeight="1" x14ac:dyDescent="0.2">
      <c r="B205" s="123"/>
      <c r="C205" s="149" t="s">
        <v>338</v>
      </c>
      <c r="D205" s="149" t="s">
        <v>161</v>
      </c>
      <c r="E205" s="150" t="s">
        <v>807</v>
      </c>
      <c r="F205" s="151" t="s">
        <v>808</v>
      </c>
      <c r="G205" s="152" t="s">
        <v>264</v>
      </c>
      <c r="H205" s="153">
        <v>0.14599999999999999</v>
      </c>
      <c r="I205" s="154"/>
      <c r="J205" s="154"/>
      <c r="K205" s="155"/>
      <c r="L205" s="28"/>
      <c r="M205" s="156" t="s">
        <v>1</v>
      </c>
      <c r="N205" s="122" t="s">
        <v>37</v>
      </c>
      <c r="O205" s="157">
        <v>0</v>
      </c>
      <c r="P205" s="157">
        <f t="shared" si="0"/>
        <v>0</v>
      </c>
      <c r="Q205" s="157">
        <v>0.98900999999999994</v>
      </c>
      <c r="R205" s="157">
        <f t="shared" si="1"/>
        <v>0.14439545999999998</v>
      </c>
      <c r="S205" s="157">
        <v>0</v>
      </c>
      <c r="T205" s="158">
        <f t="shared" si="2"/>
        <v>0</v>
      </c>
      <c r="AR205" s="159" t="s">
        <v>90</v>
      </c>
      <c r="AT205" s="159" t="s">
        <v>161</v>
      </c>
      <c r="AU205" s="159" t="s">
        <v>83</v>
      </c>
      <c r="AY205" s="14" t="s">
        <v>159</v>
      </c>
      <c r="BE205" s="160">
        <f t="shared" si="3"/>
        <v>0</v>
      </c>
      <c r="BF205" s="160">
        <f t="shared" si="4"/>
        <v>0</v>
      </c>
      <c r="BG205" s="160">
        <f t="shared" si="5"/>
        <v>0</v>
      </c>
      <c r="BH205" s="160">
        <f t="shared" si="6"/>
        <v>0</v>
      </c>
      <c r="BI205" s="160">
        <f t="shared" si="7"/>
        <v>0</v>
      </c>
      <c r="BJ205" s="14" t="s">
        <v>83</v>
      </c>
      <c r="BK205" s="160">
        <f t="shared" si="8"/>
        <v>0</v>
      </c>
      <c r="BL205" s="14" t="s">
        <v>90</v>
      </c>
      <c r="BM205" s="159" t="s">
        <v>341</v>
      </c>
    </row>
    <row r="206" spans="2:65" s="1" customFormat="1" ht="21.75" customHeight="1" x14ac:dyDescent="0.2">
      <c r="B206" s="123"/>
      <c r="C206" s="149" t="s">
        <v>247</v>
      </c>
      <c r="D206" s="149" t="s">
        <v>161</v>
      </c>
      <c r="E206" s="150" t="s">
        <v>212</v>
      </c>
      <c r="F206" s="151" t="s">
        <v>213</v>
      </c>
      <c r="G206" s="152" t="s">
        <v>174</v>
      </c>
      <c r="H206" s="153">
        <v>66.3</v>
      </c>
      <c r="I206" s="154"/>
      <c r="J206" s="154"/>
      <c r="K206" s="155"/>
      <c r="L206" s="28"/>
      <c r="M206" s="156" t="s">
        <v>1</v>
      </c>
      <c r="N206" s="122" t="s">
        <v>37</v>
      </c>
      <c r="O206" s="157">
        <v>0</v>
      </c>
      <c r="P206" s="157">
        <f t="shared" si="0"/>
        <v>0</v>
      </c>
      <c r="Q206" s="157">
        <v>1.2E-4</v>
      </c>
      <c r="R206" s="157">
        <f t="shared" si="1"/>
        <v>7.9559999999999995E-3</v>
      </c>
      <c r="S206" s="157">
        <v>0</v>
      </c>
      <c r="T206" s="158">
        <f t="shared" si="2"/>
        <v>0</v>
      </c>
      <c r="AR206" s="159" t="s">
        <v>90</v>
      </c>
      <c r="AT206" s="159" t="s">
        <v>161</v>
      </c>
      <c r="AU206" s="159" t="s">
        <v>83</v>
      </c>
      <c r="AY206" s="14" t="s">
        <v>159</v>
      </c>
      <c r="BE206" s="160">
        <f t="shared" si="3"/>
        <v>0</v>
      </c>
      <c r="BF206" s="160">
        <f t="shared" si="4"/>
        <v>0</v>
      </c>
      <c r="BG206" s="160">
        <f t="shared" si="5"/>
        <v>0</v>
      </c>
      <c r="BH206" s="160">
        <f t="shared" si="6"/>
        <v>0</v>
      </c>
      <c r="BI206" s="160">
        <f t="shared" si="7"/>
        <v>0</v>
      </c>
      <c r="BJ206" s="14" t="s">
        <v>83</v>
      </c>
      <c r="BK206" s="160">
        <f t="shared" si="8"/>
        <v>0</v>
      </c>
      <c r="BL206" s="14" t="s">
        <v>90</v>
      </c>
      <c r="BM206" s="159" t="s">
        <v>346</v>
      </c>
    </row>
    <row r="207" spans="2:65" s="1" customFormat="1" ht="16.5" customHeight="1" x14ac:dyDescent="0.2">
      <c r="B207" s="123"/>
      <c r="C207" s="149" t="s">
        <v>347</v>
      </c>
      <c r="D207" s="149" t="s">
        <v>161</v>
      </c>
      <c r="E207" s="150" t="s">
        <v>216</v>
      </c>
      <c r="F207" s="151" t="s">
        <v>217</v>
      </c>
      <c r="G207" s="152" t="s">
        <v>174</v>
      </c>
      <c r="H207" s="153">
        <v>66.3</v>
      </c>
      <c r="I207" s="154"/>
      <c r="J207" s="154"/>
      <c r="K207" s="155"/>
      <c r="L207" s="28"/>
      <c r="M207" s="156" t="s">
        <v>1</v>
      </c>
      <c r="N207" s="122" t="s">
        <v>37</v>
      </c>
      <c r="O207" s="157">
        <v>0</v>
      </c>
      <c r="P207" s="157">
        <f t="shared" si="0"/>
        <v>0</v>
      </c>
      <c r="Q207" s="157">
        <v>4.5999999999999999E-3</v>
      </c>
      <c r="R207" s="157">
        <f t="shared" si="1"/>
        <v>0.30497999999999997</v>
      </c>
      <c r="S207" s="157">
        <v>0</v>
      </c>
      <c r="T207" s="158">
        <f t="shared" si="2"/>
        <v>0</v>
      </c>
      <c r="AR207" s="159" t="s">
        <v>90</v>
      </c>
      <c r="AT207" s="159" t="s">
        <v>161</v>
      </c>
      <c r="AU207" s="159" t="s">
        <v>83</v>
      </c>
      <c r="AY207" s="14" t="s">
        <v>159</v>
      </c>
      <c r="BE207" s="160">
        <f t="shared" si="3"/>
        <v>0</v>
      </c>
      <c r="BF207" s="160">
        <f t="shared" si="4"/>
        <v>0</v>
      </c>
      <c r="BG207" s="160">
        <f t="shared" si="5"/>
        <v>0</v>
      </c>
      <c r="BH207" s="160">
        <f t="shared" si="6"/>
        <v>0</v>
      </c>
      <c r="BI207" s="160">
        <f t="shared" si="7"/>
        <v>0</v>
      </c>
      <c r="BJ207" s="14" t="s">
        <v>83</v>
      </c>
      <c r="BK207" s="160">
        <f t="shared" si="8"/>
        <v>0</v>
      </c>
      <c r="BL207" s="14" t="s">
        <v>90</v>
      </c>
      <c r="BM207" s="159" t="s">
        <v>350</v>
      </c>
    </row>
    <row r="208" spans="2:65" s="1" customFormat="1" ht="24.4" customHeight="1" x14ac:dyDescent="0.2">
      <c r="B208" s="123"/>
      <c r="C208" s="149" t="s">
        <v>250</v>
      </c>
      <c r="D208" s="149" t="s">
        <v>161</v>
      </c>
      <c r="E208" s="150" t="s">
        <v>219</v>
      </c>
      <c r="F208" s="151" t="s">
        <v>220</v>
      </c>
      <c r="G208" s="152" t="s">
        <v>174</v>
      </c>
      <c r="H208" s="153">
        <v>365.1</v>
      </c>
      <c r="I208" s="154"/>
      <c r="J208" s="154"/>
      <c r="K208" s="155"/>
      <c r="L208" s="28"/>
      <c r="M208" s="156" t="s">
        <v>1</v>
      </c>
      <c r="N208" s="122" t="s">
        <v>37</v>
      </c>
      <c r="O208" s="157">
        <v>0</v>
      </c>
      <c r="P208" s="157">
        <f t="shared" si="0"/>
        <v>0</v>
      </c>
      <c r="Q208" s="157">
        <v>0</v>
      </c>
      <c r="R208" s="157">
        <f t="shared" si="1"/>
        <v>0</v>
      </c>
      <c r="S208" s="157">
        <v>0</v>
      </c>
      <c r="T208" s="158">
        <f t="shared" si="2"/>
        <v>0</v>
      </c>
      <c r="AR208" s="159" t="s">
        <v>90</v>
      </c>
      <c r="AT208" s="159" t="s">
        <v>161</v>
      </c>
      <c r="AU208" s="159" t="s">
        <v>83</v>
      </c>
      <c r="AY208" s="14" t="s">
        <v>159</v>
      </c>
      <c r="BE208" s="160">
        <f t="shared" si="3"/>
        <v>0</v>
      </c>
      <c r="BF208" s="160">
        <f t="shared" si="4"/>
        <v>0</v>
      </c>
      <c r="BG208" s="160">
        <f t="shared" si="5"/>
        <v>0</v>
      </c>
      <c r="BH208" s="160">
        <f t="shared" si="6"/>
        <v>0</v>
      </c>
      <c r="BI208" s="160">
        <f t="shared" si="7"/>
        <v>0</v>
      </c>
      <c r="BJ208" s="14" t="s">
        <v>83</v>
      </c>
      <c r="BK208" s="160">
        <f t="shared" si="8"/>
        <v>0</v>
      </c>
      <c r="BL208" s="14" t="s">
        <v>90</v>
      </c>
      <c r="BM208" s="159" t="s">
        <v>353</v>
      </c>
    </row>
    <row r="209" spans="2:65" s="1" customFormat="1" ht="24.4" customHeight="1" x14ac:dyDescent="0.2">
      <c r="B209" s="123"/>
      <c r="C209" s="149" t="s">
        <v>354</v>
      </c>
      <c r="D209" s="149" t="s">
        <v>161</v>
      </c>
      <c r="E209" s="150" t="s">
        <v>223</v>
      </c>
      <c r="F209" s="151" t="s">
        <v>224</v>
      </c>
      <c r="G209" s="152" t="s">
        <v>174</v>
      </c>
      <c r="H209" s="153">
        <v>1095.3</v>
      </c>
      <c r="I209" s="154"/>
      <c r="J209" s="154"/>
      <c r="K209" s="155"/>
      <c r="L209" s="28"/>
      <c r="M209" s="156" t="s">
        <v>1</v>
      </c>
      <c r="N209" s="122" t="s">
        <v>37</v>
      </c>
      <c r="O209" s="157">
        <v>0</v>
      </c>
      <c r="P209" s="157">
        <f t="shared" si="0"/>
        <v>0</v>
      </c>
      <c r="Q209" s="157">
        <v>0</v>
      </c>
      <c r="R209" s="157">
        <f t="shared" si="1"/>
        <v>0</v>
      </c>
      <c r="S209" s="157">
        <v>0</v>
      </c>
      <c r="T209" s="158">
        <f t="shared" si="2"/>
        <v>0</v>
      </c>
      <c r="AR209" s="159" t="s">
        <v>90</v>
      </c>
      <c r="AT209" s="159" t="s">
        <v>161</v>
      </c>
      <c r="AU209" s="159" t="s">
        <v>83</v>
      </c>
      <c r="AY209" s="14" t="s">
        <v>159</v>
      </c>
      <c r="BE209" s="160">
        <f t="shared" si="3"/>
        <v>0</v>
      </c>
      <c r="BF209" s="160">
        <f t="shared" si="4"/>
        <v>0</v>
      </c>
      <c r="BG209" s="160">
        <f t="shared" si="5"/>
        <v>0</v>
      </c>
      <c r="BH209" s="160">
        <f t="shared" si="6"/>
        <v>0</v>
      </c>
      <c r="BI209" s="160">
        <f t="shared" si="7"/>
        <v>0</v>
      </c>
      <c r="BJ209" s="14" t="s">
        <v>83</v>
      </c>
      <c r="BK209" s="160">
        <f t="shared" si="8"/>
        <v>0</v>
      </c>
      <c r="BL209" s="14" t="s">
        <v>90</v>
      </c>
      <c r="BM209" s="159" t="s">
        <v>357</v>
      </c>
    </row>
    <row r="210" spans="2:65" s="11" customFormat="1" ht="22.9" customHeight="1" x14ac:dyDescent="0.2">
      <c r="B210" s="138"/>
      <c r="D210" s="139" t="s">
        <v>70</v>
      </c>
      <c r="E210" s="147" t="s">
        <v>187</v>
      </c>
      <c r="F210" s="147" t="s">
        <v>226</v>
      </c>
      <c r="J210" s="148"/>
      <c r="L210" s="138"/>
      <c r="M210" s="142"/>
      <c r="P210" s="143">
        <f>SUM(P211:P251)</f>
        <v>0</v>
      </c>
      <c r="R210" s="143">
        <f>SUM(R211:R251)</f>
        <v>2.8016344199999996</v>
      </c>
      <c r="T210" s="144">
        <f>SUM(T211:T251)</f>
        <v>47.085571000000009</v>
      </c>
      <c r="AR210" s="139" t="s">
        <v>78</v>
      </c>
      <c r="AT210" s="145" t="s">
        <v>70</v>
      </c>
      <c r="AU210" s="145" t="s">
        <v>78</v>
      </c>
      <c r="AY210" s="139" t="s">
        <v>159</v>
      </c>
      <c r="BK210" s="146">
        <f>SUM(BK211:BK251)</f>
        <v>0</v>
      </c>
    </row>
    <row r="211" spans="2:65" s="1" customFormat="1" ht="24.4" customHeight="1" x14ac:dyDescent="0.2">
      <c r="B211" s="123"/>
      <c r="C211" s="149" t="s">
        <v>254</v>
      </c>
      <c r="D211" s="149" t="s">
        <v>161</v>
      </c>
      <c r="E211" s="150" t="s">
        <v>809</v>
      </c>
      <c r="F211" s="151" t="s">
        <v>810</v>
      </c>
      <c r="G211" s="152" t="s">
        <v>174</v>
      </c>
      <c r="H211" s="153">
        <v>244.422</v>
      </c>
      <c r="I211" s="154"/>
      <c r="J211" s="154"/>
      <c r="K211" s="155"/>
      <c r="L211" s="28"/>
      <c r="M211" s="156" t="s">
        <v>1</v>
      </c>
      <c r="N211" s="122" t="s">
        <v>37</v>
      </c>
      <c r="O211" s="157">
        <v>0</v>
      </c>
      <c r="P211" s="157">
        <f t="shared" ref="P211:P251" si="9">O211*H211</f>
        <v>0</v>
      </c>
      <c r="Q211" s="157">
        <v>0</v>
      </c>
      <c r="R211" s="157">
        <f t="shared" ref="R211:R251" si="10">Q211*H211</f>
        <v>0</v>
      </c>
      <c r="S211" s="157">
        <v>0</v>
      </c>
      <c r="T211" s="158">
        <f t="shared" ref="T211:T251" si="11">S211*H211</f>
        <v>0</v>
      </c>
      <c r="AR211" s="159" t="s">
        <v>90</v>
      </c>
      <c r="AT211" s="159" t="s">
        <v>161</v>
      </c>
      <c r="AU211" s="159" t="s">
        <v>83</v>
      </c>
      <c r="AY211" s="14" t="s">
        <v>159</v>
      </c>
      <c r="BE211" s="160">
        <f t="shared" ref="BE211:BE251" si="12">IF(N211="základná",J211,0)</f>
        <v>0</v>
      </c>
      <c r="BF211" s="160">
        <f t="shared" ref="BF211:BF251" si="13">IF(N211="znížená",J211,0)</f>
        <v>0</v>
      </c>
      <c r="BG211" s="160">
        <f t="shared" ref="BG211:BG251" si="14">IF(N211="zákl. prenesená",J211,0)</f>
        <v>0</v>
      </c>
      <c r="BH211" s="160">
        <f t="shared" ref="BH211:BH251" si="15">IF(N211="zníž. prenesená",J211,0)</f>
        <v>0</v>
      </c>
      <c r="BI211" s="160">
        <f t="shared" ref="BI211:BI251" si="16">IF(N211="nulová",J211,0)</f>
        <v>0</v>
      </c>
      <c r="BJ211" s="14" t="s">
        <v>83</v>
      </c>
      <c r="BK211" s="160">
        <f t="shared" ref="BK211:BK251" si="17">ROUND(I211*H211,2)</f>
        <v>0</v>
      </c>
      <c r="BL211" s="14" t="s">
        <v>90</v>
      </c>
      <c r="BM211" s="159" t="s">
        <v>360</v>
      </c>
    </row>
    <row r="212" spans="2:65" s="1" customFormat="1" ht="24.4" customHeight="1" x14ac:dyDescent="0.2">
      <c r="B212" s="123"/>
      <c r="C212" s="149" t="s">
        <v>361</v>
      </c>
      <c r="D212" s="149" t="s">
        <v>161</v>
      </c>
      <c r="E212" s="150" t="s">
        <v>811</v>
      </c>
      <c r="F212" s="151" t="s">
        <v>812</v>
      </c>
      <c r="G212" s="152" t="s">
        <v>174</v>
      </c>
      <c r="H212" s="153">
        <v>244.422</v>
      </c>
      <c r="I212" s="154"/>
      <c r="J212" s="154"/>
      <c r="K212" s="155"/>
      <c r="L212" s="28"/>
      <c r="M212" s="156" t="s">
        <v>1</v>
      </c>
      <c r="N212" s="122" t="s">
        <v>37</v>
      </c>
      <c r="O212" s="157">
        <v>0</v>
      </c>
      <c r="P212" s="157">
        <f t="shared" si="9"/>
        <v>0</v>
      </c>
      <c r="Q212" s="157">
        <v>6.9999999999999999E-4</v>
      </c>
      <c r="R212" s="157">
        <f t="shared" si="10"/>
        <v>0.17109540000000001</v>
      </c>
      <c r="S212" s="157">
        <v>0</v>
      </c>
      <c r="T212" s="158">
        <f t="shared" si="11"/>
        <v>0</v>
      </c>
      <c r="AR212" s="159" t="s">
        <v>90</v>
      </c>
      <c r="AT212" s="159" t="s">
        <v>161</v>
      </c>
      <c r="AU212" s="159" t="s">
        <v>83</v>
      </c>
      <c r="AY212" s="14" t="s">
        <v>159</v>
      </c>
      <c r="BE212" s="160">
        <f t="shared" si="12"/>
        <v>0</v>
      </c>
      <c r="BF212" s="160">
        <f t="shared" si="13"/>
        <v>0</v>
      </c>
      <c r="BG212" s="160">
        <f t="shared" si="14"/>
        <v>0</v>
      </c>
      <c r="BH212" s="160">
        <f t="shared" si="15"/>
        <v>0</v>
      </c>
      <c r="BI212" s="160">
        <f t="shared" si="16"/>
        <v>0</v>
      </c>
      <c r="BJ212" s="14" t="s">
        <v>83</v>
      </c>
      <c r="BK212" s="160">
        <f t="shared" si="17"/>
        <v>0</v>
      </c>
      <c r="BL212" s="14" t="s">
        <v>90</v>
      </c>
      <c r="BM212" s="159" t="s">
        <v>364</v>
      </c>
    </row>
    <row r="213" spans="2:65" s="1" customFormat="1" ht="24.4" customHeight="1" x14ac:dyDescent="0.2">
      <c r="B213" s="123"/>
      <c r="C213" s="149" t="s">
        <v>257</v>
      </c>
      <c r="D213" s="149" t="s">
        <v>161</v>
      </c>
      <c r="E213" s="150" t="s">
        <v>813</v>
      </c>
      <c r="F213" s="151" t="s">
        <v>814</v>
      </c>
      <c r="G213" s="152" t="s">
        <v>174</v>
      </c>
      <c r="H213" s="153">
        <v>244.422</v>
      </c>
      <c r="I213" s="154"/>
      <c r="J213" s="154"/>
      <c r="K213" s="155"/>
      <c r="L213" s="28"/>
      <c r="M213" s="156" t="s">
        <v>1</v>
      </c>
      <c r="N213" s="122" t="s">
        <v>37</v>
      </c>
      <c r="O213" s="157">
        <v>0</v>
      </c>
      <c r="P213" s="157">
        <f t="shared" si="9"/>
        <v>0</v>
      </c>
      <c r="Q213" s="157">
        <v>0</v>
      </c>
      <c r="R213" s="157">
        <f t="shared" si="10"/>
        <v>0</v>
      </c>
      <c r="S213" s="157">
        <v>0</v>
      </c>
      <c r="T213" s="158">
        <f t="shared" si="11"/>
        <v>0</v>
      </c>
      <c r="AR213" s="159" t="s">
        <v>90</v>
      </c>
      <c r="AT213" s="159" t="s">
        <v>161</v>
      </c>
      <c r="AU213" s="159" t="s">
        <v>83</v>
      </c>
      <c r="AY213" s="14" t="s">
        <v>159</v>
      </c>
      <c r="BE213" s="160">
        <f t="shared" si="12"/>
        <v>0</v>
      </c>
      <c r="BF213" s="160">
        <f t="shared" si="13"/>
        <v>0</v>
      </c>
      <c r="BG213" s="160">
        <f t="shared" si="14"/>
        <v>0</v>
      </c>
      <c r="BH213" s="160">
        <f t="shared" si="15"/>
        <v>0</v>
      </c>
      <c r="BI213" s="160">
        <f t="shared" si="16"/>
        <v>0</v>
      </c>
      <c r="BJ213" s="14" t="s">
        <v>83</v>
      </c>
      <c r="BK213" s="160">
        <f t="shared" si="17"/>
        <v>0</v>
      </c>
      <c r="BL213" s="14" t="s">
        <v>90</v>
      </c>
      <c r="BM213" s="159" t="s">
        <v>367</v>
      </c>
    </row>
    <row r="214" spans="2:65" s="1" customFormat="1" ht="21.75" customHeight="1" x14ac:dyDescent="0.2">
      <c r="B214" s="123"/>
      <c r="C214" s="149" t="s">
        <v>368</v>
      </c>
      <c r="D214" s="149" t="s">
        <v>161</v>
      </c>
      <c r="E214" s="150" t="s">
        <v>815</v>
      </c>
      <c r="F214" s="151" t="s">
        <v>816</v>
      </c>
      <c r="G214" s="152" t="s">
        <v>174</v>
      </c>
      <c r="H214" s="153">
        <v>381.1</v>
      </c>
      <c r="I214" s="154"/>
      <c r="J214" s="154"/>
      <c r="K214" s="155"/>
      <c r="L214" s="28"/>
      <c r="M214" s="156" t="s">
        <v>1</v>
      </c>
      <c r="N214" s="122" t="s">
        <v>37</v>
      </c>
      <c r="O214" s="157">
        <v>0</v>
      </c>
      <c r="P214" s="157">
        <f t="shared" si="9"/>
        <v>0</v>
      </c>
      <c r="Q214" s="157">
        <v>5.8799999999999998E-3</v>
      </c>
      <c r="R214" s="157">
        <f t="shared" si="10"/>
        <v>2.2408679999999999</v>
      </c>
      <c r="S214" s="157">
        <v>0</v>
      </c>
      <c r="T214" s="158">
        <f t="shared" si="11"/>
        <v>0</v>
      </c>
      <c r="AR214" s="159" t="s">
        <v>90</v>
      </c>
      <c r="AT214" s="159" t="s">
        <v>161</v>
      </c>
      <c r="AU214" s="159" t="s">
        <v>83</v>
      </c>
      <c r="AY214" s="14" t="s">
        <v>159</v>
      </c>
      <c r="BE214" s="160">
        <f t="shared" si="12"/>
        <v>0</v>
      </c>
      <c r="BF214" s="160">
        <f t="shared" si="13"/>
        <v>0</v>
      </c>
      <c r="BG214" s="160">
        <f t="shared" si="14"/>
        <v>0</v>
      </c>
      <c r="BH214" s="160">
        <f t="shared" si="15"/>
        <v>0</v>
      </c>
      <c r="BI214" s="160">
        <f t="shared" si="16"/>
        <v>0</v>
      </c>
      <c r="BJ214" s="14" t="s">
        <v>83</v>
      </c>
      <c r="BK214" s="160">
        <f t="shared" si="17"/>
        <v>0</v>
      </c>
      <c r="BL214" s="14" t="s">
        <v>90</v>
      </c>
      <c r="BM214" s="159" t="s">
        <v>372</v>
      </c>
    </row>
    <row r="215" spans="2:65" s="1" customFormat="1" ht="24.4" customHeight="1" x14ac:dyDescent="0.2">
      <c r="B215" s="123"/>
      <c r="C215" s="149" t="s">
        <v>261</v>
      </c>
      <c r="D215" s="149" t="s">
        <v>161</v>
      </c>
      <c r="E215" s="150" t="s">
        <v>227</v>
      </c>
      <c r="F215" s="151" t="s">
        <v>228</v>
      </c>
      <c r="G215" s="152" t="s">
        <v>174</v>
      </c>
      <c r="H215" s="153">
        <v>381.1</v>
      </c>
      <c r="I215" s="154"/>
      <c r="J215" s="154"/>
      <c r="K215" s="155"/>
      <c r="L215" s="28"/>
      <c r="M215" s="156" t="s">
        <v>1</v>
      </c>
      <c r="N215" s="122" t="s">
        <v>37</v>
      </c>
      <c r="O215" s="157">
        <v>0</v>
      </c>
      <c r="P215" s="157">
        <f t="shared" si="9"/>
        <v>0</v>
      </c>
      <c r="Q215" s="157">
        <v>2.0000000000000002E-5</v>
      </c>
      <c r="R215" s="157">
        <f t="shared" si="10"/>
        <v>7.6220000000000012E-3</v>
      </c>
      <c r="S215" s="157">
        <v>0</v>
      </c>
      <c r="T215" s="158">
        <f t="shared" si="11"/>
        <v>0</v>
      </c>
      <c r="AR215" s="159" t="s">
        <v>90</v>
      </c>
      <c r="AT215" s="159" t="s">
        <v>161</v>
      </c>
      <c r="AU215" s="159" t="s">
        <v>83</v>
      </c>
      <c r="AY215" s="14" t="s">
        <v>159</v>
      </c>
      <c r="BE215" s="160">
        <f t="shared" si="12"/>
        <v>0</v>
      </c>
      <c r="BF215" s="160">
        <f t="shared" si="13"/>
        <v>0</v>
      </c>
      <c r="BG215" s="160">
        <f t="shared" si="14"/>
        <v>0</v>
      </c>
      <c r="BH215" s="160">
        <f t="shared" si="15"/>
        <v>0</v>
      </c>
      <c r="BI215" s="160">
        <f t="shared" si="16"/>
        <v>0</v>
      </c>
      <c r="BJ215" s="14" t="s">
        <v>83</v>
      </c>
      <c r="BK215" s="160">
        <f t="shared" si="17"/>
        <v>0</v>
      </c>
      <c r="BL215" s="14" t="s">
        <v>90</v>
      </c>
      <c r="BM215" s="159" t="s">
        <v>375</v>
      </c>
    </row>
    <row r="216" spans="2:65" s="1" customFormat="1" ht="24.4" customHeight="1" x14ac:dyDescent="0.2">
      <c r="B216" s="123"/>
      <c r="C216" s="149" t="s">
        <v>376</v>
      </c>
      <c r="D216" s="149" t="s">
        <v>161</v>
      </c>
      <c r="E216" s="150" t="s">
        <v>817</v>
      </c>
      <c r="F216" s="151" t="s">
        <v>818</v>
      </c>
      <c r="G216" s="152" t="s">
        <v>174</v>
      </c>
      <c r="H216" s="153">
        <v>83.272999999999996</v>
      </c>
      <c r="I216" s="154"/>
      <c r="J216" s="154"/>
      <c r="K216" s="155"/>
      <c r="L216" s="28"/>
      <c r="M216" s="156" t="s">
        <v>1</v>
      </c>
      <c r="N216" s="122" t="s">
        <v>37</v>
      </c>
      <c r="O216" s="157">
        <v>0</v>
      </c>
      <c r="P216" s="157">
        <f t="shared" si="9"/>
        <v>0</v>
      </c>
      <c r="Q216" s="157">
        <v>6.8000000000000005E-4</v>
      </c>
      <c r="R216" s="157">
        <f t="shared" si="10"/>
        <v>5.6625640000000005E-2</v>
      </c>
      <c r="S216" s="157">
        <v>0.13100000000000001</v>
      </c>
      <c r="T216" s="158">
        <f t="shared" si="11"/>
        <v>10.908763</v>
      </c>
      <c r="AR216" s="159" t="s">
        <v>90</v>
      </c>
      <c r="AT216" s="159" t="s">
        <v>161</v>
      </c>
      <c r="AU216" s="159" t="s">
        <v>83</v>
      </c>
      <c r="AY216" s="14" t="s">
        <v>159</v>
      </c>
      <c r="BE216" s="160">
        <f t="shared" si="12"/>
        <v>0</v>
      </c>
      <c r="BF216" s="160">
        <f t="shared" si="13"/>
        <v>0</v>
      </c>
      <c r="BG216" s="160">
        <f t="shared" si="14"/>
        <v>0</v>
      </c>
      <c r="BH216" s="160">
        <f t="shared" si="15"/>
        <v>0</v>
      </c>
      <c r="BI216" s="160">
        <f t="shared" si="16"/>
        <v>0</v>
      </c>
      <c r="BJ216" s="14" t="s">
        <v>83</v>
      </c>
      <c r="BK216" s="160">
        <f t="shared" si="17"/>
        <v>0</v>
      </c>
      <c r="BL216" s="14" t="s">
        <v>90</v>
      </c>
      <c r="BM216" s="159" t="s">
        <v>379</v>
      </c>
    </row>
    <row r="217" spans="2:65" s="1" customFormat="1" ht="24.4" customHeight="1" x14ac:dyDescent="0.2">
      <c r="B217" s="123"/>
      <c r="C217" s="149" t="s">
        <v>265</v>
      </c>
      <c r="D217" s="149" t="s">
        <v>161</v>
      </c>
      <c r="E217" s="150" t="s">
        <v>819</v>
      </c>
      <c r="F217" s="151" t="s">
        <v>820</v>
      </c>
      <c r="G217" s="152" t="s">
        <v>163</v>
      </c>
      <c r="H217" s="153">
        <v>1.69</v>
      </c>
      <c r="I217" s="154"/>
      <c r="J217" s="154"/>
      <c r="K217" s="155"/>
      <c r="L217" s="28"/>
      <c r="M217" s="156" t="s">
        <v>1</v>
      </c>
      <c r="N217" s="122" t="s">
        <v>37</v>
      </c>
      <c r="O217" s="157">
        <v>0</v>
      </c>
      <c r="P217" s="157">
        <f t="shared" si="9"/>
        <v>0</v>
      </c>
      <c r="Q217" s="157">
        <v>1.31E-3</v>
      </c>
      <c r="R217" s="157">
        <f t="shared" si="10"/>
        <v>2.2139E-3</v>
      </c>
      <c r="S217" s="157">
        <v>1.8</v>
      </c>
      <c r="T217" s="158">
        <f t="shared" si="11"/>
        <v>3.0419999999999998</v>
      </c>
      <c r="AR217" s="159" t="s">
        <v>90</v>
      </c>
      <c r="AT217" s="159" t="s">
        <v>161</v>
      </c>
      <c r="AU217" s="159" t="s">
        <v>83</v>
      </c>
      <c r="AY217" s="14" t="s">
        <v>159</v>
      </c>
      <c r="BE217" s="160">
        <f t="shared" si="12"/>
        <v>0</v>
      </c>
      <c r="BF217" s="160">
        <f t="shared" si="13"/>
        <v>0</v>
      </c>
      <c r="BG217" s="160">
        <f t="shared" si="14"/>
        <v>0</v>
      </c>
      <c r="BH217" s="160">
        <f t="shared" si="15"/>
        <v>0</v>
      </c>
      <c r="BI217" s="160">
        <f t="shared" si="16"/>
        <v>0</v>
      </c>
      <c r="BJ217" s="14" t="s">
        <v>83</v>
      </c>
      <c r="BK217" s="160">
        <f t="shared" si="17"/>
        <v>0</v>
      </c>
      <c r="BL217" s="14" t="s">
        <v>90</v>
      </c>
      <c r="BM217" s="159" t="s">
        <v>382</v>
      </c>
    </row>
    <row r="218" spans="2:65" s="1" customFormat="1" ht="24.4" customHeight="1" x14ac:dyDescent="0.2">
      <c r="B218" s="123"/>
      <c r="C218" s="149" t="s">
        <v>385</v>
      </c>
      <c r="D218" s="149" t="s">
        <v>161</v>
      </c>
      <c r="E218" s="150" t="s">
        <v>821</v>
      </c>
      <c r="F218" s="151" t="s">
        <v>822</v>
      </c>
      <c r="G218" s="152" t="s">
        <v>196</v>
      </c>
      <c r="H218" s="153">
        <v>15.77</v>
      </c>
      <c r="I218" s="154"/>
      <c r="J218" s="154"/>
      <c r="K218" s="155"/>
      <c r="L218" s="28"/>
      <c r="M218" s="156" t="s">
        <v>1</v>
      </c>
      <c r="N218" s="122" t="s">
        <v>37</v>
      </c>
      <c r="O218" s="157">
        <v>0</v>
      </c>
      <c r="P218" s="157">
        <f t="shared" si="9"/>
        <v>0</v>
      </c>
      <c r="Q218" s="157">
        <v>0</v>
      </c>
      <c r="R218" s="157">
        <f t="shared" si="10"/>
        <v>0</v>
      </c>
      <c r="S218" s="157">
        <v>7.0000000000000007E-2</v>
      </c>
      <c r="T218" s="158">
        <f t="shared" si="11"/>
        <v>1.1039000000000001</v>
      </c>
      <c r="AR218" s="159" t="s">
        <v>90</v>
      </c>
      <c r="AT218" s="159" t="s">
        <v>161</v>
      </c>
      <c r="AU218" s="159" t="s">
        <v>83</v>
      </c>
      <c r="AY218" s="14" t="s">
        <v>159</v>
      </c>
      <c r="BE218" s="160">
        <f t="shared" si="12"/>
        <v>0</v>
      </c>
      <c r="BF218" s="160">
        <f t="shared" si="13"/>
        <v>0</v>
      </c>
      <c r="BG218" s="160">
        <f t="shared" si="14"/>
        <v>0</v>
      </c>
      <c r="BH218" s="160">
        <f t="shared" si="15"/>
        <v>0</v>
      </c>
      <c r="BI218" s="160">
        <f t="shared" si="16"/>
        <v>0</v>
      </c>
      <c r="BJ218" s="14" t="s">
        <v>83</v>
      </c>
      <c r="BK218" s="160">
        <f t="shared" si="17"/>
        <v>0</v>
      </c>
      <c r="BL218" s="14" t="s">
        <v>90</v>
      </c>
      <c r="BM218" s="159" t="s">
        <v>388</v>
      </c>
    </row>
    <row r="219" spans="2:65" s="1" customFormat="1" ht="24.4" customHeight="1" x14ac:dyDescent="0.2">
      <c r="B219" s="123"/>
      <c r="C219" s="149" t="s">
        <v>269</v>
      </c>
      <c r="D219" s="149" t="s">
        <v>161</v>
      </c>
      <c r="E219" s="150" t="s">
        <v>823</v>
      </c>
      <c r="F219" s="151" t="s">
        <v>824</v>
      </c>
      <c r="G219" s="152" t="s">
        <v>163</v>
      </c>
      <c r="H219" s="153">
        <v>5.2999999999999999E-2</v>
      </c>
      <c r="I219" s="154"/>
      <c r="J219" s="154"/>
      <c r="K219" s="155"/>
      <c r="L219" s="28"/>
      <c r="M219" s="156" t="s">
        <v>1</v>
      </c>
      <c r="N219" s="122" t="s">
        <v>37</v>
      </c>
      <c r="O219" s="157">
        <v>0</v>
      </c>
      <c r="P219" s="157">
        <f t="shared" si="9"/>
        <v>0</v>
      </c>
      <c r="Q219" s="157">
        <v>1.6740000000000001E-2</v>
      </c>
      <c r="R219" s="157">
        <f t="shared" si="10"/>
        <v>8.8722000000000009E-4</v>
      </c>
      <c r="S219" s="157">
        <v>2.4</v>
      </c>
      <c r="T219" s="158">
        <f t="shared" si="11"/>
        <v>0.12719999999999998</v>
      </c>
      <c r="AR219" s="159" t="s">
        <v>90</v>
      </c>
      <c r="AT219" s="159" t="s">
        <v>161</v>
      </c>
      <c r="AU219" s="159" t="s">
        <v>83</v>
      </c>
      <c r="AY219" s="14" t="s">
        <v>159</v>
      </c>
      <c r="BE219" s="160">
        <f t="shared" si="12"/>
        <v>0</v>
      </c>
      <c r="BF219" s="160">
        <f t="shared" si="13"/>
        <v>0</v>
      </c>
      <c r="BG219" s="160">
        <f t="shared" si="14"/>
        <v>0</v>
      </c>
      <c r="BH219" s="160">
        <f t="shared" si="15"/>
        <v>0</v>
      </c>
      <c r="BI219" s="160">
        <f t="shared" si="16"/>
        <v>0</v>
      </c>
      <c r="BJ219" s="14" t="s">
        <v>83</v>
      </c>
      <c r="BK219" s="160">
        <f t="shared" si="17"/>
        <v>0</v>
      </c>
      <c r="BL219" s="14" t="s">
        <v>90</v>
      </c>
      <c r="BM219" s="159" t="s">
        <v>391</v>
      </c>
    </row>
    <row r="220" spans="2:65" s="1" customFormat="1" ht="24.4" customHeight="1" x14ac:dyDescent="0.2">
      <c r="B220" s="123"/>
      <c r="C220" s="149" t="s">
        <v>392</v>
      </c>
      <c r="D220" s="149" t="s">
        <v>161</v>
      </c>
      <c r="E220" s="150" t="s">
        <v>825</v>
      </c>
      <c r="F220" s="151" t="s">
        <v>826</v>
      </c>
      <c r="G220" s="152" t="s">
        <v>163</v>
      </c>
      <c r="H220" s="153">
        <v>3.4609999999999999</v>
      </c>
      <c r="I220" s="154"/>
      <c r="J220" s="154"/>
      <c r="K220" s="155"/>
      <c r="L220" s="28"/>
      <c r="M220" s="156" t="s">
        <v>1</v>
      </c>
      <c r="N220" s="122" t="s">
        <v>37</v>
      </c>
      <c r="O220" s="157">
        <v>0</v>
      </c>
      <c r="P220" s="157">
        <f t="shared" si="9"/>
        <v>0</v>
      </c>
      <c r="Q220" s="157">
        <v>0</v>
      </c>
      <c r="R220" s="157">
        <f t="shared" si="10"/>
        <v>0</v>
      </c>
      <c r="S220" s="157">
        <v>1.6</v>
      </c>
      <c r="T220" s="158">
        <f t="shared" si="11"/>
        <v>5.5376000000000003</v>
      </c>
      <c r="AR220" s="159" t="s">
        <v>90</v>
      </c>
      <c r="AT220" s="159" t="s">
        <v>161</v>
      </c>
      <c r="AU220" s="159" t="s">
        <v>83</v>
      </c>
      <c r="AY220" s="14" t="s">
        <v>159</v>
      </c>
      <c r="BE220" s="160">
        <f t="shared" si="12"/>
        <v>0</v>
      </c>
      <c r="BF220" s="160">
        <f t="shared" si="13"/>
        <v>0</v>
      </c>
      <c r="BG220" s="160">
        <f t="shared" si="14"/>
        <v>0</v>
      </c>
      <c r="BH220" s="160">
        <f t="shared" si="15"/>
        <v>0</v>
      </c>
      <c r="BI220" s="160">
        <f t="shared" si="16"/>
        <v>0</v>
      </c>
      <c r="BJ220" s="14" t="s">
        <v>83</v>
      </c>
      <c r="BK220" s="160">
        <f t="shared" si="17"/>
        <v>0</v>
      </c>
      <c r="BL220" s="14" t="s">
        <v>90</v>
      </c>
      <c r="BM220" s="159" t="s">
        <v>395</v>
      </c>
    </row>
    <row r="221" spans="2:65" s="1" customFormat="1" ht="21.75" customHeight="1" x14ac:dyDescent="0.2">
      <c r="B221" s="123"/>
      <c r="C221" s="149" t="s">
        <v>272</v>
      </c>
      <c r="D221" s="149" t="s">
        <v>161</v>
      </c>
      <c r="E221" s="150" t="s">
        <v>827</v>
      </c>
      <c r="F221" s="151" t="s">
        <v>828</v>
      </c>
      <c r="G221" s="152" t="s">
        <v>163</v>
      </c>
      <c r="H221" s="153">
        <v>2.2799999999999998</v>
      </c>
      <c r="I221" s="154"/>
      <c r="J221" s="154"/>
      <c r="K221" s="155"/>
      <c r="L221" s="28"/>
      <c r="M221" s="156" t="s">
        <v>1</v>
      </c>
      <c r="N221" s="122" t="s">
        <v>37</v>
      </c>
      <c r="O221" s="157">
        <v>0</v>
      </c>
      <c r="P221" s="157">
        <f t="shared" si="9"/>
        <v>0</v>
      </c>
      <c r="Q221" s="157">
        <v>0</v>
      </c>
      <c r="R221" s="157">
        <f t="shared" si="10"/>
        <v>0</v>
      </c>
      <c r="S221" s="157">
        <v>2.2000000000000002</v>
      </c>
      <c r="T221" s="158">
        <f t="shared" si="11"/>
        <v>5.016</v>
      </c>
      <c r="AR221" s="159" t="s">
        <v>90</v>
      </c>
      <c r="AT221" s="159" t="s">
        <v>161</v>
      </c>
      <c r="AU221" s="159" t="s">
        <v>83</v>
      </c>
      <c r="AY221" s="14" t="s">
        <v>159</v>
      </c>
      <c r="BE221" s="160">
        <f t="shared" si="12"/>
        <v>0</v>
      </c>
      <c r="BF221" s="160">
        <f t="shared" si="13"/>
        <v>0</v>
      </c>
      <c r="BG221" s="160">
        <f t="shared" si="14"/>
        <v>0</v>
      </c>
      <c r="BH221" s="160">
        <f t="shared" si="15"/>
        <v>0</v>
      </c>
      <c r="BI221" s="160">
        <f t="shared" si="16"/>
        <v>0</v>
      </c>
      <c r="BJ221" s="14" t="s">
        <v>83</v>
      </c>
      <c r="BK221" s="160">
        <f t="shared" si="17"/>
        <v>0</v>
      </c>
      <c r="BL221" s="14" t="s">
        <v>90</v>
      </c>
      <c r="BM221" s="159" t="s">
        <v>397</v>
      </c>
    </row>
    <row r="222" spans="2:65" s="1" customFormat="1" ht="24.4" customHeight="1" x14ac:dyDescent="0.2">
      <c r="B222" s="123"/>
      <c r="C222" s="149" t="s">
        <v>398</v>
      </c>
      <c r="D222" s="149" t="s">
        <v>161</v>
      </c>
      <c r="E222" s="150" t="s">
        <v>829</v>
      </c>
      <c r="F222" s="151" t="s">
        <v>830</v>
      </c>
      <c r="G222" s="152" t="s">
        <v>163</v>
      </c>
      <c r="H222" s="153">
        <v>2.2799999999999998</v>
      </c>
      <c r="I222" s="154"/>
      <c r="J222" s="154"/>
      <c r="K222" s="155"/>
      <c r="L222" s="28"/>
      <c r="M222" s="156" t="s">
        <v>1</v>
      </c>
      <c r="N222" s="122" t="s">
        <v>37</v>
      </c>
      <c r="O222" s="157">
        <v>0</v>
      </c>
      <c r="P222" s="157">
        <f t="shared" si="9"/>
        <v>0</v>
      </c>
      <c r="Q222" s="157">
        <v>0</v>
      </c>
      <c r="R222" s="157">
        <f t="shared" si="10"/>
        <v>0</v>
      </c>
      <c r="S222" s="157">
        <v>0</v>
      </c>
      <c r="T222" s="158">
        <f t="shared" si="11"/>
        <v>0</v>
      </c>
      <c r="AR222" s="159" t="s">
        <v>90</v>
      </c>
      <c r="AT222" s="159" t="s">
        <v>161</v>
      </c>
      <c r="AU222" s="159" t="s">
        <v>83</v>
      </c>
      <c r="AY222" s="14" t="s">
        <v>159</v>
      </c>
      <c r="BE222" s="160">
        <f t="shared" si="12"/>
        <v>0</v>
      </c>
      <c r="BF222" s="160">
        <f t="shared" si="13"/>
        <v>0</v>
      </c>
      <c r="BG222" s="160">
        <f t="shared" si="14"/>
        <v>0</v>
      </c>
      <c r="BH222" s="160">
        <f t="shared" si="15"/>
        <v>0</v>
      </c>
      <c r="BI222" s="160">
        <f t="shared" si="16"/>
        <v>0</v>
      </c>
      <c r="BJ222" s="14" t="s">
        <v>83</v>
      </c>
      <c r="BK222" s="160">
        <f t="shared" si="17"/>
        <v>0</v>
      </c>
      <c r="BL222" s="14" t="s">
        <v>90</v>
      </c>
      <c r="BM222" s="159" t="s">
        <v>401</v>
      </c>
    </row>
    <row r="223" spans="2:65" s="1" customFormat="1" ht="24.4" customHeight="1" x14ac:dyDescent="0.2">
      <c r="B223" s="123"/>
      <c r="C223" s="149" t="s">
        <v>276</v>
      </c>
      <c r="D223" s="149" t="s">
        <v>161</v>
      </c>
      <c r="E223" s="150" t="s">
        <v>831</v>
      </c>
      <c r="F223" s="151" t="s">
        <v>832</v>
      </c>
      <c r="G223" s="152" t="s">
        <v>174</v>
      </c>
      <c r="H223" s="153">
        <v>10.115</v>
      </c>
      <c r="I223" s="154"/>
      <c r="J223" s="154"/>
      <c r="K223" s="155"/>
      <c r="L223" s="28"/>
      <c r="M223" s="156" t="s">
        <v>1</v>
      </c>
      <c r="N223" s="122" t="s">
        <v>37</v>
      </c>
      <c r="O223" s="157">
        <v>0</v>
      </c>
      <c r="P223" s="157">
        <f t="shared" si="9"/>
        <v>0</v>
      </c>
      <c r="Q223" s="157">
        <v>0</v>
      </c>
      <c r="R223" s="157">
        <f t="shared" si="10"/>
        <v>0</v>
      </c>
      <c r="S223" s="157">
        <v>0.02</v>
      </c>
      <c r="T223" s="158">
        <f t="shared" si="11"/>
        <v>0.20230000000000001</v>
      </c>
      <c r="AR223" s="159" t="s">
        <v>90</v>
      </c>
      <c r="AT223" s="159" t="s">
        <v>161</v>
      </c>
      <c r="AU223" s="159" t="s">
        <v>83</v>
      </c>
      <c r="AY223" s="14" t="s">
        <v>159</v>
      </c>
      <c r="BE223" s="160">
        <f t="shared" si="12"/>
        <v>0</v>
      </c>
      <c r="BF223" s="160">
        <f t="shared" si="13"/>
        <v>0</v>
      </c>
      <c r="BG223" s="160">
        <f t="shared" si="14"/>
        <v>0</v>
      </c>
      <c r="BH223" s="160">
        <f t="shared" si="15"/>
        <v>0</v>
      </c>
      <c r="BI223" s="160">
        <f t="shared" si="16"/>
        <v>0</v>
      </c>
      <c r="BJ223" s="14" t="s">
        <v>83</v>
      </c>
      <c r="BK223" s="160">
        <f t="shared" si="17"/>
        <v>0</v>
      </c>
      <c r="BL223" s="14" t="s">
        <v>90</v>
      </c>
      <c r="BM223" s="159" t="s">
        <v>406</v>
      </c>
    </row>
    <row r="224" spans="2:65" s="1" customFormat="1" ht="24.4" customHeight="1" x14ac:dyDescent="0.2">
      <c r="B224" s="123"/>
      <c r="C224" s="149" t="s">
        <v>407</v>
      </c>
      <c r="D224" s="149" t="s">
        <v>161</v>
      </c>
      <c r="E224" s="150" t="s">
        <v>833</v>
      </c>
      <c r="F224" s="151" t="s">
        <v>834</v>
      </c>
      <c r="G224" s="152" t="s">
        <v>174</v>
      </c>
      <c r="H224" s="153">
        <v>1.595</v>
      </c>
      <c r="I224" s="154"/>
      <c r="J224" s="154"/>
      <c r="K224" s="155"/>
      <c r="L224" s="28"/>
      <c r="M224" s="156" t="s">
        <v>1</v>
      </c>
      <c r="N224" s="122" t="s">
        <v>37</v>
      </c>
      <c r="O224" s="157">
        <v>0</v>
      </c>
      <c r="P224" s="157">
        <f t="shared" si="9"/>
        <v>0</v>
      </c>
      <c r="Q224" s="157">
        <v>0</v>
      </c>
      <c r="R224" s="157">
        <f t="shared" si="10"/>
        <v>0</v>
      </c>
      <c r="S224" s="157">
        <v>6.5000000000000002E-2</v>
      </c>
      <c r="T224" s="158">
        <f t="shared" si="11"/>
        <v>0.103675</v>
      </c>
      <c r="AR224" s="159" t="s">
        <v>90</v>
      </c>
      <c r="AT224" s="159" t="s">
        <v>161</v>
      </c>
      <c r="AU224" s="159" t="s">
        <v>83</v>
      </c>
      <c r="AY224" s="14" t="s">
        <v>159</v>
      </c>
      <c r="BE224" s="160">
        <f t="shared" si="12"/>
        <v>0</v>
      </c>
      <c r="BF224" s="160">
        <f t="shared" si="13"/>
        <v>0</v>
      </c>
      <c r="BG224" s="160">
        <f t="shared" si="14"/>
        <v>0</v>
      </c>
      <c r="BH224" s="160">
        <f t="shared" si="15"/>
        <v>0</v>
      </c>
      <c r="BI224" s="160">
        <f t="shared" si="16"/>
        <v>0</v>
      </c>
      <c r="BJ224" s="14" t="s">
        <v>83</v>
      </c>
      <c r="BK224" s="160">
        <f t="shared" si="17"/>
        <v>0</v>
      </c>
      <c r="BL224" s="14" t="s">
        <v>90</v>
      </c>
      <c r="BM224" s="159" t="s">
        <v>409</v>
      </c>
    </row>
    <row r="225" spans="2:65" s="1" customFormat="1" ht="24.4" customHeight="1" x14ac:dyDescent="0.2">
      <c r="B225" s="123"/>
      <c r="C225" s="149" t="s">
        <v>279</v>
      </c>
      <c r="D225" s="149" t="s">
        <v>161</v>
      </c>
      <c r="E225" s="150" t="s">
        <v>835</v>
      </c>
      <c r="F225" s="151" t="s">
        <v>836</v>
      </c>
      <c r="G225" s="152" t="s">
        <v>174</v>
      </c>
      <c r="H225" s="153">
        <v>18.350000000000001</v>
      </c>
      <c r="I225" s="154"/>
      <c r="J225" s="154"/>
      <c r="K225" s="155"/>
      <c r="L225" s="28"/>
      <c r="M225" s="156" t="s">
        <v>1</v>
      </c>
      <c r="N225" s="122" t="s">
        <v>37</v>
      </c>
      <c r="O225" s="157">
        <v>0</v>
      </c>
      <c r="P225" s="157">
        <f t="shared" si="9"/>
        <v>0</v>
      </c>
      <c r="Q225" s="157">
        <v>0</v>
      </c>
      <c r="R225" s="157">
        <f t="shared" si="10"/>
        <v>0</v>
      </c>
      <c r="S225" s="157">
        <v>6.5000000000000002E-2</v>
      </c>
      <c r="T225" s="158">
        <f t="shared" si="11"/>
        <v>1.1927500000000002</v>
      </c>
      <c r="AR225" s="159" t="s">
        <v>90</v>
      </c>
      <c r="AT225" s="159" t="s">
        <v>161</v>
      </c>
      <c r="AU225" s="159" t="s">
        <v>83</v>
      </c>
      <c r="AY225" s="14" t="s">
        <v>159</v>
      </c>
      <c r="BE225" s="160">
        <f t="shared" si="12"/>
        <v>0</v>
      </c>
      <c r="BF225" s="160">
        <f t="shared" si="13"/>
        <v>0</v>
      </c>
      <c r="BG225" s="160">
        <f t="shared" si="14"/>
        <v>0</v>
      </c>
      <c r="BH225" s="160">
        <f t="shared" si="15"/>
        <v>0</v>
      </c>
      <c r="BI225" s="160">
        <f t="shared" si="16"/>
        <v>0</v>
      </c>
      <c r="BJ225" s="14" t="s">
        <v>83</v>
      </c>
      <c r="BK225" s="160">
        <f t="shared" si="17"/>
        <v>0</v>
      </c>
      <c r="BL225" s="14" t="s">
        <v>90</v>
      </c>
      <c r="BM225" s="159" t="s">
        <v>411</v>
      </c>
    </row>
    <row r="226" spans="2:65" s="1" customFormat="1" ht="21.75" customHeight="1" x14ac:dyDescent="0.2">
      <c r="B226" s="123"/>
      <c r="C226" s="149" t="s">
        <v>412</v>
      </c>
      <c r="D226" s="149" t="s">
        <v>161</v>
      </c>
      <c r="E226" s="150" t="s">
        <v>231</v>
      </c>
      <c r="F226" s="151" t="s">
        <v>232</v>
      </c>
      <c r="G226" s="152" t="s">
        <v>166</v>
      </c>
      <c r="H226" s="153">
        <v>9</v>
      </c>
      <c r="I226" s="154"/>
      <c r="J226" s="154"/>
      <c r="K226" s="155"/>
      <c r="L226" s="28"/>
      <c r="M226" s="156" t="s">
        <v>1</v>
      </c>
      <c r="N226" s="122" t="s">
        <v>37</v>
      </c>
      <c r="O226" s="157">
        <v>0</v>
      </c>
      <c r="P226" s="157">
        <f t="shared" si="9"/>
        <v>0</v>
      </c>
      <c r="Q226" s="157">
        <v>0</v>
      </c>
      <c r="R226" s="157">
        <f t="shared" si="10"/>
        <v>0</v>
      </c>
      <c r="S226" s="157">
        <v>0</v>
      </c>
      <c r="T226" s="158">
        <f t="shared" si="11"/>
        <v>0</v>
      </c>
      <c r="AR226" s="159" t="s">
        <v>90</v>
      </c>
      <c r="AT226" s="159" t="s">
        <v>161</v>
      </c>
      <c r="AU226" s="159" t="s">
        <v>83</v>
      </c>
      <c r="AY226" s="14" t="s">
        <v>159</v>
      </c>
      <c r="BE226" s="160">
        <f t="shared" si="12"/>
        <v>0</v>
      </c>
      <c r="BF226" s="160">
        <f t="shared" si="13"/>
        <v>0</v>
      </c>
      <c r="BG226" s="160">
        <f t="shared" si="14"/>
        <v>0</v>
      </c>
      <c r="BH226" s="160">
        <f t="shared" si="15"/>
        <v>0</v>
      </c>
      <c r="BI226" s="160">
        <f t="shared" si="16"/>
        <v>0</v>
      </c>
      <c r="BJ226" s="14" t="s">
        <v>83</v>
      </c>
      <c r="BK226" s="160">
        <f t="shared" si="17"/>
        <v>0</v>
      </c>
      <c r="BL226" s="14" t="s">
        <v>90</v>
      </c>
      <c r="BM226" s="159" t="s">
        <v>415</v>
      </c>
    </row>
    <row r="227" spans="2:65" s="1" customFormat="1" ht="21.75" customHeight="1" x14ac:dyDescent="0.2">
      <c r="B227" s="123"/>
      <c r="C227" s="149" t="s">
        <v>283</v>
      </c>
      <c r="D227" s="149" t="s">
        <v>161</v>
      </c>
      <c r="E227" s="150" t="s">
        <v>837</v>
      </c>
      <c r="F227" s="151" t="s">
        <v>838</v>
      </c>
      <c r="G227" s="152" t="s">
        <v>166</v>
      </c>
      <c r="H227" s="153">
        <v>4</v>
      </c>
      <c r="I227" s="154"/>
      <c r="J227" s="154"/>
      <c r="K227" s="155"/>
      <c r="L227" s="28"/>
      <c r="M227" s="156" t="s">
        <v>1</v>
      </c>
      <c r="N227" s="122" t="s">
        <v>37</v>
      </c>
      <c r="O227" s="157">
        <v>0</v>
      </c>
      <c r="P227" s="157">
        <f t="shared" si="9"/>
        <v>0</v>
      </c>
      <c r="Q227" s="157">
        <v>0</v>
      </c>
      <c r="R227" s="157">
        <f t="shared" si="10"/>
        <v>0</v>
      </c>
      <c r="S227" s="157">
        <v>0</v>
      </c>
      <c r="T227" s="158">
        <f t="shared" si="11"/>
        <v>0</v>
      </c>
      <c r="AR227" s="159" t="s">
        <v>90</v>
      </c>
      <c r="AT227" s="159" t="s">
        <v>161</v>
      </c>
      <c r="AU227" s="159" t="s">
        <v>83</v>
      </c>
      <c r="AY227" s="14" t="s">
        <v>159</v>
      </c>
      <c r="BE227" s="160">
        <f t="shared" si="12"/>
        <v>0</v>
      </c>
      <c r="BF227" s="160">
        <f t="shared" si="13"/>
        <v>0</v>
      </c>
      <c r="BG227" s="160">
        <f t="shared" si="14"/>
        <v>0</v>
      </c>
      <c r="BH227" s="160">
        <f t="shared" si="15"/>
        <v>0</v>
      </c>
      <c r="BI227" s="160">
        <f t="shared" si="16"/>
        <v>0</v>
      </c>
      <c r="BJ227" s="14" t="s">
        <v>83</v>
      </c>
      <c r="BK227" s="160">
        <f t="shared" si="17"/>
        <v>0</v>
      </c>
      <c r="BL227" s="14" t="s">
        <v>90</v>
      </c>
      <c r="BM227" s="159" t="s">
        <v>418</v>
      </c>
    </row>
    <row r="228" spans="2:65" s="1" customFormat="1" ht="16.5" customHeight="1" x14ac:dyDescent="0.2">
      <c r="B228" s="123"/>
      <c r="C228" s="149" t="s">
        <v>421</v>
      </c>
      <c r="D228" s="149" t="s">
        <v>161</v>
      </c>
      <c r="E228" s="150" t="s">
        <v>234</v>
      </c>
      <c r="F228" s="151" t="s">
        <v>235</v>
      </c>
      <c r="G228" s="152" t="s">
        <v>174</v>
      </c>
      <c r="H228" s="153">
        <v>11.52</v>
      </c>
      <c r="I228" s="154"/>
      <c r="J228" s="154"/>
      <c r="K228" s="155"/>
      <c r="L228" s="28"/>
      <c r="M228" s="156" t="s">
        <v>1</v>
      </c>
      <c r="N228" s="122" t="s">
        <v>37</v>
      </c>
      <c r="O228" s="157">
        <v>0</v>
      </c>
      <c r="P228" s="157">
        <f t="shared" si="9"/>
        <v>0</v>
      </c>
      <c r="Q228" s="157">
        <v>1.1999999999999999E-3</v>
      </c>
      <c r="R228" s="157">
        <f t="shared" si="10"/>
        <v>1.3823999999999998E-2</v>
      </c>
      <c r="S228" s="157">
        <v>7.5999999999999998E-2</v>
      </c>
      <c r="T228" s="158">
        <f t="shared" si="11"/>
        <v>0.87551999999999996</v>
      </c>
      <c r="AR228" s="159" t="s">
        <v>90</v>
      </c>
      <c r="AT228" s="159" t="s">
        <v>161</v>
      </c>
      <c r="AU228" s="159" t="s">
        <v>83</v>
      </c>
      <c r="AY228" s="14" t="s">
        <v>159</v>
      </c>
      <c r="BE228" s="160">
        <f t="shared" si="12"/>
        <v>0</v>
      </c>
      <c r="BF228" s="160">
        <f t="shared" si="13"/>
        <v>0</v>
      </c>
      <c r="BG228" s="160">
        <f t="shared" si="14"/>
        <v>0</v>
      </c>
      <c r="BH228" s="160">
        <f t="shared" si="15"/>
        <v>0</v>
      </c>
      <c r="BI228" s="160">
        <f t="shared" si="16"/>
        <v>0</v>
      </c>
      <c r="BJ228" s="14" t="s">
        <v>83</v>
      </c>
      <c r="BK228" s="160">
        <f t="shared" si="17"/>
        <v>0</v>
      </c>
      <c r="BL228" s="14" t="s">
        <v>90</v>
      </c>
      <c r="BM228" s="159" t="s">
        <v>424</v>
      </c>
    </row>
    <row r="229" spans="2:65" s="1" customFormat="1" ht="16.5" customHeight="1" x14ac:dyDescent="0.2">
      <c r="B229" s="123"/>
      <c r="C229" s="149" t="s">
        <v>290</v>
      </c>
      <c r="D229" s="149" t="s">
        <v>161</v>
      </c>
      <c r="E229" s="150" t="s">
        <v>839</v>
      </c>
      <c r="F229" s="151" t="s">
        <v>840</v>
      </c>
      <c r="G229" s="152" t="s">
        <v>174</v>
      </c>
      <c r="H229" s="153">
        <v>10.64</v>
      </c>
      <c r="I229" s="154"/>
      <c r="J229" s="154"/>
      <c r="K229" s="155"/>
      <c r="L229" s="28"/>
      <c r="M229" s="156" t="s">
        <v>1</v>
      </c>
      <c r="N229" s="122" t="s">
        <v>37</v>
      </c>
      <c r="O229" s="157">
        <v>0</v>
      </c>
      <c r="P229" s="157">
        <f t="shared" si="9"/>
        <v>0</v>
      </c>
      <c r="Q229" s="157">
        <v>1.0300000000000001E-3</v>
      </c>
      <c r="R229" s="157">
        <f t="shared" si="10"/>
        <v>1.0959200000000002E-2</v>
      </c>
      <c r="S229" s="157">
        <v>6.3E-2</v>
      </c>
      <c r="T229" s="158">
        <f t="shared" si="11"/>
        <v>0.67032000000000003</v>
      </c>
      <c r="AR229" s="159" t="s">
        <v>90</v>
      </c>
      <c r="AT229" s="159" t="s">
        <v>161</v>
      </c>
      <c r="AU229" s="159" t="s">
        <v>83</v>
      </c>
      <c r="AY229" s="14" t="s">
        <v>159</v>
      </c>
      <c r="BE229" s="160">
        <f t="shared" si="12"/>
        <v>0</v>
      </c>
      <c r="BF229" s="160">
        <f t="shared" si="13"/>
        <v>0</v>
      </c>
      <c r="BG229" s="160">
        <f t="shared" si="14"/>
        <v>0</v>
      </c>
      <c r="BH229" s="160">
        <f t="shared" si="15"/>
        <v>0</v>
      </c>
      <c r="BI229" s="160">
        <f t="shared" si="16"/>
        <v>0</v>
      </c>
      <c r="BJ229" s="14" t="s">
        <v>83</v>
      </c>
      <c r="BK229" s="160">
        <f t="shared" si="17"/>
        <v>0</v>
      </c>
      <c r="BL229" s="14" t="s">
        <v>90</v>
      </c>
      <c r="BM229" s="159" t="s">
        <v>427</v>
      </c>
    </row>
    <row r="230" spans="2:65" s="1" customFormat="1" ht="16.5" customHeight="1" x14ac:dyDescent="0.2">
      <c r="B230" s="123"/>
      <c r="C230" s="149" t="s">
        <v>428</v>
      </c>
      <c r="D230" s="149" t="s">
        <v>161</v>
      </c>
      <c r="E230" s="150" t="s">
        <v>238</v>
      </c>
      <c r="F230" s="151" t="s">
        <v>239</v>
      </c>
      <c r="G230" s="152" t="s">
        <v>174</v>
      </c>
      <c r="H230" s="153">
        <v>35.341999999999999</v>
      </c>
      <c r="I230" s="154"/>
      <c r="J230" s="154"/>
      <c r="K230" s="155"/>
      <c r="L230" s="28"/>
      <c r="M230" s="156" t="s">
        <v>1</v>
      </c>
      <c r="N230" s="122" t="s">
        <v>37</v>
      </c>
      <c r="O230" s="157">
        <v>0</v>
      </c>
      <c r="P230" s="157">
        <f t="shared" si="9"/>
        <v>0</v>
      </c>
      <c r="Q230" s="157">
        <v>4.4000000000000002E-4</v>
      </c>
      <c r="R230" s="157">
        <f t="shared" si="10"/>
        <v>1.555048E-2</v>
      </c>
      <c r="S230" s="157">
        <v>2.5000000000000001E-2</v>
      </c>
      <c r="T230" s="158">
        <f t="shared" si="11"/>
        <v>0.88355000000000006</v>
      </c>
      <c r="AR230" s="159" t="s">
        <v>90</v>
      </c>
      <c r="AT230" s="159" t="s">
        <v>161</v>
      </c>
      <c r="AU230" s="159" t="s">
        <v>83</v>
      </c>
      <c r="AY230" s="14" t="s">
        <v>159</v>
      </c>
      <c r="BE230" s="160">
        <f t="shared" si="12"/>
        <v>0</v>
      </c>
      <c r="BF230" s="160">
        <f t="shared" si="13"/>
        <v>0</v>
      </c>
      <c r="BG230" s="160">
        <f t="shared" si="14"/>
        <v>0</v>
      </c>
      <c r="BH230" s="160">
        <f t="shared" si="15"/>
        <v>0</v>
      </c>
      <c r="BI230" s="160">
        <f t="shared" si="16"/>
        <v>0</v>
      </c>
      <c r="BJ230" s="14" t="s">
        <v>83</v>
      </c>
      <c r="BK230" s="160">
        <f t="shared" si="17"/>
        <v>0</v>
      </c>
      <c r="BL230" s="14" t="s">
        <v>90</v>
      </c>
      <c r="BM230" s="159" t="s">
        <v>431</v>
      </c>
    </row>
    <row r="231" spans="2:65" s="1" customFormat="1" ht="16.5" customHeight="1" x14ac:dyDescent="0.2">
      <c r="B231" s="123"/>
      <c r="C231" s="149" t="s">
        <v>295</v>
      </c>
      <c r="D231" s="149" t="s">
        <v>161</v>
      </c>
      <c r="E231" s="150" t="s">
        <v>241</v>
      </c>
      <c r="F231" s="151" t="s">
        <v>242</v>
      </c>
      <c r="G231" s="152" t="s">
        <v>196</v>
      </c>
      <c r="H231" s="153">
        <v>116.47199999999999</v>
      </c>
      <c r="I231" s="154"/>
      <c r="J231" s="154"/>
      <c r="K231" s="155"/>
      <c r="L231" s="28"/>
      <c r="M231" s="156" t="s">
        <v>1</v>
      </c>
      <c r="N231" s="122" t="s">
        <v>37</v>
      </c>
      <c r="O231" s="157">
        <v>0</v>
      </c>
      <c r="P231" s="157">
        <f t="shared" si="9"/>
        <v>0</v>
      </c>
      <c r="Q231" s="157">
        <v>0</v>
      </c>
      <c r="R231" s="157">
        <f t="shared" si="10"/>
        <v>0</v>
      </c>
      <c r="S231" s="157">
        <v>7.0000000000000001E-3</v>
      </c>
      <c r="T231" s="158">
        <f t="shared" si="11"/>
        <v>0.81530400000000003</v>
      </c>
      <c r="AR231" s="159" t="s">
        <v>90</v>
      </c>
      <c r="AT231" s="159" t="s">
        <v>161</v>
      </c>
      <c r="AU231" s="159" t="s">
        <v>83</v>
      </c>
      <c r="AY231" s="14" t="s">
        <v>159</v>
      </c>
      <c r="BE231" s="160">
        <f t="shared" si="12"/>
        <v>0</v>
      </c>
      <c r="BF231" s="160">
        <f t="shared" si="13"/>
        <v>0</v>
      </c>
      <c r="BG231" s="160">
        <f t="shared" si="14"/>
        <v>0</v>
      </c>
      <c r="BH231" s="160">
        <f t="shared" si="15"/>
        <v>0</v>
      </c>
      <c r="BI231" s="160">
        <f t="shared" si="16"/>
        <v>0</v>
      </c>
      <c r="BJ231" s="14" t="s">
        <v>83</v>
      </c>
      <c r="BK231" s="160">
        <f t="shared" si="17"/>
        <v>0</v>
      </c>
      <c r="BL231" s="14" t="s">
        <v>90</v>
      </c>
      <c r="BM231" s="159" t="s">
        <v>436</v>
      </c>
    </row>
    <row r="232" spans="2:65" s="1" customFormat="1" ht="24.4" customHeight="1" x14ac:dyDescent="0.2">
      <c r="B232" s="123"/>
      <c r="C232" s="149" t="s">
        <v>437</v>
      </c>
      <c r="D232" s="149" t="s">
        <v>161</v>
      </c>
      <c r="E232" s="150" t="s">
        <v>841</v>
      </c>
      <c r="F232" s="151" t="s">
        <v>842</v>
      </c>
      <c r="G232" s="152" t="s">
        <v>196</v>
      </c>
      <c r="H232" s="153">
        <v>200</v>
      </c>
      <c r="I232" s="154"/>
      <c r="J232" s="154"/>
      <c r="K232" s="155"/>
      <c r="L232" s="28"/>
      <c r="M232" s="156" t="s">
        <v>1</v>
      </c>
      <c r="N232" s="122" t="s">
        <v>37</v>
      </c>
      <c r="O232" s="157">
        <v>0</v>
      </c>
      <c r="P232" s="157">
        <f t="shared" si="9"/>
        <v>0</v>
      </c>
      <c r="Q232" s="157">
        <v>3.8999999999999999E-4</v>
      </c>
      <c r="R232" s="157">
        <f t="shared" si="10"/>
        <v>7.8E-2</v>
      </c>
      <c r="S232" s="157">
        <v>1.2999999999999999E-2</v>
      </c>
      <c r="T232" s="158">
        <f t="shared" si="11"/>
        <v>2.6</v>
      </c>
      <c r="AR232" s="159" t="s">
        <v>90</v>
      </c>
      <c r="AT232" s="159" t="s">
        <v>161</v>
      </c>
      <c r="AU232" s="159" t="s">
        <v>83</v>
      </c>
      <c r="AY232" s="14" t="s">
        <v>159</v>
      </c>
      <c r="BE232" s="160">
        <f t="shared" si="12"/>
        <v>0</v>
      </c>
      <c r="BF232" s="160">
        <f t="shared" si="13"/>
        <v>0</v>
      </c>
      <c r="BG232" s="160">
        <f t="shared" si="14"/>
        <v>0</v>
      </c>
      <c r="BH232" s="160">
        <f t="shared" si="15"/>
        <v>0</v>
      </c>
      <c r="BI232" s="160">
        <f t="shared" si="16"/>
        <v>0</v>
      </c>
      <c r="BJ232" s="14" t="s">
        <v>83</v>
      </c>
      <c r="BK232" s="160">
        <f t="shared" si="17"/>
        <v>0</v>
      </c>
      <c r="BL232" s="14" t="s">
        <v>90</v>
      </c>
      <c r="BM232" s="159" t="s">
        <v>440</v>
      </c>
    </row>
    <row r="233" spans="2:65" s="1" customFormat="1" ht="21.75" customHeight="1" x14ac:dyDescent="0.2">
      <c r="B233" s="123"/>
      <c r="C233" s="149" t="s">
        <v>301</v>
      </c>
      <c r="D233" s="149" t="s">
        <v>161</v>
      </c>
      <c r="E233" s="150" t="s">
        <v>843</v>
      </c>
      <c r="F233" s="151" t="s">
        <v>844</v>
      </c>
      <c r="G233" s="152" t="s">
        <v>196</v>
      </c>
      <c r="H233" s="153">
        <v>30</v>
      </c>
      <c r="I233" s="154"/>
      <c r="J233" s="154"/>
      <c r="K233" s="155"/>
      <c r="L233" s="28"/>
      <c r="M233" s="156" t="s">
        <v>1</v>
      </c>
      <c r="N233" s="122" t="s">
        <v>37</v>
      </c>
      <c r="O233" s="157">
        <v>0</v>
      </c>
      <c r="P233" s="157">
        <f t="shared" si="9"/>
        <v>0</v>
      </c>
      <c r="Q233" s="157">
        <v>3.8999999999999999E-4</v>
      </c>
      <c r="R233" s="157">
        <f t="shared" si="10"/>
        <v>1.17E-2</v>
      </c>
      <c r="S233" s="157">
        <v>6.3E-2</v>
      </c>
      <c r="T233" s="158">
        <f t="shared" si="11"/>
        <v>1.8900000000000001</v>
      </c>
      <c r="AR233" s="159" t="s">
        <v>90</v>
      </c>
      <c r="AT233" s="159" t="s">
        <v>161</v>
      </c>
      <c r="AU233" s="159" t="s">
        <v>83</v>
      </c>
      <c r="AY233" s="14" t="s">
        <v>159</v>
      </c>
      <c r="BE233" s="160">
        <f t="shared" si="12"/>
        <v>0</v>
      </c>
      <c r="BF233" s="160">
        <f t="shared" si="13"/>
        <v>0</v>
      </c>
      <c r="BG233" s="160">
        <f t="shared" si="14"/>
        <v>0</v>
      </c>
      <c r="BH233" s="160">
        <f t="shared" si="15"/>
        <v>0</v>
      </c>
      <c r="BI233" s="160">
        <f t="shared" si="16"/>
        <v>0</v>
      </c>
      <c r="BJ233" s="14" t="s">
        <v>83</v>
      </c>
      <c r="BK233" s="160">
        <f t="shared" si="17"/>
        <v>0</v>
      </c>
      <c r="BL233" s="14" t="s">
        <v>90</v>
      </c>
      <c r="BM233" s="159" t="s">
        <v>443</v>
      </c>
    </row>
    <row r="234" spans="2:65" s="1" customFormat="1" ht="21.75" customHeight="1" x14ac:dyDescent="0.2">
      <c r="B234" s="123"/>
      <c r="C234" s="149" t="s">
        <v>444</v>
      </c>
      <c r="D234" s="149" t="s">
        <v>161</v>
      </c>
      <c r="E234" s="150" t="s">
        <v>845</v>
      </c>
      <c r="F234" s="151" t="s">
        <v>846</v>
      </c>
      <c r="G234" s="152" t="s">
        <v>196</v>
      </c>
      <c r="H234" s="153">
        <v>10</v>
      </c>
      <c r="I234" s="154"/>
      <c r="J234" s="154"/>
      <c r="K234" s="155"/>
      <c r="L234" s="28"/>
      <c r="M234" s="156" t="s">
        <v>1</v>
      </c>
      <c r="N234" s="122" t="s">
        <v>37</v>
      </c>
      <c r="O234" s="157">
        <v>0</v>
      </c>
      <c r="P234" s="157">
        <f t="shared" si="9"/>
        <v>0</v>
      </c>
      <c r="Q234" s="157">
        <v>5.9999999999999995E-4</v>
      </c>
      <c r="R234" s="157">
        <f t="shared" si="10"/>
        <v>5.9999999999999993E-3</v>
      </c>
      <c r="S234" s="157">
        <v>3.6999999999999998E-2</v>
      </c>
      <c r="T234" s="158">
        <f t="shared" si="11"/>
        <v>0.37</v>
      </c>
      <c r="AR234" s="159" t="s">
        <v>90</v>
      </c>
      <c r="AT234" s="159" t="s">
        <v>161</v>
      </c>
      <c r="AU234" s="159" t="s">
        <v>83</v>
      </c>
      <c r="AY234" s="14" t="s">
        <v>159</v>
      </c>
      <c r="BE234" s="160">
        <f t="shared" si="12"/>
        <v>0</v>
      </c>
      <c r="BF234" s="160">
        <f t="shared" si="13"/>
        <v>0</v>
      </c>
      <c r="BG234" s="160">
        <f t="shared" si="14"/>
        <v>0</v>
      </c>
      <c r="BH234" s="160">
        <f t="shared" si="15"/>
        <v>0</v>
      </c>
      <c r="BI234" s="160">
        <f t="shared" si="16"/>
        <v>0</v>
      </c>
      <c r="BJ234" s="14" t="s">
        <v>83</v>
      </c>
      <c r="BK234" s="160">
        <f t="shared" si="17"/>
        <v>0</v>
      </c>
      <c r="BL234" s="14" t="s">
        <v>90</v>
      </c>
      <c r="BM234" s="159" t="s">
        <v>447</v>
      </c>
    </row>
    <row r="235" spans="2:65" s="1" customFormat="1" ht="24.4" customHeight="1" x14ac:dyDescent="0.2">
      <c r="B235" s="123"/>
      <c r="C235" s="149" t="s">
        <v>305</v>
      </c>
      <c r="D235" s="149" t="s">
        <v>161</v>
      </c>
      <c r="E235" s="150" t="s">
        <v>245</v>
      </c>
      <c r="F235" s="151" t="s">
        <v>246</v>
      </c>
      <c r="G235" s="152" t="s">
        <v>166</v>
      </c>
      <c r="H235" s="153">
        <v>1</v>
      </c>
      <c r="I235" s="154"/>
      <c r="J235" s="154"/>
      <c r="K235" s="155"/>
      <c r="L235" s="28"/>
      <c r="M235" s="156" t="s">
        <v>1</v>
      </c>
      <c r="N235" s="122" t="s">
        <v>37</v>
      </c>
      <c r="O235" s="157">
        <v>0</v>
      </c>
      <c r="P235" s="157">
        <f t="shared" si="9"/>
        <v>0</v>
      </c>
      <c r="Q235" s="157">
        <v>0</v>
      </c>
      <c r="R235" s="157">
        <f t="shared" si="10"/>
        <v>0</v>
      </c>
      <c r="S235" s="157">
        <v>8.0000000000000002E-3</v>
      </c>
      <c r="T235" s="158">
        <f t="shared" si="11"/>
        <v>8.0000000000000002E-3</v>
      </c>
      <c r="AR235" s="159" t="s">
        <v>90</v>
      </c>
      <c r="AT235" s="159" t="s">
        <v>161</v>
      </c>
      <c r="AU235" s="159" t="s">
        <v>83</v>
      </c>
      <c r="AY235" s="14" t="s">
        <v>159</v>
      </c>
      <c r="BE235" s="160">
        <f t="shared" si="12"/>
        <v>0</v>
      </c>
      <c r="BF235" s="160">
        <f t="shared" si="13"/>
        <v>0</v>
      </c>
      <c r="BG235" s="160">
        <f t="shared" si="14"/>
        <v>0</v>
      </c>
      <c r="BH235" s="160">
        <f t="shared" si="15"/>
        <v>0</v>
      </c>
      <c r="BI235" s="160">
        <f t="shared" si="16"/>
        <v>0</v>
      </c>
      <c r="BJ235" s="14" t="s">
        <v>83</v>
      </c>
      <c r="BK235" s="160">
        <f t="shared" si="17"/>
        <v>0</v>
      </c>
      <c r="BL235" s="14" t="s">
        <v>90</v>
      </c>
      <c r="BM235" s="159" t="s">
        <v>847</v>
      </c>
    </row>
    <row r="236" spans="2:65" s="1" customFormat="1" ht="24.4" customHeight="1" x14ac:dyDescent="0.2">
      <c r="B236" s="123"/>
      <c r="C236" s="149" t="s">
        <v>848</v>
      </c>
      <c r="D236" s="149" t="s">
        <v>161</v>
      </c>
      <c r="E236" s="150" t="s">
        <v>849</v>
      </c>
      <c r="F236" s="151" t="s">
        <v>850</v>
      </c>
      <c r="G236" s="152" t="s">
        <v>174</v>
      </c>
      <c r="H236" s="153">
        <v>0.36</v>
      </c>
      <c r="I236" s="154"/>
      <c r="J236" s="154"/>
      <c r="K236" s="155"/>
      <c r="L236" s="28"/>
      <c r="M236" s="156" t="s">
        <v>1</v>
      </c>
      <c r="N236" s="122" t="s">
        <v>37</v>
      </c>
      <c r="O236" s="157">
        <v>0</v>
      </c>
      <c r="P236" s="157">
        <f t="shared" si="9"/>
        <v>0</v>
      </c>
      <c r="Q236" s="157">
        <v>1.6900000000000001E-3</v>
      </c>
      <c r="R236" s="157">
        <f t="shared" si="10"/>
        <v>6.0840000000000004E-4</v>
      </c>
      <c r="S236" s="157">
        <v>0.29299999999999998</v>
      </c>
      <c r="T236" s="158">
        <f t="shared" si="11"/>
        <v>0.10547999999999999</v>
      </c>
      <c r="AR236" s="159" t="s">
        <v>90</v>
      </c>
      <c r="AT236" s="159" t="s">
        <v>161</v>
      </c>
      <c r="AU236" s="159" t="s">
        <v>83</v>
      </c>
      <c r="AY236" s="14" t="s">
        <v>159</v>
      </c>
      <c r="BE236" s="160">
        <f t="shared" si="12"/>
        <v>0</v>
      </c>
      <c r="BF236" s="160">
        <f t="shared" si="13"/>
        <v>0</v>
      </c>
      <c r="BG236" s="160">
        <f t="shared" si="14"/>
        <v>0</v>
      </c>
      <c r="BH236" s="160">
        <f t="shared" si="15"/>
        <v>0</v>
      </c>
      <c r="BI236" s="160">
        <f t="shared" si="16"/>
        <v>0</v>
      </c>
      <c r="BJ236" s="14" t="s">
        <v>83</v>
      </c>
      <c r="BK236" s="160">
        <f t="shared" si="17"/>
        <v>0</v>
      </c>
      <c r="BL236" s="14" t="s">
        <v>90</v>
      </c>
      <c r="BM236" s="159" t="s">
        <v>643</v>
      </c>
    </row>
    <row r="237" spans="2:65" s="1" customFormat="1" ht="24.4" customHeight="1" x14ac:dyDescent="0.2">
      <c r="B237" s="123"/>
      <c r="C237" s="149" t="s">
        <v>308</v>
      </c>
      <c r="D237" s="149" t="s">
        <v>161</v>
      </c>
      <c r="E237" s="150" t="s">
        <v>851</v>
      </c>
      <c r="F237" s="151" t="s">
        <v>852</v>
      </c>
      <c r="G237" s="152" t="s">
        <v>163</v>
      </c>
      <c r="H237" s="153">
        <v>0.214</v>
      </c>
      <c r="I237" s="154"/>
      <c r="J237" s="154"/>
      <c r="K237" s="155"/>
      <c r="L237" s="28"/>
      <c r="M237" s="156" t="s">
        <v>1</v>
      </c>
      <c r="N237" s="122" t="s">
        <v>37</v>
      </c>
      <c r="O237" s="157">
        <v>0</v>
      </c>
      <c r="P237" s="157">
        <f t="shared" si="9"/>
        <v>0</v>
      </c>
      <c r="Q237" s="157">
        <v>1.8699999999999999E-3</v>
      </c>
      <c r="R237" s="157">
        <f t="shared" si="10"/>
        <v>4.0017999999999998E-4</v>
      </c>
      <c r="S237" s="157">
        <v>1.95</v>
      </c>
      <c r="T237" s="158">
        <f t="shared" si="11"/>
        <v>0.4173</v>
      </c>
      <c r="AR237" s="159" t="s">
        <v>90</v>
      </c>
      <c r="AT237" s="159" t="s">
        <v>161</v>
      </c>
      <c r="AU237" s="159" t="s">
        <v>83</v>
      </c>
      <c r="AY237" s="14" t="s">
        <v>159</v>
      </c>
      <c r="BE237" s="160">
        <f t="shared" si="12"/>
        <v>0</v>
      </c>
      <c r="BF237" s="160">
        <f t="shared" si="13"/>
        <v>0</v>
      </c>
      <c r="BG237" s="160">
        <f t="shared" si="14"/>
        <v>0</v>
      </c>
      <c r="BH237" s="160">
        <f t="shared" si="15"/>
        <v>0</v>
      </c>
      <c r="BI237" s="160">
        <f t="shared" si="16"/>
        <v>0</v>
      </c>
      <c r="BJ237" s="14" t="s">
        <v>83</v>
      </c>
      <c r="BK237" s="160">
        <f t="shared" si="17"/>
        <v>0</v>
      </c>
      <c r="BL237" s="14" t="s">
        <v>90</v>
      </c>
      <c r="BM237" s="159" t="s">
        <v>853</v>
      </c>
    </row>
    <row r="238" spans="2:65" s="1" customFormat="1" ht="24.4" customHeight="1" x14ac:dyDescent="0.2">
      <c r="B238" s="123"/>
      <c r="C238" s="149" t="s">
        <v>854</v>
      </c>
      <c r="D238" s="149" t="s">
        <v>161</v>
      </c>
      <c r="E238" s="150" t="s">
        <v>855</v>
      </c>
      <c r="F238" s="151" t="s">
        <v>856</v>
      </c>
      <c r="G238" s="152" t="s">
        <v>196</v>
      </c>
      <c r="H238" s="153">
        <v>30</v>
      </c>
      <c r="I238" s="154"/>
      <c r="J238" s="154"/>
      <c r="K238" s="155"/>
      <c r="L238" s="28"/>
      <c r="M238" s="156" t="s">
        <v>1</v>
      </c>
      <c r="N238" s="122" t="s">
        <v>37</v>
      </c>
      <c r="O238" s="157">
        <v>0</v>
      </c>
      <c r="P238" s="157">
        <f t="shared" si="9"/>
        <v>0</v>
      </c>
      <c r="Q238" s="157">
        <v>5.0000000000000001E-4</v>
      </c>
      <c r="R238" s="157">
        <f t="shared" si="10"/>
        <v>1.4999999999999999E-2</v>
      </c>
      <c r="S238" s="157">
        <v>1.2999999999999999E-2</v>
      </c>
      <c r="T238" s="158">
        <f t="shared" si="11"/>
        <v>0.38999999999999996</v>
      </c>
      <c r="AR238" s="159" t="s">
        <v>90</v>
      </c>
      <c r="AT238" s="159" t="s">
        <v>161</v>
      </c>
      <c r="AU238" s="159" t="s">
        <v>83</v>
      </c>
      <c r="AY238" s="14" t="s">
        <v>159</v>
      </c>
      <c r="BE238" s="160">
        <f t="shared" si="12"/>
        <v>0</v>
      </c>
      <c r="BF238" s="160">
        <f t="shared" si="13"/>
        <v>0</v>
      </c>
      <c r="BG238" s="160">
        <f t="shared" si="14"/>
        <v>0</v>
      </c>
      <c r="BH238" s="160">
        <f t="shared" si="15"/>
        <v>0</v>
      </c>
      <c r="BI238" s="160">
        <f t="shared" si="16"/>
        <v>0</v>
      </c>
      <c r="BJ238" s="14" t="s">
        <v>83</v>
      </c>
      <c r="BK238" s="160">
        <f t="shared" si="17"/>
        <v>0</v>
      </c>
      <c r="BL238" s="14" t="s">
        <v>90</v>
      </c>
      <c r="BM238" s="159" t="s">
        <v>648</v>
      </c>
    </row>
    <row r="239" spans="2:65" s="1" customFormat="1" ht="21.75" customHeight="1" x14ac:dyDescent="0.2">
      <c r="B239" s="123"/>
      <c r="C239" s="149" t="s">
        <v>312</v>
      </c>
      <c r="D239" s="149" t="s">
        <v>161</v>
      </c>
      <c r="E239" s="150" t="s">
        <v>255</v>
      </c>
      <c r="F239" s="151" t="s">
        <v>256</v>
      </c>
      <c r="G239" s="152" t="s">
        <v>196</v>
      </c>
      <c r="H239" s="153">
        <v>3.6</v>
      </c>
      <c r="I239" s="154"/>
      <c r="J239" s="154"/>
      <c r="K239" s="155"/>
      <c r="L239" s="28"/>
      <c r="M239" s="156" t="s">
        <v>1</v>
      </c>
      <c r="N239" s="122" t="s">
        <v>37</v>
      </c>
      <c r="O239" s="157">
        <v>0</v>
      </c>
      <c r="P239" s="157">
        <f t="shared" si="9"/>
        <v>0</v>
      </c>
      <c r="Q239" s="157">
        <v>0</v>
      </c>
      <c r="R239" s="157">
        <f t="shared" si="10"/>
        <v>0</v>
      </c>
      <c r="S239" s="157">
        <v>6.5000000000000002E-2</v>
      </c>
      <c r="T239" s="158">
        <f t="shared" si="11"/>
        <v>0.23400000000000001</v>
      </c>
      <c r="AR239" s="159" t="s">
        <v>90</v>
      </c>
      <c r="AT239" s="159" t="s">
        <v>161</v>
      </c>
      <c r="AU239" s="159" t="s">
        <v>83</v>
      </c>
      <c r="AY239" s="14" t="s">
        <v>159</v>
      </c>
      <c r="BE239" s="160">
        <f t="shared" si="12"/>
        <v>0</v>
      </c>
      <c r="BF239" s="160">
        <f t="shared" si="13"/>
        <v>0</v>
      </c>
      <c r="BG239" s="160">
        <f t="shared" si="14"/>
        <v>0</v>
      </c>
      <c r="BH239" s="160">
        <f t="shared" si="15"/>
        <v>0</v>
      </c>
      <c r="BI239" s="160">
        <f t="shared" si="16"/>
        <v>0</v>
      </c>
      <c r="BJ239" s="14" t="s">
        <v>83</v>
      </c>
      <c r="BK239" s="160">
        <f t="shared" si="17"/>
        <v>0</v>
      </c>
      <c r="BL239" s="14" t="s">
        <v>90</v>
      </c>
      <c r="BM239" s="159" t="s">
        <v>857</v>
      </c>
    </row>
    <row r="240" spans="2:65" s="1" customFormat="1" ht="24.4" customHeight="1" x14ac:dyDescent="0.2">
      <c r="B240" s="123"/>
      <c r="C240" s="149" t="s">
        <v>858</v>
      </c>
      <c r="D240" s="149" t="s">
        <v>161</v>
      </c>
      <c r="E240" s="150" t="s">
        <v>859</v>
      </c>
      <c r="F240" s="151" t="s">
        <v>860</v>
      </c>
      <c r="G240" s="152" t="s">
        <v>196</v>
      </c>
      <c r="H240" s="153">
        <v>50.45</v>
      </c>
      <c r="I240" s="154"/>
      <c r="J240" s="154"/>
      <c r="K240" s="155"/>
      <c r="L240" s="28"/>
      <c r="M240" s="156" t="s">
        <v>1</v>
      </c>
      <c r="N240" s="122" t="s">
        <v>37</v>
      </c>
      <c r="O240" s="157">
        <v>0</v>
      </c>
      <c r="P240" s="157">
        <f t="shared" si="9"/>
        <v>0</v>
      </c>
      <c r="Q240" s="157">
        <v>0</v>
      </c>
      <c r="R240" s="157">
        <f t="shared" si="10"/>
        <v>0</v>
      </c>
      <c r="S240" s="157">
        <v>6.6000000000000003E-2</v>
      </c>
      <c r="T240" s="158">
        <f t="shared" si="11"/>
        <v>3.3297000000000003</v>
      </c>
      <c r="AR240" s="159" t="s">
        <v>90</v>
      </c>
      <c r="AT240" s="159" t="s">
        <v>161</v>
      </c>
      <c r="AU240" s="159" t="s">
        <v>83</v>
      </c>
      <c r="AY240" s="14" t="s">
        <v>159</v>
      </c>
      <c r="BE240" s="160">
        <f t="shared" si="12"/>
        <v>0</v>
      </c>
      <c r="BF240" s="160">
        <f t="shared" si="13"/>
        <v>0</v>
      </c>
      <c r="BG240" s="160">
        <f t="shared" si="14"/>
        <v>0</v>
      </c>
      <c r="BH240" s="160">
        <f t="shared" si="15"/>
        <v>0</v>
      </c>
      <c r="BI240" s="160">
        <f t="shared" si="16"/>
        <v>0</v>
      </c>
      <c r="BJ240" s="14" t="s">
        <v>83</v>
      </c>
      <c r="BK240" s="160">
        <f t="shared" si="17"/>
        <v>0</v>
      </c>
      <c r="BL240" s="14" t="s">
        <v>90</v>
      </c>
      <c r="BM240" s="159" t="s">
        <v>861</v>
      </c>
    </row>
    <row r="241" spans="2:65" s="1" customFormat="1" ht="24.4" customHeight="1" x14ac:dyDescent="0.2">
      <c r="B241" s="123"/>
      <c r="C241" s="149" t="s">
        <v>315</v>
      </c>
      <c r="D241" s="149" t="s">
        <v>161</v>
      </c>
      <c r="E241" s="150" t="s">
        <v>862</v>
      </c>
      <c r="F241" s="151" t="s">
        <v>863</v>
      </c>
      <c r="G241" s="152" t="s">
        <v>196</v>
      </c>
      <c r="H241" s="153">
        <v>4</v>
      </c>
      <c r="I241" s="154"/>
      <c r="J241" s="154"/>
      <c r="K241" s="155"/>
      <c r="L241" s="28"/>
      <c r="M241" s="156" t="s">
        <v>1</v>
      </c>
      <c r="N241" s="122" t="s">
        <v>37</v>
      </c>
      <c r="O241" s="157">
        <v>0</v>
      </c>
      <c r="P241" s="157">
        <f t="shared" si="9"/>
        <v>0</v>
      </c>
      <c r="Q241" s="157">
        <v>4.2569999999999997E-2</v>
      </c>
      <c r="R241" s="157">
        <f t="shared" si="10"/>
        <v>0.17027999999999999</v>
      </c>
      <c r="S241" s="157">
        <v>0</v>
      </c>
      <c r="T241" s="158">
        <f t="shared" si="11"/>
        <v>0</v>
      </c>
      <c r="AR241" s="159" t="s">
        <v>90</v>
      </c>
      <c r="AT241" s="159" t="s">
        <v>161</v>
      </c>
      <c r="AU241" s="159" t="s">
        <v>83</v>
      </c>
      <c r="AY241" s="14" t="s">
        <v>159</v>
      </c>
      <c r="BE241" s="160">
        <f t="shared" si="12"/>
        <v>0</v>
      </c>
      <c r="BF241" s="160">
        <f t="shared" si="13"/>
        <v>0</v>
      </c>
      <c r="BG241" s="160">
        <f t="shared" si="14"/>
        <v>0</v>
      </c>
      <c r="BH241" s="160">
        <f t="shared" si="15"/>
        <v>0</v>
      </c>
      <c r="BI241" s="160">
        <f t="shared" si="16"/>
        <v>0</v>
      </c>
      <c r="BJ241" s="14" t="s">
        <v>83</v>
      </c>
      <c r="BK241" s="160">
        <f t="shared" si="17"/>
        <v>0</v>
      </c>
      <c r="BL241" s="14" t="s">
        <v>90</v>
      </c>
      <c r="BM241" s="159" t="s">
        <v>864</v>
      </c>
    </row>
    <row r="242" spans="2:65" s="1" customFormat="1" ht="16.5" customHeight="1" x14ac:dyDescent="0.2">
      <c r="B242" s="123"/>
      <c r="C242" s="149" t="s">
        <v>865</v>
      </c>
      <c r="D242" s="149" t="s">
        <v>161</v>
      </c>
      <c r="E242" s="150" t="s">
        <v>866</v>
      </c>
      <c r="F242" s="151" t="s">
        <v>867</v>
      </c>
      <c r="G242" s="152" t="s">
        <v>174</v>
      </c>
      <c r="H242" s="153">
        <v>35.368000000000002</v>
      </c>
      <c r="I242" s="154"/>
      <c r="J242" s="154"/>
      <c r="K242" s="155"/>
      <c r="L242" s="28"/>
      <c r="M242" s="156" t="s">
        <v>1</v>
      </c>
      <c r="N242" s="122" t="s">
        <v>37</v>
      </c>
      <c r="O242" s="157">
        <v>0</v>
      </c>
      <c r="P242" s="157">
        <f t="shared" si="9"/>
        <v>0</v>
      </c>
      <c r="Q242" s="157">
        <v>0</v>
      </c>
      <c r="R242" s="157">
        <f t="shared" si="10"/>
        <v>0</v>
      </c>
      <c r="S242" s="157">
        <v>9.1999999999999998E-2</v>
      </c>
      <c r="T242" s="158">
        <f t="shared" si="11"/>
        <v>3.2538560000000003</v>
      </c>
      <c r="AR242" s="159" t="s">
        <v>90</v>
      </c>
      <c r="AT242" s="159" t="s">
        <v>161</v>
      </c>
      <c r="AU242" s="159" t="s">
        <v>83</v>
      </c>
      <c r="AY242" s="14" t="s">
        <v>159</v>
      </c>
      <c r="BE242" s="160">
        <f t="shared" si="12"/>
        <v>0</v>
      </c>
      <c r="BF242" s="160">
        <f t="shared" si="13"/>
        <v>0</v>
      </c>
      <c r="BG242" s="160">
        <f t="shared" si="14"/>
        <v>0</v>
      </c>
      <c r="BH242" s="160">
        <f t="shared" si="15"/>
        <v>0</v>
      </c>
      <c r="BI242" s="160">
        <f t="shared" si="16"/>
        <v>0</v>
      </c>
      <c r="BJ242" s="14" t="s">
        <v>83</v>
      </c>
      <c r="BK242" s="160">
        <f t="shared" si="17"/>
        <v>0</v>
      </c>
      <c r="BL242" s="14" t="s">
        <v>90</v>
      </c>
      <c r="BM242" s="159" t="s">
        <v>868</v>
      </c>
    </row>
    <row r="243" spans="2:65" s="1" customFormat="1" ht="21.75" customHeight="1" x14ac:dyDescent="0.2">
      <c r="B243" s="123"/>
      <c r="C243" s="149" t="s">
        <v>319</v>
      </c>
      <c r="D243" s="149" t="s">
        <v>161</v>
      </c>
      <c r="E243" s="150" t="s">
        <v>259</v>
      </c>
      <c r="F243" s="151" t="s">
        <v>260</v>
      </c>
      <c r="G243" s="152" t="s">
        <v>174</v>
      </c>
      <c r="H243" s="153">
        <v>26.481000000000002</v>
      </c>
      <c r="I243" s="154"/>
      <c r="J243" s="154"/>
      <c r="K243" s="155"/>
      <c r="L243" s="28"/>
      <c r="M243" s="156" t="s">
        <v>1</v>
      </c>
      <c r="N243" s="122" t="s">
        <v>37</v>
      </c>
      <c r="O243" s="157">
        <v>0</v>
      </c>
      <c r="P243" s="157">
        <f t="shared" si="9"/>
        <v>0</v>
      </c>
      <c r="Q243" s="157">
        <v>0</v>
      </c>
      <c r="R243" s="157">
        <f t="shared" si="10"/>
        <v>0</v>
      </c>
      <c r="S243" s="157">
        <v>6.8000000000000005E-2</v>
      </c>
      <c r="T243" s="158">
        <f t="shared" si="11"/>
        <v>1.8007080000000002</v>
      </c>
      <c r="AR243" s="159" t="s">
        <v>90</v>
      </c>
      <c r="AT243" s="159" t="s">
        <v>161</v>
      </c>
      <c r="AU243" s="159" t="s">
        <v>83</v>
      </c>
      <c r="AY243" s="14" t="s">
        <v>159</v>
      </c>
      <c r="BE243" s="160">
        <f t="shared" si="12"/>
        <v>0</v>
      </c>
      <c r="BF243" s="160">
        <f t="shared" si="13"/>
        <v>0</v>
      </c>
      <c r="BG243" s="160">
        <f t="shared" si="14"/>
        <v>0</v>
      </c>
      <c r="BH243" s="160">
        <f t="shared" si="15"/>
        <v>0</v>
      </c>
      <c r="BI243" s="160">
        <f t="shared" si="16"/>
        <v>0</v>
      </c>
      <c r="BJ243" s="14" t="s">
        <v>83</v>
      </c>
      <c r="BK243" s="160">
        <f t="shared" si="17"/>
        <v>0</v>
      </c>
      <c r="BL243" s="14" t="s">
        <v>90</v>
      </c>
      <c r="BM243" s="159" t="s">
        <v>869</v>
      </c>
    </row>
    <row r="244" spans="2:65" s="1" customFormat="1" ht="24.4" customHeight="1" x14ac:dyDescent="0.2">
      <c r="B244" s="123"/>
      <c r="C244" s="149" t="s">
        <v>870</v>
      </c>
      <c r="D244" s="149" t="s">
        <v>161</v>
      </c>
      <c r="E244" s="150" t="s">
        <v>871</v>
      </c>
      <c r="F244" s="151" t="s">
        <v>872</v>
      </c>
      <c r="G244" s="152" t="s">
        <v>174</v>
      </c>
      <c r="H244" s="153">
        <v>24.805</v>
      </c>
      <c r="I244" s="154"/>
      <c r="J244" s="154"/>
      <c r="K244" s="155"/>
      <c r="L244" s="28"/>
      <c r="M244" s="156" t="s">
        <v>1</v>
      </c>
      <c r="N244" s="122" t="s">
        <v>37</v>
      </c>
      <c r="O244" s="157">
        <v>0</v>
      </c>
      <c r="P244" s="157">
        <f t="shared" si="9"/>
        <v>0</v>
      </c>
      <c r="Q244" s="157">
        <v>0</v>
      </c>
      <c r="R244" s="157">
        <f t="shared" si="10"/>
        <v>0</v>
      </c>
      <c r="S244" s="157">
        <v>8.8999999999999996E-2</v>
      </c>
      <c r="T244" s="158">
        <f t="shared" si="11"/>
        <v>2.2076449999999999</v>
      </c>
      <c r="AR244" s="159" t="s">
        <v>90</v>
      </c>
      <c r="AT244" s="159" t="s">
        <v>161</v>
      </c>
      <c r="AU244" s="159" t="s">
        <v>83</v>
      </c>
      <c r="AY244" s="14" t="s">
        <v>159</v>
      </c>
      <c r="BE244" s="160">
        <f t="shared" si="12"/>
        <v>0</v>
      </c>
      <c r="BF244" s="160">
        <f t="shared" si="13"/>
        <v>0</v>
      </c>
      <c r="BG244" s="160">
        <f t="shared" si="14"/>
        <v>0</v>
      </c>
      <c r="BH244" s="160">
        <f t="shared" si="15"/>
        <v>0</v>
      </c>
      <c r="BI244" s="160">
        <f t="shared" si="16"/>
        <v>0</v>
      </c>
      <c r="BJ244" s="14" t="s">
        <v>83</v>
      </c>
      <c r="BK244" s="160">
        <f t="shared" si="17"/>
        <v>0</v>
      </c>
      <c r="BL244" s="14" t="s">
        <v>90</v>
      </c>
      <c r="BM244" s="159" t="s">
        <v>873</v>
      </c>
    </row>
    <row r="245" spans="2:65" s="1" customFormat="1" ht="21.75" customHeight="1" x14ac:dyDescent="0.2">
      <c r="B245" s="123"/>
      <c r="C245" s="149" t="s">
        <v>324</v>
      </c>
      <c r="D245" s="149" t="s">
        <v>161</v>
      </c>
      <c r="E245" s="150" t="s">
        <v>262</v>
      </c>
      <c r="F245" s="151" t="s">
        <v>263</v>
      </c>
      <c r="G245" s="152" t="s">
        <v>264</v>
      </c>
      <c r="H245" s="153">
        <v>77.227999999999994</v>
      </c>
      <c r="I245" s="154"/>
      <c r="J245" s="154"/>
      <c r="K245" s="155"/>
      <c r="L245" s="28"/>
      <c r="M245" s="156" t="s">
        <v>1</v>
      </c>
      <c r="N245" s="122" t="s">
        <v>37</v>
      </c>
      <c r="O245" s="157">
        <v>0</v>
      </c>
      <c r="P245" s="157">
        <f t="shared" si="9"/>
        <v>0</v>
      </c>
      <c r="Q245" s="157">
        <v>0</v>
      </c>
      <c r="R245" s="157">
        <f t="shared" si="10"/>
        <v>0</v>
      </c>
      <c r="S245" s="157">
        <v>0</v>
      </c>
      <c r="T245" s="158">
        <f t="shared" si="11"/>
        <v>0</v>
      </c>
      <c r="AR245" s="159" t="s">
        <v>90</v>
      </c>
      <c r="AT245" s="159" t="s">
        <v>161</v>
      </c>
      <c r="AU245" s="159" t="s">
        <v>83</v>
      </c>
      <c r="AY245" s="14" t="s">
        <v>159</v>
      </c>
      <c r="BE245" s="160">
        <f t="shared" si="12"/>
        <v>0</v>
      </c>
      <c r="BF245" s="160">
        <f t="shared" si="13"/>
        <v>0</v>
      </c>
      <c r="BG245" s="160">
        <f t="shared" si="14"/>
        <v>0</v>
      </c>
      <c r="BH245" s="160">
        <f t="shared" si="15"/>
        <v>0</v>
      </c>
      <c r="BI245" s="160">
        <f t="shared" si="16"/>
        <v>0</v>
      </c>
      <c r="BJ245" s="14" t="s">
        <v>83</v>
      </c>
      <c r="BK245" s="160">
        <f t="shared" si="17"/>
        <v>0</v>
      </c>
      <c r="BL245" s="14" t="s">
        <v>90</v>
      </c>
      <c r="BM245" s="159" t="s">
        <v>874</v>
      </c>
    </row>
    <row r="246" spans="2:65" s="1" customFormat="1" ht="24.4" customHeight="1" x14ac:dyDescent="0.2">
      <c r="B246" s="123"/>
      <c r="C246" s="149" t="s">
        <v>875</v>
      </c>
      <c r="D246" s="149" t="s">
        <v>161</v>
      </c>
      <c r="E246" s="150" t="s">
        <v>267</v>
      </c>
      <c r="F246" s="151" t="s">
        <v>268</v>
      </c>
      <c r="G246" s="152" t="s">
        <v>264</v>
      </c>
      <c r="H246" s="153">
        <v>2239.6120000000001</v>
      </c>
      <c r="I246" s="154"/>
      <c r="J246" s="154"/>
      <c r="K246" s="155"/>
      <c r="L246" s="28"/>
      <c r="M246" s="156" t="s">
        <v>1</v>
      </c>
      <c r="N246" s="122" t="s">
        <v>37</v>
      </c>
      <c r="O246" s="157">
        <v>0</v>
      </c>
      <c r="P246" s="157">
        <f t="shared" si="9"/>
        <v>0</v>
      </c>
      <c r="Q246" s="157">
        <v>0</v>
      </c>
      <c r="R246" s="157">
        <f t="shared" si="10"/>
        <v>0</v>
      </c>
      <c r="S246" s="157">
        <v>0</v>
      </c>
      <c r="T246" s="158">
        <f t="shared" si="11"/>
        <v>0</v>
      </c>
      <c r="AR246" s="159" t="s">
        <v>90</v>
      </c>
      <c r="AT246" s="159" t="s">
        <v>161</v>
      </c>
      <c r="AU246" s="159" t="s">
        <v>83</v>
      </c>
      <c r="AY246" s="14" t="s">
        <v>159</v>
      </c>
      <c r="BE246" s="160">
        <f t="shared" si="12"/>
        <v>0</v>
      </c>
      <c r="BF246" s="160">
        <f t="shared" si="13"/>
        <v>0</v>
      </c>
      <c r="BG246" s="160">
        <f t="shared" si="14"/>
        <v>0</v>
      </c>
      <c r="BH246" s="160">
        <f t="shared" si="15"/>
        <v>0</v>
      </c>
      <c r="BI246" s="160">
        <f t="shared" si="16"/>
        <v>0</v>
      </c>
      <c r="BJ246" s="14" t="s">
        <v>83</v>
      </c>
      <c r="BK246" s="160">
        <f t="shared" si="17"/>
        <v>0</v>
      </c>
      <c r="BL246" s="14" t="s">
        <v>90</v>
      </c>
      <c r="BM246" s="159" t="s">
        <v>876</v>
      </c>
    </row>
    <row r="247" spans="2:65" s="1" customFormat="1" ht="24.4" customHeight="1" x14ac:dyDescent="0.2">
      <c r="B247" s="123"/>
      <c r="C247" s="149" t="s">
        <v>328</v>
      </c>
      <c r="D247" s="149" t="s">
        <v>161</v>
      </c>
      <c r="E247" s="150" t="s">
        <v>270</v>
      </c>
      <c r="F247" s="151" t="s">
        <v>271</v>
      </c>
      <c r="G247" s="152" t="s">
        <v>264</v>
      </c>
      <c r="H247" s="153">
        <v>77.227999999999994</v>
      </c>
      <c r="I247" s="154"/>
      <c r="J247" s="154"/>
      <c r="K247" s="155"/>
      <c r="L247" s="28"/>
      <c r="M247" s="156" t="s">
        <v>1</v>
      </c>
      <c r="N247" s="122" t="s">
        <v>37</v>
      </c>
      <c r="O247" s="157">
        <v>0</v>
      </c>
      <c r="P247" s="157">
        <f t="shared" si="9"/>
        <v>0</v>
      </c>
      <c r="Q247" s="157">
        <v>0</v>
      </c>
      <c r="R247" s="157">
        <f t="shared" si="10"/>
        <v>0</v>
      </c>
      <c r="S247" s="157">
        <v>0</v>
      </c>
      <c r="T247" s="158">
        <f t="shared" si="11"/>
        <v>0</v>
      </c>
      <c r="AR247" s="159" t="s">
        <v>90</v>
      </c>
      <c r="AT247" s="159" t="s">
        <v>161</v>
      </c>
      <c r="AU247" s="159" t="s">
        <v>83</v>
      </c>
      <c r="AY247" s="14" t="s">
        <v>159</v>
      </c>
      <c r="BE247" s="160">
        <f t="shared" si="12"/>
        <v>0</v>
      </c>
      <c r="BF247" s="160">
        <f t="shared" si="13"/>
        <v>0</v>
      </c>
      <c r="BG247" s="160">
        <f t="shared" si="14"/>
        <v>0</v>
      </c>
      <c r="BH247" s="160">
        <f t="shared" si="15"/>
        <v>0</v>
      </c>
      <c r="BI247" s="160">
        <f t="shared" si="16"/>
        <v>0</v>
      </c>
      <c r="BJ247" s="14" t="s">
        <v>83</v>
      </c>
      <c r="BK247" s="160">
        <f t="shared" si="17"/>
        <v>0</v>
      </c>
      <c r="BL247" s="14" t="s">
        <v>90</v>
      </c>
      <c r="BM247" s="159" t="s">
        <v>877</v>
      </c>
    </row>
    <row r="248" spans="2:65" s="1" customFormat="1" ht="24.4" customHeight="1" x14ac:dyDescent="0.2">
      <c r="B248" s="123"/>
      <c r="C248" s="149" t="s">
        <v>878</v>
      </c>
      <c r="D248" s="149" t="s">
        <v>161</v>
      </c>
      <c r="E248" s="150" t="s">
        <v>274</v>
      </c>
      <c r="F248" s="151" t="s">
        <v>275</v>
      </c>
      <c r="G248" s="152" t="s">
        <v>264</v>
      </c>
      <c r="H248" s="153">
        <v>617.82399999999996</v>
      </c>
      <c r="I248" s="154"/>
      <c r="J248" s="154"/>
      <c r="K248" s="155"/>
      <c r="L248" s="28"/>
      <c r="M248" s="156" t="s">
        <v>1</v>
      </c>
      <c r="N248" s="122" t="s">
        <v>37</v>
      </c>
      <c r="O248" s="157">
        <v>0</v>
      </c>
      <c r="P248" s="157">
        <f t="shared" si="9"/>
        <v>0</v>
      </c>
      <c r="Q248" s="157">
        <v>0</v>
      </c>
      <c r="R248" s="157">
        <f t="shared" si="10"/>
        <v>0</v>
      </c>
      <c r="S248" s="157">
        <v>0</v>
      </c>
      <c r="T248" s="158">
        <f t="shared" si="11"/>
        <v>0</v>
      </c>
      <c r="AR248" s="159" t="s">
        <v>90</v>
      </c>
      <c r="AT248" s="159" t="s">
        <v>161</v>
      </c>
      <c r="AU248" s="159" t="s">
        <v>83</v>
      </c>
      <c r="AY248" s="14" t="s">
        <v>159</v>
      </c>
      <c r="BE248" s="160">
        <f t="shared" si="12"/>
        <v>0</v>
      </c>
      <c r="BF248" s="160">
        <f t="shared" si="13"/>
        <v>0</v>
      </c>
      <c r="BG248" s="160">
        <f t="shared" si="14"/>
        <v>0</v>
      </c>
      <c r="BH248" s="160">
        <f t="shared" si="15"/>
        <v>0</v>
      </c>
      <c r="BI248" s="160">
        <f t="shared" si="16"/>
        <v>0</v>
      </c>
      <c r="BJ248" s="14" t="s">
        <v>83</v>
      </c>
      <c r="BK248" s="160">
        <f t="shared" si="17"/>
        <v>0</v>
      </c>
      <c r="BL248" s="14" t="s">
        <v>90</v>
      </c>
      <c r="BM248" s="159" t="s">
        <v>879</v>
      </c>
    </row>
    <row r="249" spans="2:65" s="1" customFormat="1" ht="24.4" customHeight="1" x14ac:dyDescent="0.2">
      <c r="B249" s="123"/>
      <c r="C249" s="149" t="s">
        <v>331</v>
      </c>
      <c r="D249" s="149" t="s">
        <v>161</v>
      </c>
      <c r="E249" s="150" t="s">
        <v>277</v>
      </c>
      <c r="F249" s="151" t="s">
        <v>278</v>
      </c>
      <c r="G249" s="152" t="s">
        <v>264</v>
      </c>
      <c r="H249" s="153">
        <v>77.227999999999994</v>
      </c>
      <c r="I249" s="154"/>
      <c r="J249" s="154"/>
      <c r="K249" s="155"/>
      <c r="L249" s="28"/>
      <c r="M249" s="156" t="s">
        <v>1</v>
      </c>
      <c r="N249" s="122" t="s">
        <v>37</v>
      </c>
      <c r="O249" s="157">
        <v>0</v>
      </c>
      <c r="P249" s="157">
        <f t="shared" si="9"/>
        <v>0</v>
      </c>
      <c r="Q249" s="157">
        <v>0</v>
      </c>
      <c r="R249" s="157">
        <f t="shared" si="10"/>
        <v>0</v>
      </c>
      <c r="S249" s="157">
        <v>0</v>
      </c>
      <c r="T249" s="158">
        <f t="shared" si="11"/>
        <v>0</v>
      </c>
      <c r="AR249" s="159" t="s">
        <v>90</v>
      </c>
      <c r="AT249" s="159" t="s">
        <v>161</v>
      </c>
      <c r="AU249" s="159" t="s">
        <v>83</v>
      </c>
      <c r="AY249" s="14" t="s">
        <v>159</v>
      </c>
      <c r="BE249" s="160">
        <f t="shared" si="12"/>
        <v>0</v>
      </c>
      <c r="BF249" s="160">
        <f t="shared" si="13"/>
        <v>0</v>
      </c>
      <c r="BG249" s="160">
        <f t="shared" si="14"/>
        <v>0</v>
      </c>
      <c r="BH249" s="160">
        <f t="shared" si="15"/>
        <v>0</v>
      </c>
      <c r="BI249" s="160">
        <f t="shared" si="16"/>
        <v>0</v>
      </c>
      <c r="BJ249" s="14" t="s">
        <v>83</v>
      </c>
      <c r="BK249" s="160">
        <f t="shared" si="17"/>
        <v>0</v>
      </c>
      <c r="BL249" s="14" t="s">
        <v>90</v>
      </c>
      <c r="BM249" s="159" t="s">
        <v>880</v>
      </c>
    </row>
    <row r="250" spans="2:65" s="1" customFormat="1" ht="21.75" customHeight="1" x14ac:dyDescent="0.2">
      <c r="B250" s="123"/>
      <c r="C250" s="149" t="s">
        <v>881</v>
      </c>
      <c r="D250" s="149" t="s">
        <v>161</v>
      </c>
      <c r="E250" s="150" t="s">
        <v>281</v>
      </c>
      <c r="F250" s="151" t="s">
        <v>282</v>
      </c>
      <c r="G250" s="152" t="s">
        <v>264</v>
      </c>
      <c r="H250" s="153">
        <v>66.650999999999996</v>
      </c>
      <c r="I250" s="154"/>
      <c r="J250" s="154"/>
      <c r="K250" s="155"/>
      <c r="L250" s="28"/>
      <c r="M250" s="156" t="s">
        <v>1</v>
      </c>
      <c r="N250" s="122" t="s">
        <v>37</v>
      </c>
      <c r="O250" s="157">
        <v>0</v>
      </c>
      <c r="P250" s="157">
        <f t="shared" si="9"/>
        <v>0</v>
      </c>
      <c r="Q250" s="157">
        <v>0</v>
      </c>
      <c r="R250" s="157">
        <f t="shared" si="10"/>
        <v>0</v>
      </c>
      <c r="S250" s="157">
        <v>0</v>
      </c>
      <c r="T250" s="158">
        <f t="shared" si="11"/>
        <v>0</v>
      </c>
      <c r="W250" s="208"/>
      <c r="X250" s="208"/>
      <c r="Y250" s="208"/>
      <c r="Z250" s="208"/>
      <c r="AA250" s="208"/>
      <c r="AB250" s="208"/>
      <c r="AR250" s="159" t="s">
        <v>90</v>
      </c>
      <c r="AT250" s="159" t="s">
        <v>161</v>
      </c>
      <c r="AU250" s="159" t="s">
        <v>83</v>
      </c>
      <c r="AY250" s="14" t="s">
        <v>159</v>
      </c>
      <c r="BE250" s="160">
        <f t="shared" si="12"/>
        <v>0</v>
      </c>
      <c r="BF250" s="160">
        <f t="shared" si="13"/>
        <v>0</v>
      </c>
      <c r="BG250" s="160">
        <f t="shared" si="14"/>
        <v>0</v>
      </c>
      <c r="BH250" s="160">
        <f t="shared" si="15"/>
        <v>0</v>
      </c>
      <c r="BI250" s="160">
        <f t="shared" si="16"/>
        <v>0</v>
      </c>
      <c r="BJ250" s="14" t="s">
        <v>83</v>
      </c>
      <c r="BK250" s="160">
        <f t="shared" si="17"/>
        <v>0</v>
      </c>
      <c r="BL250" s="14" t="s">
        <v>90</v>
      </c>
      <c r="BM250" s="159" t="s">
        <v>882</v>
      </c>
    </row>
    <row r="251" spans="2:65" s="1" customFormat="1" ht="24.4" customHeight="1" x14ac:dyDescent="0.2">
      <c r="B251" s="123"/>
      <c r="C251" s="149" t="s">
        <v>335</v>
      </c>
      <c r="D251" s="149" t="s">
        <v>161</v>
      </c>
      <c r="E251" s="150" t="s">
        <v>883</v>
      </c>
      <c r="F251" s="151" t="s">
        <v>1809</v>
      </c>
      <c r="G251" s="210" t="s">
        <v>884</v>
      </c>
      <c r="H251" s="209">
        <v>1</v>
      </c>
      <c r="I251" s="154"/>
      <c r="J251" s="154"/>
      <c r="K251" s="155"/>
      <c r="L251" s="28"/>
      <c r="M251" s="156" t="s">
        <v>1</v>
      </c>
      <c r="N251" s="122" t="s">
        <v>37</v>
      </c>
      <c r="O251" s="157">
        <v>0</v>
      </c>
      <c r="P251" s="157">
        <f t="shared" si="9"/>
        <v>0</v>
      </c>
      <c r="Q251" s="157">
        <v>0</v>
      </c>
      <c r="R251" s="157">
        <f t="shared" si="10"/>
        <v>0</v>
      </c>
      <c r="S251" s="157">
        <v>0</v>
      </c>
      <c r="T251" s="158">
        <f t="shared" si="11"/>
        <v>0</v>
      </c>
      <c r="W251" s="308"/>
      <c r="X251" s="309"/>
      <c r="Y251" s="309"/>
      <c r="Z251" s="309"/>
      <c r="AA251" s="309"/>
      <c r="AB251" s="309"/>
      <c r="AR251" s="159" t="s">
        <v>90</v>
      </c>
      <c r="AT251" s="159" t="s">
        <v>161</v>
      </c>
      <c r="AU251" s="159" t="s">
        <v>83</v>
      </c>
      <c r="AY251" s="14" t="s">
        <v>159</v>
      </c>
      <c r="BE251" s="160">
        <f t="shared" si="12"/>
        <v>0</v>
      </c>
      <c r="BF251" s="160">
        <f t="shared" si="13"/>
        <v>0</v>
      </c>
      <c r="BG251" s="160">
        <f t="shared" si="14"/>
        <v>0</v>
      </c>
      <c r="BH251" s="160">
        <f t="shared" si="15"/>
        <v>0</v>
      </c>
      <c r="BI251" s="160">
        <f t="shared" si="16"/>
        <v>0</v>
      </c>
      <c r="BJ251" s="14" t="s">
        <v>83</v>
      </c>
      <c r="BK251" s="160">
        <f t="shared" si="17"/>
        <v>0</v>
      </c>
      <c r="BL251" s="14" t="s">
        <v>90</v>
      </c>
      <c r="BM251" s="159" t="s">
        <v>885</v>
      </c>
    </row>
    <row r="252" spans="2:65" s="11" customFormat="1" ht="25.9" customHeight="1" x14ac:dyDescent="0.2">
      <c r="B252" s="138"/>
      <c r="D252" s="139" t="s">
        <v>70</v>
      </c>
      <c r="E252" s="140" t="s">
        <v>284</v>
      </c>
      <c r="F252" s="140" t="s">
        <v>285</v>
      </c>
      <c r="J252" s="141"/>
      <c r="L252" s="138"/>
      <c r="M252" s="142"/>
      <c r="P252" s="143">
        <f>P253+P257+P261+P269+P272+P279+P281+P284+P299+P307+P324+P349+P362+P372+P380</f>
        <v>0</v>
      </c>
      <c r="R252" s="143">
        <f>R253+R257+R261+R269+R272+R279+R281+R284+R299+R307+R324+R349+R362+R372+R380</f>
        <v>38.771740430000008</v>
      </c>
      <c r="T252" s="144">
        <f>T253+T257+T261+T269+T272+T279+T281+T284+T299+T307+T324+T349+T362+T372+T380</f>
        <v>30.063490000000002</v>
      </c>
      <c r="W252" s="310"/>
      <c r="X252" s="310"/>
      <c r="Y252" s="211"/>
      <c r="Z252" s="211"/>
      <c r="AA252" s="211"/>
      <c r="AB252" s="211"/>
      <c r="AR252" s="139" t="s">
        <v>78</v>
      </c>
      <c r="AT252" s="145" t="s">
        <v>70</v>
      </c>
      <c r="AU252" s="145" t="s">
        <v>71</v>
      </c>
      <c r="AY252" s="139" t="s">
        <v>159</v>
      </c>
      <c r="BK252" s="146">
        <f>BK253+BK257+BK261+BK269+BK272+BK279+BK281+BK284+BK299+BK307+BK324+BK349+BK362+BK372+BK380</f>
        <v>0</v>
      </c>
    </row>
    <row r="253" spans="2:65" s="11" customFormat="1" ht="22.9" customHeight="1" x14ac:dyDescent="0.2">
      <c r="B253" s="138"/>
      <c r="D253" s="139" t="s">
        <v>70</v>
      </c>
      <c r="E253" s="147" t="s">
        <v>886</v>
      </c>
      <c r="F253" s="147" t="s">
        <v>887</v>
      </c>
      <c r="J253" s="148"/>
      <c r="L253" s="138"/>
      <c r="M253" s="142"/>
      <c r="P253" s="143">
        <f>SUM(P254:P256)</f>
        <v>0</v>
      </c>
      <c r="R253" s="143">
        <f>SUM(R254:R256)</f>
        <v>0.29503015999999999</v>
      </c>
      <c r="T253" s="144">
        <f>SUM(T254:T256)</f>
        <v>0</v>
      </c>
      <c r="AR253" s="139" t="s">
        <v>83</v>
      </c>
      <c r="AT253" s="145" t="s">
        <v>70</v>
      </c>
      <c r="AU253" s="145" t="s">
        <v>78</v>
      </c>
      <c r="AY253" s="139" t="s">
        <v>159</v>
      </c>
      <c r="BK253" s="146">
        <f>SUM(BK254:BK256)</f>
        <v>0</v>
      </c>
    </row>
    <row r="254" spans="2:65" s="1" customFormat="1" ht="24.4" customHeight="1" x14ac:dyDescent="0.2">
      <c r="B254" s="123"/>
      <c r="C254" s="149" t="s">
        <v>888</v>
      </c>
      <c r="D254" s="149" t="s">
        <v>161</v>
      </c>
      <c r="E254" s="150" t="s">
        <v>889</v>
      </c>
      <c r="F254" s="151" t="s">
        <v>1762</v>
      </c>
      <c r="G254" s="152" t="s">
        <v>174</v>
      </c>
      <c r="H254" s="153">
        <v>46</v>
      </c>
      <c r="I254" s="154"/>
      <c r="J254" s="154"/>
      <c r="K254" s="155"/>
      <c r="L254" s="28"/>
      <c r="M254" s="156" t="s">
        <v>1</v>
      </c>
      <c r="N254" s="122" t="s">
        <v>37</v>
      </c>
      <c r="O254" s="157">
        <v>0</v>
      </c>
      <c r="P254" s="157">
        <f>O254*H254</f>
        <v>0</v>
      </c>
      <c r="Q254" s="157">
        <v>3.5000000000000001E-3</v>
      </c>
      <c r="R254" s="157">
        <f>Q254*H254</f>
        <v>0.161</v>
      </c>
      <c r="S254" s="157">
        <v>0</v>
      </c>
      <c r="T254" s="158">
        <f>S254*H254</f>
        <v>0</v>
      </c>
      <c r="V254" s="299"/>
      <c r="W254" s="299"/>
      <c r="AR254" s="159" t="s">
        <v>186</v>
      </c>
      <c r="AT254" s="159" t="s">
        <v>161</v>
      </c>
      <c r="AU254" s="159" t="s">
        <v>83</v>
      </c>
      <c r="AY254" s="14" t="s">
        <v>159</v>
      </c>
      <c r="BE254" s="160">
        <f>IF(N254="základná",J254,0)</f>
        <v>0</v>
      </c>
      <c r="BF254" s="160">
        <f>IF(N254="znížená",J254,0)</f>
        <v>0</v>
      </c>
      <c r="BG254" s="160">
        <f>IF(N254="zákl. prenesená",J254,0)</f>
        <v>0</v>
      </c>
      <c r="BH254" s="160">
        <f>IF(N254="zníž. prenesená",J254,0)</f>
        <v>0</v>
      </c>
      <c r="BI254" s="160">
        <f>IF(N254="nulová",J254,0)</f>
        <v>0</v>
      </c>
      <c r="BJ254" s="14" t="s">
        <v>83</v>
      </c>
      <c r="BK254" s="160">
        <f>ROUND(I254*H254,2)</f>
        <v>0</v>
      </c>
      <c r="BL254" s="14" t="s">
        <v>186</v>
      </c>
      <c r="BM254" s="159" t="s">
        <v>890</v>
      </c>
    </row>
    <row r="255" spans="2:65" s="1" customFormat="1" ht="24.4" customHeight="1" x14ac:dyDescent="0.2">
      <c r="B255" s="123"/>
      <c r="C255" s="149" t="s">
        <v>337</v>
      </c>
      <c r="D255" s="149" t="s">
        <v>161</v>
      </c>
      <c r="E255" s="150" t="s">
        <v>891</v>
      </c>
      <c r="F255" s="151" t="s">
        <v>1763</v>
      </c>
      <c r="G255" s="152" t="s">
        <v>174</v>
      </c>
      <c r="H255" s="153">
        <v>33.845999999999997</v>
      </c>
      <c r="I255" s="154"/>
      <c r="J255" s="154"/>
      <c r="K255" s="155"/>
      <c r="L255" s="28"/>
      <c r="M255" s="156" t="s">
        <v>1</v>
      </c>
      <c r="N255" s="122" t="s">
        <v>37</v>
      </c>
      <c r="O255" s="157">
        <v>0</v>
      </c>
      <c r="P255" s="157">
        <f>O255*H255</f>
        <v>0</v>
      </c>
      <c r="Q255" s="157">
        <v>3.96E-3</v>
      </c>
      <c r="R255" s="157">
        <f>Q255*H255</f>
        <v>0.13403015999999998</v>
      </c>
      <c r="S255" s="157">
        <v>0</v>
      </c>
      <c r="T255" s="158">
        <f>S255*H255</f>
        <v>0</v>
      </c>
      <c r="V255" s="299"/>
      <c r="W255" s="299"/>
      <c r="AR255" s="159" t="s">
        <v>186</v>
      </c>
      <c r="AT255" s="159" t="s">
        <v>161</v>
      </c>
      <c r="AU255" s="159" t="s">
        <v>83</v>
      </c>
      <c r="AY255" s="14" t="s">
        <v>159</v>
      </c>
      <c r="BE255" s="160">
        <f>IF(N255="základná",J255,0)</f>
        <v>0</v>
      </c>
      <c r="BF255" s="160">
        <f>IF(N255="znížená",J255,0)</f>
        <v>0</v>
      </c>
      <c r="BG255" s="160">
        <f>IF(N255="zákl. prenesená",J255,0)</f>
        <v>0</v>
      </c>
      <c r="BH255" s="160">
        <f>IF(N255="zníž. prenesená",J255,0)</f>
        <v>0</v>
      </c>
      <c r="BI255" s="160">
        <f>IF(N255="nulová",J255,0)</f>
        <v>0</v>
      </c>
      <c r="BJ255" s="14" t="s">
        <v>83</v>
      </c>
      <c r="BK255" s="160">
        <f>ROUND(I255*H255,2)</f>
        <v>0</v>
      </c>
      <c r="BL255" s="14" t="s">
        <v>186</v>
      </c>
      <c r="BM255" s="159" t="s">
        <v>892</v>
      </c>
    </row>
    <row r="256" spans="2:65" s="1" customFormat="1" ht="24.4" customHeight="1" x14ac:dyDescent="0.2">
      <c r="B256" s="123"/>
      <c r="C256" s="149" t="s">
        <v>893</v>
      </c>
      <c r="D256" s="149" t="s">
        <v>161</v>
      </c>
      <c r="E256" s="150" t="s">
        <v>894</v>
      </c>
      <c r="F256" s="151" t="s">
        <v>895</v>
      </c>
      <c r="G256" s="152" t="s">
        <v>294</v>
      </c>
      <c r="H256" s="153"/>
      <c r="I256" s="154"/>
      <c r="J256" s="154"/>
      <c r="K256" s="155"/>
      <c r="L256" s="28"/>
      <c r="M256" s="156" t="s">
        <v>1</v>
      </c>
      <c r="N256" s="122" t="s">
        <v>37</v>
      </c>
      <c r="O256" s="157">
        <v>0</v>
      </c>
      <c r="P256" s="157">
        <f>O256*H256</f>
        <v>0</v>
      </c>
      <c r="Q256" s="157">
        <v>0</v>
      </c>
      <c r="R256" s="157">
        <f>Q256*H256</f>
        <v>0</v>
      </c>
      <c r="S256" s="157">
        <v>0</v>
      </c>
      <c r="T256" s="158">
        <f>S256*H256</f>
        <v>0</v>
      </c>
      <c r="AR256" s="159" t="s">
        <v>186</v>
      </c>
      <c r="AT256" s="159" t="s">
        <v>161</v>
      </c>
      <c r="AU256" s="159" t="s">
        <v>83</v>
      </c>
      <c r="AY256" s="14" t="s">
        <v>159</v>
      </c>
      <c r="BE256" s="160">
        <f>IF(N256="základná",J256,0)</f>
        <v>0</v>
      </c>
      <c r="BF256" s="160">
        <f>IF(N256="znížená",J256,0)</f>
        <v>0</v>
      </c>
      <c r="BG256" s="160">
        <f>IF(N256="zákl. prenesená",J256,0)</f>
        <v>0</v>
      </c>
      <c r="BH256" s="160">
        <f>IF(N256="zníž. prenesená",J256,0)</f>
        <v>0</v>
      </c>
      <c r="BI256" s="160">
        <f>IF(N256="nulová",J256,0)</f>
        <v>0</v>
      </c>
      <c r="BJ256" s="14" t="s">
        <v>83</v>
      </c>
      <c r="BK256" s="160">
        <f>ROUND(I256*H256,2)</f>
        <v>0</v>
      </c>
      <c r="BL256" s="14" t="s">
        <v>186</v>
      </c>
      <c r="BM256" s="159" t="s">
        <v>896</v>
      </c>
    </row>
    <row r="257" spans="2:65" s="11" customFormat="1" ht="22.9" customHeight="1" x14ac:dyDescent="0.2">
      <c r="B257" s="138"/>
      <c r="D257" s="139" t="s">
        <v>70</v>
      </c>
      <c r="E257" s="147" t="s">
        <v>897</v>
      </c>
      <c r="F257" s="147" t="s">
        <v>898</v>
      </c>
      <c r="J257" s="148"/>
      <c r="L257" s="138"/>
      <c r="M257" s="142"/>
      <c r="P257" s="143">
        <f>SUM(P258:P260)</f>
        <v>0</v>
      </c>
      <c r="R257" s="143">
        <f>SUM(R258:R260)</f>
        <v>1.41E-3</v>
      </c>
      <c r="T257" s="144">
        <f>SUM(T258:T260)</f>
        <v>0</v>
      </c>
      <c r="AR257" s="139" t="s">
        <v>83</v>
      </c>
      <c r="AT257" s="145" t="s">
        <v>70</v>
      </c>
      <c r="AU257" s="145" t="s">
        <v>78</v>
      </c>
      <c r="AY257" s="139" t="s">
        <v>159</v>
      </c>
      <c r="BK257" s="146">
        <f>SUM(BK258:BK260)</f>
        <v>0</v>
      </c>
    </row>
    <row r="258" spans="2:65" s="1" customFormat="1" ht="33" customHeight="1" x14ac:dyDescent="0.2">
      <c r="B258" s="123"/>
      <c r="C258" s="149" t="s">
        <v>341</v>
      </c>
      <c r="D258" s="149" t="s">
        <v>161</v>
      </c>
      <c r="E258" s="150" t="s">
        <v>899</v>
      </c>
      <c r="F258" s="151" t="s">
        <v>900</v>
      </c>
      <c r="G258" s="152" t="s">
        <v>196</v>
      </c>
      <c r="H258" s="153">
        <v>9</v>
      </c>
      <c r="I258" s="154"/>
      <c r="J258" s="154"/>
      <c r="K258" s="155"/>
      <c r="L258" s="28"/>
      <c r="M258" s="156" t="s">
        <v>1</v>
      </c>
      <c r="N258" s="122" t="s">
        <v>37</v>
      </c>
      <c r="O258" s="157">
        <v>0</v>
      </c>
      <c r="P258" s="157">
        <f>O258*H258</f>
        <v>0</v>
      </c>
      <c r="Q258" s="157">
        <v>3.0000000000000001E-5</v>
      </c>
      <c r="R258" s="157">
        <f>Q258*H258</f>
        <v>2.7E-4</v>
      </c>
      <c r="S258" s="157">
        <v>0</v>
      </c>
      <c r="T258" s="158">
        <f>S258*H258</f>
        <v>0</v>
      </c>
      <c r="AR258" s="159" t="s">
        <v>186</v>
      </c>
      <c r="AT258" s="159" t="s">
        <v>161</v>
      </c>
      <c r="AU258" s="159" t="s">
        <v>83</v>
      </c>
      <c r="AY258" s="14" t="s">
        <v>159</v>
      </c>
      <c r="BE258" s="160">
        <f>IF(N258="základná",J258,0)</f>
        <v>0</v>
      </c>
      <c r="BF258" s="160">
        <f>IF(N258="znížená",J258,0)</f>
        <v>0</v>
      </c>
      <c r="BG258" s="160">
        <f>IF(N258="zákl. prenesená",J258,0)</f>
        <v>0</v>
      </c>
      <c r="BH258" s="160">
        <f>IF(N258="zníž. prenesená",J258,0)</f>
        <v>0</v>
      </c>
      <c r="BI258" s="160">
        <f>IF(N258="nulová",J258,0)</f>
        <v>0</v>
      </c>
      <c r="BJ258" s="14" t="s">
        <v>83</v>
      </c>
      <c r="BK258" s="160">
        <f>ROUND(I258*H258,2)</f>
        <v>0</v>
      </c>
      <c r="BL258" s="14" t="s">
        <v>186</v>
      </c>
      <c r="BM258" s="159" t="s">
        <v>901</v>
      </c>
    </row>
    <row r="259" spans="2:65" s="1" customFormat="1" ht="33" customHeight="1" x14ac:dyDescent="0.2">
      <c r="B259" s="123"/>
      <c r="C259" s="149" t="s">
        <v>902</v>
      </c>
      <c r="D259" s="149" t="s">
        <v>161</v>
      </c>
      <c r="E259" s="150" t="s">
        <v>903</v>
      </c>
      <c r="F259" s="151" t="s">
        <v>904</v>
      </c>
      <c r="G259" s="152" t="s">
        <v>196</v>
      </c>
      <c r="H259" s="153">
        <v>38</v>
      </c>
      <c r="I259" s="154"/>
      <c r="J259" s="154"/>
      <c r="K259" s="155"/>
      <c r="L259" s="28"/>
      <c r="M259" s="156" t="s">
        <v>1</v>
      </c>
      <c r="N259" s="122" t="s">
        <v>37</v>
      </c>
      <c r="O259" s="157">
        <v>0</v>
      </c>
      <c r="P259" s="157">
        <f>O259*H259</f>
        <v>0</v>
      </c>
      <c r="Q259" s="157">
        <v>3.0000000000000001E-5</v>
      </c>
      <c r="R259" s="157">
        <f>Q259*H259</f>
        <v>1.14E-3</v>
      </c>
      <c r="S259" s="157">
        <v>0</v>
      </c>
      <c r="T259" s="158">
        <f>S259*H259</f>
        <v>0</v>
      </c>
      <c r="AR259" s="159" t="s">
        <v>186</v>
      </c>
      <c r="AT259" s="159" t="s">
        <v>161</v>
      </c>
      <c r="AU259" s="159" t="s">
        <v>83</v>
      </c>
      <c r="AY259" s="14" t="s">
        <v>159</v>
      </c>
      <c r="BE259" s="160">
        <f>IF(N259="základná",J259,0)</f>
        <v>0</v>
      </c>
      <c r="BF259" s="160">
        <f>IF(N259="znížená",J259,0)</f>
        <v>0</v>
      </c>
      <c r="BG259" s="160">
        <f>IF(N259="zákl. prenesená",J259,0)</f>
        <v>0</v>
      </c>
      <c r="BH259" s="160">
        <f>IF(N259="zníž. prenesená",J259,0)</f>
        <v>0</v>
      </c>
      <c r="BI259" s="160">
        <f>IF(N259="nulová",J259,0)</f>
        <v>0</v>
      </c>
      <c r="BJ259" s="14" t="s">
        <v>83</v>
      </c>
      <c r="BK259" s="160">
        <f>ROUND(I259*H259,2)</f>
        <v>0</v>
      </c>
      <c r="BL259" s="14" t="s">
        <v>186</v>
      </c>
      <c r="BM259" s="159" t="s">
        <v>905</v>
      </c>
    </row>
    <row r="260" spans="2:65" s="1" customFormat="1" ht="24.4" customHeight="1" x14ac:dyDescent="0.2">
      <c r="B260" s="123"/>
      <c r="C260" s="149" t="s">
        <v>346</v>
      </c>
      <c r="D260" s="149" t="s">
        <v>161</v>
      </c>
      <c r="E260" s="150" t="s">
        <v>906</v>
      </c>
      <c r="F260" s="151" t="s">
        <v>907</v>
      </c>
      <c r="G260" s="152" t="s">
        <v>294</v>
      </c>
      <c r="H260" s="153"/>
      <c r="I260" s="154"/>
      <c r="J260" s="154"/>
      <c r="K260" s="155"/>
      <c r="L260" s="28"/>
      <c r="M260" s="156" t="s">
        <v>1</v>
      </c>
      <c r="N260" s="122" t="s">
        <v>37</v>
      </c>
      <c r="O260" s="157">
        <v>0</v>
      </c>
      <c r="P260" s="157">
        <f>O260*H260</f>
        <v>0</v>
      </c>
      <c r="Q260" s="157">
        <v>0</v>
      </c>
      <c r="R260" s="157">
        <f>Q260*H260</f>
        <v>0</v>
      </c>
      <c r="S260" s="157">
        <v>0</v>
      </c>
      <c r="T260" s="158">
        <f>S260*H260</f>
        <v>0</v>
      </c>
      <c r="AR260" s="159" t="s">
        <v>186</v>
      </c>
      <c r="AT260" s="159" t="s">
        <v>161</v>
      </c>
      <c r="AU260" s="159" t="s">
        <v>83</v>
      </c>
      <c r="AY260" s="14" t="s">
        <v>159</v>
      </c>
      <c r="BE260" s="160">
        <f>IF(N260="základná",J260,0)</f>
        <v>0</v>
      </c>
      <c r="BF260" s="160">
        <f>IF(N260="znížená",J260,0)</f>
        <v>0</v>
      </c>
      <c r="BG260" s="160">
        <f>IF(N260="zákl. prenesená",J260,0)</f>
        <v>0</v>
      </c>
      <c r="BH260" s="160">
        <f>IF(N260="zníž. prenesená",J260,0)</f>
        <v>0</v>
      </c>
      <c r="BI260" s="160">
        <f>IF(N260="nulová",J260,0)</f>
        <v>0</v>
      </c>
      <c r="BJ260" s="14" t="s">
        <v>83</v>
      </c>
      <c r="BK260" s="160">
        <f>ROUND(I260*H260,2)</f>
        <v>0</v>
      </c>
      <c r="BL260" s="14" t="s">
        <v>186</v>
      </c>
      <c r="BM260" s="159" t="s">
        <v>908</v>
      </c>
    </row>
    <row r="261" spans="2:65" s="11" customFormat="1" ht="22.9" customHeight="1" x14ac:dyDescent="0.2">
      <c r="B261" s="138"/>
      <c r="D261" s="139" t="s">
        <v>70</v>
      </c>
      <c r="E261" s="147" t="s">
        <v>909</v>
      </c>
      <c r="F261" s="147" t="s">
        <v>910</v>
      </c>
      <c r="J261" s="148"/>
      <c r="L261" s="138"/>
      <c r="M261" s="142"/>
      <c r="P261" s="143">
        <f>SUM(P262:P268)</f>
        <v>0</v>
      </c>
      <c r="R261" s="143">
        <f>SUM(R262:R268)</f>
        <v>9.6749999999999996E-3</v>
      </c>
      <c r="T261" s="144">
        <f>SUM(T262:T268)</f>
        <v>0</v>
      </c>
      <c r="AR261" s="139" t="s">
        <v>83</v>
      </c>
      <c r="AT261" s="145" t="s">
        <v>70</v>
      </c>
      <c r="AU261" s="145" t="s">
        <v>78</v>
      </c>
      <c r="AY261" s="139" t="s">
        <v>159</v>
      </c>
      <c r="BK261" s="146">
        <f>SUM(BK262:BK268)</f>
        <v>0</v>
      </c>
    </row>
    <row r="262" spans="2:65" s="1" customFormat="1" ht="16.5" customHeight="1" x14ac:dyDescent="0.2">
      <c r="B262" s="123"/>
      <c r="C262" s="149" t="s">
        <v>911</v>
      </c>
      <c r="D262" s="149" t="s">
        <v>161</v>
      </c>
      <c r="E262" s="150" t="s">
        <v>912</v>
      </c>
      <c r="F262" s="151" t="s">
        <v>913</v>
      </c>
      <c r="G262" s="152" t="s">
        <v>174</v>
      </c>
      <c r="H262" s="153">
        <v>264.8</v>
      </c>
      <c r="I262" s="154"/>
      <c r="J262" s="154"/>
      <c r="K262" s="155"/>
      <c r="L262" s="28"/>
      <c r="M262" s="156" t="s">
        <v>1</v>
      </c>
      <c r="N262" s="122" t="s">
        <v>37</v>
      </c>
      <c r="O262" s="157">
        <v>0</v>
      </c>
      <c r="P262" s="157">
        <f t="shared" ref="P262:P268" si="18">O262*H262</f>
        <v>0</v>
      </c>
      <c r="Q262" s="157">
        <v>0</v>
      </c>
      <c r="R262" s="157">
        <f t="shared" ref="R262:R268" si="19">Q262*H262</f>
        <v>0</v>
      </c>
      <c r="S262" s="157">
        <v>0</v>
      </c>
      <c r="T262" s="158">
        <f t="shared" ref="T262:T268" si="20">S262*H262</f>
        <v>0</v>
      </c>
      <c r="AR262" s="159" t="s">
        <v>186</v>
      </c>
      <c r="AT262" s="159" t="s">
        <v>161</v>
      </c>
      <c r="AU262" s="159" t="s">
        <v>83</v>
      </c>
      <c r="AY262" s="14" t="s">
        <v>159</v>
      </c>
      <c r="BE262" s="160">
        <f t="shared" ref="BE262:BE268" si="21">IF(N262="základná",J262,0)</f>
        <v>0</v>
      </c>
      <c r="BF262" s="160">
        <f t="shared" ref="BF262:BF268" si="22">IF(N262="znížená",J262,0)</f>
        <v>0</v>
      </c>
      <c r="BG262" s="160">
        <f t="shared" ref="BG262:BG268" si="23">IF(N262="zákl. prenesená",J262,0)</f>
        <v>0</v>
      </c>
      <c r="BH262" s="160">
        <f t="shared" ref="BH262:BH268" si="24">IF(N262="zníž. prenesená",J262,0)</f>
        <v>0</v>
      </c>
      <c r="BI262" s="160">
        <f t="shared" ref="BI262:BI268" si="25">IF(N262="nulová",J262,0)</f>
        <v>0</v>
      </c>
      <c r="BJ262" s="14" t="s">
        <v>83</v>
      </c>
      <c r="BK262" s="160">
        <f t="shared" ref="BK262:BK268" si="26">ROUND(I262*H262,2)</f>
        <v>0</v>
      </c>
      <c r="BL262" s="14" t="s">
        <v>186</v>
      </c>
      <c r="BM262" s="159" t="s">
        <v>914</v>
      </c>
    </row>
    <row r="263" spans="2:65" s="1" customFormat="1" ht="24.4" customHeight="1" x14ac:dyDescent="0.2">
      <c r="B263" s="123"/>
      <c r="C263" s="149" t="s">
        <v>350</v>
      </c>
      <c r="D263" s="149" t="s">
        <v>161</v>
      </c>
      <c r="E263" s="150" t="s">
        <v>915</v>
      </c>
      <c r="F263" s="151" t="s">
        <v>916</v>
      </c>
      <c r="G263" s="152" t="s">
        <v>174</v>
      </c>
      <c r="H263" s="153">
        <v>10.898999999999999</v>
      </c>
      <c r="I263" s="154"/>
      <c r="J263" s="154"/>
      <c r="K263" s="155"/>
      <c r="L263" s="28"/>
      <c r="M263" s="156" t="s">
        <v>1</v>
      </c>
      <c r="N263" s="122" t="s">
        <v>37</v>
      </c>
      <c r="O263" s="157">
        <v>0</v>
      </c>
      <c r="P263" s="157">
        <f t="shared" si="18"/>
        <v>0</v>
      </c>
      <c r="Q263" s="157">
        <v>0</v>
      </c>
      <c r="R263" s="157">
        <f t="shared" si="19"/>
        <v>0</v>
      </c>
      <c r="S263" s="157">
        <v>0</v>
      </c>
      <c r="T263" s="158">
        <f t="shared" si="20"/>
        <v>0</v>
      </c>
      <c r="AR263" s="159" t="s">
        <v>186</v>
      </c>
      <c r="AT263" s="159" t="s">
        <v>161</v>
      </c>
      <c r="AU263" s="159" t="s">
        <v>83</v>
      </c>
      <c r="AY263" s="14" t="s">
        <v>159</v>
      </c>
      <c r="BE263" s="160">
        <f t="shared" si="21"/>
        <v>0</v>
      </c>
      <c r="BF263" s="160">
        <f t="shared" si="22"/>
        <v>0</v>
      </c>
      <c r="BG263" s="160">
        <f t="shared" si="23"/>
        <v>0</v>
      </c>
      <c r="BH263" s="160">
        <f t="shared" si="24"/>
        <v>0</v>
      </c>
      <c r="BI263" s="160">
        <f t="shared" si="25"/>
        <v>0</v>
      </c>
      <c r="BJ263" s="14" t="s">
        <v>83</v>
      </c>
      <c r="BK263" s="160">
        <f t="shared" si="26"/>
        <v>0</v>
      </c>
      <c r="BL263" s="14" t="s">
        <v>186</v>
      </c>
      <c r="BM263" s="159" t="s">
        <v>917</v>
      </c>
    </row>
    <row r="264" spans="2:65" s="1" customFormat="1" ht="28.5" customHeight="1" x14ac:dyDescent="0.2">
      <c r="B264" s="123"/>
      <c r="C264" s="161" t="s">
        <v>918</v>
      </c>
      <c r="D264" s="161" t="s">
        <v>167</v>
      </c>
      <c r="E264" s="162" t="s">
        <v>919</v>
      </c>
      <c r="F264" s="163" t="s">
        <v>1764</v>
      </c>
      <c r="G264" s="164" t="s">
        <v>174</v>
      </c>
      <c r="H264" s="165">
        <v>289.48399999999998</v>
      </c>
      <c r="I264" s="166"/>
      <c r="J264" s="166"/>
      <c r="K264" s="167"/>
      <c r="L264" s="168"/>
      <c r="M264" s="169" t="s">
        <v>1</v>
      </c>
      <c r="N264" s="170" t="s">
        <v>37</v>
      </c>
      <c r="O264" s="157">
        <v>0</v>
      </c>
      <c r="P264" s="157">
        <f t="shared" si="18"/>
        <v>0</v>
      </c>
      <c r="Q264" s="157">
        <v>0</v>
      </c>
      <c r="R264" s="157">
        <f t="shared" si="19"/>
        <v>0</v>
      </c>
      <c r="S264" s="157">
        <v>0</v>
      </c>
      <c r="T264" s="158">
        <f t="shared" si="20"/>
        <v>0</v>
      </c>
      <c r="V264" s="199"/>
      <c r="W264" s="199"/>
      <c r="AR264" s="159" t="s">
        <v>214</v>
      </c>
      <c r="AT264" s="159" t="s">
        <v>167</v>
      </c>
      <c r="AU264" s="159" t="s">
        <v>83</v>
      </c>
      <c r="AY264" s="14" t="s">
        <v>159</v>
      </c>
      <c r="BE264" s="160">
        <f t="shared" si="21"/>
        <v>0</v>
      </c>
      <c r="BF264" s="160">
        <f t="shared" si="22"/>
        <v>0</v>
      </c>
      <c r="BG264" s="160">
        <f t="shared" si="23"/>
        <v>0</v>
      </c>
      <c r="BH264" s="160">
        <f t="shared" si="24"/>
        <v>0</v>
      </c>
      <c r="BI264" s="160">
        <f t="shared" si="25"/>
        <v>0</v>
      </c>
      <c r="BJ264" s="14" t="s">
        <v>83</v>
      </c>
      <c r="BK264" s="160">
        <f t="shared" si="26"/>
        <v>0</v>
      </c>
      <c r="BL264" s="14" t="s">
        <v>186</v>
      </c>
      <c r="BM264" s="159" t="s">
        <v>920</v>
      </c>
    </row>
    <row r="265" spans="2:65" s="1" customFormat="1" ht="16.5" customHeight="1" x14ac:dyDescent="0.2">
      <c r="B265" s="123"/>
      <c r="C265" s="149" t="s">
        <v>353</v>
      </c>
      <c r="D265" s="149" t="s">
        <v>161</v>
      </c>
      <c r="E265" s="150" t="s">
        <v>921</v>
      </c>
      <c r="F265" s="151" t="s">
        <v>922</v>
      </c>
      <c r="G265" s="152" t="s">
        <v>174</v>
      </c>
      <c r="H265" s="153">
        <v>322.5</v>
      </c>
      <c r="I265" s="154"/>
      <c r="J265" s="154"/>
      <c r="K265" s="155"/>
      <c r="L265" s="28"/>
      <c r="M265" s="156" t="s">
        <v>1</v>
      </c>
      <c r="N265" s="122" t="s">
        <v>37</v>
      </c>
      <c r="O265" s="157">
        <v>0</v>
      </c>
      <c r="P265" s="157">
        <f t="shared" si="18"/>
        <v>0</v>
      </c>
      <c r="Q265" s="157">
        <v>3.0000000000000001E-5</v>
      </c>
      <c r="R265" s="157">
        <f t="shared" si="19"/>
        <v>9.6749999999999996E-3</v>
      </c>
      <c r="S265" s="157">
        <v>0</v>
      </c>
      <c r="T265" s="158">
        <f t="shared" si="20"/>
        <v>0</v>
      </c>
      <c r="V265" s="199"/>
      <c r="W265" s="199"/>
      <c r="AR265" s="159" t="s">
        <v>186</v>
      </c>
      <c r="AT265" s="159" t="s">
        <v>161</v>
      </c>
      <c r="AU265" s="159" t="s">
        <v>83</v>
      </c>
      <c r="AY265" s="14" t="s">
        <v>159</v>
      </c>
      <c r="BE265" s="160">
        <f t="shared" si="21"/>
        <v>0</v>
      </c>
      <c r="BF265" s="160">
        <f t="shared" si="22"/>
        <v>0</v>
      </c>
      <c r="BG265" s="160">
        <f t="shared" si="23"/>
        <v>0</v>
      </c>
      <c r="BH265" s="160">
        <f t="shared" si="24"/>
        <v>0</v>
      </c>
      <c r="BI265" s="160">
        <f t="shared" si="25"/>
        <v>0</v>
      </c>
      <c r="BJ265" s="14" t="s">
        <v>83</v>
      </c>
      <c r="BK265" s="160">
        <f t="shared" si="26"/>
        <v>0</v>
      </c>
      <c r="BL265" s="14" t="s">
        <v>186</v>
      </c>
      <c r="BM265" s="159" t="s">
        <v>923</v>
      </c>
    </row>
    <row r="266" spans="2:65" s="1" customFormat="1" ht="30.75" customHeight="1" x14ac:dyDescent="0.2">
      <c r="B266" s="123"/>
      <c r="C266" s="161" t="s">
        <v>924</v>
      </c>
      <c r="D266" s="161" t="s">
        <v>167</v>
      </c>
      <c r="E266" s="162" t="s">
        <v>925</v>
      </c>
      <c r="F266" s="163" t="s">
        <v>1765</v>
      </c>
      <c r="G266" s="164" t="s">
        <v>174</v>
      </c>
      <c r="H266" s="165">
        <v>17.010000000000002</v>
      </c>
      <c r="I266" s="166"/>
      <c r="J266" s="166"/>
      <c r="K266" s="167"/>
      <c r="L266" s="168"/>
      <c r="M266" s="169" t="s">
        <v>1</v>
      </c>
      <c r="N266" s="170" t="s">
        <v>37</v>
      </c>
      <c r="O266" s="157">
        <v>0</v>
      </c>
      <c r="P266" s="157">
        <f t="shared" si="18"/>
        <v>0</v>
      </c>
      <c r="Q266" s="157">
        <v>0</v>
      </c>
      <c r="R266" s="157">
        <f t="shared" si="19"/>
        <v>0</v>
      </c>
      <c r="S266" s="157">
        <v>0</v>
      </c>
      <c r="T266" s="158">
        <f t="shared" si="20"/>
        <v>0</v>
      </c>
      <c r="V266" s="299"/>
      <c r="W266" s="299"/>
      <c r="AR266" s="159" t="s">
        <v>214</v>
      </c>
      <c r="AT266" s="159" t="s">
        <v>167</v>
      </c>
      <c r="AU266" s="159" t="s">
        <v>83</v>
      </c>
      <c r="AY266" s="14" t="s">
        <v>159</v>
      </c>
      <c r="BE266" s="160">
        <f t="shared" si="21"/>
        <v>0</v>
      </c>
      <c r="BF266" s="160">
        <f t="shared" si="22"/>
        <v>0</v>
      </c>
      <c r="BG266" s="160">
        <f t="shared" si="23"/>
        <v>0</v>
      </c>
      <c r="BH266" s="160">
        <f t="shared" si="24"/>
        <v>0</v>
      </c>
      <c r="BI266" s="160">
        <f t="shared" si="25"/>
        <v>0</v>
      </c>
      <c r="BJ266" s="14" t="s">
        <v>83</v>
      </c>
      <c r="BK266" s="160">
        <f t="shared" si="26"/>
        <v>0</v>
      </c>
      <c r="BL266" s="14" t="s">
        <v>186</v>
      </c>
      <c r="BM266" s="159" t="s">
        <v>926</v>
      </c>
    </row>
    <row r="267" spans="2:65" s="1" customFormat="1" ht="24.4" customHeight="1" x14ac:dyDescent="0.2">
      <c r="B267" s="123"/>
      <c r="C267" s="161" t="s">
        <v>357</v>
      </c>
      <c r="D267" s="161" t="s">
        <v>167</v>
      </c>
      <c r="E267" s="162" t="s">
        <v>927</v>
      </c>
      <c r="F267" s="163" t="s">
        <v>1766</v>
      </c>
      <c r="G267" s="164" t="s">
        <v>174</v>
      </c>
      <c r="H267" s="165">
        <v>321.61500000000001</v>
      </c>
      <c r="I267" s="166"/>
      <c r="J267" s="166"/>
      <c r="K267" s="167"/>
      <c r="L267" s="168"/>
      <c r="M267" s="169" t="s">
        <v>1</v>
      </c>
      <c r="N267" s="170" t="s">
        <v>37</v>
      </c>
      <c r="O267" s="157">
        <v>0</v>
      </c>
      <c r="P267" s="157">
        <f t="shared" si="18"/>
        <v>0</v>
      </c>
      <c r="Q267" s="157">
        <v>0</v>
      </c>
      <c r="R267" s="157">
        <f t="shared" si="19"/>
        <v>0</v>
      </c>
      <c r="S267" s="157">
        <v>0</v>
      </c>
      <c r="T267" s="158">
        <f t="shared" si="20"/>
        <v>0</v>
      </c>
      <c r="V267" s="299"/>
      <c r="W267" s="299"/>
      <c r="AR267" s="159" t="s">
        <v>214</v>
      </c>
      <c r="AT267" s="159" t="s">
        <v>167</v>
      </c>
      <c r="AU267" s="159" t="s">
        <v>83</v>
      </c>
      <c r="AY267" s="14" t="s">
        <v>159</v>
      </c>
      <c r="BE267" s="160">
        <f t="shared" si="21"/>
        <v>0</v>
      </c>
      <c r="BF267" s="160">
        <f t="shared" si="22"/>
        <v>0</v>
      </c>
      <c r="BG267" s="160">
        <f t="shared" si="23"/>
        <v>0</v>
      </c>
      <c r="BH267" s="160">
        <f t="shared" si="24"/>
        <v>0</v>
      </c>
      <c r="BI267" s="160">
        <f t="shared" si="25"/>
        <v>0</v>
      </c>
      <c r="BJ267" s="14" t="s">
        <v>83</v>
      </c>
      <c r="BK267" s="160">
        <f t="shared" si="26"/>
        <v>0</v>
      </c>
      <c r="BL267" s="14" t="s">
        <v>186</v>
      </c>
      <c r="BM267" s="159" t="s">
        <v>928</v>
      </c>
    </row>
    <row r="268" spans="2:65" s="1" customFormat="1" ht="24.4" customHeight="1" x14ac:dyDescent="0.2">
      <c r="B268" s="123"/>
      <c r="C268" s="149" t="s">
        <v>929</v>
      </c>
      <c r="D268" s="149" t="s">
        <v>161</v>
      </c>
      <c r="E268" s="150" t="s">
        <v>930</v>
      </c>
      <c r="F268" s="151" t="s">
        <v>931</v>
      </c>
      <c r="G268" s="152" t="s">
        <v>294</v>
      </c>
      <c r="H268" s="153"/>
      <c r="I268" s="154"/>
      <c r="J268" s="154"/>
      <c r="K268" s="155"/>
      <c r="L268" s="28"/>
      <c r="M268" s="156" t="s">
        <v>1</v>
      </c>
      <c r="N268" s="122" t="s">
        <v>37</v>
      </c>
      <c r="O268" s="157">
        <v>0</v>
      </c>
      <c r="P268" s="157">
        <f t="shared" si="18"/>
        <v>0</v>
      </c>
      <c r="Q268" s="157">
        <v>0</v>
      </c>
      <c r="R268" s="157">
        <f t="shared" si="19"/>
        <v>0</v>
      </c>
      <c r="S268" s="157">
        <v>0</v>
      </c>
      <c r="T268" s="158">
        <f t="shared" si="20"/>
        <v>0</v>
      </c>
      <c r="AR268" s="159" t="s">
        <v>186</v>
      </c>
      <c r="AT268" s="159" t="s">
        <v>161</v>
      </c>
      <c r="AU268" s="159" t="s">
        <v>83</v>
      </c>
      <c r="AY268" s="14" t="s">
        <v>159</v>
      </c>
      <c r="BE268" s="160">
        <f t="shared" si="21"/>
        <v>0</v>
      </c>
      <c r="BF268" s="160">
        <f t="shared" si="22"/>
        <v>0</v>
      </c>
      <c r="BG268" s="160">
        <f t="shared" si="23"/>
        <v>0</v>
      </c>
      <c r="BH268" s="160">
        <f t="shared" si="24"/>
        <v>0</v>
      </c>
      <c r="BI268" s="160">
        <f t="shared" si="25"/>
        <v>0</v>
      </c>
      <c r="BJ268" s="14" t="s">
        <v>83</v>
      </c>
      <c r="BK268" s="160">
        <f t="shared" si="26"/>
        <v>0</v>
      </c>
      <c r="BL268" s="14" t="s">
        <v>186</v>
      </c>
      <c r="BM268" s="159" t="s">
        <v>932</v>
      </c>
    </row>
    <row r="269" spans="2:65" s="11" customFormat="1" ht="22.9" customHeight="1" x14ac:dyDescent="0.2">
      <c r="B269" s="138"/>
      <c r="D269" s="139" t="s">
        <v>70</v>
      </c>
      <c r="E269" s="147" t="s">
        <v>286</v>
      </c>
      <c r="F269" s="147" t="s">
        <v>287</v>
      </c>
      <c r="J269" s="148"/>
      <c r="L269" s="138"/>
      <c r="M269" s="142"/>
      <c r="P269" s="143">
        <f>SUM(P270:P271)</f>
        <v>0</v>
      </c>
      <c r="R269" s="143">
        <f>SUM(R270:R271)</f>
        <v>0</v>
      </c>
      <c r="T269" s="144">
        <f>SUM(T270:T271)</f>
        <v>0</v>
      </c>
      <c r="AR269" s="139" t="s">
        <v>83</v>
      </c>
      <c r="AT269" s="145" t="s">
        <v>70</v>
      </c>
      <c r="AU269" s="145" t="s">
        <v>78</v>
      </c>
      <c r="AY269" s="139" t="s">
        <v>159</v>
      </c>
      <c r="BK269" s="146">
        <f>SUM(BK270:BK271)</f>
        <v>0</v>
      </c>
    </row>
    <row r="270" spans="2:65" s="1" customFormat="1" ht="21.75" customHeight="1" x14ac:dyDescent="0.2">
      <c r="B270" s="123"/>
      <c r="C270" s="149" t="s">
        <v>360</v>
      </c>
      <c r="D270" s="149" t="s">
        <v>161</v>
      </c>
      <c r="E270" s="150" t="s">
        <v>288</v>
      </c>
      <c r="F270" s="151" t="s">
        <v>289</v>
      </c>
      <c r="G270" s="152" t="s">
        <v>166</v>
      </c>
      <c r="H270" s="153">
        <v>3</v>
      </c>
      <c r="I270" s="154"/>
      <c r="J270" s="154"/>
      <c r="K270" s="155"/>
      <c r="L270" s="28"/>
      <c r="M270" s="156" t="s">
        <v>1</v>
      </c>
      <c r="N270" s="122" t="s">
        <v>37</v>
      </c>
      <c r="O270" s="157">
        <v>0</v>
      </c>
      <c r="P270" s="157">
        <f>O270*H270</f>
        <v>0</v>
      </c>
      <c r="Q270" s="157">
        <v>0</v>
      </c>
      <c r="R270" s="157">
        <f>Q270*H270</f>
        <v>0</v>
      </c>
      <c r="S270" s="157">
        <v>0</v>
      </c>
      <c r="T270" s="158">
        <f>S270*H270</f>
        <v>0</v>
      </c>
      <c r="AR270" s="159" t="s">
        <v>186</v>
      </c>
      <c r="AT270" s="159" t="s">
        <v>161</v>
      </c>
      <c r="AU270" s="159" t="s">
        <v>83</v>
      </c>
      <c r="AY270" s="14" t="s">
        <v>159</v>
      </c>
      <c r="BE270" s="160">
        <f>IF(N270="základná",J270,0)</f>
        <v>0</v>
      </c>
      <c r="BF270" s="160">
        <f>IF(N270="znížená",J270,0)</f>
        <v>0</v>
      </c>
      <c r="BG270" s="160">
        <f>IF(N270="zákl. prenesená",J270,0)</f>
        <v>0</v>
      </c>
      <c r="BH270" s="160">
        <f>IF(N270="zníž. prenesená",J270,0)</f>
        <v>0</v>
      </c>
      <c r="BI270" s="160">
        <f>IF(N270="nulová",J270,0)</f>
        <v>0</v>
      </c>
      <c r="BJ270" s="14" t="s">
        <v>83</v>
      </c>
      <c r="BK270" s="160">
        <f>ROUND(I270*H270,2)</f>
        <v>0</v>
      </c>
      <c r="BL270" s="14" t="s">
        <v>186</v>
      </c>
      <c r="BM270" s="159" t="s">
        <v>933</v>
      </c>
    </row>
    <row r="271" spans="2:65" s="1" customFormat="1" ht="24.4" customHeight="1" x14ac:dyDescent="0.2">
      <c r="B271" s="123"/>
      <c r="C271" s="149" t="s">
        <v>934</v>
      </c>
      <c r="D271" s="149" t="s">
        <v>161</v>
      </c>
      <c r="E271" s="150" t="s">
        <v>292</v>
      </c>
      <c r="F271" s="151" t="s">
        <v>293</v>
      </c>
      <c r="G271" s="152" t="s">
        <v>294</v>
      </c>
      <c r="H271" s="153"/>
      <c r="I271" s="154"/>
      <c r="J271" s="154"/>
      <c r="K271" s="155"/>
      <c r="L271" s="28"/>
      <c r="M271" s="156" t="s">
        <v>1</v>
      </c>
      <c r="N271" s="122" t="s">
        <v>37</v>
      </c>
      <c r="O271" s="157">
        <v>0</v>
      </c>
      <c r="P271" s="157">
        <f>O271*H271</f>
        <v>0</v>
      </c>
      <c r="Q271" s="157">
        <v>0</v>
      </c>
      <c r="R271" s="157">
        <f>Q271*H271</f>
        <v>0</v>
      </c>
      <c r="S271" s="157">
        <v>0</v>
      </c>
      <c r="T271" s="158">
        <f>S271*H271</f>
        <v>0</v>
      </c>
      <c r="AR271" s="159" t="s">
        <v>186</v>
      </c>
      <c r="AT271" s="159" t="s">
        <v>161</v>
      </c>
      <c r="AU271" s="159" t="s">
        <v>83</v>
      </c>
      <c r="AY271" s="14" t="s">
        <v>159</v>
      </c>
      <c r="BE271" s="160">
        <f>IF(N271="základná",J271,0)</f>
        <v>0</v>
      </c>
      <c r="BF271" s="160">
        <f>IF(N271="znížená",J271,0)</f>
        <v>0</v>
      </c>
      <c r="BG271" s="160">
        <f>IF(N271="zákl. prenesená",J271,0)</f>
        <v>0</v>
      </c>
      <c r="BH271" s="160">
        <f>IF(N271="zníž. prenesená",J271,0)</f>
        <v>0</v>
      </c>
      <c r="BI271" s="160">
        <f>IF(N271="nulová",J271,0)</f>
        <v>0</v>
      </c>
      <c r="BJ271" s="14" t="s">
        <v>83</v>
      </c>
      <c r="BK271" s="160">
        <f>ROUND(I271*H271,2)</f>
        <v>0</v>
      </c>
      <c r="BL271" s="14" t="s">
        <v>186</v>
      </c>
      <c r="BM271" s="159" t="s">
        <v>935</v>
      </c>
    </row>
    <row r="272" spans="2:65" s="11" customFormat="1" ht="22.9" customHeight="1" x14ac:dyDescent="0.2">
      <c r="B272" s="138"/>
      <c r="D272" s="139" t="s">
        <v>70</v>
      </c>
      <c r="E272" s="147" t="s">
        <v>296</v>
      </c>
      <c r="F272" s="147" t="s">
        <v>297</v>
      </c>
      <c r="J272" s="148"/>
      <c r="L272" s="138"/>
      <c r="M272" s="142"/>
      <c r="P272" s="143">
        <f>SUM(P273:P278)</f>
        <v>0</v>
      </c>
      <c r="R272" s="143">
        <f>SUM(R273:R278)</f>
        <v>0</v>
      </c>
      <c r="T272" s="144">
        <f>SUM(T273:T278)</f>
        <v>0.26100000000000001</v>
      </c>
      <c r="AR272" s="139" t="s">
        <v>83</v>
      </c>
      <c r="AT272" s="145" t="s">
        <v>70</v>
      </c>
      <c r="AU272" s="145" t="s">
        <v>78</v>
      </c>
      <c r="AY272" s="139" t="s">
        <v>159</v>
      </c>
      <c r="BK272" s="146">
        <f>SUM(BK273:BK278)</f>
        <v>0</v>
      </c>
    </row>
    <row r="273" spans="2:65" s="1" customFormat="1" ht="16.5" customHeight="1" x14ac:dyDescent="0.2">
      <c r="B273" s="123"/>
      <c r="C273" s="149" t="s">
        <v>364</v>
      </c>
      <c r="D273" s="149" t="s">
        <v>161</v>
      </c>
      <c r="E273" s="150" t="s">
        <v>936</v>
      </c>
      <c r="F273" s="151" t="s">
        <v>937</v>
      </c>
      <c r="G273" s="152" t="s">
        <v>300</v>
      </c>
      <c r="H273" s="153">
        <v>5</v>
      </c>
      <c r="I273" s="154"/>
      <c r="J273" s="154"/>
      <c r="K273" s="155"/>
      <c r="L273" s="28"/>
      <c r="M273" s="156" t="s">
        <v>1</v>
      </c>
      <c r="N273" s="122" t="s">
        <v>37</v>
      </c>
      <c r="O273" s="157">
        <v>0</v>
      </c>
      <c r="P273" s="157">
        <f t="shared" ref="P273:P278" si="27">O273*H273</f>
        <v>0</v>
      </c>
      <c r="Q273" s="157">
        <v>0</v>
      </c>
      <c r="R273" s="157">
        <f t="shared" ref="R273:R278" si="28">Q273*H273</f>
        <v>0</v>
      </c>
      <c r="S273" s="157">
        <v>1.9E-2</v>
      </c>
      <c r="T273" s="158">
        <f t="shared" ref="T273:T278" si="29">S273*H273</f>
        <v>9.5000000000000001E-2</v>
      </c>
      <c r="AR273" s="159" t="s">
        <v>186</v>
      </c>
      <c r="AT273" s="159" t="s">
        <v>161</v>
      </c>
      <c r="AU273" s="159" t="s">
        <v>83</v>
      </c>
      <c r="AY273" s="14" t="s">
        <v>159</v>
      </c>
      <c r="BE273" s="160">
        <f t="shared" ref="BE273:BE278" si="30">IF(N273="základná",J273,0)</f>
        <v>0</v>
      </c>
      <c r="BF273" s="160">
        <f t="shared" ref="BF273:BF278" si="31">IF(N273="znížená",J273,0)</f>
        <v>0</v>
      </c>
      <c r="BG273" s="160">
        <f t="shared" ref="BG273:BG278" si="32">IF(N273="zákl. prenesená",J273,0)</f>
        <v>0</v>
      </c>
      <c r="BH273" s="160">
        <f t="shared" ref="BH273:BH278" si="33">IF(N273="zníž. prenesená",J273,0)</f>
        <v>0</v>
      </c>
      <c r="BI273" s="160">
        <f t="shared" ref="BI273:BI278" si="34">IF(N273="nulová",J273,0)</f>
        <v>0</v>
      </c>
      <c r="BJ273" s="14" t="s">
        <v>83</v>
      </c>
      <c r="BK273" s="160">
        <f t="shared" ref="BK273:BK278" si="35">ROUND(I273*H273,2)</f>
        <v>0</v>
      </c>
      <c r="BL273" s="14" t="s">
        <v>186</v>
      </c>
      <c r="BM273" s="159" t="s">
        <v>938</v>
      </c>
    </row>
    <row r="274" spans="2:65" s="1" customFormat="1" ht="16.5" customHeight="1" x14ac:dyDescent="0.2">
      <c r="B274" s="123"/>
      <c r="C274" s="149" t="s">
        <v>939</v>
      </c>
      <c r="D274" s="149" t="s">
        <v>161</v>
      </c>
      <c r="E274" s="150" t="s">
        <v>940</v>
      </c>
      <c r="F274" s="151" t="s">
        <v>941</v>
      </c>
      <c r="G274" s="152" t="s">
        <v>300</v>
      </c>
      <c r="H274" s="153">
        <v>3</v>
      </c>
      <c r="I274" s="154"/>
      <c r="J274" s="154"/>
      <c r="K274" s="155"/>
      <c r="L274" s="28"/>
      <c r="M274" s="156" t="s">
        <v>1</v>
      </c>
      <c r="N274" s="122" t="s">
        <v>37</v>
      </c>
      <c r="O274" s="157">
        <v>0</v>
      </c>
      <c r="P274" s="157">
        <f t="shared" si="27"/>
        <v>0</v>
      </c>
      <c r="Q274" s="157">
        <v>0</v>
      </c>
      <c r="R274" s="157">
        <f t="shared" si="28"/>
        <v>0</v>
      </c>
      <c r="S274" s="157">
        <v>1.7000000000000001E-2</v>
      </c>
      <c r="T274" s="158">
        <f t="shared" si="29"/>
        <v>5.1000000000000004E-2</v>
      </c>
      <c r="AR274" s="159" t="s">
        <v>186</v>
      </c>
      <c r="AT274" s="159" t="s">
        <v>161</v>
      </c>
      <c r="AU274" s="159" t="s">
        <v>83</v>
      </c>
      <c r="AY274" s="14" t="s">
        <v>159</v>
      </c>
      <c r="BE274" s="160">
        <f t="shared" si="30"/>
        <v>0</v>
      </c>
      <c r="BF274" s="160">
        <f t="shared" si="31"/>
        <v>0</v>
      </c>
      <c r="BG274" s="160">
        <f t="shared" si="32"/>
        <v>0</v>
      </c>
      <c r="BH274" s="160">
        <f t="shared" si="33"/>
        <v>0</v>
      </c>
      <c r="BI274" s="160">
        <f t="shared" si="34"/>
        <v>0</v>
      </c>
      <c r="BJ274" s="14" t="s">
        <v>83</v>
      </c>
      <c r="BK274" s="160">
        <f t="shared" si="35"/>
        <v>0</v>
      </c>
      <c r="BL274" s="14" t="s">
        <v>186</v>
      </c>
      <c r="BM274" s="159" t="s">
        <v>942</v>
      </c>
    </row>
    <row r="275" spans="2:65" s="1" customFormat="1" ht="16.5" customHeight="1" x14ac:dyDescent="0.2">
      <c r="B275" s="123"/>
      <c r="C275" s="149" t="s">
        <v>367</v>
      </c>
      <c r="D275" s="149" t="s">
        <v>161</v>
      </c>
      <c r="E275" s="150" t="s">
        <v>298</v>
      </c>
      <c r="F275" s="151" t="s">
        <v>299</v>
      </c>
      <c r="G275" s="152" t="s">
        <v>300</v>
      </c>
      <c r="H275" s="153">
        <v>4</v>
      </c>
      <c r="I275" s="154"/>
      <c r="J275" s="154"/>
      <c r="K275" s="155"/>
      <c r="L275" s="28"/>
      <c r="M275" s="156" t="s">
        <v>1</v>
      </c>
      <c r="N275" s="122" t="s">
        <v>37</v>
      </c>
      <c r="O275" s="157">
        <v>0</v>
      </c>
      <c r="P275" s="157">
        <f t="shared" si="27"/>
        <v>0</v>
      </c>
      <c r="Q275" s="157">
        <v>0</v>
      </c>
      <c r="R275" s="157">
        <f t="shared" si="28"/>
        <v>0</v>
      </c>
      <c r="S275" s="157">
        <v>1.9E-2</v>
      </c>
      <c r="T275" s="158">
        <f t="shared" si="29"/>
        <v>7.5999999999999998E-2</v>
      </c>
      <c r="AR275" s="159" t="s">
        <v>186</v>
      </c>
      <c r="AT275" s="159" t="s">
        <v>161</v>
      </c>
      <c r="AU275" s="159" t="s">
        <v>83</v>
      </c>
      <c r="AY275" s="14" t="s">
        <v>159</v>
      </c>
      <c r="BE275" s="160">
        <f t="shared" si="30"/>
        <v>0</v>
      </c>
      <c r="BF275" s="160">
        <f t="shared" si="31"/>
        <v>0</v>
      </c>
      <c r="BG275" s="160">
        <f t="shared" si="32"/>
        <v>0</v>
      </c>
      <c r="BH275" s="160">
        <f t="shared" si="33"/>
        <v>0</v>
      </c>
      <c r="BI275" s="160">
        <f t="shared" si="34"/>
        <v>0</v>
      </c>
      <c r="BJ275" s="14" t="s">
        <v>83</v>
      </c>
      <c r="BK275" s="160">
        <f t="shared" si="35"/>
        <v>0</v>
      </c>
      <c r="BL275" s="14" t="s">
        <v>186</v>
      </c>
      <c r="BM275" s="159" t="s">
        <v>943</v>
      </c>
    </row>
    <row r="276" spans="2:65" s="1" customFormat="1" ht="21.75" customHeight="1" x14ac:dyDescent="0.2">
      <c r="B276" s="123"/>
      <c r="C276" s="149" t="s">
        <v>944</v>
      </c>
      <c r="D276" s="149" t="s">
        <v>161</v>
      </c>
      <c r="E276" s="150" t="s">
        <v>945</v>
      </c>
      <c r="F276" s="151" t="s">
        <v>946</v>
      </c>
      <c r="G276" s="152" t="s">
        <v>300</v>
      </c>
      <c r="H276" s="153">
        <v>1</v>
      </c>
      <c r="I276" s="154"/>
      <c r="J276" s="154"/>
      <c r="K276" s="155"/>
      <c r="L276" s="28"/>
      <c r="M276" s="156" t="s">
        <v>1</v>
      </c>
      <c r="N276" s="122" t="s">
        <v>37</v>
      </c>
      <c r="O276" s="157">
        <v>0</v>
      </c>
      <c r="P276" s="157">
        <f t="shared" si="27"/>
        <v>0</v>
      </c>
      <c r="Q276" s="157">
        <v>0</v>
      </c>
      <c r="R276" s="157">
        <f t="shared" si="28"/>
        <v>0</v>
      </c>
      <c r="S276" s="157">
        <v>3.4000000000000002E-2</v>
      </c>
      <c r="T276" s="158">
        <f t="shared" si="29"/>
        <v>3.4000000000000002E-2</v>
      </c>
      <c r="AR276" s="159" t="s">
        <v>186</v>
      </c>
      <c r="AT276" s="159" t="s">
        <v>161</v>
      </c>
      <c r="AU276" s="159" t="s">
        <v>83</v>
      </c>
      <c r="AY276" s="14" t="s">
        <v>159</v>
      </c>
      <c r="BE276" s="160">
        <f t="shared" si="30"/>
        <v>0</v>
      </c>
      <c r="BF276" s="160">
        <f t="shared" si="31"/>
        <v>0</v>
      </c>
      <c r="BG276" s="160">
        <f t="shared" si="32"/>
        <v>0</v>
      </c>
      <c r="BH276" s="160">
        <f t="shared" si="33"/>
        <v>0</v>
      </c>
      <c r="BI276" s="160">
        <f t="shared" si="34"/>
        <v>0</v>
      </c>
      <c r="BJ276" s="14" t="s">
        <v>83</v>
      </c>
      <c r="BK276" s="160">
        <f t="shared" si="35"/>
        <v>0</v>
      </c>
      <c r="BL276" s="14" t="s">
        <v>186</v>
      </c>
      <c r="BM276" s="159" t="s">
        <v>947</v>
      </c>
    </row>
    <row r="277" spans="2:65" s="1" customFormat="1" ht="16.5" customHeight="1" x14ac:dyDescent="0.2">
      <c r="B277" s="123"/>
      <c r="C277" s="149" t="s">
        <v>372</v>
      </c>
      <c r="D277" s="149" t="s">
        <v>161</v>
      </c>
      <c r="E277" s="150" t="s">
        <v>306</v>
      </c>
      <c r="F277" s="151" t="s">
        <v>307</v>
      </c>
      <c r="G277" s="152" t="s">
        <v>300</v>
      </c>
      <c r="H277" s="153">
        <v>5</v>
      </c>
      <c r="I277" s="154"/>
      <c r="J277" s="154"/>
      <c r="K277" s="155"/>
      <c r="L277" s="28"/>
      <c r="M277" s="156" t="s">
        <v>1</v>
      </c>
      <c r="N277" s="122" t="s">
        <v>37</v>
      </c>
      <c r="O277" s="157">
        <v>0</v>
      </c>
      <c r="P277" s="157">
        <f t="shared" si="27"/>
        <v>0</v>
      </c>
      <c r="Q277" s="157">
        <v>0</v>
      </c>
      <c r="R277" s="157">
        <f t="shared" si="28"/>
        <v>0</v>
      </c>
      <c r="S277" s="157">
        <v>1E-3</v>
      </c>
      <c r="T277" s="158">
        <f t="shared" si="29"/>
        <v>5.0000000000000001E-3</v>
      </c>
      <c r="AR277" s="159" t="s">
        <v>186</v>
      </c>
      <c r="AT277" s="159" t="s">
        <v>161</v>
      </c>
      <c r="AU277" s="159" t="s">
        <v>83</v>
      </c>
      <c r="AY277" s="14" t="s">
        <v>159</v>
      </c>
      <c r="BE277" s="160">
        <f t="shared" si="30"/>
        <v>0</v>
      </c>
      <c r="BF277" s="160">
        <f t="shared" si="31"/>
        <v>0</v>
      </c>
      <c r="BG277" s="160">
        <f t="shared" si="32"/>
        <v>0</v>
      </c>
      <c r="BH277" s="160">
        <f t="shared" si="33"/>
        <v>0</v>
      </c>
      <c r="BI277" s="160">
        <f t="shared" si="34"/>
        <v>0</v>
      </c>
      <c r="BJ277" s="14" t="s">
        <v>83</v>
      </c>
      <c r="BK277" s="160">
        <f t="shared" si="35"/>
        <v>0</v>
      </c>
      <c r="BL277" s="14" t="s">
        <v>186</v>
      </c>
      <c r="BM277" s="159" t="s">
        <v>948</v>
      </c>
    </row>
    <row r="278" spans="2:65" s="1" customFormat="1" ht="24.4" customHeight="1" x14ac:dyDescent="0.2">
      <c r="B278" s="123"/>
      <c r="C278" s="149" t="s">
        <v>949</v>
      </c>
      <c r="D278" s="149" t="s">
        <v>161</v>
      </c>
      <c r="E278" s="150" t="s">
        <v>317</v>
      </c>
      <c r="F278" s="151" t="s">
        <v>318</v>
      </c>
      <c r="G278" s="152" t="s">
        <v>166</v>
      </c>
      <c r="H278" s="153">
        <v>5</v>
      </c>
      <c r="I278" s="154"/>
      <c r="J278" s="154"/>
      <c r="K278" s="155"/>
      <c r="L278" s="28"/>
      <c r="M278" s="156" t="s">
        <v>1</v>
      </c>
      <c r="N278" s="122" t="s">
        <v>37</v>
      </c>
      <c r="O278" s="157">
        <v>0</v>
      </c>
      <c r="P278" s="157">
        <f t="shared" si="27"/>
        <v>0</v>
      </c>
      <c r="Q278" s="157">
        <v>0</v>
      </c>
      <c r="R278" s="157">
        <f t="shared" si="28"/>
        <v>0</v>
      </c>
      <c r="S278" s="157">
        <v>0</v>
      </c>
      <c r="T278" s="158">
        <f t="shared" si="29"/>
        <v>0</v>
      </c>
      <c r="AR278" s="159" t="s">
        <v>186</v>
      </c>
      <c r="AT278" s="159" t="s">
        <v>161</v>
      </c>
      <c r="AU278" s="159" t="s">
        <v>83</v>
      </c>
      <c r="AY278" s="14" t="s">
        <v>159</v>
      </c>
      <c r="BE278" s="160">
        <f t="shared" si="30"/>
        <v>0</v>
      </c>
      <c r="BF278" s="160">
        <f t="shared" si="31"/>
        <v>0</v>
      </c>
      <c r="BG278" s="160">
        <f t="shared" si="32"/>
        <v>0</v>
      </c>
      <c r="BH278" s="160">
        <f t="shared" si="33"/>
        <v>0</v>
      </c>
      <c r="BI278" s="160">
        <f t="shared" si="34"/>
        <v>0</v>
      </c>
      <c r="BJ278" s="14" t="s">
        <v>83</v>
      </c>
      <c r="BK278" s="160">
        <f t="shared" si="35"/>
        <v>0</v>
      </c>
      <c r="BL278" s="14" t="s">
        <v>186</v>
      </c>
      <c r="BM278" s="159" t="s">
        <v>950</v>
      </c>
    </row>
    <row r="279" spans="2:65" s="11" customFormat="1" ht="22.9" customHeight="1" x14ac:dyDescent="0.2">
      <c r="B279" s="138"/>
      <c r="D279" s="139" t="s">
        <v>70</v>
      </c>
      <c r="E279" s="147" t="s">
        <v>951</v>
      </c>
      <c r="F279" s="147" t="s">
        <v>952</v>
      </c>
      <c r="J279" s="148"/>
      <c r="L279" s="138"/>
      <c r="M279" s="142"/>
      <c r="P279" s="143">
        <f>P280</f>
        <v>0</v>
      </c>
      <c r="R279" s="143">
        <f>R280</f>
        <v>1E-3</v>
      </c>
      <c r="T279" s="144">
        <f>T280</f>
        <v>0.24</v>
      </c>
      <c r="AR279" s="139" t="s">
        <v>83</v>
      </c>
      <c r="AT279" s="145" t="s">
        <v>70</v>
      </c>
      <c r="AU279" s="145" t="s">
        <v>78</v>
      </c>
      <c r="AY279" s="139" t="s">
        <v>159</v>
      </c>
      <c r="BK279" s="146">
        <f>BK280</f>
        <v>0</v>
      </c>
    </row>
    <row r="280" spans="2:65" s="1" customFormat="1" ht="16.5" customHeight="1" x14ac:dyDescent="0.2">
      <c r="B280" s="123"/>
      <c r="C280" s="149" t="s">
        <v>375</v>
      </c>
      <c r="D280" s="149" t="s">
        <v>161</v>
      </c>
      <c r="E280" s="150" t="s">
        <v>953</v>
      </c>
      <c r="F280" s="151" t="s">
        <v>954</v>
      </c>
      <c r="G280" s="152" t="s">
        <v>166</v>
      </c>
      <c r="H280" s="153">
        <v>10</v>
      </c>
      <c r="I280" s="154"/>
      <c r="J280" s="154"/>
      <c r="K280" s="155"/>
      <c r="L280" s="28"/>
      <c r="M280" s="156" t="s">
        <v>1</v>
      </c>
      <c r="N280" s="122" t="s">
        <v>37</v>
      </c>
      <c r="O280" s="157">
        <v>0</v>
      </c>
      <c r="P280" s="157">
        <f>O280*H280</f>
        <v>0</v>
      </c>
      <c r="Q280" s="157">
        <v>1E-4</v>
      </c>
      <c r="R280" s="157">
        <f>Q280*H280</f>
        <v>1E-3</v>
      </c>
      <c r="S280" s="157">
        <v>2.4E-2</v>
      </c>
      <c r="T280" s="158">
        <f>S280*H280</f>
        <v>0.24</v>
      </c>
      <c r="AR280" s="159" t="s">
        <v>186</v>
      </c>
      <c r="AT280" s="159" t="s">
        <v>161</v>
      </c>
      <c r="AU280" s="159" t="s">
        <v>83</v>
      </c>
      <c r="AY280" s="14" t="s">
        <v>159</v>
      </c>
      <c r="BE280" s="160">
        <f>IF(N280="základná",J280,0)</f>
        <v>0</v>
      </c>
      <c r="BF280" s="160">
        <f>IF(N280="znížená",J280,0)</f>
        <v>0</v>
      </c>
      <c r="BG280" s="160">
        <f>IF(N280="zákl. prenesená",J280,0)</f>
        <v>0</v>
      </c>
      <c r="BH280" s="160">
        <f>IF(N280="zníž. prenesená",J280,0)</f>
        <v>0</v>
      </c>
      <c r="BI280" s="160">
        <f>IF(N280="nulová",J280,0)</f>
        <v>0</v>
      </c>
      <c r="BJ280" s="14" t="s">
        <v>83</v>
      </c>
      <c r="BK280" s="160">
        <f>ROUND(I280*H280,2)</f>
        <v>0</v>
      </c>
      <c r="BL280" s="14" t="s">
        <v>186</v>
      </c>
      <c r="BM280" s="159" t="s">
        <v>955</v>
      </c>
    </row>
    <row r="281" spans="2:65" s="11" customFormat="1" ht="22.9" customHeight="1" x14ac:dyDescent="0.2">
      <c r="B281" s="138"/>
      <c r="D281" s="139" t="s">
        <v>70</v>
      </c>
      <c r="E281" s="147" t="s">
        <v>956</v>
      </c>
      <c r="F281" s="147" t="s">
        <v>957</v>
      </c>
      <c r="J281" s="148"/>
      <c r="L281" s="138"/>
      <c r="M281" s="142"/>
      <c r="P281" s="143">
        <f>SUM(P282:P283)</f>
        <v>0</v>
      </c>
      <c r="R281" s="143">
        <f>SUM(R282:R283)</f>
        <v>3.0000000000000001E-5</v>
      </c>
      <c r="T281" s="144">
        <f>SUM(T282:T283)</f>
        <v>0</v>
      </c>
      <c r="AR281" s="139" t="s">
        <v>83</v>
      </c>
      <c r="AT281" s="145" t="s">
        <v>70</v>
      </c>
      <c r="AU281" s="145" t="s">
        <v>78</v>
      </c>
      <c r="AY281" s="139" t="s">
        <v>159</v>
      </c>
      <c r="BK281" s="146">
        <f>SUM(BK282:BK283)</f>
        <v>0</v>
      </c>
    </row>
    <row r="282" spans="2:65" s="235" customFormat="1" ht="97.15" customHeight="1" x14ac:dyDescent="0.2">
      <c r="B282" s="223"/>
      <c r="C282" s="239" t="s">
        <v>958</v>
      </c>
      <c r="D282" s="239" t="s">
        <v>161</v>
      </c>
      <c r="E282" s="240" t="s">
        <v>959</v>
      </c>
      <c r="F282" s="220" t="s">
        <v>1831</v>
      </c>
      <c r="G282" s="242" t="s">
        <v>884</v>
      </c>
      <c r="H282" s="243">
        <v>1</v>
      </c>
      <c r="I282" s="244"/>
      <c r="J282" s="244"/>
      <c r="K282" s="245"/>
      <c r="L282" s="246"/>
      <c r="M282" s="247" t="s">
        <v>1</v>
      </c>
      <c r="N282" s="248" t="s">
        <v>37</v>
      </c>
      <c r="O282" s="233">
        <v>0</v>
      </c>
      <c r="P282" s="233">
        <f>O282*H282</f>
        <v>0</v>
      </c>
      <c r="Q282" s="233">
        <v>3.0000000000000001E-5</v>
      </c>
      <c r="R282" s="233">
        <f>Q282*H282</f>
        <v>3.0000000000000001E-5</v>
      </c>
      <c r="S282" s="233">
        <v>0</v>
      </c>
      <c r="T282" s="234">
        <f>S282*H282</f>
        <v>0</v>
      </c>
      <c r="V282" s="311"/>
      <c r="W282" s="311"/>
      <c r="AR282" s="236" t="s">
        <v>186</v>
      </c>
      <c r="AT282" s="236" t="s">
        <v>161</v>
      </c>
      <c r="AU282" s="236" t="s">
        <v>83</v>
      </c>
      <c r="AY282" s="237" t="s">
        <v>159</v>
      </c>
      <c r="BE282" s="238">
        <f>IF(N282="základná",J282,0)</f>
        <v>0</v>
      </c>
      <c r="BF282" s="238">
        <f>IF(N282="znížená",J282,0)</f>
        <v>0</v>
      </c>
      <c r="BG282" s="238">
        <f>IF(N282="zákl. prenesená",J282,0)</f>
        <v>0</v>
      </c>
      <c r="BH282" s="238">
        <f>IF(N282="zníž. prenesená",J282,0)</f>
        <v>0</v>
      </c>
      <c r="BI282" s="238">
        <f>IF(N282="nulová",J282,0)</f>
        <v>0</v>
      </c>
      <c r="BJ282" s="237" t="s">
        <v>83</v>
      </c>
      <c r="BK282" s="238">
        <f>ROUND(I282*H282,2)</f>
        <v>0</v>
      </c>
      <c r="BL282" s="237" t="s">
        <v>186</v>
      </c>
      <c r="BM282" s="236" t="s">
        <v>960</v>
      </c>
    </row>
    <row r="283" spans="2:65" s="1" customFormat="1" ht="24.4" customHeight="1" x14ac:dyDescent="0.2">
      <c r="B283" s="123"/>
      <c r="C283" s="149" t="s">
        <v>379</v>
      </c>
      <c r="D283" s="149" t="s">
        <v>161</v>
      </c>
      <c r="E283" s="150" t="s">
        <v>961</v>
      </c>
      <c r="F283" s="151" t="s">
        <v>962</v>
      </c>
      <c r="G283" s="152" t="s">
        <v>294</v>
      </c>
      <c r="H283" s="153"/>
      <c r="I283" s="154"/>
      <c r="J283" s="154"/>
      <c r="K283" s="155"/>
      <c r="L283" s="28"/>
      <c r="M283" s="156" t="s">
        <v>1</v>
      </c>
      <c r="N283" s="122" t="s">
        <v>37</v>
      </c>
      <c r="O283" s="157">
        <v>0</v>
      </c>
      <c r="P283" s="157">
        <f>O283*H283</f>
        <v>0</v>
      </c>
      <c r="Q283" s="157">
        <v>0</v>
      </c>
      <c r="R283" s="157">
        <f>Q283*H283</f>
        <v>0</v>
      </c>
      <c r="S283" s="157">
        <v>0</v>
      </c>
      <c r="T283" s="158">
        <f>S283*H283</f>
        <v>0</v>
      </c>
      <c r="V283" s="309"/>
      <c r="W283" s="309"/>
      <c r="X283" s="309"/>
      <c r="Y283" s="309"/>
      <c r="Z283" s="309"/>
      <c r="AA283" s="309"/>
      <c r="AR283" s="159" t="s">
        <v>186</v>
      </c>
      <c r="AT283" s="159" t="s">
        <v>161</v>
      </c>
      <c r="AU283" s="159" t="s">
        <v>83</v>
      </c>
      <c r="AY283" s="14" t="s">
        <v>159</v>
      </c>
      <c r="BE283" s="160">
        <f>IF(N283="základná",J283,0)</f>
        <v>0</v>
      </c>
      <c r="BF283" s="160">
        <f>IF(N283="znížená",J283,0)</f>
        <v>0</v>
      </c>
      <c r="BG283" s="160">
        <f>IF(N283="zákl. prenesená",J283,0)</f>
        <v>0</v>
      </c>
      <c r="BH283" s="160">
        <f>IF(N283="zníž. prenesená",J283,0)</f>
        <v>0</v>
      </c>
      <c r="BI283" s="160">
        <f>IF(N283="nulová",J283,0)</f>
        <v>0</v>
      </c>
      <c r="BJ283" s="14" t="s">
        <v>83</v>
      </c>
      <c r="BK283" s="160">
        <f>ROUND(I283*H283,2)</f>
        <v>0</v>
      </c>
      <c r="BL283" s="14" t="s">
        <v>186</v>
      </c>
      <c r="BM283" s="159" t="s">
        <v>963</v>
      </c>
    </row>
    <row r="284" spans="2:65" s="11" customFormat="1" ht="22.9" customHeight="1" x14ac:dyDescent="0.2">
      <c r="B284" s="138"/>
      <c r="D284" s="139" t="s">
        <v>70</v>
      </c>
      <c r="E284" s="147" t="s">
        <v>964</v>
      </c>
      <c r="F284" s="147" t="s">
        <v>965</v>
      </c>
      <c r="J284" s="148"/>
      <c r="L284" s="138"/>
      <c r="M284" s="142"/>
      <c r="P284" s="143">
        <f>SUM(P285:P298)</f>
        <v>0</v>
      </c>
      <c r="R284" s="143">
        <f>SUM(R285:R298)</f>
        <v>24.235545820000006</v>
      </c>
      <c r="T284" s="144">
        <f>SUM(T285:T298)</f>
        <v>0</v>
      </c>
      <c r="AR284" s="139" t="s">
        <v>83</v>
      </c>
      <c r="AT284" s="145" t="s">
        <v>70</v>
      </c>
      <c r="AU284" s="145" t="s">
        <v>78</v>
      </c>
      <c r="AY284" s="139" t="s">
        <v>159</v>
      </c>
      <c r="BK284" s="146">
        <f>SUM(BK285:BK298)</f>
        <v>0</v>
      </c>
    </row>
    <row r="285" spans="2:65" s="1" customFormat="1" ht="24.4" customHeight="1" x14ac:dyDescent="0.2">
      <c r="B285" s="123"/>
      <c r="C285" s="149" t="s">
        <v>966</v>
      </c>
      <c r="D285" s="149" t="s">
        <v>161</v>
      </c>
      <c r="E285" s="150" t="s">
        <v>967</v>
      </c>
      <c r="F285" s="151" t="s">
        <v>1769</v>
      </c>
      <c r="G285" s="152" t="s">
        <v>174</v>
      </c>
      <c r="H285" s="153">
        <v>122.58</v>
      </c>
      <c r="I285" s="154"/>
      <c r="J285" s="154"/>
      <c r="K285" s="155"/>
      <c r="L285" s="28"/>
      <c r="M285" s="156" t="s">
        <v>1</v>
      </c>
      <c r="N285" s="122" t="s">
        <v>37</v>
      </c>
      <c r="O285" s="157">
        <v>0</v>
      </c>
      <c r="P285" s="157">
        <f t="shared" ref="P285:P298" si="36">O285*H285</f>
        <v>0</v>
      </c>
      <c r="Q285" s="157">
        <v>3.0880000000000001E-2</v>
      </c>
      <c r="R285" s="157">
        <f t="shared" ref="R285:R298" si="37">Q285*H285</f>
        <v>3.7852703999999999</v>
      </c>
      <c r="S285" s="157">
        <v>0</v>
      </c>
      <c r="T285" s="158">
        <f t="shared" ref="T285:T298" si="38">S285*H285</f>
        <v>0</v>
      </c>
      <c r="V285" s="299"/>
      <c r="W285" s="299"/>
      <c r="AR285" s="159" t="s">
        <v>186</v>
      </c>
      <c r="AT285" s="159" t="s">
        <v>161</v>
      </c>
      <c r="AU285" s="159" t="s">
        <v>83</v>
      </c>
      <c r="AY285" s="14" t="s">
        <v>159</v>
      </c>
      <c r="BE285" s="160">
        <f t="shared" ref="BE285:BE298" si="39">IF(N285="základná",J285,0)</f>
        <v>0</v>
      </c>
      <c r="BF285" s="160">
        <f t="shared" ref="BF285:BF298" si="40">IF(N285="znížená",J285,0)</f>
        <v>0</v>
      </c>
      <c r="BG285" s="160">
        <f t="shared" ref="BG285:BG298" si="41">IF(N285="zákl. prenesená",J285,0)</f>
        <v>0</v>
      </c>
      <c r="BH285" s="160">
        <f t="shared" ref="BH285:BH298" si="42">IF(N285="zníž. prenesená",J285,0)</f>
        <v>0</v>
      </c>
      <c r="BI285" s="160">
        <f t="shared" ref="BI285:BI298" si="43">IF(N285="nulová",J285,0)</f>
        <v>0</v>
      </c>
      <c r="BJ285" s="14" t="s">
        <v>83</v>
      </c>
      <c r="BK285" s="160">
        <f t="shared" ref="BK285:BK298" si="44">ROUND(I285*H285,2)</f>
        <v>0</v>
      </c>
      <c r="BL285" s="14" t="s">
        <v>186</v>
      </c>
      <c r="BM285" s="159" t="s">
        <v>968</v>
      </c>
    </row>
    <row r="286" spans="2:65" s="1" customFormat="1" ht="34.5" customHeight="1" x14ac:dyDescent="0.2">
      <c r="B286" s="123"/>
      <c r="C286" s="149" t="s">
        <v>382</v>
      </c>
      <c r="D286" s="149" t="s">
        <v>161</v>
      </c>
      <c r="E286" s="150" t="s">
        <v>969</v>
      </c>
      <c r="F286" s="151" t="s">
        <v>1810</v>
      </c>
      <c r="G286" s="152" t="s">
        <v>174</v>
      </c>
      <c r="H286" s="153">
        <v>28.352</v>
      </c>
      <c r="I286" s="154"/>
      <c r="J286" s="154"/>
      <c r="K286" s="155"/>
      <c r="L286" s="28"/>
      <c r="M286" s="156" t="s">
        <v>1</v>
      </c>
      <c r="N286" s="122" t="s">
        <v>37</v>
      </c>
      <c r="O286" s="157">
        <v>0</v>
      </c>
      <c r="P286" s="157">
        <f t="shared" si="36"/>
        <v>0</v>
      </c>
      <c r="Q286" s="157">
        <v>3.0880000000000001E-2</v>
      </c>
      <c r="R286" s="157">
        <f t="shared" si="37"/>
        <v>0.87550976000000003</v>
      </c>
      <c r="S286" s="157">
        <v>0</v>
      </c>
      <c r="T286" s="158">
        <f t="shared" si="38"/>
        <v>0</v>
      </c>
      <c r="V286" s="299"/>
      <c r="W286" s="299"/>
      <c r="AR286" s="159" t="s">
        <v>186</v>
      </c>
      <c r="AT286" s="159" t="s">
        <v>161</v>
      </c>
      <c r="AU286" s="159" t="s">
        <v>83</v>
      </c>
      <c r="AY286" s="14" t="s">
        <v>159</v>
      </c>
      <c r="BE286" s="160">
        <f t="shared" si="39"/>
        <v>0</v>
      </c>
      <c r="BF286" s="160">
        <f t="shared" si="40"/>
        <v>0</v>
      </c>
      <c r="BG286" s="160">
        <f t="shared" si="41"/>
        <v>0</v>
      </c>
      <c r="BH286" s="160">
        <f t="shared" si="42"/>
        <v>0</v>
      </c>
      <c r="BI286" s="160">
        <f t="shared" si="43"/>
        <v>0</v>
      </c>
      <c r="BJ286" s="14" t="s">
        <v>83</v>
      </c>
      <c r="BK286" s="160">
        <f t="shared" si="44"/>
        <v>0</v>
      </c>
      <c r="BL286" s="14" t="s">
        <v>186</v>
      </c>
      <c r="BM286" s="159" t="s">
        <v>970</v>
      </c>
    </row>
    <row r="287" spans="2:65" s="1" customFormat="1" ht="37.9" customHeight="1" x14ac:dyDescent="0.2">
      <c r="B287" s="123"/>
      <c r="C287" s="149" t="s">
        <v>971</v>
      </c>
      <c r="D287" s="149" t="s">
        <v>161</v>
      </c>
      <c r="E287" s="150" t="s">
        <v>972</v>
      </c>
      <c r="F287" s="151" t="s">
        <v>1767</v>
      </c>
      <c r="G287" s="152" t="s">
        <v>174</v>
      </c>
      <c r="H287" s="153">
        <v>270.202</v>
      </c>
      <c r="I287" s="154"/>
      <c r="J287" s="154"/>
      <c r="K287" s="155"/>
      <c r="L287" s="28"/>
      <c r="M287" s="156" t="s">
        <v>1</v>
      </c>
      <c r="N287" s="122" t="s">
        <v>37</v>
      </c>
      <c r="O287" s="157">
        <v>0</v>
      </c>
      <c r="P287" s="157">
        <f t="shared" si="36"/>
        <v>0</v>
      </c>
      <c r="Q287" s="157">
        <v>5.4530000000000002E-2</v>
      </c>
      <c r="R287" s="157">
        <f t="shared" si="37"/>
        <v>14.734115060000001</v>
      </c>
      <c r="S287" s="157">
        <v>0</v>
      </c>
      <c r="T287" s="158">
        <f t="shared" si="38"/>
        <v>0</v>
      </c>
      <c r="V287" s="299"/>
      <c r="W287" s="299"/>
      <c r="AR287" s="159" t="s">
        <v>186</v>
      </c>
      <c r="AT287" s="159" t="s">
        <v>161</v>
      </c>
      <c r="AU287" s="159" t="s">
        <v>83</v>
      </c>
      <c r="AY287" s="14" t="s">
        <v>159</v>
      </c>
      <c r="BE287" s="160">
        <f t="shared" si="39"/>
        <v>0</v>
      </c>
      <c r="BF287" s="160">
        <f t="shared" si="40"/>
        <v>0</v>
      </c>
      <c r="BG287" s="160">
        <f t="shared" si="41"/>
        <v>0</v>
      </c>
      <c r="BH287" s="160">
        <f t="shared" si="42"/>
        <v>0</v>
      </c>
      <c r="BI287" s="160">
        <f t="shared" si="43"/>
        <v>0</v>
      </c>
      <c r="BJ287" s="14" t="s">
        <v>83</v>
      </c>
      <c r="BK287" s="160">
        <f t="shared" si="44"/>
        <v>0</v>
      </c>
      <c r="BL287" s="14" t="s">
        <v>186</v>
      </c>
      <c r="BM287" s="159" t="s">
        <v>973</v>
      </c>
    </row>
    <row r="288" spans="2:65" s="1" customFormat="1" ht="38.25" customHeight="1" x14ac:dyDescent="0.2">
      <c r="B288" s="123"/>
      <c r="C288" s="149" t="s">
        <v>388</v>
      </c>
      <c r="D288" s="149" t="s">
        <v>161</v>
      </c>
      <c r="E288" s="150" t="s">
        <v>974</v>
      </c>
      <c r="F288" s="151" t="s">
        <v>1768</v>
      </c>
      <c r="G288" s="152" t="s">
        <v>174</v>
      </c>
      <c r="H288" s="153">
        <v>17.474</v>
      </c>
      <c r="I288" s="154"/>
      <c r="J288" s="154"/>
      <c r="K288" s="155"/>
      <c r="L288" s="28"/>
      <c r="M288" s="156" t="s">
        <v>1</v>
      </c>
      <c r="N288" s="122" t="s">
        <v>37</v>
      </c>
      <c r="O288" s="157">
        <v>0</v>
      </c>
      <c r="P288" s="157">
        <f t="shared" si="36"/>
        <v>0</v>
      </c>
      <c r="Q288" s="157">
        <v>1.456E-2</v>
      </c>
      <c r="R288" s="157">
        <f t="shared" si="37"/>
        <v>0.25442144</v>
      </c>
      <c r="S288" s="157">
        <v>0</v>
      </c>
      <c r="T288" s="158">
        <f t="shared" si="38"/>
        <v>0</v>
      </c>
      <c r="V288" s="299"/>
      <c r="W288" s="299"/>
      <c r="AR288" s="159" t="s">
        <v>186</v>
      </c>
      <c r="AT288" s="159" t="s">
        <v>161</v>
      </c>
      <c r="AU288" s="159" t="s">
        <v>83</v>
      </c>
      <c r="AY288" s="14" t="s">
        <v>159</v>
      </c>
      <c r="BE288" s="160">
        <f t="shared" si="39"/>
        <v>0</v>
      </c>
      <c r="BF288" s="160">
        <f t="shared" si="40"/>
        <v>0</v>
      </c>
      <c r="BG288" s="160">
        <f t="shared" si="41"/>
        <v>0</v>
      </c>
      <c r="BH288" s="160">
        <f t="shared" si="42"/>
        <v>0</v>
      </c>
      <c r="BI288" s="160">
        <f t="shared" si="43"/>
        <v>0</v>
      </c>
      <c r="BJ288" s="14" t="s">
        <v>83</v>
      </c>
      <c r="BK288" s="160">
        <f t="shared" si="44"/>
        <v>0</v>
      </c>
      <c r="BL288" s="14" t="s">
        <v>186</v>
      </c>
      <c r="BM288" s="159" t="s">
        <v>975</v>
      </c>
    </row>
    <row r="289" spans="2:65" s="1" customFormat="1" ht="16.5" customHeight="1" x14ac:dyDescent="0.2">
      <c r="B289" s="123"/>
      <c r="C289" s="149" t="s">
        <v>976</v>
      </c>
      <c r="D289" s="149" t="s">
        <v>161</v>
      </c>
      <c r="E289" s="150" t="s">
        <v>977</v>
      </c>
      <c r="F289" s="151" t="s">
        <v>978</v>
      </c>
      <c r="G289" s="152" t="s">
        <v>196</v>
      </c>
      <c r="H289" s="153">
        <v>41.34</v>
      </c>
      <c r="I289" s="154"/>
      <c r="J289" s="154"/>
      <c r="K289" s="155"/>
      <c r="L289" s="28"/>
      <c r="M289" s="156" t="s">
        <v>1</v>
      </c>
      <c r="N289" s="122" t="s">
        <v>37</v>
      </c>
      <c r="O289" s="157">
        <v>0</v>
      </c>
      <c r="P289" s="157">
        <f t="shared" si="36"/>
        <v>0</v>
      </c>
      <c r="Q289" s="157">
        <v>2.5999999999999998E-4</v>
      </c>
      <c r="R289" s="157">
        <f t="shared" si="37"/>
        <v>1.07484E-2</v>
      </c>
      <c r="S289" s="157">
        <v>0</v>
      </c>
      <c r="T289" s="158">
        <f t="shared" si="38"/>
        <v>0</v>
      </c>
      <c r="AR289" s="159" t="s">
        <v>186</v>
      </c>
      <c r="AT289" s="159" t="s">
        <v>161</v>
      </c>
      <c r="AU289" s="159" t="s">
        <v>83</v>
      </c>
      <c r="AY289" s="14" t="s">
        <v>159</v>
      </c>
      <c r="BE289" s="160">
        <f t="shared" si="39"/>
        <v>0</v>
      </c>
      <c r="BF289" s="160">
        <f t="shared" si="40"/>
        <v>0</v>
      </c>
      <c r="BG289" s="160">
        <f t="shared" si="41"/>
        <v>0</v>
      </c>
      <c r="BH289" s="160">
        <f t="shared" si="42"/>
        <v>0</v>
      </c>
      <c r="BI289" s="160">
        <f t="shared" si="43"/>
        <v>0</v>
      </c>
      <c r="BJ289" s="14" t="s">
        <v>83</v>
      </c>
      <c r="BK289" s="160">
        <f t="shared" si="44"/>
        <v>0</v>
      </c>
      <c r="BL289" s="14" t="s">
        <v>186</v>
      </c>
      <c r="BM289" s="159" t="s">
        <v>979</v>
      </c>
    </row>
    <row r="290" spans="2:65" s="1" customFormat="1" ht="24" customHeight="1" x14ac:dyDescent="0.2">
      <c r="B290" s="123"/>
      <c r="C290" s="149" t="s">
        <v>391</v>
      </c>
      <c r="D290" s="149" t="s">
        <v>161</v>
      </c>
      <c r="E290" s="150" t="s">
        <v>980</v>
      </c>
      <c r="F290" s="151" t="s">
        <v>1770</v>
      </c>
      <c r="G290" s="152" t="s">
        <v>174</v>
      </c>
      <c r="H290" s="153">
        <v>1131.7370000000001</v>
      </c>
      <c r="I290" s="154"/>
      <c r="J290" s="154"/>
      <c r="K290" s="155"/>
      <c r="L290" s="28"/>
      <c r="M290" s="156" t="s">
        <v>1</v>
      </c>
      <c r="N290" s="122" t="s">
        <v>37</v>
      </c>
      <c r="O290" s="157">
        <v>0</v>
      </c>
      <c r="P290" s="157">
        <f t="shared" si="36"/>
        <v>0</v>
      </c>
      <c r="Q290" s="157">
        <v>1.2E-4</v>
      </c>
      <c r="R290" s="157">
        <f t="shared" si="37"/>
        <v>0.13580844</v>
      </c>
      <c r="S290" s="157">
        <v>0</v>
      </c>
      <c r="T290" s="158">
        <f t="shared" si="38"/>
        <v>0</v>
      </c>
      <c r="V290" s="299"/>
      <c r="W290" s="299"/>
      <c r="AR290" s="159" t="s">
        <v>186</v>
      </c>
      <c r="AT290" s="159" t="s">
        <v>161</v>
      </c>
      <c r="AU290" s="159" t="s">
        <v>83</v>
      </c>
      <c r="AY290" s="14" t="s">
        <v>159</v>
      </c>
      <c r="BE290" s="160">
        <f t="shared" si="39"/>
        <v>0</v>
      </c>
      <c r="BF290" s="160">
        <f t="shared" si="40"/>
        <v>0</v>
      </c>
      <c r="BG290" s="160">
        <f t="shared" si="41"/>
        <v>0</v>
      </c>
      <c r="BH290" s="160">
        <f t="shared" si="42"/>
        <v>0</v>
      </c>
      <c r="BI290" s="160">
        <f t="shared" si="43"/>
        <v>0</v>
      </c>
      <c r="BJ290" s="14" t="s">
        <v>83</v>
      </c>
      <c r="BK290" s="160">
        <f t="shared" si="44"/>
        <v>0</v>
      </c>
      <c r="BL290" s="14" t="s">
        <v>186</v>
      </c>
      <c r="BM290" s="159" t="s">
        <v>981</v>
      </c>
    </row>
    <row r="291" spans="2:65" s="1" customFormat="1" ht="36" customHeight="1" x14ac:dyDescent="0.2">
      <c r="B291" s="123"/>
      <c r="C291" s="149" t="s">
        <v>982</v>
      </c>
      <c r="D291" s="149" t="s">
        <v>161</v>
      </c>
      <c r="E291" s="150" t="s">
        <v>983</v>
      </c>
      <c r="F291" s="206" t="s">
        <v>1771</v>
      </c>
      <c r="G291" s="152" t="s">
        <v>174</v>
      </c>
      <c r="H291" s="153">
        <v>2.121</v>
      </c>
      <c r="I291" s="154"/>
      <c r="J291" s="154"/>
      <c r="K291" s="155"/>
      <c r="L291" s="28"/>
      <c r="M291" s="156" t="s">
        <v>1</v>
      </c>
      <c r="N291" s="122" t="s">
        <v>37</v>
      </c>
      <c r="O291" s="157">
        <v>0</v>
      </c>
      <c r="P291" s="157">
        <f t="shared" si="36"/>
        <v>0</v>
      </c>
      <c r="Q291" s="157">
        <v>1.677E-2</v>
      </c>
      <c r="R291" s="157">
        <f t="shared" si="37"/>
        <v>3.5569169999999997E-2</v>
      </c>
      <c r="S291" s="157">
        <v>0</v>
      </c>
      <c r="T291" s="158">
        <f t="shared" si="38"/>
        <v>0</v>
      </c>
      <c r="V291" s="299"/>
      <c r="W291" s="299"/>
      <c r="AR291" s="159" t="s">
        <v>186</v>
      </c>
      <c r="AT291" s="159" t="s">
        <v>161</v>
      </c>
      <c r="AU291" s="159" t="s">
        <v>83</v>
      </c>
      <c r="AY291" s="14" t="s">
        <v>159</v>
      </c>
      <c r="BE291" s="160">
        <f t="shared" si="39"/>
        <v>0</v>
      </c>
      <c r="BF291" s="160">
        <f t="shared" si="40"/>
        <v>0</v>
      </c>
      <c r="BG291" s="160">
        <f t="shared" si="41"/>
        <v>0</v>
      </c>
      <c r="BH291" s="160">
        <f t="shared" si="42"/>
        <v>0</v>
      </c>
      <c r="BI291" s="160">
        <f t="shared" si="43"/>
        <v>0</v>
      </c>
      <c r="BJ291" s="14" t="s">
        <v>83</v>
      </c>
      <c r="BK291" s="160">
        <f t="shared" si="44"/>
        <v>0</v>
      </c>
      <c r="BL291" s="14" t="s">
        <v>186</v>
      </c>
      <c r="BM291" s="159" t="s">
        <v>984</v>
      </c>
    </row>
    <row r="292" spans="2:65" s="1" customFormat="1" ht="24.4" customHeight="1" x14ac:dyDescent="0.2">
      <c r="B292" s="123"/>
      <c r="C292" s="149" t="s">
        <v>395</v>
      </c>
      <c r="D292" s="149" t="s">
        <v>161</v>
      </c>
      <c r="E292" s="150" t="s">
        <v>985</v>
      </c>
      <c r="F292" s="151" t="s">
        <v>986</v>
      </c>
      <c r="G292" s="152" t="s">
        <v>174</v>
      </c>
      <c r="H292" s="153">
        <v>22.934999999999999</v>
      </c>
      <c r="I292" s="154"/>
      <c r="J292" s="154"/>
      <c r="K292" s="155"/>
      <c r="L292" s="28"/>
      <c r="M292" s="156" t="s">
        <v>1</v>
      </c>
      <c r="N292" s="122" t="s">
        <v>37</v>
      </c>
      <c r="O292" s="157">
        <v>0</v>
      </c>
      <c r="P292" s="157">
        <f t="shared" si="36"/>
        <v>0</v>
      </c>
      <c r="Q292" s="157">
        <v>2.2689999999999998E-2</v>
      </c>
      <c r="R292" s="157">
        <f t="shared" si="37"/>
        <v>0.52039514999999992</v>
      </c>
      <c r="S292" s="157">
        <v>0</v>
      </c>
      <c r="T292" s="158">
        <f t="shared" si="38"/>
        <v>0</v>
      </c>
      <c r="AR292" s="159" t="s">
        <v>186</v>
      </c>
      <c r="AT292" s="159" t="s">
        <v>161</v>
      </c>
      <c r="AU292" s="159" t="s">
        <v>83</v>
      </c>
      <c r="AY292" s="14" t="s">
        <v>159</v>
      </c>
      <c r="BE292" s="160">
        <f t="shared" si="39"/>
        <v>0</v>
      </c>
      <c r="BF292" s="160">
        <f t="shared" si="40"/>
        <v>0</v>
      </c>
      <c r="BG292" s="160">
        <f t="shared" si="41"/>
        <v>0</v>
      </c>
      <c r="BH292" s="160">
        <f t="shared" si="42"/>
        <v>0</v>
      </c>
      <c r="BI292" s="160">
        <f t="shared" si="43"/>
        <v>0</v>
      </c>
      <c r="BJ292" s="14" t="s">
        <v>83</v>
      </c>
      <c r="BK292" s="160">
        <f t="shared" si="44"/>
        <v>0</v>
      </c>
      <c r="BL292" s="14" t="s">
        <v>186</v>
      </c>
      <c r="BM292" s="159" t="s">
        <v>987</v>
      </c>
    </row>
    <row r="293" spans="2:65" s="1" customFormat="1" ht="24.4" customHeight="1" x14ac:dyDescent="0.2">
      <c r="B293" s="123"/>
      <c r="C293" s="149" t="s">
        <v>988</v>
      </c>
      <c r="D293" s="149" t="s">
        <v>161</v>
      </c>
      <c r="E293" s="150" t="s">
        <v>989</v>
      </c>
      <c r="F293" s="151" t="s">
        <v>1772</v>
      </c>
      <c r="G293" s="152" t="s">
        <v>174</v>
      </c>
      <c r="H293" s="153">
        <v>251.8</v>
      </c>
      <c r="I293" s="154"/>
      <c r="J293" s="154"/>
      <c r="K293" s="155"/>
      <c r="L293" s="28"/>
      <c r="M293" s="156" t="s">
        <v>1</v>
      </c>
      <c r="N293" s="122" t="s">
        <v>37</v>
      </c>
      <c r="O293" s="157">
        <v>0</v>
      </c>
      <c r="P293" s="157">
        <f t="shared" si="36"/>
        <v>0</v>
      </c>
      <c r="Q293" s="157">
        <v>1.4789999999999999E-2</v>
      </c>
      <c r="R293" s="157">
        <f t="shared" si="37"/>
        <v>3.7241219999999999</v>
      </c>
      <c r="S293" s="157">
        <v>0</v>
      </c>
      <c r="T293" s="158">
        <f t="shared" si="38"/>
        <v>0</v>
      </c>
      <c r="V293" s="299"/>
      <c r="W293" s="299"/>
      <c r="AR293" s="159" t="s">
        <v>186</v>
      </c>
      <c r="AT293" s="159" t="s">
        <v>161</v>
      </c>
      <c r="AU293" s="159" t="s">
        <v>83</v>
      </c>
      <c r="AY293" s="14" t="s">
        <v>159</v>
      </c>
      <c r="BE293" s="160">
        <f t="shared" si="39"/>
        <v>0</v>
      </c>
      <c r="BF293" s="160">
        <f t="shared" si="40"/>
        <v>0</v>
      </c>
      <c r="BG293" s="160">
        <f t="shared" si="41"/>
        <v>0</v>
      </c>
      <c r="BH293" s="160">
        <f t="shared" si="42"/>
        <v>0</v>
      </c>
      <c r="BI293" s="160">
        <f t="shared" si="43"/>
        <v>0</v>
      </c>
      <c r="BJ293" s="14" t="s">
        <v>83</v>
      </c>
      <c r="BK293" s="160">
        <f t="shared" si="44"/>
        <v>0</v>
      </c>
      <c r="BL293" s="14" t="s">
        <v>186</v>
      </c>
      <c r="BM293" s="159" t="s">
        <v>990</v>
      </c>
    </row>
    <row r="294" spans="2:65" s="1" customFormat="1" ht="16.5" customHeight="1" x14ac:dyDescent="0.2">
      <c r="B294" s="123"/>
      <c r="C294" s="149" t="s">
        <v>397</v>
      </c>
      <c r="D294" s="149" t="s">
        <v>161</v>
      </c>
      <c r="E294" s="150" t="s">
        <v>991</v>
      </c>
      <c r="F294" s="151" t="s">
        <v>992</v>
      </c>
      <c r="G294" s="152" t="s">
        <v>174</v>
      </c>
      <c r="H294" s="153">
        <v>13</v>
      </c>
      <c r="I294" s="154"/>
      <c r="J294" s="154"/>
      <c r="K294" s="155"/>
      <c r="L294" s="28"/>
      <c r="M294" s="156" t="s">
        <v>1</v>
      </c>
      <c r="N294" s="122" t="s">
        <v>37</v>
      </c>
      <c r="O294" s="157">
        <v>0</v>
      </c>
      <c r="P294" s="157">
        <f t="shared" si="36"/>
        <v>0</v>
      </c>
      <c r="Q294" s="157">
        <v>2.3000000000000001E-4</v>
      </c>
      <c r="R294" s="157">
        <f t="shared" si="37"/>
        <v>2.99E-3</v>
      </c>
      <c r="S294" s="157">
        <v>0</v>
      </c>
      <c r="T294" s="158">
        <f t="shared" si="38"/>
        <v>0</v>
      </c>
      <c r="V294" s="199"/>
      <c r="W294" s="199"/>
      <c r="AR294" s="159" t="s">
        <v>186</v>
      </c>
      <c r="AT294" s="159" t="s">
        <v>161</v>
      </c>
      <c r="AU294" s="159" t="s">
        <v>83</v>
      </c>
      <c r="AY294" s="14" t="s">
        <v>159</v>
      </c>
      <c r="BE294" s="160">
        <f t="shared" si="39"/>
        <v>0</v>
      </c>
      <c r="BF294" s="160">
        <f t="shared" si="40"/>
        <v>0</v>
      </c>
      <c r="BG294" s="160">
        <f t="shared" si="41"/>
        <v>0</v>
      </c>
      <c r="BH294" s="160">
        <f t="shared" si="42"/>
        <v>0</v>
      </c>
      <c r="BI294" s="160">
        <f t="shared" si="43"/>
        <v>0</v>
      </c>
      <c r="BJ294" s="14" t="s">
        <v>83</v>
      </c>
      <c r="BK294" s="160">
        <f t="shared" si="44"/>
        <v>0</v>
      </c>
      <c r="BL294" s="14" t="s">
        <v>186</v>
      </c>
      <c r="BM294" s="159" t="s">
        <v>993</v>
      </c>
    </row>
    <row r="295" spans="2:65" s="1" customFormat="1" ht="24.4" customHeight="1" x14ac:dyDescent="0.2">
      <c r="B295" s="123"/>
      <c r="C295" s="149" t="s">
        <v>994</v>
      </c>
      <c r="D295" s="149" t="s">
        <v>161</v>
      </c>
      <c r="E295" s="150" t="s">
        <v>995</v>
      </c>
      <c r="F295" s="151" t="s">
        <v>1773</v>
      </c>
      <c r="G295" s="152" t="s">
        <v>174</v>
      </c>
      <c r="H295" s="153">
        <v>275.8</v>
      </c>
      <c r="I295" s="154"/>
      <c r="J295" s="154"/>
      <c r="K295" s="155"/>
      <c r="L295" s="28"/>
      <c r="M295" s="156" t="s">
        <v>1</v>
      </c>
      <c r="N295" s="122" t="s">
        <v>37</v>
      </c>
      <c r="O295" s="157">
        <v>0</v>
      </c>
      <c r="P295" s="157">
        <f t="shared" si="36"/>
        <v>0</v>
      </c>
      <c r="Q295" s="157">
        <v>5.2999999999999998E-4</v>
      </c>
      <c r="R295" s="157">
        <f t="shared" si="37"/>
        <v>0.146174</v>
      </c>
      <c r="S295" s="157">
        <v>0</v>
      </c>
      <c r="T295" s="158">
        <f t="shared" si="38"/>
        <v>0</v>
      </c>
      <c r="V295" s="299"/>
      <c r="W295" s="299"/>
      <c r="AR295" s="159" t="s">
        <v>186</v>
      </c>
      <c r="AT295" s="159" t="s">
        <v>161</v>
      </c>
      <c r="AU295" s="159" t="s">
        <v>83</v>
      </c>
      <c r="AY295" s="14" t="s">
        <v>159</v>
      </c>
      <c r="BE295" s="160">
        <f t="shared" si="39"/>
        <v>0</v>
      </c>
      <c r="BF295" s="160">
        <f t="shared" si="40"/>
        <v>0</v>
      </c>
      <c r="BG295" s="160">
        <f t="shared" si="41"/>
        <v>0</v>
      </c>
      <c r="BH295" s="160">
        <f t="shared" si="42"/>
        <v>0</v>
      </c>
      <c r="BI295" s="160">
        <f t="shared" si="43"/>
        <v>0</v>
      </c>
      <c r="BJ295" s="14" t="s">
        <v>83</v>
      </c>
      <c r="BK295" s="160">
        <f t="shared" si="44"/>
        <v>0</v>
      </c>
      <c r="BL295" s="14" t="s">
        <v>186</v>
      </c>
      <c r="BM295" s="159" t="s">
        <v>996</v>
      </c>
    </row>
    <row r="296" spans="2:65" s="1" customFormat="1" ht="21.75" customHeight="1" x14ac:dyDescent="0.2">
      <c r="B296" s="123"/>
      <c r="C296" s="149" t="s">
        <v>401</v>
      </c>
      <c r="D296" s="149" t="s">
        <v>161</v>
      </c>
      <c r="E296" s="150" t="s">
        <v>997</v>
      </c>
      <c r="F296" s="151" t="s">
        <v>998</v>
      </c>
      <c r="G296" s="152" t="s">
        <v>174</v>
      </c>
      <c r="H296" s="153">
        <v>0.6</v>
      </c>
      <c r="I296" s="154"/>
      <c r="J296" s="154"/>
      <c r="K296" s="155"/>
      <c r="L296" s="28"/>
      <c r="M296" s="156" t="s">
        <v>1</v>
      </c>
      <c r="N296" s="122" t="s">
        <v>37</v>
      </c>
      <c r="O296" s="157">
        <v>0</v>
      </c>
      <c r="P296" s="157">
        <f t="shared" si="36"/>
        <v>0</v>
      </c>
      <c r="Q296" s="157">
        <v>1.2869999999999999E-2</v>
      </c>
      <c r="R296" s="157">
        <f t="shared" si="37"/>
        <v>7.7219999999999997E-3</v>
      </c>
      <c r="S296" s="157">
        <v>0</v>
      </c>
      <c r="T296" s="158">
        <f t="shared" si="38"/>
        <v>0</v>
      </c>
      <c r="AR296" s="159" t="s">
        <v>186</v>
      </c>
      <c r="AT296" s="159" t="s">
        <v>161</v>
      </c>
      <c r="AU296" s="159" t="s">
        <v>83</v>
      </c>
      <c r="AY296" s="14" t="s">
        <v>159</v>
      </c>
      <c r="BE296" s="160">
        <f t="shared" si="39"/>
        <v>0</v>
      </c>
      <c r="BF296" s="160">
        <f t="shared" si="40"/>
        <v>0</v>
      </c>
      <c r="BG296" s="160">
        <f t="shared" si="41"/>
        <v>0</v>
      </c>
      <c r="BH296" s="160">
        <f t="shared" si="42"/>
        <v>0</v>
      </c>
      <c r="BI296" s="160">
        <f t="shared" si="43"/>
        <v>0</v>
      </c>
      <c r="BJ296" s="14" t="s">
        <v>83</v>
      </c>
      <c r="BK296" s="160">
        <f t="shared" si="44"/>
        <v>0</v>
      </c>
      <c r="BL296" s="14" t="s">
        <v>186</v>
      </c>
      <c r="BM296" s="159" t="s">
        <v>999</v>
      </c>
    </row>
    <row r="297" spans="2:65" s="1" customFormat="1" ht="21.75" customHeight="1" x14ac:dyDescent="0.2">
      <c r="B297" s="123"/>
      <c r="C297" s="149" t="s">
        <v>1000</v>
      </c>
      <c r="D297" s="149" t="s">
        <v>161</v>
      </c>
      <c r="E297" s="150" t="s">
        <v>1001</v>
      </c>
      <c r="F297" s="151" t="s">
        <v>1002</v>
      </c>
      <c r="G297" s="152" t="s">
        <v>166</v>
      </c>
      <c r="H297" s="153">
        <v>18</v>
      </c>
      <c r="I297" s="154"/>
      <c r="J297" s="154"/>
      <c r="K297" s="155"/>
      <c r="L297" s="28"/>
      <c r="M297" s="156" t="s">
        <v>1</v>
      </c>
      <c r="N297" s="122" t="s">
        <v>37</v>
      </c>
      <c r="O297" s="157">
        <v>0</v>
      </c>
      <c r="P297" s="157">
        <f t="shared" si="36"/>
        <v>0</v>
      </c>
      <c r="Q297" s="157">
        <v>1.4999999999999999E-4</v>
      </c>
      <c r="R297" s="157">
        <f t="shared" si="37"/>
        <v>2.6999999999999997E-3</v>
      </c>
      <c r="S297" s="157">
        <v>0</v>
      </c>
      <c r="T297" s="158">
        <f t="shared" si="38"/>
        <v>0</v>
      </c>
      <c r="AR297" s="159" t="s">
        <v>186</v>
      </c>
      <c r="AT297" s="159" t="s">
        <v>161</v>
      </c>
      <c r="AU297" s="159" t="s">
        <v>83</v>
      </c>
      <c r="AY297" s="14" t="s">
        <v>159</v>
      </c>
      <c r="BE297" s="160">
        <f t="shared" si="39"/>
        <v>0</v>
      </c>
      <c r="BF297" s="160">
        <f t="shared" si="40"/>
        <v>0</v>
      </c>
      <c r="BG297" s="160">
        <f t="shared" si="41"/>
        <v>0</v>
      </c>
      <c r="BH297" s="160">
        <f t="shared" si="42"/>
        <v>0</v>
      </c>
      <c r="BI297" s="160">
        <f t="shared" si="43"/>
        <v>0</v>
      </c>
      <c r="BJ297" s="14" t="s">
        <v>83</v>
      </c>
      <c r="BK297" s="160">
        <f t="shared" si="44"/>
        <v>0</v>
      </c>
      <c r="BL297" s="14" t="s">
        <v>186</v>
      </c>
      <c r="BM297" s="159" t="s">
        <v>1003</v>
      </c>
    </row>
    <row r="298" spans="2:65" s="1" customFormat="1" ht="21.75" customHeight="1" x14ac:dyDescent="0.2">
      <c r="B298" s="123"/>
      <c r="C298" s="149" t="s">
        <v>406</v>
      </c>
      <c r="D298" s="149" t="s">
        <v>161</v>
      </c>
      <c r="E298" s="150" t="s">
        <v>1004</v>
      </c>
      <c r="F298" s="151" t="s">
        <v>1005</v>
      </c>
      <c r="G298" s="152" t="s">
        <v>294</v>
      </c>
      <c r="H298" s="153"/>
      <c r="I298" s="154"/>
      <c r="J298" s="154"/>
      <c r="K298" s="155"/>
      <c r="L298" s="28"/>
      <c r="M298" s="156" t="s">
        <v>1</v>
      </c>
      <c r="N298" s="122" t="s">
        <v>37</v>
      </c>
      <c r="O298" s="157">
        <v>0</v>
      </c>
      <c r="P298" s="157">
        <f t="shared" si="36"/>
        <v>0</v>
      </c>
      <c r="Q298" s="157">
        <v>0</v>
      </c>
      <c r="R298" s="157">
        <f t="shared" si="37"/>
        <v>0</v>
      </c>
      <c r="S298" s="157">
        <v>0</v>
      </c>
      <c r="T298" s="158">
        <f t="shared" si="38"/>
        <v>0</v>
      </c>
      <c r="AR298" s="159" t="s">
        <v>186</v>
      </c>
      <c r="AT298" s="159" t="s">
        <v>161</v>
      </c>
      <c r="AU298" s="159" t="s">
        <v>83</v>
      </c>
      <c r="AY298" s="14" t="s">
        <v>159</v>
      </c>
      <c r="BE298" s="160">
        <f t="shared" si="39"/>
        <v>0</v>
      </c>
      <c r="BF298" s="160">
        <f t="shared" si="40"/>
        <v>0</v>
      </c>
      <c r="BG298" s="160">
        <f t="shared" si="41"/>
        <v>0</v>
      </c>
      <c r="BH298" s="160">
        <f t="shared" si="42"/>
        <v>0</v>
      </c>
      <c r="BI298" s="160">
        <f t="shared" si="43"/>
        <v>0</v>
      </c>
      <c r="BJ298" s="14" t="s">
        <v>83</v>
      </c>
      <c r="BK298" s="160">
        <f t="shared" si="44"/>
        <v>0</v>
      </c>
      <c r="BL298" s="14" t="s">
        <v>186</v>
      </c>
      <c r="BM298" s="159" t="s">
        <v>1006</v>
      </c>
    </row>
    <row r="299" spans="2:65" s="11" customFormat="1" ht="22.9" customHeight="1" x14ac:dyDescent="0.2">
      <c r="B299" s="138"/>
      <c r="D299" s="139" t="s">
        <v>70</v>
      </c>
      <c r="E299" s="147" t="s">
        <v>1007</v>
      </c>
      <c r="F299" s="147" t="s">
        <v>1008</v>
      </c>
      <c r="J299" s="148"/>
      <c r="L299" s="138"/>
      <c r="M299" s="142"/>
      <c r="P299" s="143">
        <f>SUM(P300:P306)</f>
        <v>0</v>
      </c>
      <c r="R299" s="143">
        <f>SUM(R300:R306)</f>
        <v>0.15463999999999997</v>
      </c>
      <c r="T299" s="144">
        <f>SUM(T300:T306)</f>
        <v>9.8999999999999991E-2</v>
      </c>
      <c r="AR299" s="139" t="s">
        <v>83</v>
      </c>
      <c r="AT299" s="145" t="s">
        <v>70</v>
      </c>
      <c r="AU299" s="145" t="s">
        <v>78</v>
      </c>
      <c r="AY299" s="139" t="s">
        <v>159</v>
      </c>
      <c r="BK299" s="146">
        <f>SUM(BK300:BK306)</f>
        <v>0</v>
      </c>
    </row>
    <row r="300" spans="2:65" s="235" customFormat="1" ht="21.75" customHeight="1" x14ac:dyDescent="0.2">
      <c r="B300" s="223"/>
      <c r="C300" s="239" t="s">
        <v>1009</v>
      </c>
      <c r="D300" s="239" t="s">
        <v>161</v>
      </c>
      <c r="E300" s="240" t="s">
        <v>1010</v>
      </c>
      <c r="F300" s="220" t="s">
        <v>1843</v>
      </c>
      <c r="G300" s="242" t="s">
        <v>166</v>
      </c>
      <c r="H300" s="222">
        <v>11</v>
      </c>
      <c r="I300" s="244"/>
      <c r="J300" s="244"/>
      <c r="K300" s="245"/>
      <c r="L300" s="246"/>
      <c r="M300" s="247" t="s">
        <v>1</v>
      </c>
      <c r="N300" s="248" t="s">
        <v>37</v>
      </c>
      <c r="O300" s="233">
        <v>0</v>
      </c>
      <c r="P300" s="233">
        <f t="shared" ref="P300:P306" si="45">O300*H300</f>
        <v>0</v>
      </c>
      <c r="Q300" s="233">
        <v>1.3600000000000001E-3</v>
      </c>
      <c r="R300" s="233">
        <f t="shared" ref="R300:R306" si="46">Q300*H300</f>
        <v>1.4960000000000001E-2</v>
      </c>
      <c r="S300" s="233">
        <v>0</v>
      </c>
      <c r="T300" s="234">
        <f t="shared" ref="T300:T306" si="47">S300*H300</f>
        <v>0</v>
      </c>
      <c r="AR300" s="236" t="s">
        <v>186</v>
      </c>
      <c r="AT300" s="236" t="s">
        <v>161</v>
      </c>
      <c r="AU300" s="236" t="s">
        <v>83</v>
      </c>
      <c r="AY300" s="237" t="s">
        <v>159</v>
      </c>
      <c r="BE300" s="238">
        <f t="shared" ref="BE300:BE306" si="48">IF(N300="základná",J300,0)</f>
        <v>0</v>
      </c>
      <c r="BF300" s="238">
        <f t="shared" ref="BF300:BF306" si="49">IF(N300="znížená",J300,0)</f>
        <v>0</v>
      </c>
      <c r="BG300" s="238">
        <f t="shared" ref="BG300:BG306" si="50">IF(N300="zákl. prenesená",J300,0)</f>
        <v>0</v>
      </c>
      <c r="BH300" s="238">
        <f t="shared" ref="BH300:BH306" si="51">IF(N300="zníž. prenesená",J300,0)</f>
        <v>0</v>
      </c>
      <c r="BI300" s="238">
        <f t="shared" ref="BI300:BI306" si="52">IF(N300="nulová",J300,0)</f>
        <v>0</v>
      </c>
      <c r="BJ300" s="237" t="s">
        <v>83</v>
      </c>
      <c r="BK300" s="238">
        <f t="shared" ref="BK300:BK306" si="53">ROUND(I300*H300,2)</f>
        <v>0</v>
      </c>
      <c r="BL300" s="237" t="s">
        <v>186</v>
      </c>
      <c r="BM300" s="236" t="s">
        <v>1011</v>
      </c>
    </row>
    <row r="301" spans="2:65" s="235" customFormat="1" ht="16.5" customHeight="1" x14ac:dyDescent="0.2">
      <c r="B301" s="223"/>
      <c r="C301" s="239" t="s">
        <v>409</v>
      </c>
      <c r="D301" s="239" t="s">
        <v>161</v>
      </c>
      <c r="E301" s="240" t="s">
        <v>1012</v>
      </c>
      <c r="F301" s="220" t="s">
        <v>1013</v>
      </c>
      <c r="G301" s="242" t="s">
        <v>166</v>
      </c>
      <c r="H301" s="222">
        <v>11</v>
      </c>
      <c r="I301" s="244"/>
      <c r="J301" s="244"/>
      <c r="K301" s="245"/>
      <c r="L301" s="246"/>
      <c r="M301" s="247" t="s">
        <v>1</v>
      </c>
      <c r="N301" s="248" t="s">
        <v>37</v>
      </c>
      <c r="O301" s="233">
        <v>0</v>
      </c>
      <c r="P301" s="233">
        <f t="shared" si="45"/>
        <v>0</v>
      </c>
      <c r="Q301" s="233">
        <v>0</v>
      </c>
      <c r="R301" s="233">
        <f t="shared" si="46"/>
        <v>0</v>
      </c>
      <c r="S301" s="233">
        <v>1E-3</v>
      </c>
      <c r="T301" s="234">
        <f t="shared" si="47"/>
        <v>1.0999999999999999E-2</v>
      </c>
      <c r="AR301" s="236" t="s">
        <v>186</v>
      </c>
      <c r="AT301" s="236" t="s">
        <v>161</v>
      </c>
      <c r="AU301" s="236" t="s">
        <v>83</v>
      </c>
      <c r="AY301" s="237" t="s">
        <v>159</v>
      </c>
      <c r="BE301" s="238">
        <f t="shared" si="48"/>
        <v>0</v>
      </c>
      <c r="BF301" s="238">
        <f t="shared" si="49"/>
        <v>0</v>
      </c>
      <c r="BG301" s="238">
        <f t="shared" si="50"/>
        <v>0</v>
      </c>
      <c r="BH301" s="238">
        <f t="shared" si="51"/>
        <v>0</v>
      </c>
      <c r="BI301" s="238">
        <f t="shared" si="52"/>
        <v>0</v>
      </c>
      <c r="BJ301" s="237" t="s">
        <v>83</v>
      </c>
      <c r="BK301" s="238">
        <f t="shared" si="53"/>
        <v>0</v>
      </c>
      <c r="BL301" s="237" t="s">
        <v>186</v>
      </c>
      <c r="BM301" s="236" t="s">
        <v>1014</v>
      </c>
    </row>
    <row r="302" spans="2:65" s="1" customFormat="1" ht="16.5" customHeight="1" x14ac:dyDescent="0.2">
      <c r="B302" s="123"/>
      <c r="C302" s="149" t="s">
        <v>1015</v>
      </c>
      <c r="D302" s="149" t="s">
        <v>161</v>
      </c>
      <c r="E302" s="150" t="s">
        <v>1016</v>
      </c>
      <c r="F302" s="151" t="s">
        <v>1017</v>
      </c>
      <c r="G302" s="152" t="s">
        <v>196</v>
      </c>
      <c r="H302" s="153">
        <v>38</v>
      </c>
      <c r="I302" s="244"/>
      <c r="J302" s="244"/>
      <c r="K302" s="155"/>
      <c r="L302" s="28"/>
      <c r="M302" s="156" t="s">
        <v>1</v>
      </c>
      <c r="N302" s="122" t="s">
        <v>37</v>
      </c>
      <c r="O302" s="157">
        <v>0</v>
      </c>
      <c r="P302" s="157">
        <f t="shared" si="45"/>
        <v>0</v>
      </c>
      <c r="Q302" s="157">
        <v>3.2399999999999998E-3</v>
      </c>
      <c r="R302" s="157">
        <f t="shared" si="46"/>
        <v>0.12311999999999999</v>
      </c>
      <c r="S302" s="157">
        <v>0</v>
      </c>
      <c r="T302" s="158">
        <f t="shared" si="47"/>
        <v>0</v>
      </c>
      <c r="AR302" s="159" t="s">
        <v>186</v>
      </c>
      <c r="AT302" s="159" t="s">
        <v>161</v>
      </c>
      <c r="AU302" s="159" t="s">
        <v>83</v>
      </c>
      <c r="AY302" s="14" t="s">
        <v>159</v>
      </c>
      <c r="BE302" s="160">
        <f t="shared" si="48"/>
        <v>0</v>
      </c>
      <c r="BF302" s="160">
        <f t="shared" si="49"/>
        <v>0</v>
      </c>
      <c r="BG302" s="160">
        <f t="shared" si="50"/>
        <v>0</v>
      </c>
      <c r="BH302" s="160">
        <f t="shared" si="51"/>
        <v>0</v>
      </c>
      <c r="BI302" s="160">
        <f t="shared" si="52"/>
        <v>0</v>
      </c>
      <c r="BJ302" s="14" t="s">
        <v>83</v>
      </c>
      <c r="BK302" s="160">
        <f t="shared" si="53"/>
        <v>0</v>
      </c>
      <c r="BL302" s="14" t="s">
        <v>186</v>
      </c>
      <c r="BM302" s="159" t="s">
        <v>1018</v>
      </c>
    </row>
    <row r="303" spans="2:65" s="1" customFormat="1" ht="16.5" customHeight="1" x14ac:dyDescent="0.2">
      <c r="B303" s="123"/>
      <c r="C303" s="149" t="s">
        <v>411</v>
      </c>
      <c r="D303" s="149" t="s">
        <v>161</v>
      </c>
      <c r="E303" s="150" t="s">
        <v>1019</v>
      </c>
      <c r="F303" s="151" t="s">
        <v>1020</v>
      </c>
      <c r="G303" s="152" t="s">
        <v>196</v>
      </c>
      <c r="H303" s="153">
        <v>38</v>
      </c>
      <c r="I303" s="244"/>
      <c r="J303" s="244"/>
      <c r="K303" s="155"/>
      <c r="L303" s="28"/>
      <c r="M303" s="156" t="s">
        <v>1</v>
      </c>
      <c r="N303" s="122" t="s">
        <v>37</v>
      </c>
      <c r="O303" s="157">
        <v>0</v>
      </c>
      <c r="P303" s="157">
        <f t="shared" si="45"/>
        <v>0</v>
      </c>
      <c r="Q303" s="157">
        <v>0</v>
      </c>
      <c r="R303" s="157">
        <f t="shared" si="46"/>
        <v>0</v>
      </c>
      <c r="S303" s="157">
        <v>2E-3</v>
      </c>
      <c r="T303" s="158">
        <f t="shared" si="47"/>
        <v>7.5999999999999998E-2</v>
      </c>
      <c r="AR303" s="159" t="s">
        <v>186</v>
      </c>
      <c r="AT303" s="159" t="s">
        <v>161</v>
      </c>
      <c r="AU303" s="159" t="s">
        <v>83</v>
      </c>
      <c r="AY303" s="14" t="s">
        <v>159</v>
      </c>
      <c r="BE303" s="160">
        <f t="shared" si="48"/>
        <v>0</v>
      </c>
      <c r="BF303" s="160">
        <f t="shared" si="49"/>
        <v>0</v>
      </c>
      <c r="BG303" s="160">
        <f t="shared" si="50"/>
        <v>0</v>
      </c>
      <c r="BH303" s="160">
        <f t="shared" si="51"/>
        <v>0</v>
      </c>
      <c r="BI303" s="160">
        <f t="shared" si="52"/>
        <v>0</v>
      </c>
      <c r="BJ303" s="14" t="s">
        <v>83</v>
      </c>
      <c r="BK303" s="160">
        <f t="shared" si="53"/>
        <v>0</v>
      </c>
      <c r="BL303" s="14" t="s">
        <v>186</v>
      </c>
      <c r="BM303" s="159" t="s">
        <v>1021</v>
      </c>
    </row>
    <row r="304" spans="2:65" s="235" customFormat="1" ht="24.4" customHeight="1" x14ac:dyDescent="0.2">
      <c r="B304" s="223"/>
      <c r="C304" s="239" t="s">
        <v>1022</v>
      </c>
      <c r="D304" s="239" t="s">
        <v>161</v>
      </c>
      <c r="E304" s="240" t="s">
        <v>1023</v>
      </c>
      <c r="F304" s="220" t="s">
        <v>1838</v>
      </c>
      <c r="G304" s="242" t="s">
        <v>196</v>
      </c>
      <c r="H304" s="222">
        <v>6</v>
      </c>
      <c r="I304" s="244"/>
      <c r="J304" s="244"/>
      <c r="K304" s="245"/>
      <c r="L304" s="246"/>
      <c r="M304" s="247" t="s">
        <v>1</v>
      </c>
      <c r="N304" s="248" t="s">
        <v>37</v>
      </c>
      <c r="O304" s="233">
        <v>0</v>
      </c>
      <c r="P304" s="233">
        <f t="shared" si="45"/>
        <v>0</v>
      </c>
      <c r="Q304" s="233">
        <v>2.7599999999999999E-3</v>
      </c>
      <c r="R304" s="233">
        <f t="shared" si="46"/>
        <v>1.6559999999999998E-2</v>
      </c>
      <c r="S304" s="233">
        <v>0</v>
      </c>
      <c r="T304" s="234">
        <f t="shared" si="47"/>
        <v>0</v>
      </c>
      <c r="AR304" s="236" t="s">
        <v>186</v>
      </c>
      <c r="AT304" s="236" t="s">
        <v>161</v>
      </c>
      <c r="AU304" s="236" t="s">
        <v>83</v>
      </c>
      <c r="AY304" s="237" t="s">
        <v>159</v>
      </c>
      <c r="BE304" s="238">
        <f t="shared" si="48"/>
        <v>0</v>
      </c>
      <c r="BF304" s="238">
        <f t="shared" si="49"/>
        <v>0</v>
      </c>
      <c r="BG304" s="238">
        <f t="shared" si="50"/>
        <v>0</v>
      </c>
      <c r="BH304" s="238">
        <f t="shared" si="51"/>
        <v>0</v>
      </c>
      <c r="BI304" s="238">
        <f t="shared" si="52"/>
        <v>0</v>
      </c>
      <c r="BJ304" s="237" t="s">
        <v>83</v>
      </c>
      <c r="BK304" s="238">
        <f t="shared" si="53"/>
        <v>0</v>
      </c>
      <c r="BL304" s="237" t="s">
        <v>186</v>
      </c>
      <c r="BM304" s="236" t="s">
        <v>1024</v>
      </c>
    </row>
    <row r="305" spans="2:65" s="235" customFormat="1" ht="16.5" customHeight="1" x14ac:dyDescent="0.2">
      <c r="B305" s="223"/>
      <c r="C305" s="239" t="s">
        <v>415</v>
      </c>
      <c r="D305" s="239" t="s">
        <v>161</v>
      </c>
      <c r="E305" s="240" t="s">
        <v>1025</v>
      </c>
      <c r="F305" s="220" t="s">
        <v>1839</v>
      </c>
      <c r="G305" s="242" t="s">
        <v>196</v>
      </c>
      <c r="H305" s="222">
        <v>6</v>
      </c>
      <c r="I305" s="244"/>
      <c r="J305" s="244"/>
      <c r="K305" s="245"/>
      <c r="L305" s="246"/>
      <c r="M305" s="247" t="s">
        <v>1</v>
      </c>
      <c r="N305" s="248" t="s">
        <v>37</v>
      </c>
      <c r="O305" s="233">
        <v>0</v>
      </c>
      <c r="P305" s="233">
        <f t="shared" si="45"/>
        <v>0</v>
      </c>
      <c r="Q305" s="233">
        <v>0</v>
      </c>
      <c r="R305" s="233">
        <f t="shared" si="46"/>
        <v>0</v>
      </c>
      <c r="S305" s="233">
        <v>2E-3</v>
      </c>
      <c r="T305" s="234">
        <f t="shared" si="47"/>
        <v>1.2E-2</v>
      </c>
      <c r="AR305" s="236" t="s">
        <v>186</v>
      </c>
      <c r="AT305" s="236" t="s">
        <v>161</v>
      </c>
      <c r="AU305" s="236" t="s">
        <v>83</v>
      </c>
      <c r="AY305" s="237" t="s">
        <v>159</v>
      </c>
      <c r="BE305" s="238">
        <f t="shared" si="48"/>
        <v>0</v>
      </c>
      <c r="BF305" s="238">
        <f t="shared" si="49"/>
        <v>0</v>
      </c>
      <c r="BG305" s="238">
        <f t="shared" si="50"/>
        <v>0</v>
      </c>
      <c r="BH305" s="238">
        <f t="shared" si="51"/>
        <v>0</v>
      </c>
      <c r="BI305" s="238">
        <f t="shared" si="52"/>
        <v>0</v>
      </c>
      <c r="BJ305" s="237" t="s">
        <v>83</v>
      </c>
      <c r="BK305" s="238">
        <f t="shared" si="53"/>
        <v>0</v>
      </c>
      <c r="BL305" s="237" t="s">
        <v>186</v>
      </c>
      <c r="BM305" s="236" t="s">
        <v>1026</v>
      </c>
    </row>
    <row r="306" spans="2:65" s="1" customFormat="1" ht="24.4" customHeight="1" x14ac:dyDescent="0.2">
      <c r="B306" s="123"/>
      <c r="C306" s="149" t="s">
        <v>1027</v>
      </c>
      <c r="D306" s="149" t="s">
        <v>161</v>
      </c>
      <c r="E306" s="150" t="s">
        <v>1028</v>
      </c>
      <c r="F306" s="151" t="s">
        <v>1029</v>
      </c>
      <c r="G306" s="152" t="s">
        <v>294</v>
      </c>
      <c r="H306" s="153"/>
      <c r="I306" s="154"/>
      <c r="J306" s="154"/>
      <c r="K306" s="155"/>
      <c r="L306" s="28"/>
      <c r="M306" s="156" t="s">
        <v>1</v>
      </c>
      <c r="N306" s="122" t="s">
        <v>37</v>
      </c>
      <c r="O306" s="157">
        <v>0</v>
      </c>
      <c r="P306" s="157">
        <f t="shared" si="45"/>
        <v>0</v>
      </c>
      <c r="Q306" s="157">
        <v>0</v>
      </c>
      <c r="R306" s="157">
        <f t="shared" si="46"/>
        <v>0</v>
      </c>
      <c r="S306" s="157">
        <v>0</v>
      </c>
      <c r="T306" s="158">
        <f t="shared" si="47"/>
        <v>0</v>
      </c>
      <c r="AR306" s="159" t="s">
        <v>186</v>
      </c>
      <c r="AT306" s="159" t="s">
        <v>161</v>
      </c>
      <c r="AU306" s="159" t="s">
        <v>83</v>
      </c>
      <c r="AY306" s="14" t="s">
        <v>159</v>
      </c>
      <c r="BE306" s="160">
        <f t="shared" si="48"/>
        <v>0</v>
      </c>
      <c r="BF306" s="160">
        <f t="shared" si="49"/>
        <v>0</v>
      </c>
      <c r="BG306" s="160">
        <f t="shared" si="50"/>
        <v>0</v>
      </c>
      <c r="BH306" s="160">
        <f t="shared" si="51"/>
        <v>0</v>
      </c>
      <c r="BI306" s="160">
        <f t="shared" si="52"/>
        <v>0</v>
      </c>
      <c r="BJ306" s="14" t="s">
        <v>83</v>
      </c>
      <c r="BK306" s="160">
        <f t="shared" si="53"/>
        <v>0</v>
      </c>
      <c r="BL306" s="14" t="s">
        <v>186</v>
      </c>
      <c r="BM306" s="159" t="s">
        <v>1030</v>
      </c>
    </row>
    <row r="307" spans="2:65" s="11" customFormat="1" ht="22.9" customHeight="1" x14ac:dyDescent="0.2">
      <c r="B307" s="138"/>
      <c r="D307" s="139" t="s">
        <v>70</v>
      </c>
      <c r="E307" s="147" t="s">
        <v>320</v>
      </c>
      <c r="F307" s="147" t="s">
        <v>321</v>
      </c>
      <c r="J307" s="148"/>
      <c r="L307" s="138"/>
      <c r="M307" s="142"/>
      <c r="P307" s="143">
        <f>SUM(P308:P323)</f>
        <v>0</v>
      </c>
      <c r="R307" s="143">
        <f>SUM(R308:R323)</f>
        <v>0</v>
      </c>
      <c r="T307" s="144">
        <f>SUM(T308:T323)</f>
        <v>28.318160000000002</v>
      </c>
      <c r="AR307" s="139" t="s">
        <v>83</v>
      </c>
      <c r="AT307" s="145" t="s">
        <v>70</v>
      </c>
      <c r="AU307" s="145" t="s">
        <v>78</v>
      </c>
      <c r="AY307" s="139" t="s">
        <v>159</v>
      </c>
      <c r="BK307" s="146">
        <f>SUM(BK308:BK323)</f>
        <v>0</v>
      </c>
    </row>
    <row r="308" spans="2:65" s="1" customFormat="1" ht="21.75" customHeight="1" x14ac:dyDescent="0.2">
      <c r="B308" s="123"/>
      <c r="C308" s="149" t="s">
        <v>418</v>
      </c>
      <c r="D308" s="149" t="s">
        <v>161</v>
      </c>
      <c r="E308" s="150" t="s">
        <v>1031</v>
      </c>
      <c r="F308" s="151" t="s">
        <v>1032</v>
      </c>
      <c r="G308" s="152" t="s">
        <v>174</v>
      </c>
      <c r="H308" s="153">
        <v>237.03</v>
      </c>
      <c r="I308" s="154"/>
      <c r="J308" s="154"/>
      <c r="K308" s="155"/>
      <c r="L308" s="28"/>
      <c r="M308" s="156" t="s">
        <v>1</v>
      </c>
      <c r="N308" s="122" t="s">
        <v>37</v>
      </c>
      <c r="O308" s="157">
        <v>0</v>
      </c>
      <c r="P308" s="157">
        <f t="shared" ref="P308:P323" si="54">O308*H308</f>
        <v>0</v>
      </c>
      <c r="Q308" s="157">
        <v>0</v>
      </c>
      <c r="R308" s="157">
        <f t="shared" ref="R308:R323" si="55">Q308*H308</f>
        <v>0</v>
      </c>
      <c r="S308" s="157">
        <v>2.4E-2</v>
      </c>
      <c r="T308" s="158">
        <f t="shared" ref="T308:T323" si="56">S308*H308</f>
        <v>5.68872</v>
      </c>
      <c r="AR308" s="159" t="s">
        <v>186</v>
      </c>
      <c r="AT308" s="159" t="s">
        <v>161</v>
      </c>
      <c r="AU308" s="159" t="s">
        <v>83</v>
      </c>
      <c r="AY308" s="14" t="s">
        <v>159</v>
      </c>
      <c r="BE308" s="160">
        <f t="shared" ref="BE308:BE323" si="57">IF(N308="základná",J308,0)</f>
        <v>0</v>
      </c>
      <c r="BF308" s="160">
        <f t="shared" ref="BF308:BF323" si="58">IF(N308="znížená",J308,0)</f>
        <v>0</v>
      </c>
      <c r="BG308" s="160">
        <f t="shared" ref="BG308:BG323" si="59">IF(N308="zákl. prenesená",J308,0)</f>
        <v>0</v>
      </c>
      <c r="BH308" s="160">
        <f t="shared" ref="BH308:BH323" si="60">IF(N308="zníž. prenesená",J308,0)</f>
        <v>0</v>
      </c>
      <c r="BI308" s="160">
        <f t="shared" ref="BI308:BI323" si="61">IF(N308="nulová",J308,0)</f>
        <v>0</v>
      </c>
      <c r="BJ308" s="14" t="s">
        <v>83</v>
      </c>
      <c r="BK308" s="160">
        <f t="shared" ref="BK308:BK323" si="62">ROUND(I308*H308,2)</f>
        <v>0</v>
      </c>
      <c r="BL308" s="14" t="s">
        <v>186</v>
      </c>
      <c r="BM308" s="159" t="s">
        <v>1033</v>
      </c>
    </row>
    <row r="309" spans="2:65" s="1" customFormat="1" ht="21.75" customHeight="1" x14ac:dyDescent="0.2">
      <c r="B309" s="123"/>
      <c r="C309" s="149" t="s">
        <v>1034</v>
      </c>
      <c r="D309" s="149" t="s">
        <v>161</v>
      </c>
      <c r="E309" s="150" t="s">
        <v>1035</v>
      </c>
      <c r="F309" s="151" t="s">
        <v>1036</v>
      </c>
      <c r="G309" s="152" t="s">
        <v>174</v>
      </c>
      <c r="H309" s="153">
        <v>237.03</v>
      </c>
      <c r="I309" s="154"/>
      <c r="J309" s="154"/>
      <c r="K309" s="155"/>
      <c r="L309" s="28"/>
      <c r="M309" s="156" t="s">
        <v>1</v>
      </c>
      <c r="N309" s="122" t="s">
        <v>37</v>
      </c>
      <c r="O309" s="157">
        <v>0</v>
      </c>
      <c r="P309" s="157">
        <f t="shared" si="54"/>
        <v>0</v>
      </c>
      <c r="Q309" s="157">
        <v>0</v>
      </c>
      <c r="R309" s="157">
        <f t="shared" si="55"/>
        <v>0</v>
      </c>
      <c r="S309" s="157">
        <v>8.0000000000000002E-3</v>
      </c>
      <c r="T309" s="158">
        <f t="shared" si="56"/>
        <v>1.8962400000000001</v>
      </c>
      <c r="AR309" s="159" t="s">
        <v>186</v>
      </c>
      <c r="AT309" s="159" t="s">
        <v>161</v>
      </c>
      <c r="AU309" s="159" t="s">
        <v>83</v>
      </c>
      <c r="AY309" s="14" t="s">
        <v>159</v>
      </c>
      <c r="BE309" s="160">
        <f t="shared" si="57"/>
        <v>0</v>
      </c>
      <c r="BF309" s="160">
        <f t="shared" si="58"/>
        <v>0</v>
      </c>
      <c r="BG309" s="160">
        <f t="shared" si="59"/>
        <v>0</v>
      </c>
      <c r="BH309" s="160">
        <f t="shared" si="60"/>
        <v>0</v>
      </c>
      <c r="BI309" s="160">
        <f t="shared" si="61"/>
        <v>0</v>
      </c>
      <c r="BJ309" s="14" t="s">
        <v>83</v>
      </c>
      <c r="BK309" s="160">
        <f t="shared" si="62"/>
        <v>0</v>
      </c>
      <c r="BL309" s="14" t="s">
        <v>186</v>
      </c>
      <c r="BM309" s="159" t="s">
        <v>1037</v>
      </c>
    </row>
    <row r="310" spans="2:65" s="1" customFormat="1" ht="16.5" customHeight="1" x14ac:dyDescent="0.2">
      <c r="B310" s="123"/>
      <c r="C310" s="149" t="s">
        <v>424</v>
      </c>
      <c r="D310" s="149" t="s">
        <v>161</v>
      </c>
      <c r="E310" s="150" t="s">
        <v>1038</v>
      </c>
      <c r="F310" s="151" t="s">
        <v>1039</v>
      </c>
      <c r="G310" s="152" t="s">
        <v>174</v>
      </c>
      <c r="H310" s="153">
        <v>16.72</v>
      </c>
      <c r="I310" s="154"/>
      <c r="J310" s="154"/>
      <c r="K310" s="155"/>
      <c r="L310" s="28"/>
      <c r="M310" s="156" t="s">
        <v>1</v>
      </c>
      <c r="N310" s="122" t="s">
        <v>37</v>
      </c>
      <c r="O310" s="157">
        <v>0</v>
      </c>
      <c r="P310" s="157">
        <f t="shared" si="54"/>
        <v>0</v>
      </c>
      <c r="Q310" s="157">
        <v>0</v>
      </c>
      <c r="R310" s="157">
        <f t="shared" si="55"/>
        <v>0</v>
      </c>
      <c r="S310" s="157">
        <v>0.01</v>
      </c>
      <c r="T310" s="158">
        <f t="shared" si="56"/>
        <v>0.16719999999999999</v>
      </c>
      <c r="AR310" s="159" t="s">
        <v>186</v>
      </c>
      <c r="AT310" s="159" t="s">
        <v>161</v>
      </c>
      <c r="AU310" s="159" t="s">
        <v>83</v>
      </c>
      <c r="AY310" s="14" t="s">
        <v>159</v>
      </c>
      <c r="BE310" s="160">
        <f t="shared" si="57"/>
        <v>0</v>
      </c>
      <c r="BF310" s="160">
        <f t="shared" si="58"/>
        <v>0</v>
      </c>
      <c r="BG310" s="160">
        <f t="shared" si="59"/>
        <v>0</v>
      </c>
      <c r="BH310" s="160">
        <f t="shared" si="60"/>
        <v>0</v>
      </c>
      <c r="BI310" s="160">
        <f t="shared" si="61"/>
        <v>0</v>
      </c>
      <c r="BJ310" s="14" t="s">
        <v>83</v>
      </c>
      <c r="BK310" s="160">
        <f t="shared" si="62"/>
        <v>0</v>
      </c>
      <c r="BL310" s="14" t="s">
        <v>186</v>
      </c>
      <c r="BM310" s="159" t="s">
        <v>1040</v>
      </c>
    </row>
    <row r="311" spans="2:65" s="1" customFormat="1" ht="24.4" customHeight="1" x14ac:dyDescent="0.2">
      <c r="B311" s="123"/>
      <c r="C311" s="149" t="s">
        <v>1041</v>
      </c>
      <c r="D311" s="149" t="s">
        <v>161</v>
      </c>
      <c r="E311" s="150" t="s">
        <v>322</v>
      </c>
      <c r="F311" s="151" t="s">
        <v>323</v>
      </c>
      <c r="G311" s="152" t="s">
        <v>166</v>
      </c>
      <c r="H311" s="153">
        <v>4</v>
      </c>
      <c r="I311" s="154"/>
      <c r="J311" s="154"/>
      <c r="K311" s="155"/>
      <c r="L311" s="28"/>
      <c r="M311" s="156" t="s">
        <v>1</v>
      </c>
      <c r="N311" s="122" t="s">
        <v>37</v>
      </c>
      <c r="O311" s="157">
        <v>0</v>
      </c>
      <c r="P311" s="157">
        <f t="shared" si="54"/>
        <v>0</v>
      </c>
      <c r="Q311" s="157">
        <v>0</v>
      </c>
      <c r="R311" s="157">
        <f t="shared" si="55"/>
        <v>0</v>
      </c>
      <c r="S311" s="157">
        <v>0</v>
      </c>
      <c r="T311" s="158">
        <f t="shared" si="56"/>
        <v>0</v>
      </c>
      <c r="AR311" s="159" t="s">
        <v>186</v>
      </c>
      <c r="AT311" s="159" t="s">
        <v>161</v>
      </c>
      <c r="AU311" s="159" t="s">
        <v>83</v>
      </c>
      <c r="AY311" s="14" t="s">
        <v>159</v>
      </c>
      <c r="BE311" s="160">
        <f t="shared" si="57"/>
        <v>0</v>
      </c>
      <c r="BF311" s="160">
        <f t="shared" si="58"/>
        <v>0</v>
      </c>
      <c r="BG311" s="160">
        <f t="shared" si="59"/>
        <v>0</v>
      </c>
      <c r="BH311" s="160">
        <f t="shared" si="60"/>
        <v>0</v>
      </c>
      <c r="BI311" s="160">
        <f t="shared" si="61"/>
        <v>0</v>
      </c>
      <c r="BJ311" s="14" t="s">
        <v>83</v>
      </c>
      <c r="BK311" s="160">
        <f t="shared" si="62"/>
        <v>0</v>
      </c>
      <c r="BL311" s="14" t="s">
        <v>186</v>
      </c>
      <c r="BM311" s="159" t="s">
        <v>1042</v>
      </c>
    </row>
    <row r="312" spans="2:65" s="1" customFormat="1" ht="24.4" customHeight="1" x14ac:dyDescent="0.2">
      <c r="B312" s="123"/>
      <c r="C312" s="149" t="s">
        <v>427</v>
      </c>
      <c r="D312" s="149" t="s">
        <v>161</v>
      </c>
      <c r="E312" s="150" t="s">
        <v>1043</v>
      </c>
      <c r="F312" s="151" t="s">
        <v>1044</v>
      </c>
      <c r="G312" s="152" t="s">
        <v>166</v>
      </c>
      <c r="H312" s="243">
        <v>15</v>
      </c>
      <c r="I312" s="154"/>
      <c r="J312" s="154"/>
      <c r="K312" s="155"/>
      <c r="L312" s="28"/>
      <c r="M312" s="156" t="s">
        <v>1</v>
      </c>
      <c r="N312" s="122" t="s">
        <v>37</v>
      </c>
      <c r="O312" s="157">
        <v>0</v>
      </c>
      <c r="P312" s="157">
        <f t="shared" si="54"/>
        <v>0</v>
      </c>
      <c r="Q312" s="157">
        <v>0</v>
      </c>
      <c r="R312" s="157">
        <f t="shared" si="55"/>
        <v>0</v>
      </c>
      <c r="S312" s="157">
        <v>0</v>
      </c>
      <c r="T312" s="158">
        <f t="shared" si="56"/>
        <v>0</v>
      </c>
      <c r="AR312" s="159" t="s">
        <v>186</v>
      </c>
      <c r="AT312" s="159" t="s">
        <v>161</v>
      </c>
      <c r="AU312" s="159" t="s">
        <v>83</v>
      </c>
      <c r="AY312" s="14" t="s">
        <v>159</v>
      </c>
      <c r="BE312" s="160">
        <f t="shared" si="57"/>
        <v>0</v>
      </c>
      <c r="BF312" s="160">
        <f t="shared" si="58"/>
        <v>0</v>
      </c>
      <c r="BG312" s="160">
        <f t="shared" si="59"/>
        <v>0</v>
      </c>
      <c r="BH312" s="160">
        <f t="shared" si="60"/>
        <v>0</v>
      </c>
      <c r="BI312" s="160">
        <f t="shared" si="61"/>
        <v>0</v>
      </c>
      <c r="BJ312" s="14" t="s">
        <v>83</v>
      </c>
      <c r="BK312" s="160">
        <f t="shared" si="62"/>
        <v>0</v>
      </c>
      <c r="BL312" s="14" t="s">
        <v>186</v>
      </c>
      <c r="BM312" s="159" t="s">
        <v>1045</v>
      </c>
    </row>
    <row r="313" spans="2:65" s="235" customFormat="1" ht="24.4" customHeight="1" x14ac:dyDescent="0.2">
      <c r="B313" s="223"/>
      <c r="C313" s="239" t="s">
        <v>1046</v>
      </c>
      <c r="D313" s="239" t="s">
        <v>161</v>
      </c>
      <c r="E313" s="240" t="s">
        <v>1047</v>
      </c>
      <c r="F313" s="220" t="s">
        <v>1840</v>
      </c>
      <c r="G313" s="242" t="s">
        <v>166</v>
      </c>
      <c r="H313" s="222">
        <v>2</v>
      </c>
      <c r="I313" s="313"/>
      <c r="J313" s="244"/>
      <c r="K313" s="245"/>
      <c r="L313" s="246"/>
      <c r="M313" s="247" t="s">
        <v>1</v>
      </c>
      <c r="N313" s="248" t="s">
        <v>37</v>
      </c>
      <c r="O313" s="233">
        <v>0</v>
      </c>
      <c r="P313" s="233">
        <f t="shared" si="54"/>
        <v>0</v>
      </c>
      <c r="Q313" s="233">
        <v>0</v>
      </c>
      <c r="R313" s="233">
        <f t="shared" si="55"/>
        <v>0</v>
      </c>
      <c r="S313" s="233">
        <v>0</v>
      </c>
      <c r="T313" s="234">
        <f t="shared" si="56"/>
        <v>0</v>
      </c>
      <c r="AR313" s="236" t="s">
        <v>186</v>
      </c>
      <c r="AT313" s="236" t="s">
        <v>161</v>
      </c>
      <c r="AU313" s="236" t="s">
        <v>83</v>
      </c>
      <c r="AY313" s="237" t="s">
        <v>159</v>
      </c>
      <c r="BE313" s="238">
        <f t="shared" si="57"/>
        <v>0</v>
      </c>
      <c r="BF313" s="238">
        <f t="shared" si="58"/>
        <v>0</v>
      </c>
      <c r="BG313" s="238">
        <f t="shared" si="59"/>
        <v>0</v>
      </c>
      <c r="BH313" s="238">
        <f t="shared" si="60"/>
        <v>0</v>
      </c>
      <c r="BI313" s="238">
        <f t="shared" si="61"/>
        <v>0</v>
      </c>
      <c r="BJ313" s="237" t="s">
        <v>83</v>
      </c>
      <c r="BK313" s="238">
        <f t="shared" si="62"/>
        <v>0</v>
      </c>
      <c r="BL313" s="237" t="s">
        <v>186</v>
      </c>
      <c r="BM313" s="236" t="s">
        <v>1048</v>
      </c>
    </row>
    <row r="314" spans="2:65" s="235" customFormat="1" ht="24.4" customHeight="1" x14ac:dyDescent="0.2">
      <c r="B314" s="223"/>
      <c r="C314" s="239" t="s">
        <v>431</v>
      </c>
      <c r="D314" s="239" t="s">
        <v>161</v>
      </c>
      <c r="E314" s="240" t="s">
        <v>1049</v>
      </c>
      <c r="F314" s="241" t="s">
        <v>1050</v>
      </c>
      <c r="G314" s="242" t="s">
        <v>166</v>
      </c>
      <c r="H314" s="243">
        <v>2</v>
      </c>
      <c r="I314" s="244"/>
      <c r="J314" s="244"/>
      <c r="K314" s="245"/>
      <c r="L314" s="246"/>
      <c r="M314" s="247" t="s">
        <v>1</v>
      </c>
      <c r="N314" s="248" t="s">
        <v>37</v>
      </c>
      <c r="O314" s="233">
        <v>0</v>
      </c>
      <c r="P314" s="233">
        <f t="shared" si="54"/>
        <v>0</v>
      </c>
      <c r="Q314" s="233">
        <v>0</v>
      </c>
      <c r="R314" s="233">
        <f t="shared" si="55"/>
        <v>0</v>
      </c>
      <c r="S314" s="233">
        <v>0</v>
      </c>
      <c r="T314" s="234">
        <f t="shared" si="56"/>
        <v>0</v>
      </c>
      <c r="AR314" s="236" t="s">
        <v>186</v>
      </c>
      <c r="AT314" s="236" t="s">
        <v>161</v>
      </c>
      <c r="AU314" s="236" t="s">
        <v>83</v>
      </c>
      <c r="AY314" s="237" t="s">
        <v>159</v>
      </c>
      <c r="BE314" s="238">
        <f t="shared" si="57"/>
        <v>0</v>
      </c>
      <c r="BF314" s="238">
        <f t="shared" si="58"/>
        <v>0</v>
      </c>
      <c r="BG314" s="238">
        <f t="shared" si="59"/>
        <v>0</v>
      </c>
      <c r="BH314" s="238">
        <f t="shared" si="60"/>
        <v>0</v>
      </c>
      <c r="BI314" s="238">
        <f t="shared" si="61"/>
        <v>0</v>
      </c>
      <c r="BJ314" s="237" t="s">
        <v>83</v>
      </c>
      <c r="BK314" s="238">
        <f t="shared" si="62"/>
        <v>0</v>
      </c>
      <c r="BL314" s="237" t="s">
        <v>186</v>
      </c>
      <c r="BM314" s="236" t="s">
        <v>1051</v>
      </c>
    </row>
    <row r="315" spans="2:65" s="235" customFormat="1" ht="37.9" customHeight="1" x14ac:dyDescent="0.2">
      <c r="B315" s="223"/>
      <c r="C315" s="239" t="s">
        <v>1052</v>
      </c>
      <c r="D315" s="239" t="s">
        <v>161</v>
      </c>
      <c r="E315" s="240" t="s">
        <v>1053</v>
      </c>
      <c r="F315" s="241" t="s">
        <v>1054</v>
      </c>
      <c r="G315" s="242" t="s">
        <v>166</v>
      </c>
      <c r="H315" s="243">
        <v>1</v>
      </c>
      <c r="I315" s="244"/>
      <c r="J315" s="244"/>
      <c r="K315" s="245"/>
      <c r="L315" s="246"/>
      <c r="M315" s="247" t="s">
        <v>1</v>
      </c>
      <c r="N315" s="248" t="s">
        <v>37</v>
      </c>
      <c r="O315" s="233">
        <v>0</v>
      </c>
      <c r="P315" s="233">
        <f t="shared" si="54"/>
        <v>0</v>
      </c>
      <c r="Q315" s="233">
        <v>0</v>
      </c>
      <c r="R315" s="233">
        <f t="shared" si="55"/>
        <v>0</v>
      </c>
      <c r="S315" s="233">
        <v>0</v>
      </c>
      <c r="T315" s="234">
        <f t="shared" si="56"/>
        <v>0</v>
      </c>
      <c r="AR315" s="236" t="s">
        <v>186</v>
      </c>
      <c r="AT315" s="236" t="s">
        <v>161</v>
      </c>
      <c r="AU315" s="236" t="s">
        <v>83</v>
      </c>
      <c r="AY315" s="237" t="s">
        <v>159</v>
      </c>
      <c r="BE315" s="238">
        <f t="shared" si="57"/>
        <v>0</v>
      </c>
      <c r="BF315" s="238">
        <f t="shared" si="58"/>
        <v>0</v>
      </c>
      <c r="BG315" s="238">
        <f t="shared" si="59"/>
        <v>0</v>
      </c>
      <c r="BH315" s="238">
        <f t="shared" si="60"/>
        <v>0</v>
      </c>
      <c r="BI315" s="238">
        <f t="shared" si="61"/>
        <v>0</v>
      </c>
      <c r="BJ315" s="237" t="s">
        <v>83</v>
      </c>
      <c r="BK315" s="238">
        <f t="shared" si="62"/>
        <v>0</v>
      </c>
      <c r="BL315" s="237" t="s">
        <v>186</v>
      </c>
      <c r="BM315" s="236" t="s">
        <v>1055</v>
      </c>
    </row>
    <row r="316" spans="2:65" s="1" customFormat="1" ht="25.5" customHeight="1" x14ac:dyDescent="0.2">
      <c r="B316" s="123"/>
      <c r="C316" s="149" t="s">
        <v>436</v>
      </c>
      <c r="D316" s="149" t="s">
        <v>161</v>
      </c>
      <c r="E316" s="150" t="s">
        <v>1056</v>
      </c>
      <c r="F316" s="151" t="s">
        <v>1811</v>
      </c>
      <c r="G316" s="152" t="s">
        <v>166</v>
      </c>
      <c r="H316" s="153">
        <v>1</v>
      </c>
      <c r="I316" s="154"/>
      <c r="J316" s="154"/>
      <c r="K316" s="155"/>
      <c r="L316" s="28"/>
      <c r="M316" s="156" t="s">
        <v>1</v>
      </c>
      <c r="N316" s="122" t="s">
        <v>37</v>
      </c>
      <c r="O316" s="157">
        <v>0</v>
      </c>
      <c r="P316" s="157">
        <f t="shared" si="54"/>
        <v>0</v>
      </c>
      <c r="Q316" s="157">
        <v>0</v>
      </c>
      <c r="R316" s="157">
        <f t="shared" si="55"/>
        <v>0</v>
      </c>
      <c r="S316" s="157">
        <v>0.17399999999999999</v>
      </c>
      <c r="T316" s="158">
        <f t="shared" si="56"/>
        <v>0.17399999999999999</v>
      </c>
      <c r="AR316" s="159" t="s">
        <v>186</v>
      </c>
      <c r="AT316" s="159" t="s">
        <v>161</v>
      </c>
      <c r="AU316" s="159" t="s">
        <v>83</v>
      </c>
      <c r="AY316" s="14" t="s">
        <v>159</v>
      </c>
      <c r="BE316" s="160">
        <f t="shared" si="57"/>
        <v>0</v>
      </c>
      <c r="BF316" s="160">
        <f t="shared" si="58"/>
        <v>0</v>
      </c>
      <c r="BG316" s="160">
        <f t="shared" si="59"/>
        <v>0</v>
      </c>
      <c r="BH316" s="160">
        <f t="shared" si="60"/>
        <v>0</v>
      </c>
      <c r="BI316" s="160">
        <f t="shared" si="61"/>
        <v>0</v>
      </c>
      <c r="BJ316" s="14" t="s">
        <v>83</v>
      </c>
      <c r="BK316" s="160">
        <f t="shared" si="62"/>
        <v>0</v>
      </c>
      <c r="BL316" s="14" t="s">
        <v>186</v>
      </c>
      <c r="BM316" s="159" t="s">
        <v>1057</v>
      </c>
    </row>
    <row r="317" spans="2:65" s="1" customFormat="1" ht="16.5" customHeight="1" x14ac:dyDescent="0.2">
      <c r="B317" s="123"/>
      <c r="C317" s="149" t="s">
        <v>1058</v>
      </c>
      <c r="D317" s="149" t="s">
        <v>161</v>
      </c>
      <c r="E317" s="150" t="s">
        <v>1059</v>
      </c>
      <c r="F317" s="151" t="s">
        <v>1060</v>
      </c>
      <c r="G317" s="152" t="s">
        <v>166</v>
      </c>
      <c r="H317" s="153">
        <v>1</v>
      </c>
      <c r="I317" s="154"/>
      <c r="J317" s="154"/>
      <c r="K317" s="155"/>
      <c r="L317" s="28"/>
      <c r="M317" s="156" t="s">
        <v>1</v>
      </c>
      <c r="N317" s="122" t="s">
        <v>37</v>
      </c>
      <c r="O317" s="157">
        <v>0</v>
      </c>
      <c r="P317" s="157">
        <f t="shared" si="54"/>
        <v>0</v>
      </c>
      <c r="Q317" s="157">
        <v>0</v>
      </c>
      <c r="R317" s="157">
        <f t="shared" si="55"/>
        <v>0</v>
      </c>
      <c r="S317" s="157">
        <v>0.17399999999999999</v>
      </c>
      <c r="T317" s="158">
        <f t="shared" si="56"/>
        <v>0.17399999999999999</v>
      </c>
      <c r="AR317" s="159" t="s">
        <v>186</v>
      </c>
      <c r="AT317" s="159" t="s">
        <v>161</v>
      </c>
      <c r="AU317" s="159" t="s">
        <v>83</v>
      </c>
      <c r="AY317" s="14" t="s">
        <v>159</v>
      </c>
      <c r="BE317" s="160">
        <f t="shared" si="57"/>
        <v>0</v>
      </c>
      <c r="BF317" s="160">
        <f t="shared" si="58"/>
        <v>0</v>
      </c>
      <c r="BG317" s="160">
        <f t="shared" si="59"/>
        <v>0</v>
      </c>
      <c r="BH317" s="160">
        <f t="shared" si="60"/>
        <v>0</v>
      </c>
      <c r="BI317" s="160">
        <f t="shared" si="61"/>
        <v>0</v>
      </c>
      <c r="BJ317" s="14" t="s">
        <v>83</v>
      </c>
      <c r="BK317" s="160">
        <f t="shared" si="62"/>
        <v>0</v>
      </c>
      <c r="BL317" s="14" t="s">
        <v>186</v>
      </c>
      <c r="BM317" s="159" t="s">
        <v>1061</v>
      </c>
    </row>
    <row r="318" spans="2:65" s="235" customFormat="1" ht="148.15" customHeight="1" x14ac:dyDescent="0.2">
      <c r="B318" s="223"/>
      <c r="C318" s="239" t="s">
        <v>440</v>
      </c>
      <c r="D318" s="239" t="s">
        <v>161</v>
      </c>
      <c r="E318" s="240" t="s">
        <v>1062</v>
      </c>
      <c r="F318" s="220" t="s">
        <v>1844</v>
      </c>
      <c r="G318" s="242" t="s">
        <v>166</v>
      </c>
      <c r="H318" s="243">
        <v>1</v>
      </c>
      <c r="I318" s="244"/>
      <c r="J318" s="244"/>
      <c r="K318" s="245"/>
      <c r="L318" s="246"/>
      <c r="M318" s="247" t="s">
        <v>1</v>
      </c>
      <c r="N318" s="248" t="s">
        <v>37</v>
      </c>
      <c r="O318" s="233">
        <v>0</v>
      </c>
      <c r="P318" s="233">
        <f t="shared" si="54"/>
        <v>0</v>
      </c>
      <c r="Q318" s="233">
        <v>0</v>
      </c>
      <c r="R318" s="233">
        <f t="shared" si="55"/>
        <v>0</v>
      </c>
      <c r="S318" s="233">
        <v>0</v>
      </c>
      <c r="T318" s="234">
        <f t="shared" si="56"/>
        <v>0</v>
      </c>
      <c r="AR318" s="236" t="s">
        <v>186</v>
      </c>
      <c r="AT318" s="236" t="s">
        <v>161</v>
      </c>
      <c r="AU318" s="236" t="s">
        <v>83</v>
      </c>
      <c r="AY318" s="237" t="s">
        <v>159</v>
      </c>
      <c r="BE318" s="238">
        <f t="shared" si="57"/>
        <v>0</v>
      </c>
      <c r="BF318" s="238">
        <f t="shared" si="58"/>
        <v>0</v>
      </c>
      <c r="BG318" s="238">
        <f t="shared" si="59"/>
        <v>0</v>
      </c>
      <c r="BH318" s="238">
        <f t="shared" si="60"/>
        <v>0</v>
      </c>
      <c r="BI318" s="238">
        <f t="shared" si="61"/>
        <v>0</v>
      </c>
      <c r="BJ318" s="237" t="s">
        <v>83</v>
      </c>
      <c r="BK318" s="238">
        <f t="shared" si="62"/>
        <v>0</v>
      </c>
      <c r="BL318" s="237" t="s">
        <v>186</v>
      </c>
      <c r="BM318" s="236" t="s">
        <v>1063</v>
      </c>
    </row>
    <row r="319" spans="2:65" s="1" customFormat="1" ht="16.5" customHeight="1" x14ac:dyDescent="0.2">
      <c r="B319" s="123"/>
      <c r="C319" s="149" t="s">
        <v>1064</v>
      </c>
      <c r="D319" s="149" t="s">
        <v>161</v>
      </c>
      <c r="E319" s="150" t="s">
        <v>1065</v>
      </c>
      <c r="F319" s="151" t="s">
        <v>1812</v>
      </c>
      <c r="G319" s="152" t="s">
        <v>166</v>
      </c>
      <c r="H319" s="153">
        <v>192</v>
      </c>
      <c r="I319" s="154"/>
      <c r="J319" s="154"/>
      <c r="K319" s="155"/>
      <c r="L319" s="28"/>
      <c r="M319" s="156" t="s">
        <v>1</v>
      </c>
      <c r="N319" s="122" t="s">
        <v>37</v>
      </c>
      <c r="O319" s="157">
        <v>0</v>
      </c>
      <c r="P319" s="157">
        <f t="shared" si="54"/>
        <v>0</v>
      </c>
      <c r="Q319" s="157">
        <v>0</v>
      </c>
      <c r="R319" s="157">
        <f t="shared" si="55"/>
        <v>0</v>
      </c>
      <c r="S319" s="157">
        <v>8.7999999999999995E-2</v>
      </c>
      <c r="T319" s="158">
        <f t="shared" si="56"/>
        <v>16.896000000000001</v>
      </c>
      <c r="W319" s="207"/>
      <c r="AR319" s="159" t="s">
        <v>186</v>
      </c>
      <c r="AT319" s="159" t="s">
        <v>161</v>
      </c>
      <c r="AU319" s="159" t="s">
        <v>83</v>
      </c>
      <c r="AY319" s="14" t="s">
        <v>159</v>
      </c>
      <c r="BE319" s="160">
        <f t="shared" si="57"/>
        <v>0</v>
      </c>
      <c r="BF319" s="160">
        <f t="shared" si="58"/>
        <v>0</v>
      </c>
      <c r="BG319" s="160">
        <f t="shared" si="59"/>
        <v>0</v>
      </c>
      <c r="BH319" s="160">
        <f t="shared" si="60"/>
        <v>0</v>
      </c>
      <c r="BI319" s="160">
        <f t="shared" si="61"/>
        <v>0</v>
      </c>
      <c r="BJ319" s="14" t="s">
        <v>83</v>
      </c>
      <c r="BK319" s="160">
        <f t="shared" si="62"/>
        <v>0</v>
      </c>
      <c r="BL319" s="14" t="s">
        <v>186</v>
      </c>
      <c r="BM319" s="159" t="s">
        <v>1066</v>
      </c>
    </row>
    <row r="320" spans="2:65" s="1" customFormat="1" ht="16.5" customHeight="1" x14ac:dyDescent="0.2">
      <c r="B320" s="123"/>
      <c r="C320" s="149" t="s">
        <v>443</v>
      </c>
      <c r="D320" s="149" t="s">
        <v>161</v>
      </c>
      <c r="E320" s="150" t="s">
        <v>1067</v>
      </c>
      <c r="F320" s="151" t="s">
        <v>1813</v>
      </c>
      <c r="G320" s="152" t="s">
        <v>166</v>
      </c>
      <c r="H320" s="153">
        <v>21</v>
      </c>
      <c r="I320" s="154"/>
      <c r="J320" s="154"/>
      <c r="K320" s="155"/>
      <c r="L320" s="28"/>
      <c r="M320" s="156" t="s">
        <v>1</v>
      </c>
      <c r="N320" s="122" t="s">
        <v>37</v>
      </c>
      <c r="O320" s="157">
        <v>0</v>
      </c>
      <c r="P320" s="157">
        <f t="shared" si="54"/>
        <v>0</v>
      </c>
      <c r="Q320" s="157">
        <v>0</v>
      </c>
      <c r="R320" s="157">
        <f t="shared" si="55"/>
        <v>0</v>
      </c>
      <c r="S320" s="157">
        <v>8.7999999999999995E-2</v>
      </c>
      <c r="T320" s="158">
        <f t="shared" si="56"/>
        <v>1.8479999999999999</v>
      </c>
      <c r="W320" s="309"/>
      <c r="AR320" s="159" t="s">
        <v>186</v>
      </c>
      <c r="AT320" s="159" t="s">
        <v>161</v>
      </c>
      <c r="AU320" s="159" t="s">
        <v>83</v>
      </c>
      <c r="AY320" s="14" t="s">
        <v>159</v>
      </c>
      <c r="BE320" s="160">
        <f t="shared" si="57"/>
        <v>0</v>
      </c>
      <c r="BF320" s="160">
        <f t="shared" si="58"/>
        <v>0</v>
      </c>
      <c r="BG320" s="160">
        <f t="shared" si="59"/>
        <v>0</v>
      </c>
      <c r="BH320" s="160">
        <f t="shared" si="60"/>
        <v>0</v>
      </c>
      <c r="BI320" s="160">
        <f t="shared" si="61"/>
        <v>0</v>
      </c>
      <c r="BJ320" s="14" t="s">
        <v>83</v>
      </c>
      <c r="BK320" s="160">
        <f t="shared" si="62"/>
        <v>0</v>
      </c>
      <c r="BL320" s="14" t="s">
        <v>186</v>
      </c>
      <c r="BM320" s="159" t="s">
        <v>1068</v>
      </c>
    </row>
    <row r="321" spans="2:65" s="1" customFormat="1" ht="16.5" customHeight="1" x14ac:dyDescent="0.2">
      <c r="B321" s="123"/>
      <c r="C321" s="149" t="s">
        <v>1069</v>
      </c>
      <c r="D321" s="149" t="s">
        <v>161</v>
      </c>
      <c r="E321" s="150" t="s">
        <v>1070</v>
      </c>
      <c r="F321" s="151" t="s">
        <v>1814</v>
      </c>
      <c r="G321" s="152" t="s">
        <v>166</v>
      </c>
      <c r="H321" s="153">
        <v>11</v>
      </c>
      <c r="I321" s="154"/>
      <c r="J321" s="154"/>
      <c r="K321" s="155"/>
      <c r="L321" s="28"/>
      <c r="M321" s="156" t="s">
        <v>1</v>
      </c>
      <c r="N321" s="122" t="s">
        <v>37</v>
      </c>
      <c r="O321" s="157">
        <v>0</v>
      </c>
      <c r="P321" s="157">
        <f t="shared" si="54"/>
        <v>0</v>
      </c>
      <c r="Q321" s="157">
        <v>0</v>
      </c>
      <c r="R321" s="157">
        <f t="shared" si="55"/>
        <v>0</v>
      </c>
      <c r="S321" s="157">
        <v>0.11</v>
      </c>
      <c r="T321" s="158">
        <f t="shared" si="56"/>
        <v>1.21</v>
      </c>
      <c r="W321" s="309"/>
      <c r="AR321" s="159" t="s">
        <v>186</v>
      </c>
      <c r="AT321" s="159" t="s">
        <v>161</v>
      </c>
      <c r="AU321" s="159" t="s">
        <v>83</v>
      </c>
      <c r="AY321" s="14" t="s">
        <v>159</v>
      </c>
      <c r="BE321" s="160">
        <f t="shared" si="57"/>
        <v>0</v>
      </c>
      <c r="BF321" s="160">
        <f t="shared" si="58"/>
        <v>0</v>
      </c>
      <c r="BG321" s="160">
        <f t="shared" si="59"/>
        <v>0</v>
      </c>
      <c r="BH321" s="160">
        <f t="shared" si="60"/>
        <v>0</v>
      </c>
      <c r="BI321" s="160">
        <f t="shared" si="61"/>
        <v>0</v>
      </c>
      <c r="BJ321" s="14" t="s">
        <v>83</v>
      </c>
      <c r="BK321" s="160">
        <f t="shared" si="62"/>
        <v>0</v>
      </c>
      <c r="BL321" s="14" t="s">
        <v>186</v>
      </c>
      <c r="BM321" s="159" t="s">
        <v>1071</v>
      </c>
    </row>
    <row r="322" spans="2:65" s="1" customFormat="1" ht="24" customHeight="1" x14ac:dyDescent="0.2">
      <c r="B322" s="123"/>
      <c r="C322" s="149" t="s">
        <v>447</v>
      </c>
      <c r="D322" s="149" t="s">
        <v>161</v>
      </c>
      <c r="E322" s="150" t="s">
        <v>1072</v>
      </c>
      <c r="F322" s="151" t="s">
        <v>1815</v>
      </c>
      <c r="G322" s="152" t="s">
        <v>166</v>
      </c>
      <c r="H322" s="153">
        <v>3</v>
      </c>
      <c r="I322" s="154"/>
      <c r="J322" s="154"/>
      <c r="K322" s="155"/>
      <c r="L322" s="28"/>
      <c r="M322" s="156" t="s">
        <v>1</v>
      </c>
      <c r="N322" s="122" t="s">
        <v>37</v>
      </c>
      <c r="O322" s="157">
        <v>0</v>
      </c>
      <c r="P322" s="157">
        <f t="shared" si="54"/>
        <v>0</v>
      </c>
      <c r="Q322" s="157">
        <v>0</v>
      </c>
      <c r="R322" s="157">
        <f t="shared" si="55"/>
        <v>0</v>
      </c>
      <c r="S322" s="157">
        <v>8.7999999999999995E-2</v>
      </c>
      <c r="T322" s="158">
        <f t="shared" si="56"/>
        <v>0.26400000000000001</v>
      </c>
      <c r="W322" s="309"/>
      <c r="AR322" s="159" t="s">
        <v>186</v>
      </c>
      <c r="AT322" s="159" t="s">
        <v>161</v>
      </c>
      <c r="AU322" s="159" t="s">
        <v>83</v>
      </c>
      <c r="AY322" s="14" t="s">
        <v>159</v>
      </c>
      <c r="BE322" s="160">
        <f t="shared" si="57"/>
        <v>0</v>
      </c>
      <c r="BF322" s="160">
        <f t="shared" si="58"/>
        <v>0</v>
      </c>
      <c r="BG322" s="160">
        <f t="shared" si="59"/>
        <v>0</v>
      </c>
      <c r="BH322" s="160">
        <f t="shared" si="60"/>
        <v>0</v>
      </c>
      <c r="BI322" s="160">
        <f t="shared" si="61"/>
        <v>0</v>
      </c>
      <c r="BJ322" s="14" t="s">
        <v>83</v>
      </c>
      <c r="BK322" s="160">
        <f t="shared" si="62"/>
        <v>0</v>
      </c>
      <c r="BL322" s="14" t="s">
        <v>186</v>
      </c>
      <c r="BM322" s="159" t="s">
        <v>1073</v>
      </c>
    </row>
    <row r="323" spans="2:65" s="1" customFormat="1" ht="24.4" customHeight="1" x14ac:dyDescent="0.2">
      <c r="B323" s="123"/>
      <c r="C323" s="149" t="s">
        <v>1074</v>
      </c>
      <c r="D323" s="149" t="s">
        <v>161</v>
      </c>
      <c r="E323" s="150" t="s">
        <v>339</v>
      </c>
      <c r="F323" s="151" t="s">
        <v>340</v>
      </c>
      <c r="G323" s="152" t="s">
        <v>294</v>
      </c>
      <c r="H323" s="153"/>
      <c r="I323" s="154"/>
      <c r="J323" s="154"/>
      <c r="K323" s="155"/>
      <c r="L323" s="28"/>
      <c r="M323" s="156" t="s">
        <v>1</v>
      </c>
      <c r="N323" s="122" t="s">
        <v>37</v>
      </c>
      <c r="O323" s="157">
        <v>0</v>
      </c>
      <c r="P323" s="157">
        <f t="shared" si="54"/>
        <v>0</v>
      </c>
      <c r="Q323" s="157">
        <v>0</v>
      </c>
      <c r="R323" s="157">
        <f t="shared" si="55"/>
        <v>0</v>
      </c>
      <c r="S323" s="157">
        <v>0</v>
      </c>
      <c r="T323" s="158">
        <f t="shared" si="56"/>
        <v>0</v>
      </c>
      <c r="AR323" s="159" t="s">
        <v>186</v>
      </c>
      <c r="AT323" s="159" t="s">
        <v>161</v>
      </c>
      <c r="AU323" s="159" t="s">
        <v>83</v>
      </c>
      <c r="AY323" s="14" t="s">
        <v>159</v>
      </c>
      <c r="BE323" s="160">
        <f t="shared" si="57"/>
        <v>0</v>
      </c>
      <c r="BF323" s="160">
        <f t="shared" si="58"/>
        <v>0</v>
      </c>
      <c r="BG323" s="160">
        <f t="shared" si="59"/>
        <v>0</v>
      </c>
      <c r="BH323" s="160">
        <f t="shared" si="60"/>
        <v>0</v>
      </c>
      <c r="BI323" s="160">
        <f t="shared" si="61"/>
        <v>0</v>
      </c>
      <c r="BJ323" s="14" t="s">
        <v>83</v>
      </c>
      <c r="BK323" s="160">
        <f t="shared" si="62"/>
        <v>0</v>
      </c>
      <c r="BL323" s="14" t="s">
        <v>186</v>
      </c>
      <c r="BM323" s="159" t="s">
        <v>1075</v>
      </c>
    </row>
    <row r="324" spans="2:65" s="11" customFormat="1" ht="22.9" customHeight="1" x14ac:dyDescent="0.2">
      <c r="B324" s="138"/>
      <c r="D324" s="139" t="s">
        <v>70</v>
      </c>
      <c r="E324" s="147" t="s">
        <v>342</v>
      </c>
      <c r="F324" s="147" t="s">
        <v>343</v>
      </c>
      <c r="J324" s="148"/>
      <c r="L324" s="138"/>
      <c r="M324" s="142"/>
      <c r="P324" s="143">
        <f>SUM(P325:P348)</f>
        <v>0</v>
      </c>
      <c r="R324" s="143">
        <f>SUM(R325:R348)</f>
        <v>5.7523680000000001E-2</v>
      </c>
      <c r="T324" s="144">
        <f>SUM(T325:T348)</f>
        <v>0.9</v>
      </c>
      <c r="AR324" s="139" t="s">
        <v>83</v>
      </c>
      <c r="AT324" s="145" t="s">
        <v>70</v>
      </c>
      <c r="AU324" s="145" t="s">
        <v>78</v>
      </c>
      <c r="AY324" s="139" t="s">
        <v>159</v>
      </c>
      <c r="BK324" s="146">
        <f>SUM(BK325:BK348)</f>
        <v>0</v>
      </c>
    </row>
    <row r="325" spans="2:65" s="235" customFormat="1" ht="83.65" customHeight="1" x14ac:dyDescent="0.2">
      <c r="B325" s="223"/>
      <c r="C325" s="239" t="s">
        <v>847</v>
      </c>
      <c r="D325" s="239" t="s">
        <v>161</v>
      </c>
      <c r="E325" s="240" t="s">
        <v>1076</v>
      </c>
      <c r="F325" s="220" t="s">
        <v>1834</v>
      </c>
      <c r="G325" s="242" t="s">
        <v>174</v>
      </c>
      <c r="H325" s="243">
        <v>18.36</v>
      </c>
      <c r="I325" s="244"/>
      <c r="J325" s="244"/>
      <c r="K325" s="245"/>
      <c r="L325" s="246"/>
      <c r="M325" s="247" t="s">
        <v>1</v>
      </c>
      <c r="N325" s="248" t="s">
        <v>37</v>
      </c>
      <c r="O325" s="233">
        <v>0</v>
      </c>
      <c r="P325" s="233">
        <f t="shared" ref="P325:P348" si="63">O325*H325</f>
        <v>0</v>
      </c>
      <c r="Q325" s="233">
        <v>1.1E-4</v>
      </c>
      <c r="R325" s="233">
        <f t="shared" ref="R325:R348" si="64">Q325*H325</f>
        <v>2.0195999999999999E-3</v>
      </c>
      <c r="S325" s="233">
        <v>0</v>
      </c>
      <c r="T325" s="234">
        <f t="shared" ref="T325:T348" si="65">S325*H325</f>
        <v>0</v>
      </c>
      <c r="AR325" s="236" t="s">
        <v>186</v>
      </c>
      <c r="AT325" s="236" t="s">
        <v>161</v>
      </c>
      <c r="AU325" s="236" t="s">
        <v>83</v>
      </c>
      <c r="AY325" s="237" t="s">
        <v>159</v>
      </c>
      <c r="BE325" s="238">
        <f t="shared" ref="BE325:BE348" si="66">IF(N325="základná",J325,0)</f>
        <v>0</v>
      </c>
      <c r="BF325" s="238">
        <f t="shared" ref="BF325:BF348" si="67">IF(N325="znížená",J325,0)</f>
        <v>0</v>
      </c>
      <c r="BG325" s="238">
        <f t="shared" ref="BG325:BG348" si="68">IF(N325="zákl. prenesená",J325,0)</f>
        <v>0</v>
      </c>
      <c r="BH325" s="238">
        <f t="shared" ref="BH325:BH348" si="69">IF(N325="zníž. prenesená",J325,0)</f>
        <v>0</v>
      </c>
      <c r="BI325" s="238">
        <f t="shared" ref="BI325:BI348" si="70">IF(N325="nulová",J325,0)</f>
        <v>0</v>
      </c>
      <c r="BJ325" s="237" t="s">
        <v>83</v>
      </c>
      <c r="BK325" s="238">
        <f t="shared" ref="BK325:BK348" si="71">ROUND(I325*H325,2)</f>
        <v>0</v>
      </c>
      <c r="BL325" s="237" t="s">
        <v>186</v>
      </c>
      <c r="BM325" s="236" t="s">
        <v>1077</v>
      </c>
    </row>
    <row r="326" spans="2:65" s="235" customFormat="1" ht="73.900000000000006" customHeight="1" x14ac:dyDescent="0.2">
      <c r="B326" s="223"/>
      <c r="C326" s="239" t="s">
        <v>1078</v>
      </c>
      <c r="D326" s="239" t="s">
        <v>161</v>
      </c>
      <c r="E326" s="240" t="s">
        <v>1079</v>
      </c>
      <c r="F326" s="220" t="s">
        <v>1833</v>
      </c>
      <c r="G326" s="242" t="s">
        <v>174</v>
      </c>
      <c r="H326" s="243">
        <v>14.958</v>
      </c>
      <c r="I326" s="244"/>
      <c r="J326" s="244"/>
      <c r="K326" s="245"/>
      <c r="L326" s="246"/>
      <c r="M326" s="247" t="s">
        <v>1</v>
      </c>
      <c r="N326" s="248" t="s">
        <v>37</v>
      </c>
      <c r="O326" s="233">
        <v>0</v>
      </c>
      <c r="P326" s="233">
        <f t="shared" si="63"/>
        <v>0</v>
      </c>
      <c r="Q326" s="233">
        <v>1.1E-4</v>
      </c>
      <c r="R326" s="233">
        <f t="shared" si="64"/>
        <v>1.6453800000000001E-3</v>
      </c>
      <c r="S326" s="233">
        <v>0</v>
      </c>
      <c r="T326" s="234">
        <f t="shared" si="65"/>
        <v>0</v>
      </c>
      <c r="AR326" s="236" t="s">
        <v>186</v>
      </c>
      <c r="AT326" s="236" t="s">
        <v>161</v>
      </c>
      <c r="AU326" s="236" t="s">
        <v>83</v>
      </c>
      <c r="AY326" s="237" t="s">
        <v>159</v>
      </c>
      <c r="BE326" s="238">
        <f t="shared" si="66"/>
        <v>0</v>
      </c>
      <c r="BF326" s="238">
        <f t="shared" si="67"/>
        <v>0</v>
      </c>
      <c r="BG326" s="238">
        <f t="shared" si="68"/>
        <v>0</v>
      </c>
      <c r="BH326" s="238">
        <f t="shared" si="69"/>
        <v>0</v>
      </c>
      <c r="BI326" s="238">
        <f t="shared" si="70"/>
        <v>0</v>
      </c>
      <c r="BJ326" s="237" t="s">
        <v>83</v>
      </c>
      <c r="BK326" s="238">
        <f t="shared" si="71"/>
        <v>0</v>
      </c>
      <c r="BL326" s="237" t="s">
        <v>186</v>
      </c>
      <c r="BM326" s="236" t="s">
        <v>1080</v>
      </c>
    </row>
    <row r="327" spans="2:65" s="235" customFormat="1" ht="72" customHeight="1" x14ac:dyDescent="0.2">
      <c r="B327" s="223"/>
      <c r="C327" s="239" t="s">
        <v>643</v>
      </c>
      <c r="D327" s="239" t="s">
        <v>161</v>
      </c>
      <c r="E327" s="240" t="s">
        <v>1081</v>
      </c>
      <c r="F327" s="220" t="s">
        <v>1833</v>
      </c>
      <c r="G327" s="242" t="s">
        <v>174</v>
      </c>
      <c r="H327" s="243">
        <v>19.920000000000002</v>
      </c>
      <c r="I327" s="244"/>
      <c r="J327" s="244"/>
      <c r="K327" s="245"/>
      <c r="L327" s="246"/>
      <c r="M327" s="247" t="s">
        <v>1</v>
      </c>
      <c r="N327" s="248" t="s">
        <v>37</v>
      </c>
      <c r="O327" s="233">
        <v>0</v>
      </c>
      <c r="P327" s="233">
        <f t="shared" si="63"/>
        <v>0</v>
      </c>
      <c r="Q327" s="233">
        <v>1.1E-4</v>
      </c>
      <c r="R327" s="233">
        <f t="shared" si="64"/>
        <v>2.1912000000000004E-3</v>
      </c>
      <c r="S327" s="233">
        <v>0</v>
      </c>
      <c r="T327" s="234">
        <f t="shared" si="65"/>
        <v>0</v>
      </c>
      <c r="AR327" s="236" t="s">
        <v>186</v>
      </c>
      <c r="AT327" s="236" t="s">
        <v>161</v>
      </c>
      <c r="AU327" s="236" t="s">
        <v>83</v>
      </c>
      <c r="AY327" s="237" t="s">
        <v>159</v>
      </c>
      <c r="BE327" s="238">
        <f t="shared" si="66"/>
        <v>0</v>
      </c>
      <c r="BF327" s="238">
        <f t="shared" si="67"/>
        <v>0</v>
      </c>
      <c r="BG327" s="238">
        <f t="shared" si="68"/>
        <v>0</v>
      </c>
      <c r="BH327" s="238">
        <f t="shared" si="69"/>
        <v>0</v>
      </c>
      <c r="BI327" s="238">
        <f t="shared" si="70"/>
        <v>0</v>
      </c>
      <c r="BJ327" s="237" t="s">
        <v>83</v>
      </c>
      <c r="BK327" s="238">
        <f t="shared" si="71"/>
        <v>0</v>
      </c>
      <c r="BL327" s="237" t="s">
        <v>186</v>
      </c>
      <c r="BM327" s="236" t="s">
        <v>1082</v>
      </c>
    </row>
    <row r="328" spans="2:65" s="235" customFormat="1" ht="45.4" customHeight="1" x14ac:dyDescent="0.2">
      <c r="B328" s="223"/>
      <c r="C328" s="239" t="s">
        <v>1083</v>
      </c>
      <c r="D328" s="239" t="s">
        <v>161</v>
      </c>
      <c r="E328" s="240" t="s">
        <v>1084</v>
      </c>
      <c r="F328" s="220" t="s">
        <v>1845</v>
      </c>
      <c r="G328" s="242" t="s">
        <v>166</v>
      </c>
      <c r="H328" s="243">
        <v>2</v>
      </c>
      <c r="I328" s="244"/>
      <c r="J328" s="244"/>
      <c r="K328" s="245"/>
      <c r="L328" s="246"/>
      <c r="M328" s="247" t="s">
        <v>1</v>
      </c>
      <c r="N328" s="248" t="s">
        <v>37</v>
      </c>
      <c r="O328" s="233">
        <v>0</v>
      </c>
      <c r="P328" s="233">
        <f t="shared" si="63"/>
        <v>0</v>
      </c>
      <c r="Q328" s="233">
        <v>1.1E-4</v>
      </c>
      <c r="R328" s="233">
        <f t="shared" si="64"/>
        <v>2.2000000000000001E-4</v>
      </c>
      <c r="S328" s="233">
        <v>0</v>
      </c>
      <c r="T328" s="234">
        <f t="shared" si="65"/>
        <v>0</v>
      </c>
      <c r="AR328" s="236" t="s">
        <v>186</v>
      </c>
      <c r="AT328" s="236" t="s">
        <v>161</v>
      </c>
      <c r="AU328" s="236" t="s">
        <v>83</v>
      </c>
      <c r="AY328" s="237" t="s">
        <v>159</v>
      </c>
      <c r="BE328" s="238">
        <f t="shared" si="66"/>
        <v>0</v>
      </c>
      <c r="BF328" s="238">
        <f t="shared" si="67"/>
        <v>0</v>
      </c>
      <c r="BG328" s="238">
        <f t="shared" si="68"/>
        <v>0</v>
      </c>
      <c r="BH328" s="238">
        <f t="shared" si="69"/>
        <v>0</v>
      </c>
      <c r="BI328" s="238">
        <f t="shared" si="70"/>
        <v>0</v>
      </c>
      <c r="BJ328" s="237" t="s">
        <v>83</v>
      </c>
      <c r="BK328" s="238">
        <f t="shared" si="71"/>
        <v>0</v>
      </c>
      <c r="BL328" s="237" t="s">
        <v>186</v>
      </c>
      <c r="BM328" s="236" t="s">
        <v>1085</v>
      </c>
    </row>
    <row r="329" spans="2:65" s="1" customFormat="1" ht="33" customHeight="1" x14ac:dyDescent="0.2">
      <c r="B329" s="123"/>
      <c r="C329" s="149" t="s">
        <v>853</v>
      </c>
      <c r="D329" s="149" t="s">
        <v>161</v>
      </c>
      <c r="E329" s="150" t="s">
        <v>1086</v>
      </c>
      <c r="F329" s="151" t="s">
        <v>1087</v>
      </c>
      <c r="G329" s="152" t="s">
        <v>196</v>
      </c>
      <c r="H329" s="153">
        <v>4.3499999999999996</v>
      </c>
      <c r="I329" s="154"/>
      <c r="J329" s="154"/>
      <c r="K329" s="155"/>
      <c r="L329" s="28"/>
      <c r="M329" s="156" t="s">
        <v>1</v>
      </c>
      <c r="N329" s="122" t="s">
        <v>37</v>
      </c>
      <c r="O329" s="157">
        <v>0</v>
      </c>
      <c r="P329" s="157">
        <f t="shared" si="63"/>
        <v>0</v>
      </c>
      <c r="Q329" s="157">
        <v>5.0000000000000002E-5</v>
      </c>
      <c r="R329" s="157">
        <f t="shared" si="64"/>
        <v>2.175E-4</v>
      </c>
      <c r="S329" s="157">
        <v>0</v>
      </c>
      <c r="T329" s="158">
        <f t="shared" si="65"/>
        <v>0</v>
      </c>
      <c r="AR329" s="159" t="s">
        <v>186</v>
      </c>
      <c r="AT329" s="159" t="s">
        <v>161</v>
      </c>
      <c r="AU329" s="159" t="s">
        <v>83</v>
      </c>
      <c r="AY329" s="14" t="s">
        <v>159</v>
      </c>
      <c r="BE329" s="160">
        <f t="shared" si="66"/>
        <v>0</v>
      </c>
      <c r="BF329" s="160">
        <f t="shared" si="67"/>
        <v>0</v>
      </c>
      <c r="BG329" s="160">
        <f t="shared" si="68"/>
        <v>0</v>
      </c>
      <c r="BH329" s="160">
        <f t="shared" si="69"/>
        <v>0</v>
      </c>
      <c r="BI329" s="160">
        <f t="shared" si="70"/>
        <v>0</v>
      </c>
      <c r="BJ329" s="14" t="s">
        <v>83</v>
      </c>
      <c r="BK329" s="160">
        <f t="shared" si="71"/>
        <v>0</v>
      </c>
      <c r="BL329" s="14" t="s">
        <v>186</v>
      </c>
      <c r="BM329" s="159" t="s">
        <v>1088</v>
      </c>
    </row>
    <row r="330" spans="2:65" s="1" customFormat="1" ht="24.4" customHeight="1" x14ac:dyDescent="0.2">
      <c r="B330" s="123"/>
      <c r="C330" s="149" t="s">
        <v>1089</v>
      </c>
      <c r="D330" s="149" t="s">
        <v>161</v>
      </c>
      <c r="E330" s="150" t="s">
        <v>1090</v>
      </c>
      <c r="F330" s="151" t="s">
        <v>1091</v>
      </c>
      <c r="G330" s="152" t="s">
        <v>196</v>
      </c>
      <c r="H330" s="153">
        <v>9.6</v>
      </c>
      <c r="I330" s="154"/>
      <c r="J330" s="154"/>
      <c r="K330" s="155"/>
      <c r="L330" s="28"/>
      <c r="M330" s="156" t="s">
        <v>1</v>
      </c>
      <c r="N330" s="122" t="s">
        <v>37</v>
      </c>
      <c r="O330" s="157">
        <v>0</v>
      </c>
      <c r="P330" s="157">
        <f t="shared" si="63"/>
        <v>0</v>
      </c>
      <c r="Q330" s="157">
        <v>5.0000000000000002E-5</v>
      </c>
      <c r="R330" s="157">
        <f t="shared" si="64"/>
        <v>4.8000000000000001E-4</v>
      </c>
      <c r="S330" s="157">
        <v>0</v>
      </c>
      <c r="T330" s="158">
        <f t="shared" si="65"/>
        <v>0</v>
      </c>
      <c r="AR330" s="159" t="s">
        <v>186</v>
      </c>
      <c r="AT330" s="159" t="s">
        <v>161</v>
      </c>
      <c r="AU330" s="159" t="s">
        <v>83</v>
      </c>
      <c r="AY330" s="14" t="s">
        <v>159</v>
      </c>
      <c r="BE330" s="160">
        <f t="shared" si="66"/>
        <v>0</v>
      </c>
      <c r="BF330" s="160">
        <f t="shared" si="67"/>
        <v>0</v>
      </c>
      <c r="BG330" s="160">
        <f t="shared" si="68"/>
        <v>0</v>
      </c>
      <c r="BH330" s="160">
        <f t="shared" si="69"/>
        <v>0</v>
      </c>
      <c r="BI330" s="160">
        <f t="shared" si="70"/>
        <v>0</v>
      </c>
      <c r="BJ330" s="14" t="s">
        <v>83</v>
      </c>
      <c r="BK330" s="160">
        <f t="shared" si="71"/>
        <v>0</v>
      </c>
      <c r="BL330" s="14" t="s">
        <v>186</v>
      </c>
      <c r="BM330" s="159" t="s">
        <v>1092</v>
      </c>
    </row>
    <row r="331" spans="2:65" s="1" customFormat="1" ht="24.4" customHeight="1" x14ac:dyDescent="0.2">
      <c r="B331" s="123"/>
      <c r="C331" s="149" t="s">
        <v>648</v>
      </c>
      <c r="D331" s="149" t="s">
        <v>161</v>
      </c>
      <c r="E331" s="150" t="s">
        <v>1093</v>
      </c>
      <c r="F331" s="151" t="s">
        <v>1094</v>
      </c>
      <c r="G331" s="152" t="s">
        <v>166</v>
      </c>
      <c r="H331" s="153">
        <v>14</v>
      </c>
      <c r="I331" s="154"/>
      <c r="J331" s="154"/>
      <c r="K331" s="155"/>
      <c r="L331" s="28"/>
      <c r="M331" s="156" t="s">
        <v>1</v>
      </c>
      <c r="N331" s="122" t="s">
        <v>37</v>
      </c>
      <c r="O331" s="157">
        <v>0</v>
      </c>
      <c r="P331" s="157">
        <f t="shared" si="63"/>
        <v>0</v>
      </c>
      <c r="Q331" s="157">
        <v>2.5000000000000001E-4</v>
      </c>
      <c r="R331" s="157">
        <f t="shared" si="64"/>
        <v>3.5000000000000001E-3</v>
      </c>
      <c r="S331" s="157">
        <v>0</v>
      </c>
      <c r="T331" s="158">
        <f t="shared" si="65"/>
        <v>0</v>
      </c>
      <c r="AR331" s="159" t="s">
        <v>186</v>
      </c>
      <c r="AT331" s="159" t="s">
        <v>161</v>
      </c>
      <c r="AU331" s="159" t="s">
        <v>83</v>
      </c>
      <c r="AY331" s="14" t="s">
        <v>159</v>
      </c>
      <c r="BE331" s="160">
        <f t="shared" si="66"/>
        <v>0</v>
      </c>
      <c r="BF331" s="160">
        <f t="shared" si="67"/>
        <v>0</v>
      </c>
      <c r="BG331" s="160">
        <f t="shared" si="68"/>
        <v>0</v>
      </c>
      <c r="BH331" s="160">
        <f t="shared" si="69"/>
        <v>0</v>
      </c>
      <c r="BI331" s="160">
        <f t="shared" si="70"/>
        <v>0</v>
      </c>
      <c r="BJ331" s="14" t="s">
        <v>83</v>
      </c>
      <c r="BK331" s="160">
        <f t="shared" si="71"/>
        <v>0</v>
      </c>
      <c r="BL331" s="14" t="s">
        <v>186</v>
      </c>
      <c r="BM331" s="159" t="s">
        <v>1095</v>
      </c>
    </row>
    <row r="332" spans="2:65" s="1" customFormat="1" ht="37.9" customHeight="1" x14ac:dyDescent="0.2">
      <c r="B332" s="123"/>
      <c r="C332" s="149" t="s">
        <v>1096</v>
      </c>
      <c r="D332" s="149" t="s">
        <v>161</v>
      </c>
      <c r="E332" s="150" t="s">
        <v>1097</v>
      </c>
      <c r="F332" s="151" t="s">
        <v>1098</v>
      </c>
      <c r="G332" s="152" t="s">
        <v>166</v>
      </c>
      <c r="H332" s="153">
        <v>3</v>
      </c>
      <c r="I332" s="154"/>
      <c r="J332" s="154"/>
      <c r="K332" s="155"/>
      <c r="L332" s="28"/>
      <c r="M332" s="156" t="s">
        <v>1</v>
      </c>
      <c r="N332" s="122" t="s">
        <v>37</v>
      </c>
      <c r="O332" s="157">
        <v>0</v>
      </c>
      <c r="P332" s="157">
        <f t="shared" si="63"/>
        <v>0</v>
      </c>
      <c r="Q332" s="157">
        <v>2.7E-4</v>
      </c>
      <c r="R332" s="157">
        <f t="shared" si="64"/>
        <v>8.0999999999999996E-4</v>
      </c>
      <c r="S332" s="157">
        <v>0</v>
      </c>
      <c r="T332" s="158">
        <f t="shared" si="65"/>
        <v>0</v>
      </c>
      <c r="AR332" s="159" t="s">
        <v>186</v>
      </c>
      <c r="AT332" s="159" t="s">
        <v>161</v>
      </c>
      <c r="AU332" s="159" t="s">
        <v>83</v>
      </c>
      <c r="AY332" s="14" t="s">
        <v>159</v>
      </c>
      <c r="BE332" s="160">
        <f t="shared" si="66"/>
        <v>0</v>
      </c>
      <c r="BF332" s="160">
        <f t="shared" si="67"/>
        <v>0</v>
      </c>
      <c r="BG332" s="160">
        <f t="shared" si="68"/>
        <v>0</v>
      </c>
      <c r="BH332" s="160">
        <f t="shared" si="69"/>
        <v>0</v>
      </c>
      <c r="BI332" s="160">
        <f t="shared" si="70"/>
        <v>0</v>
      </c>
      <c r="BJ332" s="14" t="s">
        <v>83</v>
      </c>
      <c r="BK332" s="160">
        <f t="shared" si="71"/>
        <v>0</v>
      </c>
      <c r="BL332" s="14" t="s">
        <v>186</v>
      </c>
      <c r="BM332" s="159" t="s">
        <v>1099</v>
      </c>
    </row>
    <row r="333" spans="2:65" s="1" customFormat="1" ht="33" customHeight="1" x14ac:dyDescent="0.2">
      <c r="B333" s="123"/>
      <c r="C333" s="149" t="s">
        <v>857</v>
      </c>
      <c r="D333" s="149" t="s">
        <v>161</v>
      </c>
      <c r="E333" s="150" t="s">
        <v>1100</v>
      </c>
      <c r="F333" s="151" t="s">
        <v>1101</v>
      </c>
      <c r="G333" s="152" t="s">
        <v>166</v>
      </c>
      <c r="H333" s="153">
        <v>1</v>
      </c>
      <c r="I333" s="154"/>
      <c r="J333" s="154"/>
      <c r="K333" s="155"/>
      <c r="L333" s="28"/>
      <c r="M333" s="156" t="s">
        <v>1</v>
      </c>
      <c r="N333" s="122" t="s">
        <v>37</v>
      </c>
      <c r="O333" s="157">
        <v>0</v>
      </c>
      <c r="P333" s="157">
        <f t="shared" si="63"/>
        <v>0</v>
      </c>
      <c r="Q333" s="157">
        <v>2.7E-4</v>
      </c>
      <c r="R333" s="157">
        <f t="shared" si="64"/>
        <v>2.7E-4</v>
      </c>
      <c r="S333" s="157">
        <v>0</v>
      </c>
      <c r="T333" s="158">
        <f t="shared" si="65"/>
        <v>0</v>
      </c>
      <c r="AR333" s="159" t="s">
        <v>186</v>
      </c>
      <c r="AT333" s="159" t="s">
        <v>161</v>
      </c>
      <c r="AU333" s="159" t="s">
        <v>83</v>
      </c>
      <c r="AY333" s="14" t="s">
        <v>159</v>
      </c>
      <c r="BE333" s="160">
        <f t="shared" si="66"/>
        <v>0</v>
      </c>
      <c r="BF333" s="160">
        <f t="shared" si="67"/>
        <v>0</v>
      </c>
      <c r="BG333" s="160">
        <f t="shared" si="68"/>
        <v>0</v>
      </c>
      <c r="BH333" s="160">
        <f t="shared" si="69"/>
        <v>0</v>
      </c>
      <c r="BI333" s="160">
        <f t="shared" si="70"/>
        <v>0</v>
      </c>
      <c r="BJ333" s="14" t="s">
        <v>83</v>
      </c>
      <c r="BK333" s="160">
        <f t="shared" si="71"/>
        <v>0</v>
      </c>
      <c r="BL333" s="14" t="s">
        <v>186</v>
      </c>
      <c r="BM333" s="159" t="s">
        <v>1102</v>
      </c>
    </row>
    <row r="334" spans="2:65" s="1" customFormat="1" ht="33" customHeight="1" x14ac:dyDescent="0.2">
      <c r="B334" s="123"/>
      <c r="C334" s="149" t="s">
        <v>1103</v>
      </c>
      <c r="D334" s="149" t="s">
        <v>161</v>
      </c>
      <c r="E334" s="150" t="s">
        <v>1104</v>
      </c>
      <c r="F334" s="151" t="s">
        <v>1105</v>
      </c>
      <c r="G334" s="152" t="s">
        <v>166</v>
      </c>
      <c r="H334" s="153">
        <v>1</v>
      </c>
      <c r="I334" s="154"/>
      <c r="J334" s="154"/>
      <c r="K334" s="155"/>
      <c r="L334" s="28"/>
      <c r="M334" s="156" t="s">
        <v>1</v>
      </c>
      <c r="N334" s="122" t="s">
        <v>37</v>
      </c>
      <c r="O334" s="157">
        <v>0</v>
      </c>
      <c r="P334" s="157">
        <f t="shared" si="63"/>
        <v>0</v>
      </c>
      <c r="Q334" s="157">
        <v>3.6000000000000002E-4</v>
      </c>
      <c r="R334" s="157">
        <f t="shared" si="64"/>
        <v>3.6000000000000002E-4</v>
      </c>
      <c r="S334" s="157">
        <v>0</v>
      </c>
      <c r="T334" s="158">
        <f t="shared" si="65"/>
        <v>0</v>
      </c>
      <c r="AR334" s="159" t="s">
        <v>186</v>
      </c>
      <c r="AT334" s="159" t="s">
        <v>161</v>
      </c>
      <c r="AU334" s="159" t="s">
        <v>83</v>
      </c>
      <c r="AY334" s="14" t="s">
        <v>159</v>
      </c>
      <c r="BE334" s="160">
        <f t="shared" si="66"/>
        <v>0</v>
      </c>
      <c r="BF334" s="160">
        <f t="shared" si="67"/>
        <v>0</v>
      </c>
      <c r="BG334" s="160">
        <f t="shared" si="68"/>
        <v>0</v>
      </c>
      <c r="BH334" s="160">
        <f t="shared" si="69"/>
        <v>0</v>
      </c>
      <c r="BI334" s="160">
        <f t="shared" si="70"/>
        <v>0</v>
      </c>
      <c r="BJ334" s="14" t="s">
        <v>83</v>
      </c>
      <c r="BK334" s="160">
        <f t="shared" si="71"/>
        <v>0</v>
      </c>
      <c r="BL334" s="14" t="s">
        <v>186</v>
      </c>
      <c r="BM334" s="159" t="s">
        <v>1106</v>
      </c>
    </row>
    <row r="335" spans="2:65" s="1" customFormat="1" ht="16.5" customHeight="1" x14ac:dyDescent="0.2">
      <c r="B335" s="123"/>
      <c r="C335" s="149" t="s">
        <v>861</v>
      </c>
      <c r="D335" s="149" t="s">
        <v>161</v>
      </c>
      <c r="E335" s="150" t="s">
        <v>1107</v>
      </c>
      <c r="F335" s="151" t="s">
        <v>1108</v>
      </c>
      <c r="G335" s="152" t="s">
        <v>166</v>
      </c>
      <c r="H335" s="153">
        <v>1</v>
      </c>
      <c r="I335" s="154"/>
      <c r="J335" s="154"/>
      <c r="K335" s="155"/>
      <c r="L335" s="28"/>
      <c r="M335" s="156" t="s">
        <v>1</v>
      </c>
      <c r="N335" s="122" t="s">
        <v>37</v>
      </c>
      <c r="O335" s="157">
        <v>0</v>
      </c>
      <c r="P335" s="157">
        <f t="shared" si="63"/>
        <v>0</v>
      </c>
      <c r="Q335" s="157">
        <v>3.6999999999999999E-4</v>
      </c>
      <c r="R335" s="157">
        <f t="shared" si="64"/>
        <v>3.6999999999999999E-4</v>
      </c>
      <c r="S335" s="157">
        <v>0</v>
      </c>
      <c r="T335" s="158">
        <f t="shared" si="65"/>
        <v>0</v>
      </c>
      <c r="AR335" s="159" t="s">
        <v>186</v>
      </c>
      <c r="AT335" s="159" t="s">
        <v>161</v>
      </c>
      <c r="AU335" s="159" t="s">
        <v>83</v>
      </c>
      <c r="AY335" s="14" t="s">
        <v>159</v>
      </c>
      <c r="BE335" s="160">
        <f t="shared" si="66"/>
        <v>0</v>
      </c>
      <c r="BF335" s="160">
        <f t="shared" si="67"/>
        <v>0</v>
      </c>
      <c r="BG335" s="160">
        <f t="shared" si="68"/>
        <v>0</v>
      </c>
      <c r="BH335" s="160">
        <f t="shared" si="69"/>
        <v>0</v>
      </c>
      <c r="BI335" s="160">
        <f t="shared" si="70"/>
        <v>0</v>
      </c>
      <c r="BJ335" s="14" t="s">
        <v>83</v>
      </c>
      <c r="BK335" s="160">
        <f t="shared" si="71"/>
        <v>0</v>
      </c>
      <c r="BL335" s="14" t="s">
        <v>186</v>
      </c>
      <c r="BM335" s="159" t="s">
        <v>1109</v>
      </c>
    </row>
    <row r="336" spans="2:65" s="1" customFormat="1" ht="24.4" customHeight="1" x14ac:dyDescent="0.2">
      <c r="B336" s="123"/>
      <c r="C336" s="149" t="s">
        <v>1110</v>
      </c>
      <c r="D336" s="149" t="s">
        <v>161</v>
      </c>
      <c r="E336" s="150" t="s">
        <v>1111</v>
      </c>
      <c r="F336" s="151" t="s">
        <v>1112</v>
      </c>
      <c r="G336" s="152" t="s">
        <v>166</v>
      </c>
      <c r="H336" s="153">
        <v>1</v>
      </c>
      <c r="I336" s="154"/>
      <c r="J336" s="154"/>
      <c r="K336" s="155"/>
      <c r="L336" s="28"/>
      <c r="M336" s="156" t="s">
        <v>1</v>
      </c>
      <c r="N336" s="122" t="s">
        <v>37</v>
      </c>
      <c r="O336" s="157">
        <v>0</v>
      </c>
      <c r="P336" s="157">
        <f t="shared" si="63"/>
        <v>0</v>
      </c>
      <c r="Q336" s="157">
        <v>4.0000000000000003E-5</v>
      </c>
      <c r="R336" s="157">
        <f t="shared" si="64"/>
        <v>4.0000000000000003E-5</v>
      </c>
      <c r="S336" s="157">
        <v>0</v>
      </c>
      <c r="T336" s="158">
        <f t="shared" si="65"/>
        <v>0</v>
      </c>
      <c r="AR336" s="159" t="s">
        <v>186</v>
      </c>
      <c r="AT336" s="159" t="s">
        <v>161</v>
      </c>
      <c r="AU336" s="159" t="s">
        <v>83</v>
      </c>
      <c r="AY336" s="14" t="s">
        <v>159</v>
      </c>
      <c r="BE336" s="160">
        <f t="shared" si="66"/>
        <v>0</v>
      </c>
      <c r="BF336" s="160">
        <f t="shared" si="67"/>
        <v>0</v>
      </c>
      <c r="BG336" s="160">
        <f t="shared" si="68"/>
        <v>0</v>
      </c>
      <c r="BH336" s="160">
        <f t="shared" si="69"/>
        <v>0</v>
      </c>
      <c r="BI336" s="160">
        <f t="shared" si="70"/>
        <v>0</v>
      </c>
      <c r="BJ336" s="14" t="s">
        <v>83</v>
      </c>
      <c r="BK336" s="160">
        <f t="shared" si="71"/>
        <v>0</v>
      </c>
      <c r="BL336" s="14" t="s">
        <v>186</v>
      </c>
      <c r="BM336" s="159" t="s">
        <v>1113</v>
      </c>
    </row>
    <row r="337" spans="2:65" s="1" customFormat="1" ht="24.4" customHeight="1" x14ac:dyDescent="0.2">
      <c r="B337" s="123"/>
      <c r="C337" s="149" t="s">
        <v>864</v>
      </c>
      <c r="D337" s="149" t="s">
        <v>161</v>
      </c>
      <c r="E337" s="150" t="s">
        <v>1114</v>
      </c>
      <c r="F337" s="151" t="s">
        <v>1115</v>
      </c>
      <c r="G337" s="152" t="s">
        <v>166</v>
      </c>
      <c r="H337" s="153">
        <v>1</v>
      </c>
      <c r="I337" s="154"/>
      <c r="J337" s="154"/>
      <c r="K337" s="155"/>
      <c r="L337" s="28"/>
      <c r="M337" s="156" t="s">
        <v>1</v>
      </c>
      <c r="N337" s="122" t="s">
        <v>37</v>
      </c>
      <c r="O337" s="157">
        <v>0</v>
      </c>
      <c r="P337" s="157">
        <f t="shared" si="63"/>
        <v>0</v>
      </c>
      <c r="Q337" s="157">
        <v>4.0000000000000003E-5</v>
      </c>
      <c r="R337" s="157">
        <f t="shared" si="64"/>
        <v>4.0000000000000003E-5</v>
      </c>
      <c r="S337" s="157">
        <v>0</v>
      </c>
      <c r="T337" s="158">
        <f t="shared" si="65"/>
        <v>0</v>
      </c>
      <c r="AR337" s="159" t="s">
        <v>186</v>
      </c>
      <c r="AT337" s="159" t="s">
        <v>161</v>
      </c>
      <c r="AU337" s="159" t="s">
        <v>83</v>
      </c>
      <c r="AY337" s="14" t="s">
        <v>159</v>
      </c>
      <c r="BE337" s="160">
        <f t="shared" si="66"/>
        <v>0</v>
      </c>
      <c r="BF337" s="160">
        <f t="shared" si="67"/>
        <v>0</v>
      </c>
      <c r="BG337" s="160">
        <f t="shared" si="68"/>
        <v>0</v>
      </c>
      <c r="BH337" s="160">
        <f t="shared" si="69"/>
        <v>0</v>
      </c>
      <c r="BI337" s="160">
        <f t="shared" si="70"/>
        <v>0</v>
      </c>
      <c r="BJ337" s="14" t="s">
        <v>83</v>
      </c>
      <c r="BK337" s="160">
        <f t="shared" si="71"/>
        <v>0</v>
      </c>
      <c r="BL337" s="14" t="s">
        <v>186</v>
      </c>
      <c r="BM337" s="159" t="s">
        <v>1116</v>
      </c>
    </row>
    <row r="338" spans="2:65" s="1" customFormat="1" ht="24.4" customHeight="1" x14ac:dyDescent="0.2">
      <c r="B338" s="123"/>
      <c r="C338" s="149" t="s">
        <v>1117</v>
      </c>
      <c r="D338" s="149" t="s">
        <v>161</v>
      </c>
      <c r="E338" s="150" t="s">
        <v>1118</v>
      </c>
      <c r="F338" s="151" t="s">
        <v>1119</v>
      </c>
      <c r="G338" s="152" t="s">
        <v>166</v>
      </c>
      <c r="H338" s="153">
        <v>1</v>
      </c>
      <c r="I338" s="154"/>
      <c r="J338" s="154"/>
      <c r="K338" s="155"/>
      <c r="L338" s="28"/>
      <c r="M338" s="156" t="s">
        <v>1</v>
      </c>
      <c r="N338" s="122" t="s">
        <v>37</v>
      </c>
      <c r="O338" s="157">
        <v>0</v>
      </c>
      <c r="P338" s="157">
        <f t="shared" si="63"/>
        <v>0</v>
      </c>
      <c r="Q338" s="157">
        <v>4.0000000000000003E-5</v>
      </c>
      <c r="R338" s="157">
        <f t="shared" si="64"/>
        <v>4.0000000000000003E-5</v>
      </c>
      <c r="S338" s="157">
        <v>0</v>
      </c>
      <c r="T338" s="158">
        <f t="shared" si="65"/>
        <v>0</v>
      </c>
      <c r="AR338" s="159" t="s">
        <v>186</v>
      </c>
      <c r="AT338" s="159" t="s">
        <v>161</v>
      </c>
      <c r="AU338" s="159" t="s">
        <v>83</v>
      </c>
      <c r="AY338" s="14" t="s">
        <v>159</v>
      </c>
      <c r="BE338" s="160">
        <f t="shared" si="66"/>
        <v>0</v>
      </c>
      <c r="BF338" s="160">
        <f t="shared" si="67"/>
        <v>0</v>
      </c>
      <c r="BG338" s="160">
        <f t="shared" si="68"/>
        <v>0</v>
      </c>
      <c r="BH338" s="160">
        <f t="shared" si="69"/>
        <v>0</v>
      </c>
      <c r="BI338" s="160">
        <f t="shared" si="70"/>
        <v>0</v>
      </c>
      <c r="BJ338" s="14" t="s">
        <v>83</v>
      </c>
      <c r="BK338" s="160">
        <f t="shared" si="71"/>
        <v>0</v>
      </c>
      <c r="BL338" s="14" t="s">
        <v>186</v>
      </c>
      <c r="BM338" s="159" t="s">
        <v>1120</v>
      </c>
    </row>
    <row r="339" spans="2:65" s="1" customFormat="1" ht="24.4" customHeight="1" x14ac:dyDescent="0.2">
      <c r="B339" s="123"/>
      <c r="C339" s="149" t="s">
        <v>868</v>
      </c>
      <c r="D339" s="149" t="s">
        <v>161</v>
      </c>
      <c r="E339" s="150" t="s">
        <v>1121</v>
      </c>
      <c r="F339" s="151" t="s">
        <v>1122</v>
      </c>
      <c r="G339" s="152" t="s">
        <v>166</v>
      </c>
      <c r="H339" s="153">
        <v>1</v>
      </c>
      <c r="I339" s="154"/>
      <c r="J339" s="154"/>
      <c r="K339" s="155"/>
      <c r="L339" s="28"/>
      <c r="M339" s="156" t="s">
        <v>1</v>
      </c>
      <c r="N339" s="122" t="s">
        <v>37</v>
      </c>
      <c r="O339" s="157">
        <v>0</v>
      </c>
      <c r="P339" s="157">
        <f t="shared" si="63"/>
        <v>0</v>
      </c>
      <c r="Q339" s="157">
        <v>4.0000000000000003E-5</v>
      </c>
      <c r="R339" s="157">
        <f t="shared" si="64"/>
        <v>4.0000000000000003E-5</v>
      </c>
      <c r="S339" s="157">
        <v>0</v>
      </c>
      <c r="T339" s="158">
        <f t="shared" si="65"/>
        <v>0</v>
      </c>
      <c r="AR339" s="159" t="s">
        <v>186</v>
      </c>
      <c r="AT339" s="159" t="s">
        <v>161</v>
      </c>
      <c r="AU339" s="159" t="s">
        <v>83</v>
      </c>
      <c r="AY339" s="14" t="s">
        <v>159</v>
      </c>
      <c r="BE339" s="160">
        <f t="shared" si="66"/>
        <v>0</v>
      </c>
      <c r="BF339" s="160">
        <f t="shared" si="67"/>
        <v>0</v>
      </c>
      <c r="BG339" s="160">
        <f t="shared" si="68"/>
        <v>0</v>
      </c>
      <c r="BH339" s="160">
        <f t="shared" si="69"/>
        <v>0</v>
      </c>
      <c r="BI339" s="160">
        <f t="shared" si="70"/>
        <v>0</v>
      </c>
      <c r="BJ339" s="14" t="s">
        <v>83</v>
      </c>
      <c r="BK339" s="160">
        <f t="shared" si="71"/>
        <v>0</v>
      </c>
      <c r="BL339" s="14" t="s">
        <v>186</v>
      </c>
      <c r="BM339" s="159" t="s">
        <v>1123</v>
      </c>
    </row>
    <row r="340" spans="2:65" s="1" customFormat="1" ht="24.4" customHeight="1" x14ac:dyDescent="0.2">
      <c r="B340" s="123"/>
      <c r="C340" s="149" t="s">
        <v>1124</v>
      </c>
      <c r="D340" s="149" t="s">
        <v>161</v>
      </c>
      <c r="E340" s="150" t="s">
        <v>1125</v>
      </c>
      <c r="F340" s="151" t="s">
        <v>1126</v>
      </c>
      <c r="G340" s="152" t="s">
        <v>166</v>
      </c>
      <c r="H340" s="153">
        <v>1</v>
      </c>
      <c r="I340" s="154"/>
      <c r="J340" s="154"/>
      <c r="K340" s="155"/>
      <c r="L340" s="28"/>
      <c r="M340" s="156" t="s">
        <v>1</v>
      </c>
      <c r="N340" s="122" t="s">
        <v>37</v>
      </c>
      <c r="O340" s="157">
        <v>0</v>
      </c>
      <c r="P340" s="157">
        <f t="shared" si="63"/>
        <v>0</v>
      </c>
      <c r="Q340" s="157">
        <v>4.0000000000000003E-5</v>
      </c>
      <c r="R340" s="157">
        <f t="shared" si="64"/>
        <v>4.0000000000000003E-5</v>
      </c>
      <c r="S340" s="157">
        <v>0</v>
      </c>
      <c r="T340" s="158">
        <f t="shared" si="65"/>
        <v>0</v>
      </c>
      <c r="AR340" s="159" t="s">
        <v>186</v>
      </c>
      <c r="AT340" s="159" t="s">
        <v>161</v>
      </c>
      <c r="AU340" s="159" t="s">
        <v>83</v>
      </c>
      <c r="AY340" s="14" t="s">
        <v>159</v>
      </c>
      <c r="BE340" s="160">
        <f t="shared" si="66"/>
        <v>0</v>
      </c>
      <c r="BF340" s="160">
        <f t="shared" si="67"/>
        <v>0</v>
      </c>
      <c r="BG340" s="160">
        <f t="shared" si="68"/>
        <v>0</v>
      </c>
      <c r="BH340" s="160">
        <f t="shared" si="69"/>
        <v>0</v>
      </c>
      <c r="BI340" s="160">
        <f t="shared" si="70"/>
        <v>0</v>
      </c>
      <c r="BJ340" s="14" t="s">
        <v>83</v>
      </c>
      <c r="BK340" s="160">
        <f t="shared" si="71"/>
        <v>0</v>
      </c>
      <c r="BL340" s="14" t="s">
        <v>186</v>
      </c>
      <c r="BM340" s="159" t="s">
        <v>1127</v>
      </c>
    </row>
    <row r="341" spans="2:65" s="1" customFormat="1" ht="24.4" customHeight="1" x14ac:dyDescent="0.2">
      <c r="B341" s="123"/>
      <c r="C341" s="149" t="s">
        <v>869</v>
      </c>
      <c r="D341" s="149" t="s">
        <v>161</v>
      </c>
      <c r="E341" s="150" t="s">
        <v>1128</v>
      </c>
      <c r="F341" s="151" t="s">
        <v>1129</v>
      </c>
      <c r="G341" s="152" t="s">
        <v>166</v>
      </c>
      <c r="H341" s="153">
        <v>1</v>
      </c>
      <c r="I341" s="154"/>
      <c r="J341" s="154"/>
      <c r="K341" s="155"/>
      <c r="L341" s="28"/>
      <c r="M341" s="156" t="s">
        <v>1</v>
      </c>
      <c r="N341" s="122" t="s">
        <v>37</v>
      </c>
      <c r="O341" s="157">
        <v>0</v>
      </c>
      <c r="P341" s="157">
        <f t="shared" si="63"/>
        <v>0</v>
      </c>
      <c r="Q341" s="157">
        <v>4.0000000000000003E-5</v>
      </c>
      <c r="R341" s="157">
        <f t="shared" si="64"/>
        <v>4.0000000000000003E-5</v>
      </c>
      <c r="S341" s="157">
        <v>0</v>
      </c>
      <c r="T341" s="158">
        <f t="shared" si="65"/>
        <v>0</v>
      </c>
      <c r="AR341" s="159" t="s">
        <v>186</v>
      </c>
      <c r="AT341" s="159" t="s">
        <v>161</v>
      </c>
      <c r="AU341" s="159" t="s">
        <v>83</v>
      </c>
      <c r="AY341" s="14" t="s">
        <v>159</v>
      </c>
      <c r="BE341" s="160">
        <f t="shared" si="66"/>
        <v>0</v>
      </c>
      <c r="BF341" s="160">
        <f t="shared" si="67"/>
        <v>0</v>
      </c>
      <c r="BG341" s="160">
        <f t="shared" si="68"/>
        <v>0</v>
      </c>
      <c r="BH341" s="160">
        <f t="shared" si="69"/>
        <v>0</v>
      </c>
      <c r="BI341" s="160">
        <f t="shared" si="70"/>
        <v>0</v>
      </c>
      <c r="BJ341" s="14" t="s">
        <v>83</v>
      </c>
      <c r="BK341" s="160">
        <f t="shared" si="71"/>
        <v>0</v>
      </c>
      <c r="BL341" s="14" t="s">
        <v>186</v>
      </c>
      <c r="BM341" s="159" t="s">
        <v>1130</v>
      </c>
    </row>
    <row r="342" spans="2:65" s="1" customFormat="1" ht="24.4" customHeight="1" x14ac:dyDescent="0.2">
      <c r="B342" s="123"/>
      <c r="C342" s="149" t="s">
        <v>1131</v>
      </c>
      <c r="D342" s="149" t="s">
        <v>161</v>
      </c>
      <c r="E342" s="150" t="s">
        <v>1132</v>
      </c>
      <c r="F342" s="151" t="s">
        <v>1133</v>
      </c>
      <c r="G342" s="152" t="s">
        <v>166</v>
      </c>
      <c r="H342" s="153">
        <v>1</v>
      </c>
      <c r="I342" s="154"/>
      <c r="J342" s="154"/>
      <c r="K342" s="155"/>
      <c r="L342" s="28"/>
      <c r="M342" s="156" t="s">
        <v>1</v>
      </c>
      <c r="N342" s="122" t="s">
        <v>37</v>
      </c>
      <c r="O342" s="157">
        <v>0</v>
      </c>
      <c r="P342" s="157">
        <f t="shared" si="63"/>
        <v>0</v>
      </c>
      <c r="Q342" s="157">
        <v>4.0000000000000003E-5</v>
      </c>
      <c r="R342" s="157">
        <f t="shared" si="64"/>
        <v>4.0000000000000003E-5</v>
      </c>
      <c r="S342" s="157">
        <v>0</v>
      </c>
      <c r="T342" s="158">
        <f t="shared" si="65"/>
        <v>0</v>
      </c>
      <c r="AR342" s="159" t="s">
        <v>186</v>
      </c>
      <c r="AT342" s="159" t="s">
        <v>161</v>
      </c>
      <c r="AU342" s="159" t="s">
        <v>83</v>
      </c>
      <c r="AY342" s="14" t="s">
        <v>159</v>
      </c>
      <c r="BE342" s="160">
        <f t="shared" si="66"/>
        <v>0</v>
      </c>
      <c r="BF342" s="160">
        <f t="shared" si="67"/>
        <v>0</v>
      </c>
      <c r="BG342" s="160">
        <f t="shared" si="68"/>
        <v>0</v>
      </c>
      <c r="BH342" s="160">
        <f t="shared" si="69"/>
        <v>0</v>
      </c>
      <c r="BI342" s="160">
        <f t="shared" si="70"/>
        <v>0</v>
      </c>
      <c r="BJ342" s="14" t="s">
        <v>83</v>
      </c>
      <c r="BK342" s="160">
        <f t="shared" si="71"/>
        <v>0</v>
      </c>
      <c r="BL342" s="14" t="s">
        <v>186</v>
      </c>
      <c r="BM342" s="159" t="s">
        <v>1134</v>
      </c>
    </row>
    <row r="343" spans="2:65" s="1" customFormat="1" ht="24.4" customHeight="1" x14ac:dyDescent="0.2">
      <c r="B343" s="123"/>
      <c r="C343" s="149" t="s">
        <v>873</v>
      </c>
      <c r="D343" s="149" t="s">
        <v>161</v>
      </c>
      <c r="E343" s="150" t="s">
        <v>1135</v>
      </c>
      <c r="F343" s="151" t="s">
        <v>1136</v>
      </c>
      <c r="G343" s="152" t="s">
        <v>166</v>
      </c>
      <c r="H343" s="153">
        <v>1</v>
      </c>
      <c r="I343" s="154"/>
      <c r="J343" s="154"/>
      <c r="K343" s="155"/>
      <c r="L343" s="28"/>
      <c r="M343" s="156" t="s">
        <v>1</v>
      </c>
      <c r="N343" s="122" t="s">
        <v>37</v>
      </c>
      <c r="O343" s="157">
        <v>0</v>
      </c>
      <c r="P343" s="157">
        <f t="shared" si="63"/>
        <v>0</v>
      </c>
      <c r="Q343" s="157">
        <v>4.0000000000000003E-5</v>
      </c>
      <c r="R343" s="157">
        <f t="shared" si="64"/>
        <v>4.0000000000000003E-5</v>
      </c>
      <c r="S343" s="157">
        <v>0</v>
      </c>
      <c r="T343" s="158">
        <f t="shared" si="65"/>
        <v>0</v>
      </c>
      <c r="AR343" s="159" t="s">
        <v>186</v>
      </c>
      <c r="AT343" s="159" t="s">
        <v>161</v>
      </c>
      <c r="AU343" s="159" t="s">
        <v>83</v>
      </c>
      <c r="AY343" s="14" t="s">
        <v>159</v>
      </c>
      <c r="BE343" s="160">
        <f t="shared" si="66"/>
        <v>0</v>
      </c>
      <c r="BF343" s="160">
        <f t="shared" si="67"/>
        <v>0</v>
      </c>
      <c r="BG343" s="160">
        <f t="shared" si="68"/>
        <v>0</v>
      </c>
      <c r="BH343" s="160">
        <f t="shared" si="69"/>
        <v>0</v>
      </c>
      <c r="BI343" s="160">
        <f t="shared" si="70"/>
        <v>0</v>
      </c>
      <c r="BJ343" s="14" t="s">
        <v>83</v>
      </c>
      <c r="BK343" s="160">
        <f t="shared" si="71"/>
        <v>0</v>
      </c>
      <c r="BL343" s="14" t="s">
        <v>186</v>
      </c>
      <c r="BM343" s="159" t="s">
        <v>1137</v>
      </c>
    </row>
    <row r="344" spans="2:65" s="1" customFormat="1" ht="24.4" customHeight="1" x14ac:dyDescent="0.2">
      <c r="B344" s="123"/>
      <c r="C344" s="149" t="s">
        <v>1138</v>
      </c>
      <c r="D344" s="149" t="s">
        <v>161</v>
      </c>
      <c r="E344" s="150" t="s">
        <v>1139</v>
      </c>
      <c r="F344" s="151" t="s">
        <v>1140</v>
      </c>
      <c r="G344" s="152" t="s">
        <v>166</v>
      </c>
      <c r="H344" s="153">
        <v>2</v>
      </c>
      <c r="I344" s="154"/>
      <c r="J344" s="154"/>
      <c r="K344" s="155"/>
      <c r="L344" s="28"/>
      <c r="M344" s="156" t="s">
        <v>1</v>
      </c>
      <c r="N344" s="122" t="s">
        <v>37</v>
      </c>
      <c r="O344" s="157">
        <v>0</v>
      </c>
      <c r="P344" s="157">
        <f t="shared" si="63"/>
        <v>0</v>
      </c>
      <c r="Q344" s="157">
        <v>4.0000000000000003E-5</v>
      </c>
      <c r="R344" s="157">
        <f t="shared" si="64"/>
        <v>8.0000000000000007E-5</v>
      </c>
      <c r="S344" s="157">
        <v>0</v>
      </c>
      <c r="T344" s="158">
        <f t="shared" si="65"/>
        <v>0</v>
      </c>
      <c r="AR344" s="159" t="s">
        <v>186</v>
      </c>
      <c r="AT344" s="159" t="s">
        <v>161</v>
      </c>
      <c r="AU344" s="159" t="s">
        <v>83</v>
      </c>
      <c r="AY344" s="14" t="s">
        <v>159</v>
      </c>
      <c r="BE344" s="160">
        <f t="shared" si="66"/>
        <v>0</v>
      </c>
      <c r="BF344" s="160">
        <f t="shared" si="67"/>
        <v>0</v>
      </c>
      <c r="BG344" s="160">
        <f t="shared" si="68"/>
        <v>0</v>
      </c>
      <c r="BH344" s="160">
        <f t="shared" si="69"/>
        <v>0</v>
      </c>
      <c r="BI344" s="160">
        <f t="shared" si="70"/>
        <v>0</v>
      </c>
      <c r="BJ344" s="14" t="s">
        <v>83</v>
      </c>
      <c r="BK344" s="160">
        <f t="shared" si="71"/>
        <v>0</v>
      </c>
      <c r="BL344" s="14" t="s">
        <v>186</v>
      </c>
      <c r="BM344" s="159" t="s">
        <v>1141</v>
      </c>
    </row>
    <row r="345" spans="2:65" s="1" customFormat="1" ht="24.4" customHeight="1" x14ac:dyDescent="0.2">
      <c r="B345" s="123"/>
      <c r="C345" s="149" t="s">
        <v>874</v>
      </c>
      <c r="D345" s="149" t="s">
        <v>161</v>
      </c>
      <c r="E345" s="150" t="s">
        <v>1142</v>
      </c>
      <c r="F345" s="151" t="s">
        <v>1143</v>
      </c>
      <c r="G345" s="152" t="s">
        <v>166</v>
      </c>
      <c r="H345" s="153">
        <v>1</v>
      </c>
      <c r="I345" s="154"/>
      <c r="J345" s="154"/>
      <c r="K345" s="155"/>
      <c r="L345" s="28"/>
      <c r="M345" s="156" t="s">
        <v>1</v>
      </c>
      <c r="N345" s="122" t="s">
        <v>37</v>
      </c>
      <c r="O345" s="157">
        <v>0</v>
      </c>
      <c r="P345" s="157">
        <f t="shared" si="63"/>
        <v>0</v>
      </c>
      <c r="Q345" s="157">
        <v>4.0000000000000003E-5</v>
      </c>
      <c r="R345" s="157">
        <f t="shared" si="64"/>
        <v>4.0000000000000003E-5</v>
      </c>
      <c r="S345" s="157">
        <v>0</v>
      </c>
      <c r="T345" s="158">
        <f t="shared" si="65"/>
        <v>0</v>
      </c>
      <c r="AR345" s="159" t="s">
        <v>186</v>
      </c>
      <c r="AT345" s="159" t="s">
        <v>161</v>
      </c>
      <c r="AU345" s="159" t="s">
        <v>83</v>
      </c>
      <c r="AY345" s="14" t="s">
        <v>159</v>
      </c>
      <c r="BE345" s="160">
        <f t="shared" si="66"/>
        <v>0</v>
      </c>
      <c r="BF345" s="160">
        <f t="shared" si="67"/>
        <v>0</v>
      </c>
      <c r="BG345" s="160">
        <f t="shared" si="68"/>
        <v>0</v>
      </c>
      <c r="BH345" s="160">
        <f t="shared" si="69"/>
        <v>0</v>
      </c>
      <c r="BI345" s="160">
        <f t="shared" si="70"/>
        <v>0</v>
      </c>
      <c r="BJ345" s="14" t="s">
        <v>83</v>
      </c>
      <c r="BK345" s="160">
        <f t="shared" si="71"/>
        <v>0</v>
      </c>
      <c r="BL345" s="14" t="s">
        <v>186</v>
      </c>
      <c r="BM345" s="159" t="s">
        <v>1144</v>
      </c>
    </row>
    <row r="346" spans="2:65" s="1" customFormat="1" ht="24.4" customHeight="1" x14ac:dyDescent="0.2">
      <c r="B346" s="123"/>
      <c r="C346" s="149" t="s">
        <v>1145</v>
      </c>
      <c r="D346" s="149" t="s">
        <v>161</v>
      </c>
      <c r="E346" s="150" t="s">
        <v>373</v>
      </c>
      <c r="F346" s="151" t="s">
        <v>374</v>
      </c>
      <c r="G346" s="152" t="s">
        <v>371</v>
      </c>
      <c r="H346" s="153">
        <v>400</v>
      </c>
      <c r="I346" s="154"/>
      <c r="J346" s="154"/>
      <c r="K346" s="155"/>
      <c r="L346" s="28"/>
      <c r="M346" s="156" t="s">
        <v>1</v>
      </c>
      <c r="N346" s="122" t="s">
        <v>37</v>
      </c>
      <c r="O346" s="157">
        <v>0</v>
      </c>
      <c r="P346" s="157">
        <f t="shared" si="63"/>
        <v>0</v>
      </c>
      <c r="Q346" s="157">
        <v>5.0000000000000002E-5</v>
      </c>
      <c r="R346" s="157">
        <f t="shared" si="64"/>
        <v>0.02</v>
      </c>
      <c r="S346" s="157">
        <v>1E-3</v>
      </c>
      <c r="T346" s="158">
        <f t="shared" si="65"/>
        <v>0.4</v>
      </c>
      <c r="AR346" s="159" t="s">
        <v>186</v>
      </c>
      <c r="AT346" s="159" t="s">
        <v>161</v>
      </c>
      <c r="AU346" s="159" t="s">
        <v>83</v>
      </c>
      <c r="AY346" s="14" t="s">
        <v>159</v>
      </c>
      <c r="BE346" s="160">
        <f t="shared" si="66"/>
        <v>0</v>
      </c>
      <c r="BF346" s="160">
        <f t="shared" si="67"/>
        <v>0</v>
      </c>
      <c r="BG346" s="160">
        <f t="shared" si="68"/>
        <v>0</v>
      </c>
      <c r="BH346" s="160">
        <f t="shared" si="69"/>
        <v>0</v>
      </c>
      <c r="BI346" s="160">
        <f t="shared" si="70"/>
        <v>0</v>
      </c>
      <c r="BJ346" s="14" t="s">
        <v>83</v>
      </c>
      <c r="BK346" s="160">
        <f t="shared" si="71"/>
        <v>0</v>
      </c>
      <c r="BL346" s="14" t="s">
        <v>186</v>
      </c>
      <c r="BM346" s="159" t="s">
        <v>1146</v>
      </c>
    </row>
    <row r="347" spans="2:65" s="1" customFormat="1" ht="24.4" customHeight="1" x14ac:dyDescent="0.2">
      <c r="B347" s="123"/>
      <c r="C347" s="149" t="s">
        <v>876</v>
      </c>
      <c r="D347" s="149" t="s">
        <v>161</v>
      </c>
      <c r="E347" s="150" t="s">
        <v>377</v>
      </c>
      <c r="F347" s="151" t="s">
        <v>1147</v>
      </c>
      <c r="G347" s="152" t="s">
        <v>371</v>
      </c>
      <c r="H347" s="153">
        <v>500</v>
      </c>
      <c r="I347" s="154"/>
      <c r="J347" s="154"/>
      <c r="K347" s="155"/>
      <c r="L347" s="28"/>
      <c r="M347" s="156" t="s">
        <v>1</v>
      </c>
      <c r="N347" s="122" t="s">
        <v>37</v>
      </c>
      <c r="O347" s="157">
        <v>0</v>
      </c>
      <c r="P347" s="157">
        <f t="shared" si="63"/>
        <v>0</v>
      </c>
      <c r="Q347" s="157">
        <v>5.0000000000000002E-5</v>
      </c>
      <c r="R347" s="157">
        <f t="shared" si="64"/>
        <v>2.5000000000000001E-2</v>
      </c>
      <c r="S347" s="157">
        <v>1E-3</v>
      </c>
      <c r="T347" s="158">
        <f t="shared" si="65"/>
        <v>0.5</v>
      </c>
      <c r="AR347" s="159" t="s">
        <v>186</v>
      </c>
      <c r="AT347" s="159" t="s">
        <v>161</v>
      </c>
      <c r="AU347" s="159" t="s">
        <v>83</v>
      </c>
      <c r="AY347" s="14" t="s">
        <v>159</v>
      </c>
      <c r="BE347" s="160">
        <f t="shared" si="66"/>
        <v>0</v>
      </c>
      <c r="BF347" s="160">
        <f t="shared" si="67"/>
        <v>0</v>
      </c>
      <c r="BG347" s="160">
        <f t="shared" si="68"/>
        <v>0</v>
      </c>
      <c r="BH347" s="160">
        <f t="shared" si="69"/>
        <v>0</v>
      </c>
      <c r="BI347" s="160">
        <f t="shared" si="70"/>
        <v>0</v>
      </c>
      <c r="BJ347" s="14" t="s">
        <v>83</v>
      </c>
      <c r="BK347" s="160">
        <f t="shared" si="71"/>
        <v>0</v>
      </c>
      <c r="BL347" s="14" t="s">
        <v>186</v>
      </c>
      <c r="BM347" s="159" t="s">
        <v>1148</v>
      </c>
    </row>
    <row r="348" spans="2:65" s="1" customFormat="1" ht="24.4" customHeight="1" x14ac:dyDescent="0.2">
      <c r="B348" s="123"/>
      <c r="C348" s="149" t="s">
        <v>1149</v>
      </c>
      <c r="D348" s="149" t="s">
        <v>161</v>
      </c>
      <c r="E348" s="150" t="s">
        <v>380</v>
      </c>
      <c r="F348" s="151" t="s">
        <v>381</v>
      </c>
      <c r="G348" s="152" t="s">
        <v>294</v>
      </c>
      <c r="H348" s="153"/>
      <c r="I348" s="154"/>
      <c r="J348" s="154"/>
      <c r="K348" s="155"/>
      <c r="L348" s="28"/>
      <c r="M348" s="156" t="s">
        <v>1</v>
      </c>
      <c r="N348" s="122" t="s">
        <v>37</v>
      </c>
      <c r="O348" s="157">
        <v>0</v>
      </c>
      <c r="P348" s="157">
        <f t="shared" si="63"/>
        <v>0</v>
      </c>
      <c r="Q348" s="157">
        <v>0</v>
      </c>
      <c r="R348" s="157">
        <f t="shared" si="64"/>
        <v>0</v>
      </c>
      <c r="S348" s="157">
        <v>0</v>
      </c>
      <c r="T348" s="158">
        <f t="shared" si="65"/>
        <v>0</v>
      </c>
      <c r="AR348" s="159" t="s">
        <v>186</v>
      </c>
      <c r="AT348" s="159" t="s">
        <v>161</v>
      </c>
      <c r="AU348" s="159" t="s">
        <v>83</v>
      </c>
      <c r="AY348" s="14" t="s">
        <v>159</v>
      </c>
      <c r="BE348" s="160">
        <f t="shared" si="66"/>
        <v>0</v>
      </c>
      <c r="BF348" s="160">
        <f t="shared" si="67"/>
        <v>0</v>
      </c>
      <c r="BG348" s="160">
        <f t="shared" si="68"/>
        <v>0</v>
      </c>
      <c r="BH348" s="160">
        <f t="shared" si="69"/>
        <v>0</v>
      </c>
      <c r="BI348" s="160">
        <f t="shared" si="70"/>
        <v>0</v>
      </c>
      <c r="BJ348" s="14" t="s">
        <v>83</v>
      </c>
      <c r="BK348" s="160">
        <f t="shared" si="71"/>
        <v>0</v>
      </c>
      <c r="BL348" s="14" t="s">
        <v>186</v>
      </c>
      <c r="BM348" s="159" t="s">
        <v>1150</v>
      </c>
    </row>
    <row r="349" spans="2:65" s="11" customFormat="1" ht="22.9" customHeight="1" x14ac:dyDescent="0.2">
      <c r="B349" s="138"/>
      <c r="D349" s="139" t="s">
        <v>70</v>
      </c>
      <c r="E349" s="147" t="s">
        <v>1151</v>
      </c>
      <c r="F349" s="147" t="s">
        <v>1152</v>
      </c>
      <c r="J349" s="148"/>
      <c r="L349" s="138"/>
      <c r="M349" s="142"/>
      <c r="P349" s="143">
        <f>SUM(P350:P361)</f>
        <v>0</v>
      </c>
      <c r="R349" s="143">
        <f>SUM(R350:R361)</f>
        <v>7.7371432400000009</v>
      </c>
      <c r="T349" s="144">
        <f>SUM(T350:T361)</f>
        <v>0</v>
      </c>
      <c r="AR349" s="139" t="s">
        <v>83</v>
      </c>
      <c r="AT349" s="145" t="s">
        <v>70</v>
      </c>
      <c r="AU349" s="145" t="s">
        <v>78</v>
      </c>
      <c r="AY349" s="139" t="s">
        <v>159</v>
      </c>
      <c r="BK349" s="146">
        <f>SUM(BK350:BK361)</f>
        <v>0</v>
      </c>
    </row>
    <row r="350" spans="2:65" s="1" customFormat="1" ht="21.75" customHeight="1" x14ac:dyDescent="0.2">
      <c r="B350" s="123"/>
      <c r="C350" s="149" t="s">
        <v>877</v>
      </c>
      <c r="D350" s="149" t="s">
        <v>161</v>
      </c>
      <c r="E350" s="150" t="s">
        <v>1153</v>
      </c>
      <c r="F350" s="151" t="s">
        <v>1154</v>
      </c>
      <c r="G350" s="152" t="s">
        <v>196</v>
      </c>
      <c r="H350" s="153">
        <v>6.54</v>
      </c>
      <c r="I350" s="154"/>
      <c r="J350" s="154"/>
      <c r="K350" s="155"/>
      <c r="L350" s="28"/>
      <c r="M350" s="156" t="s">
        <v>1</v>
      </c>
      <c r="N350" s="122" t="s">
        <v>37</v>
      </c>
      <c r="O350" s="157">
        <v>0</v>
      </c>
      <c r="P350" s="157">
        <f t="shared" ref="P350:P361" si="72">O350*H350</f>
        <v>0</v>
      </c>
      <c r="Q350" s="157">
        <v>1.47E-3</v>
      </c>
      <c r="R350" s="157">
        <f t="shared" ref="R350:R361" si="73">Q350*H350</f>
        <v>9.6138000000000005E-3</v>
      </c>
      <c r="S350" s="157">
        <v>0</v>
      </c>
      <c r="T350" s="158">
        <f t="shared" ref="T350:T361" si="74">S350*H350</f>
        <v>0</v>
      </c>
      <c r="AR350" s="159" t="s">
        <v>186</v>
      </c>
      <c r="AT350" s="159" t="s">
        <v>161</v>
      </c>
      <c r="AU350" s="159" t="s">
        <v>83</v>
      </c>
      <c r="AY350" s="14" t="s">
        <v>159</v>
      </c>
      <c r="BE350" s="160">
        <f t="shared" ref="BE350:BE361" si="75">IF(N350="základná",J350,0)</f>
        <v>0</v>
      </c>
      <c r="BF350" s="160">
        <f t="shared" ref="BF350:BF361" si="76">IF(N350="znížená",J350,0)</f>
        <v>0</v>
      </c>
      <c r="BG350" s="160">
        <f t="shared" ref="BG350:BG361" si="77">IF(N350="zákl. prenesená",J350,0)</f>
        <v>0</v>
      </c>
      <c r="BH350" s="160">
        <f t="shared" ref="BH350:BH361" si="78">IF(N350="zníž. prenesená",J350,0)</f>
        <v>0</v>
      </c>
      <c r="BI350" s="160">
        <f t="shared" ref="BI350:BI361" si="79">IF(N350="nulová",J350,0)</f>
        <v>0</v>
      </c>
      <c r="BJ350" s="14" t="s">
        <v>83</v>
      </c>
      <c r="BK350" s="160">
        <f t="shared" ref="BK350:BK361" si="80">ROUND(I350*H350,2)</f>
        <v>0</v>
      </c>
      <c r="BL350" s="14" t="s">
        <v>186</v>
      </c>
      <c r="BM350" s="159" t="s">
        <v>1155</v>
      </c>
    </row>
    <row r="351" spans="2:65" s="1" customFormat="1" ht="16.5" customHeight="1" x14ac:dyDescent="0.2">
      <c r="B351" s="123"/>
      <c r="C351" s="149" t="s">
        <v>1156</v>
      </c>
      <c r="D351" s="149" t="s">
        <v>161</v>
      </c>
      <c r="E351" s="150" t="s">
        <v>1157</v>
      </c>
      <c r="F351" s="151" t="s">
        <v>1158</v>
      </c>
      <c r="G351" s="152" t="s">
        <v>196</v>
      </c>
      <c r="H351" s="153">
        <v>8.7200000000000006</v>
      </c>
      <c r="I351" s="154"/>
      <c r="J351" s="154"/>
      <c r="K351" s="155"/>
      <c r="L351" s="28"/>
      <c r="M351" s="156" t="s">
        <v>1</v>
      </c>
      <c r="N351" s="122" t="s">
        <v>37</v>
      </c>
      <c r="O351" s="157">
        <v>0</v>
      </c>
      <c r="P351" s="157">
        <f t="shared" si="72"/>
        <v>0</v>
      </c>
      <c r="Q351" s="157">
        <v>9.6000000000000002E-4</v>
      </c>
      <c r="R351" s="157">
        <f t="shared" si="73"/>
        <v>8.3712000000000005E-3</v>
      </c>
      <c r="S351" s="157">
        <v>0</v>
      </c>
      <c r="T351" s="158">
        <f t="shared" si="74"/>
        <v>0</v>
      </c>
      <c r="AR351" s="159" t="s">
        <v>186</v>
      </c>
      <c r="AT351" s="159" t="s">
        <v>161</v>
      </c>
      <c r="AU351" s="159" t="s">
        <v>83</v>
      </c>
      <c r="AY351" s="14" t="s">
        <v>159</v>
      </c>
      <c r="BE351" s="160">
        <f t="shared" si="75"/>
        <v>0</v>
      </c>
      <c r="BF351" s="160">
        <f t="shared" si="76"/>
        <v>0</v>
      </c>
      <c r="BG351" s="160">
        <f t="shared" si="77"/>
        <v>0</v>
      </c>
      <c r="BH351" s="160">
        <f t="shared" si="78"/>
        <v>0</v>
      </c>
      <c r="BI351" s="160">
        <f t="shared" si="79"/>
        <v>0</v>
      </c>
      <c r="BJ351" s="14" t="s">
        <v>83</v>
      </c>
      <c r="BK351" s="160">
        <f t="shared" si="80"/>
        <v>0</v>
      </c>
      <c r="BL351" s="14" t="s">
        <v>186</v>
      </c>
      <c r="BM351" s="159" t="s">
        <v>1159</v>
      </c>
    </row>
    <row r="352" spans="2:65" s="1" customFormat="1" ht="16.5" customHeight="1" x14ac:dyDescent="0.2">
      <c r="B352" s="123"/>
      <c r="C352" s="149" t="s">
        <v>879</v>
      </c>
      <c r="D352" s="149" t="s">
        <v>161</v>
      </c>
      <c r="E352" s="150" t="s">
        <v>1160</v>
      </c>
      <c r="F352" s="151" t="s">
        <v>1161</v>
      </c>
      <c r="G352" s="152" t="s">
        <v>196</v>
      </c>
      <c r="H352" s="153">
        <v>40.950000000000003</v>
      </c>
      <c r="I352" s="154"/>
      <c r="J352" s="154"/>
      <c r="K352" s="155"/>
      <c r="L352" s="28"/>
      <c r="M352" s="156" t="s">
        <v>1</v>
      </c>
      <c r="N352" s="122" t="s">
        <v>37</v>
      </c>
      <c r="O352" s="157">
        <v>0</v>
      </c>
      <c r="P352" s="157">
        <f t="shared" si="72"/>
        <v>0</v>
      </c>
      <c r="Q352" s="157">
        <v>4.4999999999999999E-4</v>
      </c>
      <c r="R352" s="157">
        <f t="shared" si="73"/>
        <v>1.8427499999999999E-2</v>
      </c>
      <c r="S352" s="157">
        <v>0</v>
      </c>
      <c r="T352" s="158">
        <f t="shared" si="74"/>
        <v>0</v>
      </c>
      <c r="AR352" s="159" t="s">
        <v>186</v>
      </c>
      <c r="AT352" s="159" t="s">
        <v>161</v>
      </c>
      <c r="AU352" s="159" t="s">
        <v>83</v>
      </c>
      <c r="AY352" s="14" t="s">
        <v>159</v>
      </c>
      <c r="BE352" s="160">
        <f t="shared" si="75"/>
        <v>0</v>
      </c>
      <c r="BF352" s="160">
        <f t="shared" si="76"/>
        <v>0</v>
      </c>
      <c r="BG352" s="160">
        <f t="shared" si="77"/>
        <v>0</v>
      </c>
      <c r="BH352" s="160">
        <f t="shared" si="78"/>
        <v>0</v>
      </c>
      <c r="BI352" s="160">
        <f t="shared" si="79"/>
        <v>0</v>
      </c>
      <c r="BJ352" s="14" t="s">
        <v>83</v>
      </c>
      <c r="BK352" s="160">
        <f t="shared" si="80"/>
        <v>0</v>
      </c>
      <c r="BL352" s="14" t="s">
        <v>186</v>
      </c>
      <c r="BM352" s="159" t="s">
        <v>1162</v>
      </c>
    </row>
    <row r="353" spans="2:65" s="1" customFormat="1" ht="21.75" customHeight="1" x14ac:dyDescent="0.2">
      <c r="B353" s="123"/>
      <c r="C353" s="149" t="s">
        <v>1163</v>
      </c>
      <c r="D353" s="149" t="s">
        <v>161</v>
      </c>
      <c r="E353" s="150" t="s">
        <v>1164</v>
      </c>
      <c r="F353" s="151" t="s">
        <v>1165</v>
      </c>
      <c r="G353" s="152" t="s">
        <v>196</v>
      </c>
      <c r="H353" s="153">
        <v>11.38</v>
      </c>
      <c r="I353" s="154"/>
      <c r="J353" s="154"/>
      <c r="K353" s="155"/>
      <c r="L353" s="28"/>
      <c r="M353" s="156" t="s">
        <v>1</v>
      </c>
      <c r="N353" s="122" t="s">
        <v>37</v>
      </c>
      <c r="O353" s="157">
        <v>0</v>
      </c>
      <c r="P353" s="157">
        <f t="shared" si="72"/>
        <v>0</v>
      </c>
      <c r="Q353" s="157">
        <v>6.0999999999999997E-4</v>
      </c>
      <c r="R353" s="157">
        <f t="shared" si="73"/>
        <v>6.9418000000000006E-3</v>
      </c>
      <c r="S353" s="157">
        <v>0</v>
      </c>
      <c r="T353" s="158">
        <f t="shared" si="74"/>
        <v>0</v>
      </c>
      <c r="AR353" s="159" t="s">
        <v>186</v>
      </c>
      <c r="AT353" s="159" t="s">
        <v>161</v>
      </c>
      <c r="AU353" s="159" t="s">
        <v>83</v>
      </c>
      <c r="AY353" s="14" t="s">
        <v>159</v>
      </c>
      <c r="BE353" s="160">
        <f t="shared" si="75"/>
        <v>0</v>
      </c>
      <c r="BF353" s="160">
        <f t="shared" si="76"/>
        <v>0</v>
      </c>
      <c r="BG353" s="160">
        <f t="shared" si="77"/>
        <v>0</v>
      </c>
      <c r="BH353" s="160">
        <f t="shared" si="78"/>
        <v>0</v>
      </c>
      <c r="BI353" s="160">
        <f t="shared" si="79"/>
        <v>0</v>
      </c>
      <c r="BJ353" s="14" t="s">
        <v>83</v>
      </c>
      <c r="BK353" s="160">
        <f t="shared" si="80"/>
        <v>0</v>
      </c>
      <c r="BL353" s="14" t="s">
        <v>186</v>
      </c>
      <c r="BM353" s="159" t="s">
        <v>1166</v>
      </c>
    </row>
    <row r="354" spans="2:65" s="235" customFormat="1" ht="33.75" customHeight="1" x14ac:dyDescent="0.2">
      <c r="B354" s="223"/>
      <c r="C354" s="319" t="s">
        <v>1841</v>
      </c>
      <c r="D354" s="319" t="s">
        <v>161</v>
      </c>
      <c r="E354" s="318" t="s">
        <v>1164</v>
      </c>
      <c r="F354" s="220" t="s">
        <v>1842</v>
      </c>
      <c r="G354" s="242" t="s">
        <v>196</v>
      </c>
      <c r="H354" s="222">
        <v>35.200000000000003</v>
      </c>
      <c r="I354" s="244"/>
      <c r="J354" s="244"/>
      <c r="K354" s="245"/>
      <c r="L354" s="246"/>
      <c r="M354" s="247" t="s">
        <v>1</v>
      </c>
      <c r="N354" s="248" t="s">
        <v>37</v>
      </c>
      <c r="O354" s="233">
        <v>0</v>
      </c>
      <c r="P354" s="233">
        <f t="shared" ref="P354" si="81">O354*H354</f>
        <v>0</v>
      </c>
      <c r="Q354" s="233">
        <v>6.0999999999999997E-4</v>
      </c>
      <c r="R354" s="233">
        <f t="shared" ref="R354" si="82">Q354*H354</f>
        <v>2.1472000000000002E-2</v>
      </c>
      <c r="S354" s="233">
        <v>0</v>
      </c>
      <c r="T354" s="234">
        <f t="shared" ref="T354" si="83">S354*H354</f>
        <v>0</v>
      </c>
      <c r="AR354" s="236" t="s">
        <v>186</v>
      </c>
      <c r="AT354" s="236" t="s">
        <v>161</v>
      </c>
      <c r="AU354" s="236" t="s">
        <v>83</v>
      </c>
      <c r="AY354" s="237" t="s">
        <v>159</v>
      </c>
      <c r="BE354" s="238">
        <f t="shared" ref="BE354" si="84">IF(N354="základná",J354,0)</f>
        <v>0</v>
      </c>
      <c r="BF354" s="238">
        <f t="shared" ref="BF354" si="85">IF(N354="znížená",J354,0)</f>
        <v>0</v>
      </c>
      <c r="BG354" s="238">
        <f t="shared" ref="BG354" si="86">IF(N354="zákl. prenesená",J354,0)</f>
        <v>0</v>
      </c>
      <c r="BH354" s="238">
        <f t="shared" ref="BH354" si="87">IF(N354="zníž. prenesená",J354,0)</f>
        <v>0</v>
      </c>
      <c r="BI354" s="238">
        <f t="shared" ref="BI354" si="88">IF(N354="nulová",J354,0)</f>
        <v>0</v>
      </c>
      <c r="BJ354" s="237" t="s">
        <v>83</v>
      </c>
      <c r="BK354" s="238">
        <f t="shared" ref="BK354" si="89">ROUND(I354*H354,2)</f>
        <v>0</v>
      </c>
      <c r="BL354" s="237" t="s">
        <v>186</v>
      </c>
      <c r="BM354" s="236" t="s">
        <v>1166</v>
      </c>
    </row>
    <row r="355" spans="2:65" s="1" customFormat="1" ht="24.4" customHeight="1" x14ac:dyDescent="0.2">
      <c r="B355" s="123"/>
      <c r="C355" s="149" t="s">
        <v>880</v>
      </c>
      <c r="D355" s="149" t="s">
        <v>161</v>
      </c>
      <c r="E355" s="150" t="s">
        <v>1167</v>
      </c>
      <c r="F355" s="151" t="s">
        <v>1168</v>
      </c>
      <c r="G355" s="152" t="s">
        <v>174</v>
      </c>
      <c r="H355" s="153">
        <v>104.983</v>
      </c>
      <c r="I355" s="154"/>
      <c r="J355" s="154"/>
      <c r="K355" s="155"/>
      <c r="L355" s="28"/>
      <c r="M355" s="156" t="s">
        <v>1</v>
      </c>
      <c r="N355" s="122" t="s">
        <v>37</v>
      </c>
      <c r="O355" s="157">
        <v>0</v>
      </c>
      <c r="P355" s="157">
        <f t="shared" si="72"/>
        <v>0</v>
      </c>
      <c r="Q355" s="157">
        <v>3.82E-3</v>
      </c>
      <c r="R355" s="157">
        <f t="shared" si="73"/>
        <v>0.40103506</v>
      </c>
      <c r="S355" s="157">
        <v>0</v>
      </c>
      <c r="T355" s="158">
        <f t="shared" si="74"/>
        <v>0</v>
      </c>
      <c r="AR355" s="159" t="s">
        <v>186</v>
      </c>
      <c r="AT355" s="159" t="s">
        <v>161</v>
      </c>
      <c r="AU355" s="159" t="s">
        <v>83</v>
      </c>
      <c r="AY355" s="14" t="s">
        <v>159</v>
      </c>
      <c r="BE355" s="160">
        <f t="shared" si="75"/>
        <v>0</v>
      </c>
      <c r="BF355" s="160">
        <f t="shared" si="76"/>
        <v>0</v>
      </c>
      <c r="BG355" s="160">
        <f t="shared" si="77"/>
        <v>0</v>
      </c>
      <c r="BH355" s="160">
        <f t="shared" si="78"/>
        <v>0</v>
      </c>
      <c r="BI355" s="160">
        <f t="shared" si="79"/>
        <v>0</v>
      </c>
      <c r="BJ355" s="14" t="s">
        <v>83</v>
      </c>
      <c r="BK355" s="160">
        <f t="shared" si="80"/>
        <v>0</v>
      </c>
      <c r="BL355" s="14" t="s">
        <v>186</v>
      </c>
      <c r="BM355" s="159" t="s">
        <v>1169</v>
      </c>
    </row>
    <row r="356" spans="2:65" s="1" customFormat="1" ht="25.5" customHeight="1" x14ac:dyDescent="0.2">
      <c r="B356" s="123"/>
      <c r="C356" s="149" t="s">
        <v>1170</v>
      </c>
      <c r="D356" s="149" t="s">
        <v>161</v>
      </c>
      <c r="E356" s="150" t="s">
        <v>1171</v>
      </c>
      <c r="F356" s="151" t="s">
        <v>1799</v>
      </c>
      <c r="G356" s="152" t="s">
        <v>174</v>
      </c>
      <c r="H356" s="153">
        <v>101.277</v>
      </c>
      <c r="I356" s="154"/>
      <c r="J356" s="154"/>
      <c r="K356" s="155"/>
      <c r="L356" s="28"/>
      <c r="M356" s="156" t="s">
        <v>1</v>
      </c>
      <c r="N356" s="122" t="s">
        <v>37</v>
      </c>
      <c r="O356" s="157">
        <v>0</v>
      </c>
      <c r="P356" s="157">
        <f t="shared" si="72"/>
        <v>0</v>
      </c>
      <c r="Q356" s="157">
        <v>3.46E-3</v>
      </c>
      <c r="R356" s="157">
        <f t="shared" si="73"/>
        <v>0.35041842000000001</v>
      </c>
      <c r="S356" s="157">
        <v>0</v>
      </c>
      <c r="T356" s="158">
        <f t="shared" si="74"/>
        <v>0</v>
      </c>
      <c r="W356" s="207"/>
      <c r="AR356" s="159" t="s">
        <v>186</v>
      </c>
      <c r="AT356" s="159" t="s">
        <v>161</v>
      </c>
      <c r="AU356" s="159" t="s">
        <v>83</v>
      </c>
      <c r="AY356" s="14" t="s">
        <v>159</v>
      </c>
      <c r="BE356" s="160">
        <f t="shared" si="75"/>
        <v>0</v>
      </c>
      <c r="BF356" s="160">
        <f t="shared" si="76"/>
        <v>0</v>
      </c>
      <c r="BG356" s="160">
        <f t="shared" si="77"/>
        <v>0</v>
      </c>
      <c r="BH356" s="160">
        <f t="shared" si="78"/>
        <v>0</v>
      </c>
      <c r="BI356" s="160">
        <f t="shared" si="79"/>
        <v>0</v>
      </c>
      <c r="BJ356" s="14" t="s">
        <v>83</v>
      </c>
      <c r="BK356" s="160">
        <f t="shared" si="80"/>
        <v>0</v>
      </c>
      <c r="BL356" s="14" t="s">
        <v>186</v>
      </c>
      <c r="BM356" s="159" t="s">
        <v>1172</v>
      </c>
    </row>
    <row r="357" spans="2:65" s="1" customFormat="1" ht="25.5" customHeight="1" x14ac:dyDescent="0.2">
      <c r="B357" s="123"/>
      <c r="C357" s="161" t="s">
        <v>882</v>
      </c>
      <c r="D357" s="161" t="s">
        <v>167</v>
      </c>
      <c r="E357" s="162" t="s">
        <v>1173</v>
      </c>
      <c r="F357" s="163" t="s">
        <v>1800</v>
      </c>
      <c r="G357" s="164" t="s">
        <v>174</v>
      </c>
      <c r="H357" s="165">
        <v>36.488999999999997</v>
      </c>
      <c r="I357" s="166"/>
      <c r="J357" s="166"/>
      <c r="K357" s="167"/>
      <c r="L357" s="168"/>
      <c r="M357" s="169" t="s">
        <v>1</v>
      </c>
      <c r="N357" s="170" t="s">
        <v>37</v>
      </c>
      <c r="O357" s="157">
        <v>0</v>
      </c>
      <c r="P357" s="157">
        <f t="shared" si="72"/>
        <v>0</v>
      </c>
      <c r="Q357" s="157">
        <v>5.8000000000000003E-2</v>
      </c>
      <c r="R357" s="157">
        <f t="shared" si="73"/>
        <v>2.1163620000000001</v>
      </c>
      <c r="S357" s="157">
        <v>0</v>
      </c>
      <c r="T357" s="158">
        <f t="shared" si="74"/>
        <v>0</v>
      </c>
      <c r="V357" s="299"/>
      <c r="W357" s="299"/>
      <c r="X357" s="305"/>
      <c r="Y357" s="305"/>
      <c r="AR357" s="159" t="s">
        <v>214</v>
      </c>
      <c r="AT357" s="159" t="s">
        <v>167</v>
      </c>
      <c r="AU357" s="159" t="s">
        <v>83</v>
      </c>
      <c r="AY357" s="14" t="s">
        <v>159</v>
      </c>
      <c r="BE357" s="160">
        <f t="shared" si="75"/>
        <v>0</v>
      </c>
      <c r="BF357" s="160">
        <f t="shared" si="76"/>
        <v>0</v>
      </c>
      <c r="BG357" s="160">
        <f t="shared" si="77"/>
        <v>0</v>
      </c>
      <c r="BH357" s="160">
        <f t="shared" si="78"/>
        <v>0</v>
      </c>
      <c r="BI357" s="160">
        <f t="shared" si="79"/>
        <v>0</v>
      </c>
      <c r="BJ357" s="14" t="s">
        <v>83</v>
      </c>
      <c r="BK357" s="160">
        <f t="shared" si="80"/>
        <v>0</v>
      </c>
      <c r="BL357" s="14" t="s">
        <v>186</v>
      </c>
      <c r="BM357" s="159" t="s">
        <v>1174</v>
      </c>
    </row>
    <row r="358" spans="2:65" s="1" customFormat="1" ht="26.25" customHeight="1" x14ac:dyDescent="0.2">
      <c r="B358" s="123"/>
      <c r="C358" s="161" t="s">
        <v>1175</v>
      </c>
      <c r="D358" s="161" t="s">
        <v>167</v>
      </c>
      <c r="E358" s="162" t="s">
        <v>1176</v>
      </c>
      <c r="F358" s="163" t="s">
        <v>1801</v>
      </c>
      <c r="G358" s="164" t="s">
        <v>174</v>
      </c>
      <c r="H358" s="165">
        <v>26.907</v>
      </c>
      <c r="I358" s="166"/>
      <c r="J358" s="166"/>
      <c r="K358" s="167"/>
      <c r="L358" s="168"/>
      <c r="M358" s="169" t="s">
        <v>1</v>
      </c>
      <c r="N358" s="170" t="s">
        <v>37</v>
      </c>
      <c r="O358" s="157">
        <v>0</v>
      </c>
      <c r="P358" s="157">
        <f t="shared" si="72"/>
        <v>0</v>
      </c>
      <c r="Q358" s="157">
        <v>5.8000000000000003E-2</v>
      </c>
      <c r="R358" s="157">
        <f t="shared" si="73"/>
        <v>1.5606060000000002</v>
      </c>
      <c r="S358" s="157">
        <v>0</v>
      </c>
      <c r="T358" s="158">
        <f t="shared" si="74"/>
        <v>0</v>
      </c>
      <c r="V358" s="299"/>
      <c r="W358" s="299"/>
      <c r="X358" s="305"/>
      <c r="Y358" s="305"/>
      <c r="AR358" s="159" t="s">
        <v>214</v>
      </c>
      <c r="AT358" s="159" t="s">
        <v>167</v>
      </c>
      <c r="AU358" s="159" t="s">
        <v>83</v>
      </c>
      <c r="AY358" s="14" t="s">
        <v>159</v>
      </c>
      <c r="BE358" s="160">
        <f t="shared" si="75"/>
        <v>0</v>
      </c>
      <c r="BF358" s="160">
        <f t="shared" si="76"/>
        <v>0</v>
      </c>
      <c r="BG358" s="160">
        <f t="shared" si="77"/>
        <v>0</v>
      </c>
      <c r="BH358" s="160">
        <f t="shared" si="78"/>
        <v>0</v>
      </c>
      <c r="BI358" s="160">
        <f t="shared" si="79"/>
        <v>0</v>
      </c>
      <c r="BJ358" s="14" t="s">
        <v>83</v>
      </c>
      <c r="BK358" s="160">
        <f t="shared" si="80"/>
        <v>0</v>
      </c>
      <c r="BL358" s="14" t="s">
        <v>186</v>
      </c>
      <c r="BM358" s="159" t="s">
        <v>1177</v>
      </c>
    </row>
    <row r="359" spans="2:65" s="1" customFormat="1" ht="25.5" customHeight="1" x14ac:dyDescent="0.2">
      <c r="B359" s="123"/>
      <c r="C359" s="161" t="s">
        <v>885</v>
      </c>
      <c r="D359" s="161" t="s">
        <v>167</v>
      </c>
      <c r="E359" s="162" t="s">
        <v>1178</v>
      </c>
      <c r="F359" s="163" t="s">
        <v>1802</v>
      </c>
      <c r="G359" s="164" t="s">
        <v>174</v>
      </c>
      <c r="H359" s="165">
        <v>54.807000000000002</v>
      </c>
      <c r="I359" s="166"/>
      <c r="J359" s="166"/>
      <c r="K359" s="167"/>
      <c r="L359" s="168"/>
      <c r="M359" s="169" t="s">
        <v>1</v>
      </c>
      <c r="N359" s="170" t="s">
        <v>37</v>
      </c>
      <c r="O359" s="157">
        <v>0</v>
      </c>
      <c r="P359" s="157">
        <f t="shared" si="72"/>
        <v>0</v>
      </c>
      <c r="Q359" s="157">
        <v>5.8000000000000003E-2</v>
      </c>
      <c r="R359" s="157">
        <f t="shared" si="73"/>
        <v>3.1788060000000002</v>
      </c>
      <c r="S359" s="157">
        <v>0</v>
      </c>
      <c r="T359" s="158">
        <f t="shared" si="74"/>
        <v>0</v>
      </c>
      <c r="V359" s="299"/>
      <c r="W359" s="299"/>
      <c r="X359" s="305"/>
      <c r="Y359" s="305"/>
      <c r="AR359" s="159" t="s">
        <v>214</v>
      </c>
      <c r="AT359" s="159" t="s">
        <v>167</v>
      </c>
      <c r="AU359" s="159" t="s">
        <v>83</v>
      </c>
      <c r="AY359" s="14" t="s">
        <v>159</v>
      </c>
      <c r="BE359" s="160">
        <f t="shared" si="75"/>
        <v>0</v>
      </c>
      <c r="BF359" s="160">
        <f t="shared" si="76"/>
        <v>0</v>
      </c>
      <c r="BG359" s="160">
        <f t="shared" si="77"/>
        <v>0</v>
      </c>
      <c r="BH359" s="160">
        <f t="shared" si="78"/>
        <v>0</v>
      </c>
      <c r="BI359" s="160">
        <f t="shared" si="79"/>
        <v>0</v>
      </c>
      <c r="BJ359" s="14" t="s">
        <v>83</v>
      </c>
      <c r="BK359" s="160">
        <f t="shared" si="80"/>
        <v>0</v>
      </c>
      <c r="BL359" s="14" t="s">
        <v>186</v>
      </c>
      <c r="BM359" s="159" t="s">
        <v>1179</v>
      </c>
    </row>
    <row r="360" spans="2:65" s="1" customFormat="1" ht="24.4" customHeight="1" x14ac:dyDescent="0.2">
      <c r="B360" s="123"/>
      <c r="C360" s="149" t="s">
        <v>1180</v>
      </c>
      <c r="D360" s="149" t="s">
        <v>161</v>
      </c>
      <c r="E360" s="150" t="s">
        <v>1181</v>
      </c>
      <c r="F360" s="151" t="s">
        <v>1182</v>
      </c>
      <c r="G360" s="152" t="s">
        <v>174</v>
      </c>
      <c r="H360" s="153">
        <v>104.983</v>
      </c>
      <c r="I360" s="154"/>
      <c r="J360" s="154"/>
      <c r="K360" s="155"/>
      <c r="L360" s="28"/>
      <c r="M360" s="156" t="s">
        <v>1</v>
      </c>
      <c r="N360" s="122" t="s">
        <v>37</v>
      </c>
      <c r="O360" s="157">
        <v>0</v>
      </c>
      <c r="P360" s="157">
        <f t="shared" si="72"/>
        <v>0</v>
      </c>
      <c r="Q360" s="157">
        <v>6.2E-4</v>
      </c>
      <c r="R360" s="157">
        <f t="shared" si="73"/>
        <v>6.5089460000000002E-2</v>
      </c>
      <c r="S360" s="157">
        <v>0</v>
      </c>
      <c r="T360" s="158">
        <f t="shared" si="74"/>
        <v>0</v>
      </c>
      <c r="AR360" s="159" t="s">
        <v>186</v>
      </c>
      <c r="AT360" s="159" t="s">
        <v>161</v>
      </c>
      <c r="AU360" s="159" t="s">
        <v>83</v>
      </c>
      <c r="AY360" s="14" t="s">
        <v>159</v>
      </c>
      <c r="BE360" s="160">
        <f t="shared" si="75"/>
        <v>0</v>
      </c>
      <c r="BF360" s="160">
        <f t="shared" si="76"/>
        <v>0</v>
      </c>
      <c r="BG360" s="160">
        <f t="shared" si="77"/>
        <v>0</v>
      </c>
      <c r="BH360" s="160">
        <f t="shared" si="78"/>
        <v>0</v>
      </c>
      <c r="BI360" s="160">
        <f t="shared" si="79"/>
        <v>0</v>
      </c>
      <c r="BJ360" s="14" t="s">
        <v>83</v>
      </c>
      <c r="BK360" s="160">
        <f t="shared" si="80"/>
        <v>0</v>
      </c>
      <c r="BL360" s="14" t="s">
        <v>186</v>
      </c>
      <c r="BM360" s="159" t="s">
        <v>1183</v>
      </c>
    </row>
    <row r="361" spans="2:65" s="1" customFormat="1" ht="24.4" customHeight="1" x14ac:dyDescent="0.2">
      <c r="B361" s="123"/>
      <c r="C361" s="149" t="s">
        <v>890</v>
      </c>
      <c r="D361" s="149" t="s">
        <v>161</v>
      </c>
      <c r="E361" s="150" t="s">
        <v>1184</v>
      </c>
      <c r="F361" s="151" t="s">
        <v>1185</v>
      </c>
      <c r="G361" s="152" t="s">
        <v>294</v>
      </c>
      <c r="H361" s="153"/>
      <c r="I361" s="154"/>
      <c r="J361" s="154"/>
      <c r="K361" s="155"/>
      <c r="L361" s="28"/>
      <c r="M361" s="156" t="s">
        <v>1</v>
      </c>
      <c r="N361" s="122" t="s">
        <v>37</v>
      </c>
      <c r="O361" s="157">
        <v>0</v>
      </c>
      <c r="P361" s="157">
        <f t="shared" si="72"/>
        <v>0</v>
      </c>
      <c r="Q361" s="157">
        <v>0</v>
      </c>
      <c r="R361" s="157">
        <f t="shared" si="73"/>
        <v>0</v>
      </c>
      <c r="S361" s="157">
        <v>0</v>
      </c>
      <c r="T361" s="158">
        <f t="shared" si="74"/>
        <v>0</v>
      </c>
      <c r="AR361" s="159" t="s">
        <v>186</v>
      </c>
      <c r="AT361" s="159" t="s">
        <v>161</v>
      </c>
      <c r="AU361" s="159" t="s">
        <v>83</v>
      </c>
      <c r="AY361" s="14" t="s">
        <v>159</v>
      </c>
      <c r="BE361" s="160">
        <f t="shared" si="75"/>
        <v>0</v>
      </c>
      <c r="BF361" s="160">
        <f t="shared" si="76"/>
        <v>0</v>
      </c>
      <c r="BG361" s="160">
        <f t="shared" si="77"/>
        <v>0</v>
      </c>
      <c r="BH361" s="160">
        <f t="shared" si="78"/>
        <v>0</v>
      </c>
      <c r="BI361" s="160">
        <f t="shared" si="79"/>
        <v>0</v>
      </c>
      <c r="BJ361" s="14" t="s">
        <v>83</v>
      </c>
      <c r="BK361" s="160">
        <f t="shared" si="80"/>
        <v>0</v>
      </c>
      <c r="BL361" s="14" t="s">
        <v>186</v>
      </c>
      <c r="BM361" s="159" t="s">
        <v>1186</v>
      </c>
    </row>
    <row r="362" spans="2:65" s="11" customFormat="1" ht="22.9" customHeight="1" x14ac:dyDescent="0.2">
      <c r="B362" s="138"/>
      <c r="D362" s="139" t="s">
        <v>70</v>
      </c>
      <c r="E362" s="147" t="s">
        <v>383</v>
      </c>
      <c r="F362" s="147" t="s">
        <v>384</v>
      </c>
      <c r="J362" s="148"/>
      <c r="L362" s="138"/>
      <c r="M362" s="142"/>
      <c r="P362" s="143">
        <f>SUM(P363:P371)</f>
        <v>0</v>
      </c>
      <c r="R362" s="143">
        <f>SUM(R363:R371)</f>
        <v>1.0636893000000001</v>
      </c>
      <c r="T362" s="144">
        <f>SUM(T363:T371)</f>
        <v>0.24533000000000002</v>
      </c>
      <c r="AR362" s="139" t="s">
        <v>83</v>
      </c>
      <c r="AT362" s="145" t="s">
        <v>70</v>
      </c>
      <c r="AU362" s="145" t="s">
        <v>78</v>
      </c>
      <c r="AY362" s="139" t="s">
        <v>159</v>
      </c>
      <c r="BK362" s="146">
        <f>SUM(BK363:BK371)</f>
        <v>0</v>
      </c>
    </row>
    <row r="363" spans="2:65" s="1" customFormat="1" ht="24.4" customHeight="1" x14ac:dyDescent="0.2">
      <c r="B363" s="123"/>
      <c r="C363" s="149" t="s">
        <v>1187</v>
      </c>
      <c r="D363" s="149" t="s">
        <v>161</v>
      </c>
      <c r="E363" s="150" t="s">
        <v>1188</v>
      </c>
      <c r="F363" s="151" t="s">
        <v>1189</v>
      </c>
      <c r="G363" s="152" t="s">
        <v>196</v>
      </c>
      <c r="H363" s="153">
        <v>15</v>
      </c>
      <c r="I363" s="154"/>
      <c r="J363" s="154"/>
      <c r="K363" s="155"/>
      <c r="L363" s="28"/>
      <c r="M363" s="156" t="s">
        <v>1</v>
      </c>
      <c r="N363" s="122" t="s">
        <v>37</v>
      </c>
      <c r="O363" s="157">
        <v>0</v>
      </c>
      <c r="P363" s="157">
        <f t="shared" ref="P363:P371" si="90">O363*H363</f>
        <v>0</v>
      </c>
      <c r="Q363" s="157">
        <v>0</v>
      </c>
      <c r="R363" s="157">
        <f t="shared" ref="R363:R371" si="91">Q363*H363</f>
        <v>0</v>
      </c>
      <c r="S363" s="157">
        <v>0</v>
      </c>
      <c r="T363" s="158">
        <f t="shared" ref="T363:T371" si="92">S363*H363</f>
        <v>0</v>
      </c>
      <c r="AR363" s="159" t="s">
        <v>186</v>
      </c>
      <c r="AT363" s="159" t="s">
        <v>161</v>
      </c>
      <c r="AU363" s="159" t="s">
        <v>83</v>
      </c>
      <c r="AY363" s="14" t="s">
        <v>159</v>
      </c>
      <c r="BE363" s="160">
        <f t="shared" ref="BE363:BE371" si="93">IF(N363="základná",J363,0)</f>
        <v>0</v>
      </c>
      <c r="BF363" s="160">
        <f t="shared" ref="BF363:BF371" si="94">IF(N363="znížená",J363,0)</f>
        <v>0</v>
      </c>
      <c r="BG363" s="160">
        <f t="shared" ref="BG363:BG371" si="95">IF(N363="zákl. prenesená",J363,0)</f>
        <v>0</v>
      </c>
      <c r="BH363" s="160">
        <f t="shared" ref="BH363:BH371" si="96">IF(N363="zníž. prenesená",J363,0)</f>
        <v>0</v>
      </c>
      <c r="BI363" s="160">
        <f t="shared" ref="BI363:BI371" si="97">IF(N363="nulová",J363,0)</f>
        <v>0</v>
      </c>
      <c r="BJ363" s="14" t="s">
        <v>83</v>
      </c>
      <c r="BK363" s="160">
        <f t="shared" ref="BK363:BK371" si="98">ROUND(I363*H363,2)</f>
        <v>0</v>
      </c>
      <c r="BL363" s="14" t="s">
        <v>186</v>
      </c>
      <c r="BM363" s="159" t="s">
        <v>1190</v>
      </c>
    </row>
    <row r="364" spans="2:65" s="1" customFormat="1" ht="16.5" customHeight="1" x14ac:dyDescent="0.2">
      <c r="B364" s="123"/>
      <c r="C364" s="149" t="s">
        <v>892</v>
      </c>
      <c r="D364" s="149" t="s">
        <v>161</v>
      </c>
      <c r="E364" s="150" t="s">
        <v>1191</v>
      </c>
      <c r="F364" s="151" t="s">
        <v>1192</v>
      </c>
      <c r="G364" s="152" t="s">
        <v>196</v>
      </c>
      <c r="H364" s="153">
        <v>15</v>
      </c>
      <c r="I364" s="154"/>
      <c r="J364" s="154"/>
      <c r="K364" s="155"/>
      <c r="L364" s="28"/>
      <c r="M364" s="156" t="s">
        <v>1</v>
      </c>
      <c r="N364" s="122" t="s">
        <v>37</v>
      </c>
      <c r="O364" s="157">
        <v>0</v>
      </c>
      <c r="P364" s="157">
        <f t="shared" si="90"/>
        <v>0</v>
      </c>
      <c r="Q364" s="157">
        <v>0</v>
      </c>
      <c r="R364" s="157">
        <f t="shared" si="91"/>
        <v>0</v>
      </c>
      <c r="S364" s="157">
        <v>0</v>
      </c>
      <c r="T364" s="158">
        <f t="shared" si="92"/>
        <v>0</v>
      </c>
      <c r="AR364" s="159" t="s">
        <v>186</v>
      </c>
      <c r="AT364" s="159" t="s">
        <v>161</v>
      </c>
      <c r="AU364" s="159" t="s">
        <v>83</v>
      </c>
      <c r="AY364" s="14" t="s">
        <v>159</v>
      </c>
      <c r="BE364" s="160">
        <f t="shared" si="93"/>
        <v>0</v>
      </c>
      <c r="BF364" s="160">
        <f t="shared" si="94"/>
        <v>0</v>
      </c>
      <c r="BG364" s="160">
        <f t="shared" si="95"/>
        <v>0</v>
      </c>
      <c r="BH364" s="160">
        <f t="shared" si="96"/>
        <v>0</v>
      </c>
      <c r="BI364" s="160">
        <f t="shared" si="97"/>
        <v>0</v>
      </c>
      <c r="BJ364" s="14" t="s">
        <v>83</v>
      </c>
      <c r="BK364" s="160">
        <f t="shared" si="98"/>
        <v>0</v>
      </c>
      <c r="BL364" s="14" t="s">
        <v>186</v>
      </c>
      <c r="BM364" s="159" t="s">
        <v>1193</v>
      </c>
    </row>
    <row r="365" spans="2:65" s="1" customFormat="1" ht="24.4" customHeight="1" x14ac:dyDescent="0.2">
      <c r="B365" s="123"/>
      <c r="C365" s="149" t="s">
        <v>1194</v>
      </c>
      <c r="D365" s="149" t="s">
        <v>161</v>
      </c>
      <c r="E365" s="150" t="s">
        <v>1195</v>
      </c>
      <c r="F365" s="151" t="s">
        <v>1196</v>
      </c>
      <c r="G365" s="152" t="s">
        <v>196</v>
      </c>
      <c r="H365" s="153">
        <v>10.8</v>
      </c>
      <c r="I365" s="154"/>
      <c r="J365" s="154"/>
      <c r="K365" s="155"/>
      <c r="L365" s="28"/>
      <c r="M365" s="156" t="s">
        <v>1</v>
      </c>
      <c r="N365" s="122" t="s">
        <v>37</v>
      </c>
      <c r="O365" s="157">
        <v>0</v>
      </c>
      <c r="P365" s="157">
        <f t="shared" si="90"/>
        <v>0</v>
      </c>
      <c r="Q365" s="157">
        <v>1E-4</v>
      </c>
      <c r="R365" s="157">
        <f t="shared" si="91"/>
        <v>1.0800000000000002E-3</v>
      </c>
      <c r="S365" s="157">
        <v>0</v>
      </c>
      <c r="T365" s="158">
        <f t="shared" si="92"/>
        <v>0</v>
      </c>
      <c r="AR365" s="159" t="s">
        <v>186</v>
      </c>
      <c r="AT365" s="159" t="s">
        <v>161</v>
      </c>
      <c r="AU365" s="159" t="s">
        <v>83</v>
      </c>
      <c r="AY365" s="14" t="s">
        <v>159</v>
      </c>
      <c r="BE365" s="160">
        <f t="shared" si="93"/>
        <v>0</v>
      </c>
      <c r="BF365" s="160">
        <f t="shared" si="94"/>
        <v>0</v>
      </c>
      <c r="BG365" s="160">
        <f t="shared" si="95"/>
        <v>0</v>
      </c>
      <c r="BH365" s="160">
        <f t="shared" si="96"/>
        <v>0</v>
      </c>
      <c r="BI365" s="160">
        <f t="shared" si="97"/>
        <v>0</v>
      </c>
      <c r="BJ365" s="14" t="s">
        <v>83</v>
      </c>
      <c r="BK365" s="160">
        <f t="shared" si="98"/>
        <v>0</v>
      </c>
      <c r="BL365" s="14" t="s">
        <v>186</v>
      </c>
      <c r="BM365" s="159" t="s">
        <v>1197</v>
      </c>
    </row>
    <row r="366" spans="2:65" s="1" customFormat="1" ht="24.4" customHeight="1" x14ac:dyDescent="0.2">
      <c r="B366" s="123"/>
      <c r="C366" s="149" t="s">
        <v>896</v>
      </c>
      <c r="D366" s="149" t="s">
        <v>161</v>
      </c>
      <c r="E366" s="150" t="s">
        <v>1198</v>
      </c>
      <c r="F366" s="151" t="s">
        <v>1199</v>
      </c>
      <c r="G366" s="152" t="s">
        <v>196</v>
      </c>
      <c r="H366" s="153">
        <v>14.7</v>
      </c>
      <c r="I366" s="154"/>
      <c r="J366" s="154"/>
      <c r="K366" s="155"/>
      <c r="L366" s="28"/>
      <c r="M366" s="156" t="s">
        <v>1</v>
      </c>
      <c r="N366" s="122" t="s">
        <v>37</v>
      </c>
      <c r="O366" s="157">
        <v>0</v>
      </c>
      <c r="P366" s="157">
        <f t="shared" si="90"/>
        <v>0</v>
      </c>
      <c r="Q366" s="157">
        <v>6.9999999999999994E-5</v>
      </c>
      <c r="R366" s="157">
        <f t="shared" si="91"/>
        <v>1.029E-3</v>
      </c>
      <c r="S366" s="157">
        <v>0</v>
      </c>
      <c r="T366" s="158">
        <f t="shared" si="92"/>
        <v>0</v>
      </c>
      <c r="AR366" s="159" t="s">
        <v>186</v>
      </c>
      <c r="AT366" s="159" t="s">
        <v>161</v>
      </c>
      <c r="AU366" s="159" t="s">
        <v>83</v>
      </c>
      <c r="AY366" s="14" t="s">
        <v>159</v>
      </c>
      <c r="BE366" s="160">
        <f t="shared" si="93"/>
        <v>0</v>
      </c>
      <c r="BF366" s="160">
        <f t="shared" si="94"/>
        <v>0</v>
      </c>
      <c r="BG366" s="160">
        <f t="shared" si="95"/>
        <v>0</v>
      </c>
      <c r="BH366" s="160">
        <f t="shared" si="96"/>
        <v>0</v>
      </c>
      <c r="BI366" s="160">
        <f t="shared" si="97"/>
        <v>0</v>
      </c>
      <c r="BJ366" s="14" t="s">
        <v>83</v>
      </c>
      <c r="BK366" s="160">
        <f t="shared" si="98"/>
        <v>0</v>
      </c>
      <c r="BL366" s="14" t="s">
        <v>186</v>
      </c>
      <c r="BM366" s="159" t="s">
        <v>1200</v>
      </c>
    </row>
    <row r="367" spans="2:65" s="235" customFormat="1" ht="21.75" customHeight="1" x14ac:dyDescent="0.2">
      <c r="B367" s="223"/>
      <c r="C367" s="239" t="s">
        <v>1201</v>
      </c>
      <c r="D367" s="239" t="s">
        <v>161</v>
      </c>
      <c r="E367" s="240" t="s">
        <v>386</v>
      </c>
      <c r="F367" s="220" t="s">
        <v>1832</v>
      </c>
      <c r="G367" s="242" t="s">
        <v>196</v>
      </c>
      <c r="H367" s="243">
        <v>238.91499999999999</v>
      </c>
      <c r="I367" s="244"/>
      <c r="J367" s="244"/>
      <c r="K367" s="245"/>
      <c r="L367" s="246"/>
      <c r="M367" s="247" t="s">
        <v>1</v>
      </c>
      <c r="N367" s="248" t="s">
        <v>37</v>
      </c>
      <c r="O367" s="233">
        <v>0</v>
      </c>
      <c r="P367" s="233">
        <f t="shared" si="90"/>
        <v>0</v>
      </c>
      <c r="Q367" s="233">
        <v>2.0000000000000002E-5</v>
      </c>
      <c r="R367" s="233">
        <f t="shared" si="91"/>
        <v>4.7783000000000001E-3</v>
      </c>
      <c r="S367" s="233">
        <v>0</v>
      </c>
      <c r="T367" s="234">
        <f t="shared" si="92"/>
        <v>0</v>
      </c>
      <c r="AR367" s="236" t="s">
        <v>186</v>
      </c>
      <c r="AT367" s="236" t="s">
        <v>161</v>
      </c>
      <c r="AU367" s="236" t="s">
        <v>83</v>
      </c>
      <c r="AY367" s="237" t="s">
        <v>159</v>
      </c>
      <c r="BE367" s="238">
        <f t="shared" si="93"/>
        <v>0</v>
      </c>
      <c r="BF367" s="238">
        <f t="shared" si="94"/>
        <v>0</v>
      </c>
      <c r="BG367" s="238">
        <f t="shared" si="95"/>
        <v>0</v>
      </c>
      <c r="BH367" s="238">
        <f t="shared" si="96"/>
        <v>0</v>
      </c>
      <c r="BI367" s="238">
        <f t="shared" si="97"/>
        <v>0</v>
      </c>
      <c r="BJ367" s="237" t="s">
        <v>83</v>
      </c>
      <c r="BK367" s="238">
        <f t="shared" si="98"/>
        <v>0</v>
      </c>
      <c r="BL367" s="237" t="s">
        <v>186</v>
      </c>
      <c r="BM367" s="236" t="s">
        <v>1202</v>
      </c>
    </row>
    <row r="368" spans="2:65" s="1" customFormat="1" ht="24.4" customHeight="1" x14ac:dyDescent="0.2">
      <c r="B368" s="123"/>
      <c r="C368" s="149" t="s">
        <v>901</v>
      </c>
      <c r="D368" s="149" t="s">
        <v>161</v>
      </c>
      <c r="E368" s="150" t="s">
        <v>389</v>
      </c>
      <c r="F368" s="151" t="s">
        <v>390</v>
      </c>
      <c r="G368" s="152" t="s">
        <v>174</v>
      </c>
      <c r="H368" s="153">
        <v>245.33</v>
      </c>
      <c r="I368" s="154"/>
      <c r="J368" s="154"/>
      <c r="K368" s="155"/>
      <c r="L368" s="28"/>
      <c r="M368" s="156" t="s">
        <v>1</v>
      </c>
      <c r="N368" s="122" t="s">
        <v>37</v>
      </c>
      <c r="O368" s="157">
        <v>0</v>
      </c>
      <c r="P368" s="157">
        <f t="shared" si="90"/>
        <v>0</v>
      </c>
      <c r="Q368" s="157">
        <v>0</v>
      </c>
      <c r="R368" s="157">
        <f t="shared" si="91"/>
        <v>0</v>
      </c>
      <c r="S368" s="157">
        <v>1E-3</v>
      </c>
      <c r="T368" s="158">
        <f t="shared" si="92"/>
        <v>0.24533000000000002</v>
      </c>
      <c r="AR368" s="159" t="s">
        <v>186</v>
      </c>
      <c r="AT368" s="159" t="s">
        <v>161</v>
      </c>
      <c r="AU368" s="159" t="s">
        <v>83</v>
      </c>
      <c r="AY368" s="14" t="s">
        <v>159</v>
      </c>
      <c r="BE368" s="160">
        <f t="shared" si="93"/>
        <v>0</v>
      </c>
      <c r="BF368" s="160">
        <f t="shared" si="94"/>
        <v>0</v>
      </c>
      <c r="BG368" s="160">
        <f t="shared" si="95"/>
        <v>0</v>
      </c>
      <c r="BH368" s="160">
        <f t="shared" si="96"/>
        <v>0</v>
      </c>
      <c r="BI368" s="160">
        <f t="shared" si="97"/>
        <v>0</v>
      </c>
      <c r="BJ368" s="14" t="s">
        <v>83</v>
      </c>
      <c r="BK368" s="160">
        <f t="shared" si="98"/>
        <v>0</v>
      </c>
      <c r="BL368" s="14" t="s">
        <v>186</v>
      </c>
      <c r="BM368" s="159" t="s">
        <v>1203</v>
      </c>
    </row>
    <row r="369" spans="2:65" s="1" customFormat="1" ht="24.4" customHeight="1" x14ac:dyDescent="0.2">
      <c r="B369" s="123"/>
      <c r="C369" s="149" t="s">
        <v>1204</v>
      </c>
      <c r="D369" s="149" t="s">
        <v>161</v>
      </c>
      <c r="E369" s="150" t="s">
        <v>393</v>
      </c>
      <c r="F369" s="151" t="s">
        <v>394</v>
      </c>
      <c r="G369" s="152" t="s">
        <v>174</v>
      </c>
      <c r="H369" s="153">
        <v>282.39999999999998</v>
      </c>
      <c r="I369" s="154"/>
      <c r="J369" s="154"/>
      <c r="K369" s="155"/>
      <c r="L369" s="28"/>
      <c r="M369" s="156" t="s">
        <v>1</v>
      </c>
      <c r="N369" s="122" t="s">
        <v>37</v>
      </c>
      <c r="O369" s="157">
        <v>0</v>
      </c>
      <c r="P369" s="157">
        <f t="shared" si="90"/>
        <v>0</v>
      </c>
      <c r="Q369" s="157">
        <v>3.6999999999999999E-4</v>
      </c>
      <c r="R369" s="157">
        <f t="shared" si="91"/>
        <v>0.10448799999999998</v>
      </c>
      <c r="S369" s="157">
        <v>0</v>
      </c>
      <c r="T369" s="158">
        <f t="shared" si="92"/>
        <v>0</v>
      </c>
      <c r="AR369" s="159" t="s">
        <v>186</v>
      </c>
      <c r="AT369" s="159" t="s">
        <v>161</v>
      </c>
      <c r="AU369" s="159" t="s">
        <v>83</v>
      </c>
      <c r="AY369" s="14" t="s">
        <v>159</v>
      </c>
      <c r="BE369" s="160">
        <f t="shared" si="93"/>
        <v>0</v>
      </c>
      <c r="BF369" s="160">
        <f t="shared" si="94"/>
        <v>0</v>
      </c>
      <c r="BG369" s="160">
        <f t="shared" si="95"/>
        <v>0</v>
      </c>
      <c r="BH369" s="160">
        <f t="shared" si="96"/>
        <v>0</v>
      </c>
      <c r="BI369" s="160">
        <f t="shared" si="97"/>
        <v>0</v>
      </c>
      <c r="BJ369" s="14" t="s">
        <v>83</v>
      </c>
      <c r="BK369" s="160">
        <f t="shared" si="98"/>
        <v>0</v>
      </c>
      <c r="BL369" s="14" t="s">
        <v>186</v>
      </c>
      <c r="BM369" s="159" t="s">
        <v>1205</v>
      </c>
    </row>
    <row r="370" spans="2:65" s="1" customFormat="1" ht="24.4" customHeight="1" x14ac:dyDescent="0.2">
      <c r="B370" s="123"/>
      <c r="C370" s="161" t="s">
        <v>905</v>
      </c>
      <c r="D370" s="161" t="s">
        <v>167</v>
      </c>
      <c r="E370" s="162" t="s">
        <v>396</v>
      </c>
      <c r="F370" s="163" t="s">
        <v>1749</v>
      </c>
      <c r="G370" s="164" t="s">
        <v>174</v>
      </c>
      <c r="H370" s="165">
        <v>317.43799999999999</v>
      </c>
      <c r="I370" s="166"/>
      <c r="J370" s="166"/>
      <c r="K370" s="167"/>
      <c r="L370" s="168"/>
      <c r="M370" s="169" t="s">
        <v>1</v>
      </c>
      <c r="N370" s="170" t="s">
        <v>37</v>
      </c>
      <c r="O370" s="157">
        <v>0</v>
      </c>
      <c r="P370" s="157">
        <f t="shared" si="90"/>
        <v>0</v>
      </c>
      <c r="Q370" s="157">
        <v>3.0000000000000001E-3</v>
      </c>
      <c r="R370" s="157">
        <f t="shared" si="91"/>
        <v>0.95231399999999999</v>
      </c>
      <c r="S370" s="157">
        <v>0</v>
      </c>
      <c r="T370" s="158">
        <f t="shared" si="92"/>
        <v>0</v>
      </c>
      <c r="AR370" s="159" t="s">
        <v>214</v>
      </c>
      <c r="AT370" s="159" t="s">
        <v>167</v>
      </c>
      <c r="AU370" s="159" t="s">
        <v>83</v>
      </c>
      <c r="AY370" s="14" t="s">
        <v>159</v>
      </c>
      <c r="BE370" s="160">
        <f t="shared" si="93"/>
        <v>0</v>
      </c>
      <c r="BF370" s="160">
        <f t="shared" si="94"/>
        <v>0</v>
      </c>
      <c r="BG370" s="160">
        <f t="shared" si="95"/>
        <v>0</v>
      </c>
      <c r="BH370" s="160">
        <f t="shared" si="96"/>
        <v>0</v>
      </c>
      <c r="BI370" s="160">
        <f t="shared" si="97"/>
        <v>0</v>
      </c>
      <c r="BJ370" s="14" t="s">
        <v>83</v>
      </c>
      <c r="BK370" s="160">
        <f t="shared" si="98"/>
        <v>0</v>
      </c>
      <c r="BL370" s="14" t="s">
        <v>186</v>
      </c>
      <c r="BM370" s="159" t="s">
        <v>1206</v>
      </c>
    </row>
    <row r="371" spans="2:65" s="1" customFormat="1" ht="24.4" customHeight="1" x14ac:dyDescent="0.2">
      <c r="B371" s="123"/>
      <c r="C371" s="149" t="s">
        <v>1207</v>
      </c>
      <c r="D371" s="149" t="s">
        <v>161</v>
      </c>
      <c r="E371" s="150" t="s">
        <v>399</v>
      </c>
      <c r="F371" s="151" t="s">
        <v>400</v>
      </c>
      <c r="G371" s="152" t="s">
        <v>294</v>
      </c>
      <c r="H371" s="153"/>
      <c r="I371" s="154"/>
      <c r="J371" s="154"/>
      <c r="K371" s="155"/>
      <c r="L371" s="28"/>
      <c r="M371" s="156" t="s">
        <v>1</v>
      </c>
      <c r="N371" s="122" t="s">
        <v>37</v>
      </c>
      <c r="O371" s="157">
        <v>0</v>
      </c>
      <c r="P371" s="157">
        <f t="shared" si="90"/>
        <v>0</v>
      </c>
      <c r="Q371" s="157">
        <v>0</v>
      </c>
      <c r="R371" s="157">
        <f t="shared" si="91"/>
        <v>0</v>
      </c>
      <c r="S371" s="157">
        <v>0</v>
      </c>
      <c r="T371" s="158">
        <f t="shared" si="92"/>
        <v>0</v>
      </c>
      <c r="AR371" s="159" t="s">
        <v>186</v>
      </c>
      <c r="AT371" s="159" t="s">
        <v>161</v>
      </c>
      <c r="AU371" s="159" t="s">
        <v>83</v>
      </c>
      <c r="AY371" s="14" t="s">
        <v>159</v>
      </c>
      <c r="BE371" s="160">
        <f t="shared" si="93"/>
        <v>0</v>
      </c>
      <c r="BF371" s="160">
        <f t="shared" si="94"/>
        <v>0</v>
      </c>
      <c r="BG371" s="160">
        <f t="shared" si="95"/>
        <v>0</v>
      </c>
      <c r="BH371" s="160">
        <f t="shared" si="96"/>
        <v>0</v>
      </c>
      <c r="BI371" s="160">
        <f t="shared" si="97"/>
        <v>0</v>
      </c>
      <c r="BJ371" s="14" t="s">
        <v>83</v>
      </c>
      <c r="BK371" s="160">
        <f t="shared" si="98"/>
        <v>0</v>
      </c>
      <c r="BL371" s="14" t="s">
        <v>186</v>
      </c>
      <c r="BM371" s="159" t="s">
        <v>1208</v>
      </c>
    </row>
    <row r="372" spans="2:65" s="11" customFormat="1" ht="22.9" customHeight="1" x14ac:dyDescent="0.2">
      <c r="B372" s="138"/>
      <c r="D372" s="139" t="s">
        <v>70</v>
      </c>
      <c r="E372" s="147" t="s">
        <v>402</v>
      </c>
      <c r="F372" s="147" t="s">
        <v>403</v>
      </c>
      <c r="J372" s="148"/>
      <c r="L372" s="138"/>
      <c r="M372" s="142"/>
      <c r="P372" s="143">
        <f>SUM(P373:P379)</f>
        <v>0</v>
      </c>
      <c r="R372" s="143">
        <f>SUM(R373:R379)</f>
        <v>4.3367347499999997</v>
      </c>
      <c r="T372" s="144">
        <f>SUM(T373:T379)</f>
        <v>0</v>
      </c>
      <c r="AR372" s="139" t="s">
        <v>83</v>
      </c>
      <c r="AT372" s="145" t="s">
        <v>70</v>
      </c>
      <c r="AU372" s="145" t="s">
        <v>78</v>
      </c>
      <c r="AY372" s="139" t="s">
        <v>159</v>
      </c>
      <c r="BK372" s="146">
        <f>SUM(BK373:BK379)</f>
        <v>0</v>
      </c>
    </row>
    <row r="373" spans="2:65" s="1" customFormat="1" ht="21.75" customHeight="1" x14ac:dyDescent="0.2">
      <c r="B373" s="123"/>
      <c r="C373" s="149" t="s">
        <v>908</v>
      </c>
      <c r="D373" s="149" t="s">
        <v>161</v>
      </c>
      <c r="E373" s="150" t="s">
        <v>404</v>
      </c>
      <c r="F373" s="151" t="s">
        <v>405</v>
      </c>
      <c r="G373" s="152" t="s">
        <v>174</v>
      </c>
      <c r="H373" s="153">
        <v>167.76499999999999</v>
      </c>
      <c r="I373" s="154"/>
      <c r="J373" s="154"/>
      <c r="K373" s="155"/>
      <c r="L373" s="28"/>
      <c r="M373" s="156" t="s">
        <v>1</v>
      </c>
      <c r="N373" s="122" t="s">
        <v>37</v>
      </c>
      <c r="O373" s="157">
        <v>0</v>
      </c>
      <c r="P373" s="157">
        <f t="shared" ref="P373:P379" si="99">O373*H373</f>
        <v>0</v>
      </c>
      <c r="Q373" s="157">
        <v>2.3400000000000001E-3</v>
      </c>
      <c r="R373" s="157">
        <f t="shared" ref="R373:R379" si="100">Q373*H373</f>
        <v>0.39257009999999998</v>
      </c>
      <c r="S373" s="157">
        <v>0</v>
      </c>
      <c r="T373" s="158">
        <f t="shared" ref="T373:T379" si="101">S373*H373</f>
        <v>0</v>
      </c>
      <c r="X373" s="207"/>
      <c r="Y373" s="208"/>
      <c r="Z373" s="208"/>
      <c r="AA373" s="208"/>
      <c r="AB373" s="208"/>
      <c r="AR373" s="159" t="s">
        <v>186</v>
      </c>
      <c r="AT373" s="159" t="s">
        <v>161</v>
      </c>
      <c r="AU373" s="159" t="s">
        <v>83</v>
      </c>
      <c r="AY373" s="14" t="s">
        <v>159</v>
      </c>
      <c r="BE373" s="160">
        <f t="shared" ref="BE373:BE379" si="102">IF(N373="základná",J373,0)</f>
        <v>0</v>
      </c>
      <c r="BF373" s="160">
        <f t="shared" ref="BF373:BF379" si="103">IF(N373="znížená",J373,0)</f>
        <v>0</v>
      </c>
      <c r="BG373" s="160">
        <f t="shared" ref="BG373:BG379" si="104">IF(N373="zákl. prenesená",J373,0)</f>
        <v>0</v>
      </c>
      <c r="BH373" s="160">
        <f t="shared" ref="BH373:BH379" si="105">IF(N373="zníž. prenesená",J373,0)</f>
        <v>0</v>
      </c>
      <c r="BI373" s="160">
        <f t="shared" ref="BI373:BI379" si="106">IF(N373="nulová",J373,0)</f>
        <v>0</v>
      </c>
      <c r="BJ373" s="14" t="s">
        <v>83</v>
      </c>
      <c r="BK373" s="160">
        <f t="shared" ref="BK373:BK379" si="107">ROUND(I373*H373,2)</f>
        <v>0</v>
      </c>
      <c r="BL373" s="14" t="s">
        <v>186</v>
      </c>
      <c r="BM373" s="159" t="s">
        <v>1209</v>
      </c>
    </row>
    <row r="374" spans="2:65" s="1" customFormat="1" ht="24.4" customHeight="1" x14ac:dyDescent="0.2">
      <c r="B374" s="123"/>
      <c r="C374" s="149" t="s">
        <v>1210</v>
      </c>
      <c r="D374" s="149" t="s">
        <v>161</v>
      </c>
      <c r="E374" s="150" t="s">
        <v>408</v>
      </c>
      <c r="F374" s="151" t="s">
        <v>1816</v>
      </c>
      <c r="G374" s="152" t="s">
        <v>174</v>
      </c>
      <c r="H374" s="153">
        <v>165.245</v>
      </c>
      <c r="I374" s="154"/>
      <c r="J374" s="154"/>
      <c r="K374" s="155"/>
      <c r="L374" s="28"/>
      <c r="M374" s="156" t="s">
        <v>1</v>
      </c>
      <c r="N374" s="122" t="s">
        <v>37</v>
      </c>
      <c r="O374" s="157">
        <v>0</v>
      </c>
      <c r="P374" s="157">
        <f t="shared" si="99"/>
        <v>0</v>
      </c>
      <c r="Q374" s="157">
        <v>2.3400000000000001E-3</v>
      </c>
      <c r="R374" s="157">
        <f t="shared" si="100"/>
        <v>0.3866733</v>
      </c>
      <c r="S374" s="157">
        <v>0</v>
      </c>
      <c r="T374" s="158">
        <f t="shared" si="101"/>
        <v>0</v>
      </c>
      <c r="X374" s="207"/>
      <c r="Y374" s="208"/>
      <c r="Z374" s="208"/>
      <c r="AA374" s="208"/>
      <c r="AB374" s="208"/>
      <c r="AR374" s="159" t="s">
        <v>186</v>
      </c>
      <c r="AT374" s="159" t="s">
        <v>161</v>
      </c>
      <c r="AU374" s="159" t="s">
        <v>83</v>
      </c>
      <c r="AY374" s="14" t="s">
        <v>159</v>
      </c>
      <c r="BE374" s="160">
        <f t="shared" si="102"/>
        <v>0</v>
      </c>
      <c r="BF374" s="160">
        <f t="shared" si="103"/>
        <v>0</v>
      </c>
      <c r="BG374" s="160">
        <f t="shared" si="104"/>
        <v>0</v>
      </c>
      <c r="BH374" s="160">
        <f t="shared" si="105"/>
        <v>0</v>
      </c>
      <c r="BI374" s="160">
        <f t="shared" si="106"/>
        <v>0</v>
      </c>
      <c r="BJ374" s="14" t="s">
        <v>83</v>
      </c>
      <c r="BK374" s="160">
        <f t="shared" si="107"/>
        <v>0</v>
      </c>
      <c r="BL374" s="14" t="s">
        <v>186</v>
      </c>
      <c r="BM374" s="159" t="s">
        <v>1211</v>
      </c>
    </row>
    <row r="375" spans="2:65" s="1" customFormat="1" ht="26.25" customHeight="1" x14ac:dyDescent="0.2">
      <c r="B375" s="123"/>
      <c r="C375" s="161" t="s">
        <v>914</v>
      </c>
      <c r="D375" s="161" t="s">
        <v>167</v>
      </c>
      <c r="E375" s="162" t="s">
        <v>410</v>
      </c>
      <c r="F375" s="163" t="s">
        <v>1817</v>
      </c>
      <c r="G375" s="164" t="s">
        <v>174</v>
      </c>
      <c r="H375" s="165">
        <v>181.77</v>
      </c>
      <c r="I375" s="166"/>
      <c r="J375" s="166"/>
      <c r="K375" s="167"/>
      <c r="L375" s="168"/>
      <c r="M375" s="169" t="s">
        <v>1</v>
      </c>
      <c r="N375" s="170" t="s">
        <v>37</v>
      </c>
      <c r="O375" s="157">
        <v>0</v>
      </c>
      <c r="P375" s="157">
        <f t="shared" si="99"/>
        <v>0</v>
      </c>
      <c r="Q375" s="157">
        <v>1.9E-2</v>
      </c>
      <c r="R375" s="157">
        <f t="shared" si="100"/>
        <v>3.45363</v>
      </c>
      <c r="S375" s="157">
        <v>0</v>
      </c>
      <c r="T375" s="158">
        <f t="shared" si="101"/>
        <v>0</v>
      </c>
      <c r="V375" s="299"/>
      <c r="W375" s="299"/>
      <c r="X375" s="299"/>
      <c r="Y375" s="299"/>
      <c r="Z375" s="299"/>
      <c r="AR375" s="159" t="s">
        <v>214</v>
      </c>
      <c r="AT375" s="159" t="s">
        <v>167</v>
      </c>
      <c r="AU375" s="159" t="s">
        <v>83</v>
      </c>
      <c r="AY375" s="14" t="s">
        <v>159</v>
      </c>
      <c r="BE375" s="160">
        <f t="shared" si="102"/>
        <v>0</v>
      </c>
      <c r="BF375" s="160">
        <f t="shared" si="103"/>
        <v>0</v>
      </c>
      <c r="BG375" s="160">
        <f t="shared" si="104"/>
        <v>0</v>
      </c>
      <c r="BH375" s="160">
        <f t="shared" si="105"/>
        <v>0</v>
      </c>
      <c r="BI375" s="160">
        <f t="shared" si="106"/>
        <v>0</v>
      </c>
      <c r="BJ375" s="14" t="s">
        <v>83</v>
      </c>
      <c r="BK375" s="160">
        <f t="shared" si="107"/>
        <v>0</v>
      </c>
      <c r="BL375" s="14" t="s">
        <v>186</v>
      </c>
      <c r="BM375" s="159" t="s">
        <v>1212</v>
      </c>
    </row>
    <row r="376" spans="2:65" s="1" customFormat="1" ht="37.9" customHeight="1" x14ac:dyDescent="0.2">
      <c r="B376" s="123"/>
      <c r="C376" s="149" t="s">
        <v>1213</v>
      </c>
      <c r="D376" s="149" t="s">
        <v>161</v>
      </c>
      <c r="E376" s="150" t="s">
        <v>1214</v>
      </c>
      <c r="F376" s="151" t="s">
        <v>1215</v>
      </c>
      <c r="G376" s="152" t="s">
        <v>174</v>
      </c>
      <c r="H376" s="153">
        <v>2.52</v>
      </c>
      <c r="I376" s="154"/>
      <c r="J376" s="154"/>
      <c r="K376" s="155"/>
      <c r="L376" s="28"/>
      <c r="M376" s="156" t="s">
        <v>1</v>
      </c>
      <c r="N376" s="122" t="s">
        <v>37</v>
      </c>
      <c r="O376" s="157">
        <v>0</v>
      </c>
      <c r="P376" s="157">
        <f t="shared" si="99"/>
        <v>0</v>
      </c>
      <c r="Q376" s="157">
        <v>2.3400000000000001E-3</v>
      </c>
      <c r="R376" s="157">
        <f t="shared" si="100"/>
        <v>5.8967999999999998E-3</v>
      </c>
      <c r="S376" s="157">
        <v>0</v>
      </c>
      <c r="T376" s="158">
        <f t="shared" si="101"/>
        <v>0</v>
      </c>
      <c r="AR376" s="159" t="s">
        <v>186</v>
      </c>
      <c r="AT376" s="159" t="s">
        <v>161</v>
      </c>
      <c r="AU376" s="159" t="s">
        <v>83</v>
      </c>
      <c r="AY376" s="14" t="s">
        <v>159</v>
      </c>
      <c r="BE376" s="160">
        <f t="shared" si="102"/>
        <v>0</v>
      </c>
      <c r="BF376" s="160">
        <f t="shared" si="103"/>
        <v>0</v>
      </c>
      <c r="BG376" s="160">
        <f t="shared" si="104"/>
        <v>0</v>
      </c>
      <c r="BH376" s="160">
        <f t="shared" si="105"/>
        <v>0</v>
      </c>
      <c r="BI376" s="160">
        <f t="shared" si="106"/>
        <v>0</v>
      </c>
      <c r="BJ376" s="14" t="s">
        <v>83</v>
      </c>
      <c r="BK376" s="160">
        <f t="shared" si="107"/>
        <v>0</v>
      </c>
      <c r="BL376" s="14" t="s">
        <v>186</v>
      </c>
      <c r="BM376" s="159" t="s">
        <v>1216</v>
      </c>
    </row>
    <row r="377" spans="2:65" s="1" customFormat="1" ht="24.4" customHeight="1" x14ac:dyDescent="0.2">
      <c r="B377" s="123"/>
      <c r="C377" s="161" t="s">
        <v>917</v>
      </c>
      <c r="D377" s="161" t="s">
        <v>167</v>
      </c>
      <c r="E377" s="162" t="s">
        <v>1217</v>
      </c>
      <c r="F377" s="163" t="s">
        <v>1818</v>
      </c>
      <c r="G377" s="164" t="s">
        <v>174</v>
      </c>
      <c r="H377" s="165">
        <v>2.7719999999999998</v>
      </c>
      <c r="I377" s="166"/>
      <c r="J377" s="166"/>
      <c r="K377" s="167"/>
      <c r="L377" s="168"/>
      <c r="M377" s="169" t="s">
        <v>1</v>
      </c>
      <c r="N377" s="170" t="s">
        <v>37</v>
      </c>
      <c r="O377" s="157">
        <v>0</v>
      </c>
      <c r="P377" s="157">
        <f t="shared" si="99"/>
        <v>0</v>
      </c>
      <c r="Q377" s="157">
        <v>1.9E-2</v>
      </c>
      <c r="R377" s="157">
        <f t="shared" si="100"/>
        <v>5.2667999999999993E-2</v>
      </c>
      <c r="S377" s="157">
        <v>0</v>
      </c>
      <c r="T377" s="158">
        <f t="shared" si="101"/>
        <v>0</v>
      </c>
      <c r="V377" s="299"/>
      <c r="W377" s="299"/>
      <c r="X377" s="299"/>
      <c r="Y377" s="299"/>
      <c r="Z377" s="299"/>
      <c r="AR377" s="159" t="s">
        <v>214</v>
      </c>
      <c r="AT377" s="159" t="s">
        <v>167</v>
      </c>
      <c r="AU377" s="159" t="s">
        <v>83</v>
      </c>
      <c r="AY377" s="14" t="s">
        <v>159</v>
      </c>
      <c r="BE377" s="160">
        <f t="shared" si="102"/>
        <v>0</v>
      </c>
      <c r="BF377" s="160">
        <f t="shared" si="103"/>
        <v>0</v>
      </c>
      <c r="BG377" s="160">
        <f t="shared" si="104"/>
        <v>0</v>
      </c>
      <c r="BH377" s="160">
        <f t="shared" si="105"/>
        <v>0</v>
      </c>
      <c r="BI377" s="160">
        <f t="shared" si="106"/>
        <v>0</v>
      </c>
      <c r="BJ377" s="14" t="s">
        <v>83</v>
      </c>
      <c r="BK377" s="160">
        <f t="shared" si="107"/>
        <v>0</v>
      </c>
      <c r="BL377" s="14" t="s">
        <v>186</v>
      </c>
      <c r="BM377" s="159" t="s">
        <v>1218</v>
      </c>
    </row>
    <row r="378" spans="2:65" s="1" customFormat="1" ht="16.5" customHeight="1" x14ac:dyDescent="0.2">
      <c r="B378" s="123"/>
      <c r="C378" s="149" t="s">
        <v>1219</v>
      </c>
      <c r="D378" s="149" t="s">
        <v>161</v>
      </c>
      <c r="E378" s="150" t="s">
        <v>413</v>
      </c>
      <c r="F378" s="151" t="s">
        <v>414</v>
      </c>
      <c r="G378" s="152" t="s">
        <v>174</v>
      </c>
      <c r="H378" s="153">
        <v>167.76499999999999</v>
      </c>
      <c r="I378" s="154"/>
      <c r="J378" s="154"/>
      <c r="K378" s="155"/>
      <c r="L378" s="28"/>
      <c r="M378" s="156" t="s">
        <v>1</v>
      </c>
      <c r="N378" s="122" t="s">
        <v>37</v>
      </c>
      <c r="O378" s="157">
        <v>0</v>
      </c>
      <c r="P378" s="157">
        <f t="shared" si="99"/>
        <v>0</v>
      </c>
      <c r="Q378" s="157">
        <v>2.7E-4</v>
      </c>
      <c r="R378" s="157">
        <f t="shared" si="100"/>
        <v>4.5296549999999998E-2</v>
      </c>
      <c r="S378" s="157">
        <v>0</v>
      </c>
      <c r="T378" s="158">
        <f t="shared" si="101"/>
        <v>0</v>
      </c>
      <c r="AR378" s="159" t="s">
        <v>186</v>
      </c>
      <c r="AT378" s="159" t="s">
        <v>161</v>
      </c>
      <c r="AU378" s="159" t="s">
        <v>83</v>
      </c>
      <c r="AY378" s="14" t="s">
        <v>159</v>
      </c>
      <c r="BE378" s="160">
        <f t="shared" si="102"/>
        <v>0</v>
      </c>
      <c r="BF378" s="160">
        <f t="shared" si="103"/>
        <v>0</v>
      </c>
      <c r="BG378" s="160">
        <f t="shared" si="104"/>
        <v>0</v>
      </c>
      <c r="BH378" s="160">
        <f t="shared" si="105"/>
        <v>0</v>
      </c>
      <c r="BI378" s="160">
        <f t="shared" si="106"/>
        <v>0</v>
      </c>
      <c r="BJ378" s="14" t="s">
        <v>83</v>
      </c>
      <c r="BK378" s="160">
        <f t="shared" si="107"/>
        <v>0</v>
      </c>
      <c r="BL378" s="14" t="s">
        <v>186</v>
      </c>
      <c r="BM378" s="159" t="s">
        <v>1220</v>
      </c>
    </row>
    <row r="379" spans="2:65" s="1" customFormat="1" ht="24.4" customHeight="1" x14ac:dyDescent="0.2">
      <c r="B379" s="123"/>
      <c r="C379" s="149" t="s">
        <v>920</v>
      </c>
      <c r="D379" s="149" t="s">
        <v>161</v>
      </c>
      <c r="E379" s="150" t="s">
        <v>416</v>
      </c>
      <c r="F379" s="151" t="s">
        <v>417</v>
      </c>
      <c r="G379" s="152" t="s">
        <v>294</v>
      </c>
      <c r="H379" s="153"/>
      <c r="I379" s="154"/>
      <c r="J379" s="154"/>
      <c r="K379" s="155"/>
      <c r="L379" s="28"/>
      <c r="M379" s="156" t="s">
        <v>1</v>
      </c>
      <c r="N379" s="122" t="s">
        <v>37</v>
      </c>
      <c r="O379" s="157">
        <v>0</v>
      </c>
      <c r="P379" s="157">
        <f t="shared" si="99"/>
        <v>0</v>
      </c>
      <c r="Q379" s="157">
        <v>0</v>
      </c>
      <c r="R379" s="157">
        <f t="shared" si="100"/>
        <v>0</v>
      </c>
      <c r="S379" s="157">
        <v>0</v>
      </c>
      <c r="T379" s="158">
        <f t="shared" si="101"/>
        <v>0</v>
      </c>
      <c r="AR379" s="159" t="s">
        <v>186</v>
      </c>
      <c r="AT379" s="159" t="s">
        <v>161</v>
      </c>
      <c r="AU379" s="159" t="s">
        <v>83</v>
      </c>
      <c r="AY379" s="14" t="s">
        <v>159</v>
      </c>
      <c r="BE379" s="160">
        <f t="shared" si="102"/>
        <v>0</v>
      </c>
      <c r="BF379" s="160">
        <f t="shared" si="103"/>
        <v>0</v>
      </c>
      <c r="BG379" s="160">
        <f t="shared" si="104"/>
        <v>0</v>
      </c>
      <c r="BH379" s="160">
        <f t="shared" si="105"/>
        <v>0</v>
      </c>
      <c r="BI379" s="160">
        <f t="shared" si="106"/>
        <v>0</v>
      </c>
      <c r="BJ379" s="14" t="s">
        <v>83</v>
      </c>
      <c r="BK379" s="160">
        <f t="shared" si="107"/>
        <v>0</v>
      </c>
      <c r="BL379" s="14" t="s">
        <v>186</v>
      </c>
      <c r="BM379" s="159" t="s">
        <v>1221</v>
      </c>
    </row>
    <row r="380" spans="2:65" s="11" customFormat="1" ht="22.9" customHeight="1" x14ac:dyDescent="0.2">
      <c r="B380" s="138"/>
      <c r="D380" s="139" t="s">
        <v>70</v>
      </c>
      <c r="E380" s="147" t="s">
        <v>432</v>
      </c>
      <c r="F380" s="147" t="s">
        <v>433</v>
      </c>
      <c r="J380" s="148"/>
      <c r="L380" s="138"/>
      <c r="M380" s="142"/>
      <c r="P380" s="143">
        <f>SUM(P381:P384)</f>
        <v>0</v>
      </c>
      <c r="R380" s="143">
        <f>SUM(R381:R384)</f>
        <v>0.87931848000000001</v>
      </c>
      <c r="T380" s="144">
        <f>SUM(T381:T384)</f>
        <v>0</v>
      </c>
      <c r="AR380" s="139" t="s">
        <v>83</v>
      </c>
      <c r="AT380" s="145" t="s">
        <v>70</v>
      </c>
      <c r="AU380" s="145" t="s">
        <v>78</v>
      </c>
      <c r="AY380" s="139" t="s">
        <v>159</v>
      </c>
      <c r="BK380" s="146">
        <f>SUM(BK381:BK384)</f>
        <v>0</v>
      </c>
    </row>
    <row r="381" spans="2:65" s="1" customFormat="1" ht="24.4" customHeight="1" x14ac:dyDescent="0.2">
      <c r="B381" s="123"/>
      <c r="C381" s="149" t="s">
        <v>1222</v>
      </c>
      <c r="D381" s="149" t="s">
        <v>161</v>
      </c>
      <c r="E381" s="150" t="s">
        <v>434</v>
      </c>
      <c r="F381" s="151" t="s">
        <v>435</v>
      </c>
      <c r="G381" s="152" t="s">
        <v>174</v>
      </c>
      <c r="H381" s="153">
        <v>784.55700000000002</v>
      </c>
      <c r="I381" s="154"/>
      <c r="J381" s="154"/>
      <c r="K381" s="155"/>
      <c r="L381" s="28"/>
      <c r="M381" s="156" t="s">
        <v>1</v>
      </c>
      <c r="N381" s="122" t="s">
        <v>37</v>
      </c>
      <c r="O381" s="157">
        <v>0</v>
      </c>
      <c r="P381" s="157">
        <f>O381*H381</f>
        <v>0</v>
      </c>
      <c r="Q381" s="157">
        <v>0</v>
      </c>
      <c r="R381" s="157">
        <f>Q381*H381</f>
        <v>0</v>
      </c>
      <c r="S381" s="157">
        <v>0</v>
      </c>
      <c r="T381" s="158">
        <f>S381*H381</f>
        <v>0</v>
      </c>
      <c r="AR381" s="159" t="s">
        <v>186</v>
      </c>
      <c r="AT381" s="159" t="s">
        <v>161</v>
      </c>
      <c r="AU381" s="159" t="s">
        <v>83</v>
      </c>
      <c r="AY381" s="14" t="s">
        <v>159</v>
      </c>
      <c r="BE381" s="160">
        <f>IF(N381="základná",J381,0)</f>
        <v>0</v>
      </c>
      <c r="BF381" s="160">
        <f>IF(N381="znížená",J381,0)</f>
        <v>0</v>
      </c>
      <c r="BG381" s="160">
        <f>IF(N381="zákl. prenesená",J381,0)</f>
        <v>0</v>
      </c>
      <c r="BH381" s="160">
        <f>IF(N381="zníž. prenesená",J381,0)</f>
        <v>0</v>
      </c>
      <c r="BI381" s="160">
        <f>IF(N381="nulová",J381,0)</f>
        <v>0</v>
      </c>
      <c r="BJ381" s="14" t="s">
        <v>83</v>
      </c>
      <c r="BK381" s="160">
        <f>ROUND(I381*H381,2)</f>
        <v>0</v>
      </c>
      <c r="BL381" s="14" t="s">
        <v>186</v>
      </c>
      <c r="BM381" s="159" t="s">
        <v>1223</v>
      </c>
    </row>
    <row r="382" spans="2:65" s="1" customFormat="1" ht="21.75" customHeight="1" x14ac:dyDescent="0.2">
      <c r="B382" s="123"/>
      <c r="C382" s="149" t="s">
        <v>923</v>
      </c>
      <c r="D382" s="149" t="s">
        <v>161</v>
      </c>
      <c r="E382" s="150" t="s">
        <v>438</v>
      </c>
      <c r="F382" s="151" t="s">
        <v>439</v>
      </c>
      <c r="G382" s="152" t="s">
        <v>174</v>
      </c>
      <c r="H382" s="153">
        <v>1542.664</v>
      </c>
      <c r="I382" s="154"/>
      <c r="J382" s="154"/>
      <c r="K382" s="155"/>
      <c r="L382" s="28"/>
      <c r="M382" s="156" t="s">
        <v>1</v>
      </c>
      <c r="N382" s="122" t="s">
        <v>37</v>
      </c>
      <c r="O382" s="157">
        <v>0</v>
      </c>
      <c r="P382" s="157">
        <f>O382*H382</f>
        <v>0</v>
      </c>
      <c r="Q382" s="157">
        <v>1.4999999999999999E-4</v>
      </c>
      <c r="R382" s="157">
        <f>Q382*H382</f>
        <v>0.23139959999999998</v>
      </c>
      <c r="S382" s="157">
        <v>0</v>
      </c>
      <c r="T382" s="158">
        <f>S382*H382</f>
        <v>0</v>
      </c>
      <c r="AR382" s="159" t="s">
        <v>186</v>
      </c>
      <c r="AT382" s="159" t="s">
        <v>161</v>
      </c>
      <c r="AU382" s="159" t="s">
        <v>83</v>
      </c>
      <c r="AY382" s="14" t="s">
        <v>159</v>
      </c>
      <c r="BE382" s="160">
        <f>IF(N382="základná",J382,0)</f>
        <v>0</v>
      </c>
      <c r="BF382" s="160">
        <f>IF(N382="znížená",J382,0)</f>
        <v>0</v>
      </c>
      <c r="BG382" s="160">
        <f>IF(N382="zákl. prenesená",J382,0)</f>
        <v>0</v>
      </c>
      <c r="BH382" s="160">
        <f>IF(N382="zníž. prenesená",J382,0)</f>
        <v>0</v>
      </c>
      <c r="BI382" s="160">
        <f>IF(N382="nulová",J382,0)</f>
        <v>0</v>
      </c>
      <c r="BJ382" s="14" t="s">
        <v>83</v>
      </c>
      <c r="BK382" s="160">
        <f>ROUND(I382*H382,2)</f>
        <v>0</v>
      </c>
      <c r="BL382" s="14" t="s">
        <v>186</v>
      </c>
      <c r="BM382" s="159" t="s">
        <v>1224</v>
      </c>
    </row>
    <row r="383" spans="2:65" s="1" customFormat="1" ht="24.4" customHeight="1" x14ac:dyDescent="0.2">
      <c r="B383" s="123"/>
      <c r="C383" s="149" t="s">
        <v>1225</v>
      </c>
      <c r="D383" s="149" t="s">
        <v>161</v>
      </c>
      <c r="E383" s="150" t="s">
        <v>441</v>
      </c>
      <c r="F383" s="151" t="s">
        <v>442</v>
      </c>
      <c r="G383" s="152" t="s">
        <v>174</v>
      </c>
      <c r="H383" s="153">
        <v>1383.46</v>
      </c>
      <c r="I383" s="154"/>
      <c r="J383" s="154"/>
      <c r="K383" s="155"/>
      <c r="L383" s="28"/>
      <c r="M383" s="156" t="s">
        <v>1</v>
      </c>
      <c r="N383" s="122" t="s">
        <v>37</v>
      </c>
      <c r="O383" s="157">
        <v>0</v>
      </c>
      <c r="P383" s="157">
        <f>O383*H383</f>
        <v>0</v>
      </c>
      <c r="Q383" s="157">
        <v>4.2000000000000002E-4</v>
      </c>
      <c r="R383" s="157">
        <f>Q383*H383</f>
        <v>0.58105320000000005</v>
      </c>
      <c r="S383" s="157">
        <v>0</v>
      </c>
      <c r="T383" s="158">
        <f>S383*H383</f>
        <v>0</v>
      </c>
      <c r="AR383" s="159" t="s">
        <v>186</v>
      </c>
      <c r="AT383" s="159" t="s">
        <v>161</v>
      </c>
      <c r="AU383" s="159" t="s">
        <v>83</v>
      </c>
      <c r="AY383" s="14" t="s">
        <v>159</v>
      </c>
      <c r="BE383" s="160">
        <f>IF(N383="základná",J383,0)</f>
        <v>0</v>
      </c>
      <c r="BF383" s="160">
        <f>IF(N383="znížená",J383,0)</f>
        <v>0</v>
      </c>
      <c r="BG383" s="160">
        <f>IF(N383="zákl. prenesená",J383,0)</f>
        <v>0</v>
      </c>
      <c r="BH383" s="160">
        <f>IF(N383="zníž. prenesená",J383,0)</f>
        <v>0</v>
      </c>
      <c r="BI383" s="160">
        <f>IF(N383="nulová",J383,0)</f>
        <v>0</v>
      </c>
      <c r="BJ383" s="14" t="s">
        <v>83</v>
      </c>
      <c r="BK383" s="160">
        <f>ROUND(I383*H383,2)</f>
        <v>0</v>
      </c>
      <c r="BL383" s="14" t="s">
        <v>186</v>
      </c>
      <c r="BM383" s="159" t="s">
        <v>1226</v>
      </c>
    </row>
    <row r="384" spans="2:65" s="1" customFormat="1" ht="24.4" customHeight="1" x14ac:dyDescent="0.2">
      <c r="B384" s="123"/>
      <c r="C384" s="149" t="s">
        <v>926</v>
      </c>
      <c r="D384" s="149" t="s">
        <v>161</v>
      </c>
      <c r="E384" s="150" t="s">
        <v>445</v>
      </c>
      <c r="F384" s="151" t="s">
        <v>446</v>
      </c>
      <c r="G384" s="152" t="s">
        <v>174</v>
      </c>
      <c r="H384" s="153">
        <v>159.20400000000001</v>
      </c>
      <c r="I384" s="154"/>
      <c r="J384" s="154"/>
      <c r="K384" s="155"/>
      <c r="L384" s="28"/>
      <c r="M384" s="171" t="s">
        <v>1</v>
      </c>
      <c r="N384" s="172" t="s">
        <v>37</v>
      </c>
      <c r="O384" s="173">
        <v>0</v>
      </c>
      <c r="P384" s="173">
        <f>O384*H384</f>
        <v>0</v>
      </c>
      <c r="Q384" s="173">
        <v>4.2000000000000002E-4</v>
      </c>
      <c r="R384" s="173">
        <f>Q384*H384</f>
        <v>6.6865680000000011E-2</v>
      </c>
      <c r="S384" s="173">
        <v>0</v>
      </c>
      <c r="T384" s="174">
        <f>S384*H384</f>
        <v>0</v>
      </c>
      <c r="AR384" s="159" t="s">
        <v>186</v>
      </c>
      <c r="AT384" s="159" t="s">
        <v>161</v>
      </c>
      <c r="AU384" s="159" t="s">
        <v>83</v>
      </c>
      <c r="AY384" s="14" t="s">
        <v>159</v>
      </c>
      <c r="BE384" s="160">
        <f>IF(N384="základná",J384,0)</f>
        <v>0</v>
      </c>
      <c r="BF384" s="160">
        <f>IF(N384="znížená",J384,0)</f>
        <v>0</v>
      </c>
      <c r="BG384" s="160">
        <f>IF(N384="zákl. prenesená",J384,0)</f>
        <v>0</v>
      </c>
      <c r="BH384" s="160">
        <f>IF(N384="zníž. prenesená",J384,0)</f>
        <v>0</v>
      </c>
      <c r="BI384" s="160">
        <f>IF(N384="nulová",J384,0)</f>
        <v>0</v>
      </c>
      <c r="BJ384" s="14" t="s">
        <v>83</v>
      </c>
      <c r="BK384" s="160">
        <f>ROUND(I384*H384,2)</f>
        <v>0</v>
      </c>
      <c r="BL384" s="14" t="s">
        <v>186</v>
      </c>
      <c r="BM384" s="159" t="s">
        <v>1227</v>
      </c>
    </row>
    <row r="385" spans="2:12" s="1" customFormat="1" ht="7.15" customHeight="1" x14ac:dyDescent="0.2">
      <c r="B385" s="43"/>
      <c r="C385" s="44"/>
      <c r="D385" s="44"/>
      <c r="E385" s="44"/>
      <c r="F385" s="44"/>
      <c r="G385" s="44"/>
      <c r="H385" s="44"/>
      <c r="I385" s="44"/>
      <c r="J385" s="44"/>
      <c r="K385" s="44"/>
      <c r="L385" s="28"/>
    </row>
  </sheetData>
  <autoFilter ref="C149:K384"/>
  <mergeCells count="29">
    <mergeCell ref="E138:H138"/>
    <mergeCell ref="E140:H140"/>
    <mergeCell ref="E142:H142"/>
    <mergeCell ref="L2:V2"/>
    <mergeCell ref="E87:H87"/>
    <mergeCell ref="E89:H89"/>
    <mergeCell ref="D125:F125"/>
    <mergeCell ref="D126:F126"/>
    <mergeCell ref="D127:F127"/>
    <mergeCell ref="E7:H7"/>
    <mergeCell ref="E9:H9"/>
    <mergeCell ref="E11:H11"/>
    <mergeCell ref="E29:H29"/>
    <mergeCell ref="E85:H85"/>
    <mergeCell ref="V377:Z377"/>
    <mergeCell ref="V295:W295"/>
    <mergeCell ref="V357:W359"/>
    <mergeCell ref="X357:Y359"/>
    <mergeCell ref="W320:W322"/>
    <mergeCell ref="W251:AB251"/>
    <mergeCell ref="W252:X252"/>
    <mergeCell ref="V282:W282"/>
    <mergeCell ref="V283:AA283"/>
    <mergeCell ref="V375:Z375"/>
    <mergeCell ref="V285:W288"/>
    <mergeCell ref="V290:W291"/>
    <mergeCell ref="V293:W293"/>
    <mergeCell ref="V254:W255"/>
    <mergeCell ref="V266:W267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18"/>
  <sheetViews>
    <sheetView showGridLines="0" topLeftCell="A162" workbookViewId="0">
      <selection activeCell="I151" sqref="I15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33203125" customWidth="1"/>
    <col min="11" max="11" width="22.33203125" hidden="1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 x14ac:dyDescent="0.2">
      <c r="L2" s="282" t="s">
        <v>5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99</v>
      </c>
    </row>
    <row r="3" spans="2:46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2:46" ht="25.15" customHeight="1" x14ac:dyDescent="0.2">
      <c r="B4" s="17"/>
      <c r="D4" s="18" t="s">
        <v>113</v>
      </c>
      <c r="L4" s="17"/>
      <c r="M4" s="95" t="s">
        <v>9</v>
      </c>
      <c r="AT4" s="14" t="s">
        <v>3</v>
      </c>
    </row>
    <row r="5" spans="2:46" ht="7.1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300" t="str">
        <f>'Rekapitulácia stavby'!K6</f>
        <v>Senica OÚ, klientske centrum - stavebné úpravy</v>
      </c>
      <c r="F7" s="301"/>
      <c r="G7" s="301"/>
      <c r="H7" s="301"/>
      <c r="L7" s="17"/>
    </row>
    <row r="8" spans="2:46" ht="12" customHeight="1" x14ac:dyDescent="0.2">
      <c r="B8" s="17"/>
      <c r="D8" s="23" t="s">
        <v>114</v>
      </c>
      <c r="L8" s="17"/>
    </row>
    <row r="9" spans="2:46" s="1" customFormat="1" ht="16.5" customHeight="1" x14ac:dyDescent="0.2">
      <c r="B9" s="28"/>
      <c r="E9" s="300" t="s">
        <v>726</v>
      </c>
      <c r="F9" s="302"/>
      <c r="G9" s="302"/>
      <c r="H9" s="302"/>
      <c r="L9" s="28"/>
    </row>
    <row r="10" spans="2:46" s="1" customFormat="1" ht="12" customHeight="1" x14ac:dyDescent="0.2">
      <c r="B10" s="28"/>
      <c r="D10" s="23" t="s">
        <v>116</v>
      </c>
      <c r="L10" s="28"/>
    </row>
    <row r="11" spans="2:46" s="1" customFormat="1" ht="16.5" customHeight="1" x14ac:dyDescent="0.2">
      <c r="B11" s="28"/>
      <c r="E11" s="261" t="s">
        <v>448</v>
      </c>
      <c r="F11" s="302"/>
      <c r="G11" s="302"/>
      <c r="H11" s="302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13</v>
      </c>
      <c r="F13" s="21" t="s">
        <v>1</v>
      </c>
      <c r="I13" s="23" t="s">
        <v>14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15</v>
      </c>
      <c r="F14" s="21" t="s">
        <v>23</v>
      </c>
      <c r="I14" s="23" t="s">
        <v>17</v>
      </c>
      <c r="J14" s="51"/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18</v>
      </c>
      <c r="I16" s="23" t="s">
        <v>19</v>
      </c>
      <c r="J16" s="21" t="str">
        <f>IF('Rekapitulácia stavby'!AN10="","",'Rekapitulácia stavby'!AN10)</f>
        <v/>
      </c>
      <c r="L16" s="28"/>
    </row>
    <row r="17" spans="2:12" s="1" customFormat="1" ht="18" customHeight="1" x14ac:dyDescent="0.2">
      <c r="B17" s="28"/>
      <c r="E17" s="21" t="str">
        <f>IF('Rekapitulácia stavby'!E11="","",'Rekapitulácia stavby'!E11)</f>
        <v xml:space="preserve">Ministerstvo vnútra Slovenskej republiky </v>
      </c>
      <c r="I17" s="23" t="s">
        <v>21</v>
      </c>
      <c r="J17" s="21" t="str">
        <f>IF('Rekapitulácia stavby'!AN11="","",'Rekapitulácia stavby'!AN11)</f>
        <v/>
      </c>
      <c r="L17" s="28"/>
    </row>
    <row r="18" spans="2:12" s="1" customFormat="1" ht="7.15" customHeight="1" x14ac:dyDescent="0.2">
      <c r="B18" s="28"/>
      <c r="L18" s="28"/>
    </row>
    <row r="19" spans="2:12" s="1" customFormat="1" ht="12" customHeight="1" x14ac:dyDescent="0.2">
      <c r="B19" s="28"/>
      <c r="D19" s="23" t="s">
        <v>22</v>
      </c>
      <c r="I19" s="23" t="s">
        <v>19</v>
      </c>
      <c r="J19" s="21" t="str">
        <f>'Rekapitulácia stavby'!AN13</f>
        <v/>
      </c>
      <c r="L19" s="28"/>
    </row>
    <row r="20" spans="2:12" s="1" customFormat="1" ht="18" customHeight="1" x14ac:dyDescent="0.2">
      <c r="B20" s="28"/>
      <c r="E20" s="264" t="str">
        <f>'Rekapitulácia stavby'!E14</f>
        <v xml:space="preserve"> </v>
      </c>
      <c r="F20" s="264"/>
      <c r="G20" s="264"/>
      <c r="H20" s="264"/>
      <c r="I20" s="23" t="s">
        <v>21</v>
      </c>
      <c r="J20" s="21" t="str">
        <f>'Rekapitulácia stavby'!AN14</f>
        <v/>
      </c>
      <c r="L20" s="28"/>
    </row>
    <row r="21" spans="2:12" s="1" customFormat="1" ht="7.15" customHeight="1" x14ac:dyDescent="0.2">
      <c r="B21" s="28"/>
      <c r="L21" s="28"/>
    </row>
    <row r="22" spans="2:12" s="1" customFormat="1" ht="12" customHeight="1" x14ac:dyDescent="0.2">
      <c r="B22" s="28"/>
      <c r="D22" s="23" t="s">
        <v>24</v>
      </c>
      <c r="I22" s="23" t="s">
        <v>19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Architectural &amp; Building Management s.r.o. </v>
      </c>
      <c r="I23" s="23" t="s">
        <v>21</v>
      </c>
      <c r="J23" s="21" t="str">
        <f>IF('Rekapitulácia stavby'!AN17="","",'Rekapitulácia stavby'!AN17)</f>
        <v/>
      </c>
      <c r="L23" s="28"/>
    </row>
    <row r="24" spans="2:12" s="1" customFormat="1" ht="7.15" customHeight="1" x14ac:dyDescent="0.2">
      <c r="B24" s="28"/>
      <c r="L24" s="28"/>
    </row>
    <row r="25" spans="2:12" s="1" customFormat="1" ht="12" customHeight="1" x14ac:dyDescent="0.2">
      <c r="B25" s="28"/>
      <c r="D25" s="23" t="s">
        <v>27</v>
      </c>
      <c r="I25" s="23" t="s">
        <v>19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/>
      <c r="I26" s="23" t="s">
        <v>21</v>
      </c>
      <c r="J26" s="21" t="str">
        <f>IF('Rekapitulácia stavby'!AN20="","",'Rekapitulácia stavby'!AN20)</f>
        <v/>
      </c>
      <c r="L26" s="28"/>
    </row>
    <row r="27" spans="2:12" s="1" customFormat="1" ht="7.15" customHeight="1" x14ac:dyDescent="0.2">
      <c r="B27" s="28"/>
      <c r="L27" s="28"/>
    </row>
    <row r="28" spans="2:12" s="1" customFormat="1" ht="12" customHeight="1" x14ac:dyDescent="0.2">
      <c r="B28" s="28"/>
      <c r="D28" s="23" t="s">
        <v>28</v>
      </c>
      <c r="L28" s="28"/>
    </row>
    <row r="29" spans="2:12" s="7" customFormat="1" ht="16.5" customHeight="1" x14ac:dyDescent="0.2">
      <c r="B29" s="96"/>
      <c r="E29" s="267" t="s">
        <v>1</v>
      </c>
      <c r="F29" s="267"/>
      <c r="G29" s="267"/>
      <c r="H29" s="267"/>
      <c r="L29" s="96"/>
    </row>
    <row r="30" spans="2:12" s="1" customFormat="1" ht="7.15" customHeight="1" x14ac:dyDescent="0.2">
      <c r="B30" s="28"/>
      <c r="L30" s="28"/>
    </row>
    <row r="31" spans="2:12" s="1" customFormat="1" ht="7.1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65" customHeight="1" x14ac:dyDescent="0.2">
      <c r="B32" s="28"/>
      <c r="D32" s="21" t="s">
        <v>120</v>
      </c>
      <c r="J32" s="27"/>
      <c r="L32" s="28"/>
    </row>
    <row r="33" spans="2:12" s="1" customFormat="1" ht="14.65" customHeight="1" x14ac:dyDescent="0.2">
      <c r="B33" s="28"/>
      <c r="D33" s="26" t="s">
        <v>121</v>
      </c>
      <c r="J33" s="27"/>
      <c r="L33" s="28"/>
    </row>
    <row r="34" spans="2:12" s="1" customFormat="1" ht="25.35" customHeight="1" x14ac:dyDescent="0.2">
      <c r="B34" s="28"/>
      <c r="D34" s="97" t="s">
        <v>31</v>
      </c>
      <c r="J34" s="64"/>
      <c r="L34" s="28"/>
    </row>
    <row r="35" spans="2:12" s="1" customFormat="1" ht="7.1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65" customHeight="1" x14ac:dyDescent="0.2">
      <c r="B36" s="28"/>
      <c r="F36" s="31" t="s">
        <v>33</v>
      </c>
      <c r="I36" s="31" t="s">
        <v>32</v>
      </c>
      <c r="J36" s="31" t="s">
        <v>34</v>
      </c>
      <c r="L36" s="28"/>
    </row>
    <row r="37" spans="2:12" s="1" customFormat="1" ht="14.65" customHeight="1" x14ac:dyDescent="0.2">
      <c r="B37" s="28"/>
      <c r="D37" s="98" t="s">
        <v>35</v>
      </c>
      <c r="E37" s="33" t="s">
        <v>36</v>
      </c>
      <c r="F37" s="99">
        <f>ROUND((SUM(BE106:BE110) + SUM(BE132:BE217)),  2)</f>
        <v>0</v>
      </c>
      <c r="G37" s="100"/>
      <c r="H37" s="100"/>
      <c r="I37" s="101">
        <v>0.2</v>
      </c>
      <c r="J37" s="99">
        <f>ROUND(((SUM(BE106:BE110) + SUM(BE132:BE217))*I37),  2)</f>
        <v>0</v>
      </c>
      <c r="L37" s="28"/>
    </row>
    <row r="38" spans="2:12" s="1" customFormat="1" ht="14.65" customHeight="1" x14ac:dyDescent="0.2">
      <c r="B38" s="28"/>
      <c r="E38" s="33" t="s">
        <v>37</v>
      </c>
      <c r="F38" s="84"/>
      <c r="I38" s="102">
        <v>0.2</v>
      </c>
      <c r="J38" s="84"/>
      <c r="L38" s="28"/>
    </row>
    <row r="39" spans="2:12" s="1" customFormat="1" ht="14.65" hidden="1" customHeight="1" x14ac:dyDescent="0.2">
      <c r="B39" s="28"/>
      <c r="E39" s="23" t="s">
        <v>38</v>
      </c>
      <c r="F39" s="84">
        <f>ROUND((SUM(BG106:BG110) + SUM(BG132:BG217)),  2)</f>
        <v>0</v>
      </c>
      <c r="I39" s="102">
        <v>0.2</v>
      </c>
      <c r="J39" s="84"/>
      <c r="L39" s="28"/>
    </row>
    <row r="40" spans="2:12" s="1" customFormat="1" ht="14.65" hidden="1" customHeight="1" x14ac:dyDescent="0.2">
      <c r="B40" s="28"/>
      <c r="E40" s="23" t="s">
        <v>39</v>
      </c>
      <c r="F40" s="84">
        <f>ROUND((SUM(BH106:BH110) + SUM(BH132:BH217)),  2)</f>
        <v>0</v>
      </c>
      <c r="I40" s="102">
        <v>0.2</v>
      </c>
      <c r="J40" s="84"/>
      <c r="L40" s="28"/>
    </row>
    <row r="41" spans="2:12" s="1" customFormat="1" ht="14.65" hidden="1" customHeight="1" x14ac:dyDescent="0.2">
      <c r="B41" s="28"/>
      <c r="E41" s="33" t="s">
        <v>40</v>
      </c>
      <c r="F41" s="99">
        <f>ROUND((SUM(BI106:BI110) + SUM(BI132:BI217)),  2)</f>
        <v>0</v>
      </c>
      <c r="G41" s="100"/>
      <c r="H41" s="100"/>
      <c r="I41" s="101">
        <v>0</v>
      </c>
      <c r="J41" s="99"/>
      <c r="L41" s="28"/>
    </row>
    <row r="42" spans="2:12" s="1" customFormat="1" ht="7.15" customHeight="1" x14ac:dyDescent="0.2">
      <c r="B42" s="28"/>
      <c r="L42" s="28"/>
    </row>
    <row r="43" spans="2:12" s="1" customFormat="1" ht="25.35" customHeight="1" x14ac:dyDescent="0.2">
      <c r="B43" s="28"/>
      <c r="C43" s="93"/>
      <c r="D43" s="103" t="s">
        <v>41</v>
      </c>
      <c r="E43" s="55"/>
      <c r="F43" s="55"/>
      <c r="G43" s="104" t="s">
        <v>42</v>
      </c>
      <c r="H43" s="105" t="s">
        <v>43</v>
      </c>
      <c r="I43" s="55"/>
      <c r="J43" s="106"/>
      <c r="K43" s="107"/>
      <c r="L43" s="28"/>
    </row>
    <row r="44" spans="2:12" s="1" customFormat="1" ht="14.65" customHeight="1" x14ac:dyDescent="0.2">
      <c r="B44" s="28"/>
      <c r="L44" s="28"/>
    </row>
    <row r="45" spans="2:12" ht="14.65" customHeight="1" x14ac:dyDescent="0.2">
      <c r="B45" s="17"/>
      <c r="L45" s="17"/>
    </row>
    <row r="46" spans="2:12" ht="14.65" customHeight="1" x14ac:dyDescent="0.2">
      <c r="B46" s="17"/>
      <c r="L46" s="17"/>
    </row>
    <row r="47" spans="2:12" ht="14.65" customHeight="1" x14ac:dyDescent="0.2">
      <c r="B47" s="17"/>
      <c r="L47" s="17"/>
    </row>
    <row r="48" spans="2:12" ht="14.65" customHeight="1" x14ac:dyDescent="0.2">
      <c r="B48" s="17"/>
      <c r="L48" s="17"/>
    </row>
    <row r="49" spans="2:12" ht="14.65" customHeight="1" x14ac:dyDescent="0.2">
      <c r="B49" s="17"/>
      <c r="L49" s="17"/>
    </row>
    <row r="50" spans="2:12" s="1" customFormat="1" ht="14.6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8"/>
      <c r="D61" s="42" t="s">
        <v>46</v>
      </c>
      <c r="E61" s="30"/>
      <c r="F61" s="108" t="s">
        <v>47</v>
      </c>
      <c r="G61" s="42" t="s">
        <v>46</v>
      </c>
      <c r="H61" s="30"/>
      <c r="I61" s="30"/>
      <c r="J61" s="109" t="s">
        <v>47</v>
      </c>
      <c r="K61" s="30"/>
      <c r="L61" s="28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8"/>
      <c r="D76" s="42" t="s">
        <v>46</v>
      </c>
      <c r="E76" s="30"/>
      <c r="F76" s="108" t="s">
        <v>47</v>
      </c>
      <c r="G76" s="42" t="s">
        <v>46</v>
      </c>
      <c r="H76" s="30"/>
      <c r="I76" s="30"/>
      <c r="J76" s="109" t="s">
        <v>47</v>
      </c>
      <c r="K76" s="30"/>
      <c r="L76" s="28"/>
    </row>
    <row r="77" spans="2:12" s="1" customFormat="1" ht="14.6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15" customHeight="1" x14ac:dyDescent="0.2">
      <c r="B82" s="28"/>
      <c r="C82" s="18" t="s">
        <v>122</v>
      </c>
      <c r="L82" s="28"/>
    </row>
    <row r="83" spans="2:12" s="1" customFormat="1" ht="7.15" customHeight="1" x14ac:dyDescent="0.2">
      <c r="B83" s="28"/>
      <c r="L83" s="28"/>
    </row>
    <row r="84" spans="2:12" s="1" customFormat="1" ht="12" customHeight="1" x14ac:dyDescent="0.2">
      <c r="B84" s="28"/>
      <c r="C84" s="23" t="s">
        <v>12</v>
      </c>
      <c r="L84" s="28"/>
    </row>
    <row r="85" spans="2:12" s="1" customFormat="1" ht="16.5" customHeight="1" x14ac:dyDescent="0.2">
      <c r="B85" s="28"/>
      <c r="E85" s="300" t="str">
        <f>E7</f>
        <v>Senica OÚ, klientske centrum - stavebné úpravy</v>
      </c>
      <c r="F85" s="301"/>
      <c r="G85" s="301"/>
      <c r="H85" s="301"/>
      <c r="L85" s="28"/>
    </row>
    <row r="86" spans="2:12" ht="12" customHeight="1" x14ac:dyDescent="0.2">
      <c r="B86" s="17"/>
      <c r="C86" s="23" t="s">
        <v>114</v>
      </c>
      <c r="L86" s="17"/>
    </row>
    <row r="87" spans="2:12" s="1" customFormat="1" ht="16.5" customHeight="1" x14ac:dyDescent="0.2">
      <c r="B87" s="28"/>
      <c r="E87" s="300" t="s">
        <v>726</v>
      </c>
      <c r="F87" s="302"/>
      <c r="G87" s="302"/>
      <c r="H87" s="302"/>
      <c r="L87" s="28"/>
    </row>
    <row r="88" spans="2:12" s="1" customFormat="1" ht="12" customHeight="1" x14ac:dyDescent="0.2">
      <c r="B88" s="28"/>
      <c r="C88" s="23" t="s">
        <v>116</v>
      </c>
      <c r="L88" s="28"/>
    </row>
    <row r="89" spans="2:12" s="1" customFormat="1" ht="16.5" customHeight="1" x14ac:dyDescent="0.2">
      <c r="B89" s="28"/>
      <c r="E89" s="261" t="str">
        <f>E11</f>
        <v>2 - Zdravotechnika</v>
      </c>
      <c r="F89" s="302"/>
      <c r="G89" s="302"/>
      <c r="H89" s="302"/>
      <c r="L89" s="28"/>
    </row>
    <row r="90" spans="2:12" s="1" customFormat="1" ht="7.15" customHeight="1" x14ac:dyDescent="0.2">
      <c r="B90" s="28"/>
      <c r="L90" s="28"/>
    </row>
    <row r="91" spans="2:12" s="1" customFormat="1" ht="12" customHeight="1" x14ac:dyDescent="0.2">
      <c r="B91" s="28"/>
      <c r="C91" s="23" t="s">
        <v>15</v>
      </c>
      <c r="F91" s="21" t="str">
        <f>F14</f>
        <v xml:space="preserve"> </v>
      </c>
      <c r="I91" s="23" t="s">
        <v>17</v>
      </c>
      <c r="J91" s="51" t="str">
        <f>IF(J14="","",J14)</f>
        <v/>
      </c>
      <c r="L91" s="28"/>
    </row>
    <row r="92" spans="2:12" s="1" customFormat="1" ht="7.15" customHeight="1" x14ac:dyDescent="0.2">
      <c r="B92" s="28"/>
      <c r="L92" s="28"/>
    </row>
    <row r="93" spans="2:12" s="1" customFormat="1" ht="40.15" customHeight="1" x14ac:dyDescent="0.2">
      <c r="B93" s="28"/>
      <c r="C93" s="23" t="s">
        <v>18</v>
      </c>
      <c r="F93" s="21" t="str">
        <f>E17</f>
        <v xml:space="preserve">Ministerstvo vnútra Slovenskej republiky </v>
      </c>
      <c r="I93" s="23" t="s">
        <v>24</v>
      </c>
      <c r="J93" s="24" t="str">
        <f>E23</f>
        <v xml:space="preserve">Architectural &amp; Building Management s.r.o. </v>
      </c>
      <c r="L93" s="28"/>
    </row>
    <row r="94" spans="2:12" s="1" customFormat="1" ht="15.4" customHeight="1" x14ac:dyDescent="0.2">
      <c r="B94" s="28"/>
      <c r="C94" s="23" t="s">
        <v>22</v>
      </c>
      <c r="F94" s="21" t="str">
        <f>IF(E20="","",E20)</f>
        <v xml:space="preserve"> </v>
      </c>
      <c r="I94" s="23" t="s">
        <v>27</v>
      </c>
      <c r="J94" s="24"/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10" t="s">
        <v>123</v>
      </c>
      <c r="D96" s="93"/>
      <c r="E96" s="93"/>
      <c r="F96" s="93"/>
      <c r="G96" s="93"/>
      <c r="H96" s="93"/>
      <c r="I96" s="93"/>
      <c r="J96" s="111" t="s">
        <v>124</v>
      </c>
      <c r="K96" s="93"/>
      <c r="L96" s="28"/>
    </row>
    <row r="97" spans="2:65" s="1" customFormat="1" ht="10.35" customHeight="1" x14ac:dyDescent="0.2">
      <c r="B97" s="28"/>
      <c r="L97" s="28"/>
    </row>
    <row r="98" spans="2:65" s="1" customFormat="1" ht="22.9" customHeight="1" x14ac:dyDescent="0.2">
      <c r="B98" s="28"/>
      <c r="C98" s="112" t="s">
        <v>125</v>
      </c>
      <c r="J98" s="64"/>
      <c r="L98" s="28"/>
      <c r="AU98" s="14" t="s">
        <v>126</v>
      </c>
    </row>
    <row r="99" spans="2:65" s="8" customFormat="1" ht="25.15" customHeight="1" x14ac:dyDescent="0.2">
      <c r="B99" s="113"/>
      <c r="D99" s="114" t="s">
        <v>449</v>
      </c>
      <c r="E99" s="115"/>
      <c r="F99" s="115"/>
      <c r="G99" s="115"/>
      <c r="H99" s="115"/>
      <c r="I99" s="115"/>
      <c r="J99" s="116"/>
      <c r="L99" s="113"/>
    </row>
    <row r="100" spans="2:65" s="9" customFormat="1" ht="19.899999999999999" customHeight="1" x14ac:dyDescent="0.2">
      <c r="B100" s="117"/>
      <c r="D100" s="118" t="s">
        <v>732</v>
      </c>
      <c r="E100" s="119"/>
      <c r="F100" s="119"/>
      <c r="G100" s="119"/>
      <c r="H100" s="119"/>
      <c r="I100" s="119"/>
      <c r="J100" s="120"/>
      <c r="L100" s="117"/>
    </row>
    <row r="101" spans="2:65" s="9" customFormat="1" ht="19.899999999999999" customHeight="1" x14ac:dyDescent="0.2">
      <c r="B101" s="117"/>
      <c r="D101" s="118" t="s">
        <v>1310</v>
      </c>
      <c r="E101" s="119"/>
      <c r="F101" s="119"/>
      <c r="G101" s="119"/>
      <c r="H101" s="119"/>
      <c r="I101" s="119"/>
      <c r="J101" s="120"/>
      <c r="L101" s="117"/>
    </row>
    <row r="102" spans="2:65" s="9" customFormat="1" ht="19.899999999999999" customHeight="1" x14ac:dyDescent="0.2">
      <c r="B102" s="117"/>
      <c r="D102" s="118" t="s">
        <v>1311</v>
      </c>
      <c r="E102" s="119"/>
      <c r="F102" s="119"/>
      <c r="G102" s="119"/>
      <c r="H102" s="119"/>
      <c r="I102" s="119"/>
      <c r="J102" s="120"/>
      <c r="L102" s="117"/>
    </row>
    <row r="103" spans="2:65" s="9" customFormat="1" ht="19.899999999999999" customHeight="1" x14ac:dyDescent="0.2">
      <c r="B103" s="117"/>
      <c r="D103" s="118" t="s">
        <v>1231</v>
      </c>
      <c r="E103" s="119"/>
      <c r="F103" s="119"/>
      <c r="G103" s="119"/>
      <c r="H103" s="119"/>
      <c r="I103" s="119"/>
      <c r="J103" s="120"/>
      <c r="L103" s="117"/>
    </row>
    <row r="104" spans="2:65" s="1" customFormat="1" ht="21.75" customHeight="1" x14ac:dyDescent="0.2">
      <c r="B104" s="28"/>
      <c r="L104" s="28"/>
    </row>
    <row r="105" spans="2:65" s="1" customFormat="1" ht="7.15" customHeight="1" x14ac:dyDescent="0.2">
      <c r="B105" s="28"/>
      <c r="L105" s="28"/>
    </row>
    <row r="106" spans="2:65" s="1" customFormat="1" ht="29.25" customHeight="1" x14ac:dyDescent="0.2">
      <c r="B106" s="28"/>
      <c r="C106" s="112" t="s">
        <v>140</v>
      </c>
      <c r="J106" s="121">
        <f>ROUND(J107 + J108 + J109,2)</f>
        <v>0</v>
      </c>
      <c r="L106" s="28"/>
      <c r="N106" s="122" t="s">
        <v>35</v>
      </c>
      <c r="V106" s="312"/>
      <c r="W106" s="312"/>
    </row>
    <row r="107" spans="2:65" s="1" customFormat="1" ht="18" customHeight="1" x14ac:dyDescent="0.2">
      <c r="B107" s="123"/>
      <c r="C107" s="124"/>
      <c r="D107" s="303" t="s">
        <v>141</v>
      </c>
      <c r="E107" s="303"/>
      <c r="F107" s="303"/>
      <c r="G107" s="124"/>
      <c r="H107" s="124"/>
      <c r="I107" s="124"/>
      <c r="J107" s="125">
        <v>0</v>
      </c>
      <c r="K107" s="124"/>
      <c r="L107" s="123"/>
      <c r="M107" s="124"/>
      <c r="N107" s="126" t="s">
        <v>37</v>
      </c>
      <c r="O107" s="124"/>
      <c r="P107" s="124"/>
      <c r="Q107" s="124"/>
      <c r="R107" s="124"/>
      <c r="S107" s="124"/>
      <c r="T107" s="124"/>
      <c r="U107" s="124"/>
      <c r="V107" s="312"/>
      <c r="W107" s="312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7" t="s">
        <v>142</v>
      </c>
      <c r="AZ107" s="124"/>
      <c r="BA107" s="124"/>
      <c r="BB107" s="124"/>
      <c r="BC107" s="124"/>
      <c r="BD107" s="124"/>
      <c r="BE107" s="128">
        <f>IF(N107="základná",J107,0)</f>
        <v>0</v>
      </c>
      <c r="BF107" s="128">
        <f>IF(N107="znížená",J107,0)</f>
        <v>0</v>
      </c>
      <c r="BG107" s="128">
        <f>IF(N107="zákl. prenesená",J107,0)</f>
        <v>0</v>
      </c>
      <c r="BH107" s="128">
        <f>IF(N107="zníž. prenesená",J107,0)</f>
        <v>0</v>
      </c>
      <c r="BI107" s="128">
        <f>IF(N107="nulová",J107,0)</f>
        <v>0</v>
      </c>
      <c r="BJ107" s="127" t="s">
        <v>83</v>
      </c>
      <c r="BK107" s="124"/>
      <c r="BL107" s="124"/>
      <c r="BM107" s="124"/>
    </row>
    <row r="108" spans="2:65" s="1" customFormat="1" ht="18" customHeight="1" x14ac:dyDescent="0.2">
      <c r="B108" s="123"/>
      <c r="C108" s="124"/>
      <c r="D108" s="303" t="s">
        <v>143</v>
      </c>
      <c r="E108" s="303"/>
      <c r="F108" s="303"/>
      <c r="G108" s="124"/>
      <c r="H108" s="124"/>
      <c r="I108" s="124"/>
      <c r="J108" s="125">
        <v>0</v>
      </c>
      <c r="K108" s="124"/>
      <c r="L108" s="123"/>
      <c r="M108" s="124"/>
      <c r="N108" s="126" t="s">
        <v>37</v>
      </c>
      <c r="O108" s="124"/>
      <c r="P108" s="124"/>
      <c r="Q108" s="124"/>
      <c r="R108" s="124"/>
      <c r="S108" s="124"/>
      <c r="T108" s="124"/>
      <c r="U108" s="124"/>
      <c r="V108" s="312"/>
      <c r="W108" s="312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7" t="s">
        <v>142</v>
      </c>
      <c r="AZ108" s="124"/>
      <c r="BA108" s="124"/>
      <c r="BB108" s="124"/>
      <c r="BC108" s="124"/>
      <c r="BD108" s="124"/>
      <c r="BE108" s="128">
        <f>IF(N108="základná",J108,0)</f>
        <v>0</v>
      </c>
      <c r="BF108" s="128">
        <f>IF(N108="znížená",J108,0)</f>
        <v>0</v>
      </c>
      <c r="BG108" s="128">
        <f>IF(N108="zákl. prenesená",J108,0)</f>
        <v>0</v>
      </c>
      <c r="BH108" s="128">
        <f>IF(N108="zníž. prenesená",J108,0)</f>
        <v>0</v>
      </c>
      <c r="BI108" s="128">
        <f>IF(N108="nulová",J108,0)</f>
        <v>0</v>
      </c>
      <c r="BJ108" s="127" t="s">
        <v>83</v>
      </c>
      <c r="BK108" s="124"/>
      <c r="BL108" s="124"/>
      <c r="BM108" s="124"/>
    </row>
    <row r="109" spans="2:65" s="1" customFormat="1" ht="18" customHeight="1" x14ac:dyDescent="0.2">
      <c r="B109" s="123"/>
      <c r="C109" s="124"/>
      <c r="D109" s="303" t="s">
        <v>144</v>
      </c>
      <c r="E109" s="303"/>
      <c r="F109" s="303"/>
      <c r="G109" s="124"/>
      <c r="H109" s="124"/>
      <c r="I109" s="124"/>
      <c r="J109" s="125">
        <v>0</v>
      </c>
      <c r="K109" s="124"/>
      <c r="L109" s="123"/>
      <c r="M109" s="124"/>
      <c r="N109" s="126" t="s">
        <v>37</v>
      </c>
      <c r="O109" s="124"/>
      <c r="P109" s="124"/>
      <c r="Q109" s="124"/>
      <c r="R109" s="124"/>
      <c r="S109" s="124"/>
      <c r="T109" s="124"/>
      <c r="U109" s="124"/>
      <c r="V109" s="312"/>
      <c r="W109" s="312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7" t="s">
        <v>142</v>
      </c>
      <c r="AZ109" s="124"/>
      <c r="BA109" s="124"/>
      <c r="BB109" s="124"/>
      <c r="BC109" s="124"/>
      <c r="BD109" s="124"/>
      <c r="BE109" s="128">
        <f>IF(N109="základná",J109,0)</f>
        <v>0</v>
      </c>
      <c r="BF109" s="128">
        <f>IF(N109="znížená",J109,0)</f>
        <v>0</v>
      </c>
      <c r="BG109" s="128">
        <f>IF(N109="zákl. prenesená",J109,0)</f>
        <v>0</v>
      </c>
      <c r="BH109" s="128">
        <f>IF(N109="zníž. prenesená",J109,0)</f>
        <v>0</v>
      </c>
      <c r="BI109" s="128">
        <f>IF(N109="nulová",J109,0)</f>
        <v>0</v>
      </c>
      <c r="BJ109" s="127" t="s">
        <v>83</v>
      </c>
      <c r="BK109" s="124"/>
      <c r="BL109" s="124"/>
      <c r="BM109" s="124"/>
    </row>
    <row r="110" spans="2:65" s="1" customFormat="1" ht="18" customHeight="1" x14ac:dyDescent="0.2">
      <c r="B110" s="28"/>
      <c r="L110" s="28"/>
    </row>
    <row r="111" spans="2:65" s="1" customFormat="1" ht="29.25" customHeight="1" x14ac:dyDescent="0.2">
      <c r="B111" s="28"/>
      <c r="C111" s="92" t="s">
        <v>112</v>
      </c>
      <c r="D111" s="93"/>
      <c r="E111" s="93"/>
      <c r="F111" s="93"/>
      <c r="G111" s="93"/>
      <c r="H111" s="93"/>
      <c r="I111" s="93"/>
      <c r="J111" s="94"/>
      <c r="K111" s="93"/>
      <c r="L111" s="28"/>
    </row>
    <row r="112" spans="2:65" s="1" customFormat="1" ht="7.1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7.15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5.15" customHeight="1" x14ac:dyDescent="0.2">
      <c r="B117" s="28"/>
      <c r="C117" s="18" t="s">
        <v>145</v>
      </c>
      <c r="L117" s="28"/>
    </row>
    <row r="118" spans="2:12" s="1" customFormat="1" ht="7.15" customHeight="1" x14ac:dyDescent="0.2">
      <c r="B118" s="28"/>
      <c r="L118" s="28"/>
    </row>
    <row r="119" spans="2:12" s="1" customFormat="1" ht="12" customHeight="1" x14ac:dyDescent="0.2">
      <c r="B119" s="28"/>
      <c r="C119" s="23" t="s">
        <v>12</v>
      </c>
      <c r="L119" s="28"/>
    </row>
    <row r="120" spans="2:12" s="1" customFormat="1" ht="16.5" customHeight="1" x14ac:dyDescent="0.2">
      <c r="B120" s="28"/>
      <c r="E120" s="300" t="str">
        <f>E7</f>
        <v>Senica OÚ, klientske centrum - stavebné úpravy</v>
      </c>
      <c r="F120" s="301"/>
      <c r="G120" s="301"/>
      <c r="H120" s="301"/>
      <c r="L120" s="28"/>
    </row>
    <row r="121" spans="2:12" ht="12" customHeight="1" x14ac:dyDescent="0.2">
      <c r="B121" s="17"/>
      <c r="C121" s="23" t="s">
        <v>114</v>
      </c>
      <c r="L121" s="17"/>
    </row>
    <row r="122" spans="2:12" s="1" customFormat="1" ht="16.5" customHeight="1" x14ac:dyDescent="0.2">
      <c r="B122" s="28"/>
      <c r="E122" s="300" t="s">
        <v>726</v>
      </c>
      <c r="F122" s="302"/>
      <c r="G122" s="302"/>
      <c r="H122" s="302"/>
      <c r="L122" s="28"/>
    </row>
    <row r="123" spans="2:12" s="1" customFormat="1" ht="12" customHeight="1" x14ac:dyDescent="0.2">
      <c r="B123" s="28"/>
      <c r="C123" s="23" t="s">
        <v>116</v>
      </c>
      <c r="L123" s="28"/>
    </row>
    <row r="124" spans="2:12" s="1" customFormat="1" ht="16.5" customHeight="1" x14ac:dyDescent="0.2">
      <c r="B124" s="28"/>
      <c r="E124" s="261" t="str">
        <f>E11</f>
        <v>2 - Zdravotechnika</v>
      </c>
      <c r="F124" s="302"/>
      <c r="G124" s="302"/>
      <c r="H124" s="302"/>
      <c r="L124" s="28"/>
    </row>
    <row r="125" spans="2:12" s="1" customFormat="1" ht="7.15" customHeight="1" x14ac:dyDescent="0.2">
      <c r="B125" s="28"/>
      <c r="L125" s="28"/>
    </row>
    <row r="126" spans="2:12" s="1" customFormat="1" ht="12" customHeight="1" x14ac:dyDescent="0.2">
      <c r="B126" s="28"/>
      <c r="C126" s="23" t="s">
        <v>15</v>
      </c>
      <c r="F126" s="21" t="str">
        <f>F14</f>
        <v xml:space="preserve"> </v>
      </c>
      <c r="I126" s="23" t="s">
        <v>17</v>
      </c>
      <c r="J126" s="51" t="str">
        <f>IF(J14="","",J14)</f>
        <v/>
      </c>
      <c r="L126" s="28"/>
    </row>
    <row r="127" spans="2:12" s="1" customFormat="1" ht="7.15" customHeight="1" x14ac:dyDescent="0.2">
      <c r="B127" s="28"/>
      <c r="L127" s="28"/>
    </row>
    <row r="128" spans="2:12" s="1" customFormat="1" ht="40.15" customHeight="1" x14ac:dyDescent="0.2">
      <c r="B128" s="28"/>
      <c r="C128" s="23" t="s">
        <v>18</v>
      </c>
      <c r="F128" s="21" t="str">
        <f>E17</f>
        <v xml:space="preserve">Ministerstvo vnútra Slovenskej republiky </v>
      </c>
      <c r="I128" s="23" t="s">
        <v>24</v>
      </c>
      <c r="J128" s="24" t="str">
        <f>E23</f>
        <v xml:space="preserve">Architectural &amp; Building Management s.r.o. </v>
      </c>
      <c r="L128" s="28"/>
    </row>
    <row r="129" spans="2:65" s="1" customFormat="1" ht="15.4" customHeight="1" x14ac:dyDescent="0.2">
      <c r="B129" s="28"/>
      <c r="C129" s="23" t="s">
        <v>22</v>
      </c>
      <c r="F129" s="21" t="str">
        <f>IF(E20="","",E20)</f>
        <v xml:space="preserve"> </v>
      </c>
      <c r="I129" s="23" t="s">
        <v>27</v>
      </c>
      <c r="J129" s="24"/>
      <c r="L129" s="28"/>
    </row>
    <row r="130" spans="2:65" s="1" customFormat="1" ht="10.35" customHeight="1" x14ac:dyDescent="0.2">
      <c r="B130" s="28"/>
      <c r="L130" s="28"/>
    </row>
    <row r="131" spans="2:65" s="10" customFormat="1" ht="29.25" customHeight="1" x14ac:dyDescent="0.2">
      <c r="B131" s="129"/>
      <c r="C131" s="130" t="s">
        <v>146</v>
      </c>
      <c r="D131" s="131" t="s">
        <v>56</v>
      </c>
      <c r="E131" s="131" t="s">
        <v>52</v>
      </c>
      <c r="F131" s="131" t="s">
        <v>53</v>
      </c>
      <c r="G131" s="131" t="s">
        <v>147</v>
      </c>
      <c r="H131" s="131" t="s">
        <v>148</v>
      </c>
      <c r="I131" s="131" t="s">
        <v>149</v>
      </c>
      <c r="J131" s="132" t="s">
        <v>124</v>
      </c>
      <c r="K131" s="133" t="s">
        <v>150</v>
      </c>
      <c r="L131" s="129"/>
      <c r="M131" s="57" t="s">
        <v>1</v>
      </c>
      <c r="N131" s="58" t="s">
        <v>35</v>
      </c>
      <c r="O131" s="58" t="s">
        <v>151</v>
      </c>
      <c r="P131" s="58" t="s">
        <v>152</v>
      </c>
      <c r="Q131" s="58" t="s">
        <v>153</v>
      </c>
      <c r="R131" s="58" t="s">
        <v>154</v>
      </c>
      <c r="S131" s="58" t="s">
        <v>155</v>
      </c>
      <c r="T131" s="59" t="s">
        <v>156</v>
      </c>
    </row>
    <row r="132" spans="2:65" s="1" customFormat="1" ht="22.9" customHeight="1" x14ac:dyDescent="0.25">
      <c r="B132" s="28"/>
      <c r="C132" s="62" t="s">
        <v>120</v>
      </c>
      <c r="J132" s="134"/>
      <c r="L132" s="28"/>
      <c r="M132" s="60"/>
      <c r="N132" s="52"/>
      <c r="O132" s="52"/>
      <c r="P132" s="135">
        <f>P133</f>
        <v>0</v>
      </c>
      <c r="Q132" s="52"/>
      <c r="R132" s="135">
        <f>R133</f>
        <v>0</v>
      </c>
      <c r="S132" s="52"/>
      <c r="T132" s="136">
        <f>T133</f>
        <v>0</v>
      </c>
      <c r="AT132" s="14" t="s">
        <v>70</v>
      </c>
      <c r="AU132" s="14" t="s">
        <v>126</v>
      </c>
      <c r="BK132" s="137">
        <f>BK133</f>
        <v>0</v>
      </c>
    </row>
    <row r="133" spans="2:65" s="11" customFormat="1" ht="25.9" customHeight="1" x14ac:dyDescent="0.2">
      <c r="B133" s="138"/>
      <c r="D133" s="139" t="s">
        <v>70</v>
      </c>
      <c r="E133" s="140" t="s">
        <v>451</v>
      </c>
      <c r="F133" s="140" t="s">
        <v>452</v>
      </c>
      <c r="J133" s="141"/>
      <c r="L133" s="138"/>
      <c r="M133" s="142"/>
      <c r="P133" s="143">
        <f>P134+P145+P173+P214</f>
        <v>0</v>
      </c>
      <c r="R133" s="143">
        <f>R134+R145+R173+R214</f>
        <v>0</v>
      </c>
      <c r="T133" s="144">
        <f>T134+T145+T173+T214</f>
        <v>0</v>
      </c>
      <c r="AR133" s="139" t="s">
        <v>83</v>
      </c>
      <c r="AT133" s="145" t="s">
        <v>70</v>
      </c>
      <c r="AU133" s="145" t="s">
        <v>71</v>
      </c>
      <c r="AY133" s="139" t="s">
        <v>159</v>
      </c>
      <c r="BK133" s="146">
        <f>BK134+BK145+BK173+BK214</f>
        <v>0</v>
      </c>
    </row>
    <row r="134" spans="2:65" s="11" customFormat="1" ht="22.9" customHeight="1" x14ac:dyDescent="0.2">
      <c r="B134" s="138"/>
      <c r="D134" s="139" t="s">
        <v>70</v>
      </c>
      <c r="E134" s="147" t="s">
        <v>909</v>
      </c>
      <c r="F134" s="147" t="s">
        <v>910</v>
      </c>
      <c r="J134" s="148"/>
      <c r="L134" s="138"/>
      <c r="M134" s="142"/>
      <c r="P134" s="143">
        <f>SUM(P135:P144)</f>
        <v>0</v>
      </c>
      <c r="R134" s="143">
        <f>SUM(R135:R144)</f>
        <v>0</v>
      </c>
      <c r="T134" s="144">
        <f>SUM(T135:T144)</f>
        <v>0</v>
      </c>
      <c r="AR134" s="139" t="s">
        <v>83</v>
      </c>
      <c r="AT134" s="145" t="s">
        <v>70</v>
      </c>
      <c r="AU134" s="145" t="s">
        <v>78</v>
      </c>
      <c r="AY134" s="139" t="s">
        <v>159</v>
      </c>
      <c r="BK134" s="146">
        <f>SUM(BK135:BK144)</f>
        <v>0</v>
      </c>
    </row>
    <row r="135" spans="2:65" s="1" customFormat="1" ht="24.4" customHeight="1" x14ac:dyDescent="0.2">
      <c r="B135" s="123"/>
      <c r="C135" s="149" t="s">
        <v>78</v>
      </c>
      <c r="D135" s="149" t="s">
        <v>161</v>
      </c>
      <c r="E135" s="150" t="s">
        <v>1312</v>
      </c>
      <c r="F135" s="151" t="s">
        <v>1313</v>
      </c>
      <c r="G135" s="152" t="s">
        <v>196</v>
      </c>
      <c r="H135" s="153">
        <v>205</v>
      </c>
      <c r="I135" s="154"/>
      <c r="J135" s="154"/>
      <c r="K135" s="155"/>
      <c r="L135" s="28"/>
      <c r="M135" s="156" t="s">
        <v>1</v>
      </c>
      <c r="N135" s="122" t="s">
        <v>37</v>
      </c>
      <c r="O135" s="157">
        <v>0</v>
      </c>
      <c r="P135" s="157">
        <f t="shared" ref="P135:P144" si="0">O135*H135</f>
        <v>0</v>
      </c>
      <c r="Q135" s="157">
        <v>0</v>
      </c>
      <c r="R135" s="157">
        <f t="shared" ref="R135:R144" si="1">Q135*H135</f>
        <v>0</v>
      </c>
      <c r="S135" s="157">
        <v>0</v>
      </c>
      <c r="T135" s="158">
        <f t="shared" ref="T135:T144" si="2">S135*H135</f>
        <v>0</v>
      </c>
      <c r="AR135" s="159" t="s">
        <v>186</v>
      </c>
      <c r="AT135" s="159" t="s">
        <v>161</v>
      </c>
      <c r="AU135" s="159" t="s">
        <v>83</v>
      </c>
      <c r="AY135" s="14" t="s">
        <v>159</v>
      </c>
      <c r="BE135" s="160">
        <f t="shared" ref="BE135:BE144" si="3">IF(N135="základná",J135,0)</f>
        <v>0</v>
      </c>
      <c r="BF135" s="160">
        <f t="shared" ref="BF135:BF144" si="4">IF(N135="znížená",J135,0)</f>
        <v>0</v>
      </c>
      <c r="BG135" s="160">
        <f t="shared" ref="BG135:BG144" si="5">IF(N135="zákl. prenesená",J135,0)</f>
        <v>0</v>
      </c>
      <c r="BH135" s="160">
        <f t="shared" ref="BH135:BH144" si="6">IF(N135="zníž. prenesená",J135,0)</f>
        <v>0</v>
      </c>
      <c r="BI135" s="160">
        <f t="shared" ref="BI135:BI144" si="7">IF(N135="nulová",J135,0)</f>
        <v>0</v>
      </c>
      <c r="BJ135" s="14" t="s">
        <v>83</v>
      </c>
      <c r="BK135" s="160">
        <f t="shared" ref="BK135:BK144" si="8">ROUND(I135*H135,2)</f>
        <v>0</v>
      </c>
      <c r="BL135" s="14" t="s">
        <v>186</v>
      </c>
      <c r="BM135" s="159" t="s">
        <v>83</v>
      </c>
    </row>
    <row r="136" spans="2:65" s="1" customFormat="1" ht="24.4" customHeight="1" x14ac:dyDescent="0.2">
      <c r="B136" s="123"/>
      <c r="C136" s="161" t="s">
        <v>83</v>
      </c>
      <c r="D136" s="161" t="s">
        <v>167</v>
      </c>
      <c r="E136" s="162" t="s">
        <v>1314</v>
      </c>
      <c r="F136" s="163" t="s">
        <v>1778</v>
      </c>
      <c r="G136" s="164" t="s">
        <v>196</v>
      </c>
      <c r="H136" s="165">
        <v>40</v>
      </c>
      <c r="I136" s="166"/>
      <c r="J136" s="166"/>
      <c r="K136" s="167"/>
      <c r="L136" s="168"/>
      <c r="M136" s="169" t="s">
        <v>1</v>
      </c>
      <c r="N136" s="170" t="s">
        <v>37</v>
      </c>
      <c r="O136" s="157">
        <v>0</v>
      </c>
      <c r="P136" s="157">
        <f t="shared" si="0"/>
        <v>0</v>
      </c>
      <c r="Q136" s="157">
        <v>0</v>
      </c>
      <c r="R136" s="157">
        <f t="shared" si="1"/>
        <v>0</v>
      </c>
      <c r="S136" s="157">
        <v>0</v>
      </c>
      <c r="T136" s="158">
        <f t="shared" si="2"/>
        <v>0</v>
      </c>
      <c r="V136" s="299"/>
      <c r="W136" s="299"/>
      <c r="AR136" s="159" t="s">
        <v>214</v>
      </c>
      <c r="AT136" s="159" t="s">
        <v>167</v>
      </c>
      <c r="AU136" s="159" t="s">
        <v>83</v>
      </c>
      <c r="AY136" s="14" t="s">
        <v>159</v>
      </c>
      <c r="BE136" s="160">
        <f t="shared" si="3"/>
        <v>0</v>
      </c>
      <c r="BF136" s="160">
        <f t="shared" si="4"/>
        <v>0</v>
      </c>
      <c r="BG136" s="160">
        <f t="shared" si="5"/>
        <v>0</v>
      </c>
      <c r="BH136" s="160">
        <f t="shared" si="6"/>
        <v>0</v>
      </c>
      <c r="BI136" s="160">
        <f t="shared" si="7"/>
        <v>0</v>
      </c>
      <c r="BJ136" s="14" t="s">
        <v>83</v>
      </c>
      <c r="BK136" s="160">
        <f t="shared" si="8"/>
        <v>0</v>
      </c>
      <c r="BL136" s="14" t="s">
        <v>186</v>
      </c>
      <c r="BM136" s="159" t="s">
        <v>90</v>
      </c>
    </row>
    <row r="137" spans="2:65" s="1" customFormat="1" ht="24.4" customHeight="1" x14ac:dyDescent="0.2">
      <c r="B137" s="123"/>
      <c r="C137" s="161" t="s">
        <v>87</v>
      </c>
      <c r="D137" s="161" t="s">
        <v>167</v>
      </c>
      <c r="E137" s="162" t="s">
        <v>1315</v>
      </c>
      <c r="F137" s="163" t="s">
        <v>1779</v>
      </c>
      <c r="G137" s="164" t="s">
        <v>196</v>
      </c>
      <c r="H137" s="165">
        <v>80</v>
      </c>
      <c r="I137" s="166"/>
      <c r="J137" s="166"/>
      <c r="K137" s="167"/>
      <c r="L137" s="168"/>
      <c r="M137" s="169" t="s">
        <v>1</v>
      </c>
      <c r="N137" s="170" t="s">
        <v>37</v>
      </c>
      <c r="O137" s="157">
        <v>0</v>
      </c>
      <c r="P137" s="157">
        <f t="shared" si="0"/>
        <v>0</v>
      </c>
      <c r="Q137" s="157">
        <v>0</v>
      </c>
      <c r="R137" s="157">
        <f t="shared" si="1"/>
        <v>0</v>
      </c>
      <c r="S137" s="157">
        <v>0</v>
      </c>
      <c r="T137" s="158">
        <f t="shared" si="2"/>
        <v>0</v>
      </c>
      <c r="V137" s="299"/>
      <c r="W137" s="299"/>
      <c r="AR137" s="159" t="s">
        <v>214</v>
      </c>
      <c r="AT137" s="159" t="s">
        <v>167</v>
      </c>
      <c r="AU137" s="159" t="s">
        <v>83</v>
      </c>
      <c r="AY137" s="14" t="s">
        <v>159</v>
      </c>
      <c r="BE137" s="160">
        <f t="shared" si="3"/>
        <v>0</v>
      </c>
      <c r="BF137" s="160">
        <f t="shared" si="4"/>
        <v>0</v>
      </c>
      <c r="BG137" s="160">
        <f t="shared" si="5"/>
        <v>0</v>
      </c>
      <c r="BH137" s="160">
        <f t="shared" si="6"/>
        <v>0</v>
      </c>
      <c r="BI137" s="160">
        <f t="shared" si="7"/>
        <v>0</v>
      </c>
      <c r="BJ137" s="14" t="s">
        <v>83</v>
      </c>
      <c r="BK137" s="160">
        <f t="shared" si="8"/>
        <v>0</v>
      </c>
      <c r="BL137" s="14" t="s">
        <v>186</v>
      </c>
      <c r="BM137" s="159" t="s">
        <v>102</v>
      </c>
    </row>
    <row r="138" spans="2:65" s="1" customFormat="1" ht="24.4" customHeight="1" x14ac:dyDescent="0.2">
      <c r="B138" s="123"/>
      <c r="C138" s="161" t="s">
        <v>90</v>
      </c>
      <c r="D138" s="161" t="s">
        <v>167</v>
      </c>
      <c r="E138" s="162" t="s">
        <v>1316</v>
      </c>
      <c r="F138" s="163" t="s">
        <v>1780</v>
      </c>
      <c r="G138" s="164" t="s">
        <v>196</v>
      </c>
      <c r="H138" s="165">
        <v>40</v>
      </c>
      <c r="I138" s="166"/>
      <c r="J138" s="166"/>
      <c r="K138" s="167"/>
      <c r="L138" s="168"/>
      <c r="M138" s="169" t="s">
        <v>1</v>
      </c>
      <c r="N138" s="170" t="s">
        <v>37</v>
      </c>
      <c r="O138" s="157">
        <v>0</v>
      </c>
      <c r="P138" s="157">
        <f t="shared" si="0"/>
        <v>0</v>
      </c>
      <c r="Q138" s="157">
        <v>0</v>
      </c>
      <c r="R138" s="157">
        <f t="shared" si="1"/>
        <v>0</v>
      </c>
      <c r="S138" s="157">
        <v>0</v>
      </c>
      <c r="T138" s="158">
        <f t="shared" si="2"/>
        <v>0</v>
      </c>
      <c r="V138" s="299"/>
      <c r="W138" s="299"/>
      <c r="AR138" s="159" t="s">
        <v>214</v>
      </c>
      <c r="AT138" s="159" t="s">
        <v>167</v>
      </c>
      <c r="AU138" s="159" t="s">
        <v>83</v>
      </c>
      <c r="AY138" s="14" t="s">
        <v>159</v>
      </c>
      <c r="BE138" s="160">
        <f t="shared" si="3"/>
        <v>0</v>
      </c>
      <c r="BF138" s="160">
        <f t="shared" si="4"/>
        <v>0</v>
      </c>
      <c r="BG138" s="160">
        <f t="shared" si="5"/>
        <v>0</v>
      </c>
      <c r="BH138" s="160">
        <f t="shared" si="6"/>
        <v>0</v>
      </c>
      <c r="BI138" s="160">
        <f t="shared" si="7"/>
        <v>0</v>
      </c>
      <c r="BJ138" s="14" t="s">
        <v>83</v>
      </c>
      <c r="BK138" s="160">
        <f t="shared" si="8"/>
        <v>0</v>
      </c>
      <c r="BL138" s="14" t="s">
        <v>186</v>
      </c>
      <c r="BM138" s="159" t="s">
        <v>170</v>
      </c>
    </row>
    <row r="139" spans="2:65" s="1" customFormat="1" ht="24.4" customHeight="1" x14ac:dyDescent="0.2">
      <c r="B139" s="123"/>
      <c r="C139" s="161" t="s">
        <v>105</v>
      </c>
      <c r="D139" s="161" t="s">
        <v>167</v>
      </c>
      <c r="E139" s="162" t="s">
        <v>1317</v>
      </c>
      <c r="F139" s="163" t="s">
        <v>1781</v>
      </c>
      <c r="G139" s="164" t="s">
        <v>196</v>
      </c>
      <c r="H139" s="165">
        <v>20</v>
      </c>
      <c r="I139" s="166"/>
      <c r="J139" s="166"/>
      <c r="K139" s="167"/>
      <c r="L139" s="168"/>
      <c r="M139" s="169" t="s">
        <v>1</v>
      </c>
      <c r="N139" s="170" t="s">
        <v>37</v>
      </c>
      <c r="O139" s="157">
        <v>0</v>
      </c>
      <c r="P139" s="157">
        <f t="shared" si="0"/>
        <v>0</v>
      </c>
      <c r="Q139" s="157">
        <v>0</v>
      </c>
      <c r="R139" s="157">
        <f t="shared" si="1"/>
        <v>0</v>
      </c>
      <c r="S139" s="157">
        <v>0</v>
      </c>
      <c r="T139" s="158">
        <f t="shared" si="2"/>
        <v>0</v>
      </c>
      <c r="V139" s="299"/>
      <c r="W139" s="299"/>
      <c r="AR139" s="159" t="s">
        <v>214</v>
      </c>
      <c r="AT139" s="159" t="s">
        <v>167</v>
      </c>
      <c r="AU139" s="159" t="s">
        <v>83</v>
      </c>
      <c r="AY139" s="14" t="s">
        <v>159</v>
      </c>
      <c r="BE139" s="160">
        <f t="shared" si="3"/>
        <v>0</v>
      </c>
      <c r="BF139" s="160">
        <f t="shared" si="4"/>
        <v>0</v>
      </c>
      <c r="BG139" s="160">
        <f t="shared" si="5"/>
        <v>0</v>
      </c>
      <c r="BH139" s="160">
        <f t="shared" si="6"/>
        <v>0</v>
      </c>
      <c r="BI139" s="160">
        <f t="shared" si="7"/>
        <v>0</v>
      </c>
      <c r="BJ139" s="14" t="s">
        <v>83</v>
      </c>
      <c r="BK139" s="160">
        <f t="shared" si="8"/>
        <v>0</v>
      </c>
      <c r="BL139" s="14" t="s">
        <v>186</v>
      </c>
      <c r="BM139" s="159" t="s">
        <v>177</v>
      </c>
    </row>
    <row r="140" spans="2:65" s="1" customFormat="1" ht="25.5" customHeight="1" x14ac:dyDescent="0.2">
      <c r="B140" s="123"/>
      <c r="C140" s="161" t="s">
        <v>102</v>
      </c>
      <c r="D140" s="161" t="s">
        <v>167</v>
      </c>
      <c r="E140" s="162" t="s">
        <v>1318</v>
      </c>
      <c r="F140" s="163" t="s">
        <v>1782</v>
      </c>
      <c r="G140" s="164" t="s">
        <v>196</v>
      </c>
      <c r="H140" s="165">
        <v>25</v>
      </c>
      <c r="I140" s="166"/>
      <c r="J140" s="166"/>
      <c r="K140" s="167"/>
      <c r="L140" s="168"/>
      <c r="M140" s="169" t="s">
        <v>1</v>
      </c>
      <c r="N140" s="170" t="s">
        <v>37</v>
      </c>
      <c r="O140" s="157">
        <v>0</v>
      </c>
      <c r="P140" s="157">
        <f t="shared" si="0"/>
        <v>0</v>
      </c>
      <c r="Q140" s="157">
        <v>0</v>
      </c>
      <c r="R140" s="157">
        <f t="shared" si="1"/>
        <v>0</v>
      </c>
      <c r="S140" s="157">
        <v>0</v>
      </c>
      <c r="T140" s="158">
        <f t="shared" si="2"/>
        <v>0</v>
      </c>
      <c r="V140" s="299"/>
      <c r="W140" s="299"/>
      <c r="AR140" s="159" t="s">
        <v>214</v>
      </c>
      <c r="AT140" s="159" t="s">
        <v>167</v>
      </c>
      <c r="AU140" s="159" t="s">
        <v>83</v>
      </c>
      <c r="AY140" s="14" t="s">
        <v>159</v>
      </c>
      <c r="BE140" s="160">
        <f t="shared" si="3"/>
        <v>0</v>
      </c>
      <c r="BF140" s="160">
        <f t="shared" si="4"/>
        <v>0</v>
      </c>
      <c r="BG140" s="160">
        <f t="shared" si="5"/>
        <v>0</v>
      </c>
      <c r="BH140" s="160">
        <f t="shared" si="6"/>
        <v>0</v>
      </c>
      <c r="BI140" s="160">
        <f t="shared" si="7"/>
        <v>0</v>
      </c>
      <c r="BJ140" s="14" t="s">
        <v>83</v>
      </c>
      <c r="BK140" s="160">
        <f t="shared" si="8"/>
        <v>0</v>
      </c>
      <c r="BL140" s="14" t="s">
        <v>186</v>
      </c>
      <c r="BM140" s="159" t="s">
        <v>180</v>
      </c>
    </row>
    <row r="141" spans="2:65" s="1" customFormat="1" ht="24.4" customHeight="1" x14ac:dyDescent="0.2">
      <c r="B141" s="123"/>
      <c r="C141" s="149" t="s">
        <v>108</v>
      </c>
      <c r="D141" s="149" t="s">
        <v>161</v>
      </c>
      <c r="E141" s="150" t="s">
        <v>1319</v>
      </c>
      <c r="F141" s="151" t="s">
        <v>1320</v>
      </c>
      <c r="G141" s="152" t="s">
        <v>196</v>
      </c>
      <c r="H141" s="153">
        <v>30</v>
      </c>
      <c r="I141" s="154"/>
      <c r="J141" s="154"/>
      <c r="K141" s="155"/>
      <c r="L141" s="28"/>
      <c r="M141" s="156" t="s">
        <v>1</v>
      </c>
      <c r="N141" s="122" t="s">
        <v>37</v>
      </c>
      <c r="O141" s="157">
        <v>0</v>
      </c>
      <c r="P141" s="157">
        <f t="shared" si="0"/>
        <v>0</v>
      </c>
      <c r="Q141" s="157">
        <v>0</v>
      </c>
      <c r="R141" s="157">
        <f t="shared" si="1"/>
        <v>0</v>
      </c>
      <c r="S141" s="157">
        <v>0</v>
      </c>
      <c r="T141" s="158">
        <f t="shared" si="2"/>
        <v>0</v>
      </c>
      <c r="AR141" s="159" t="s">
        <v>186</v>
      </c>
      <c r="AT141" s="159" t="s">
        <v>161</v>
      </c>
      <c r="AU141" s="159" t="s">
        <v>83</v>
      </c>
      <c r="AY141" s="14" t="s">
        <v>159</v>
      </c>
      <c r="BE141" s="160">
        <f t="shared" si="3"/>
        <v>0</v>
      </c>
      <c r="BF141" s="160">
        <f t="shared" si="4"/>
        <v>0</v>
      </c>
      <c r="BG141" s="160">
        <f t="shared" si="5"/>
        <v>0</v>
      </c>
      <c r="BH141" s="160">
        <f t="shared" si="6"/>
        <v>0</v>
      </c>
      <c r="BI141" s="160">
        <f t="shared" si="7"/>
        <v>0</v>
      </c>
      <c r="BJ141" s="14" t="s">
        <v>83</v>
      </c>
      <c r="BK141" s="160">
        <f t="shared" si="8"/>
        <v>0</v>
      </c>
      <c r="BL141" s="14" t="s">
        <v>186</v>
      </c>
      <c r="BM141" s="159" t="s">
        <v>183</v>
      </c>
    </row>
    <row r="142" spans="2:65" s="1" customFormat="1" ht="24.4" customHeight="1" x14ac:dyDescent="0.2">
      <c r="B142" s="123"/>
      <c r="C142" s="161" t="s">
        <v>170</v>
      </c>
      <c r="D142" s="161" t="s">
        <v>167</v>
      </c>
      <c r="E142" s="162" t="s">
        <v>1321</v>
      </c>
      <c r="F142" s="163" t="s">
        <v>1783</v>
      </c>
      <c r="G142" s="164" t="s">
        <v>196</v>
      </c>
      <c r="H142" s="165">
        <v>10</v>
      </c>
      <c r="I142" s="166"/>
      <c r="J142" s="166"/>
      <c r="K142" s="167"/>
      <c r="L142" s="168"/>
      <c r="M142" s="169" t="s">
        <v>1</v>
      </c>
      <c r="N142" s="170" t="s">
        <v>37</v>
      </c>
      <c r="O142" s="157">
        <v>0</v>
      </c>
      <c r="P142" s="157">
        <f t="shared" si="0"/>
        <v>0</v>
      </c>
      <c r="Q142" s="157">
        <v>0</v>
      </c>
      <c r="R142" s="157">
        <f t="shared" si="1"/>
        <v>0</v>
      </c>
      <c r="S142" s="157">
        <v>0</v>
      </c>
      <c r="T142" s="158">
        <f t="shared" si="2"/>
        <v>0</v>
      </c>
      <c r="V142" s="299"/>
      <c r="W142" s="299"/>
      <c r="AR142" s="159" t="s">
        <v>214</v>
      </c>
      <c r="AT142" s="159" t="s">
        <v>167</v>
      </c>
      <c r="AU142" s="159" t="s">
        <v>83</v>
      </c>
      <c r="AY142" s="14" t="s">
        <v>159</v>
      </c>
      <c r="BE142" s="160">
        <f t="shared" si="3"/>
        <v>0</v>
      </c>
      <c r="BF142" s="160">
        <f t="shared" si="4"/>
        <v>0</v>
      </c>
      <c r="BG142" s="160">
        <f t="shared" si="5"/>
        <v>0</v>
      </c>
      <c r="BH142" s="160">
        <f t="shared" si="6"/>
        <v>0</v>
      </c>
      <c r="BI142" s="160">
        <f t="shared" si="7"/>
        <v>0</v>
      </c>
      <c r="BJ142" s="14" t="s">
        <v>83</v>
      </c>
      <c r="BK142" s="160">
        <f t="shared" si="8"/>
        <v>0</v>
      </c>
      <c r="BL142" s="14" t="s">
        <v>186</v>
      </c>
      <c r="BM142" s="159" t="s">
        <v>186</v>
      </c>
    </row>
    <row r="143" spans="2:65" s="1" customFormat="1" ht="24.4" customHeight="1" x14ac:dyDescent="0.2">
      <c r="B143" s="123"/>
      <c r="C143" s="161" t="s">
        <v>187</v>
      </c>
      <c r="D143" s="161" t="s">
        <v>167</v>
      </c>
      <c r="E143" s="162" t="s">
        <v>1322</v>
      </c>
      <c r="F143" s="163" t="s">
        <v>1784</v>
      </c>
      <c r="G143" s="164" t="s">
        <v>196</v>
      </c>
      <c r="H143" s="165">
        <v>20</v>
      </c>
      <c r="I143" s="166"/>
      <c r="J143" s="166"/>
      <c r="K143" s="167"/>
      <c r="L143" s="168"/>
      <c r="M143" s="169" t="s">
        <v>1</v>
      </c>
      <c r="N143" s="170" t="s">
        <v>37</v>
      </c>
      <c r="O143" s="157">
        <v>0</v>
      </c>
      <c r="P143" s="157">
        <f t="shared" si="0"/>
        <v>0</v>
      </c>
      <c r="Q143" s="157">
        <v>0</v>
      </c>
      <c r="R143" s="157">
        <f t="shared" si="1"/>
        <v>0</v>
      </c>
      <c r="S143" s="157">
        <v>0</v>
      </c>
      <c r="T143" s="158">
        <f t="shared" si="2"/>
        <v>0</v>
      </c>
      <c r="V143" s="299"/>
      <c r="W143" s="299"/>
      <c r="AR143" s="159" t="s">
        <v>214</v>
      </c>
      <c r="AT143" s="159" t="s">
        <v>167</v>
      </c>
      <c r="AU143" s="159" t="s">
        <v>83</v>
      </c>
      <c r="AY143" s="14" t="s">
        <v>159</v>
      </c>
      <c r="BE143" s="160">
        <f t="shared" si="3"/>
        <v>0</v>
      </c>
      <c r="BF143" s="160">
        <f t="shared" si="4"/>
        <v>0</v>
      </c>
      <c r="BG143" s="160">
        <f t="shared" si="5"/>
        <v>0</v>
      </c>
      <c r="BH143" s="160">
        <f t="shared" si="6"/>
        <v>0</v>
      </c>
      <c r="BI143" s="160">
        <f t="shared" si="7"/>
        <v>0</v>
      </c>
      <c r="BJ143" s="14" t="s">
        <v>83</v>
      </c>
      <c r="BK143" s="160">
        <f t="shared" si="8"/>
        <v>0</v>
      </c>
      <c r="BL143" s="14" t="s">
        <v>186</v>
      </c>
      <c r="BM143" s="159" t="s">
        <v>190</v>
      </c>
    </row>
    <row r="144" spans="2:65" s="1" customFormat="1" ht="24.4" customHeight="1" x14ac:dyDescent="0.2">
      <c r="B144" s="123"/>
      <c r="C144" s="149" t="s">
        <v>177</v>
      </c>
      <c r="D144" s="149" t="s">
        <v>161</v>
      </c>
      <c r="E144" s="150" t="s">
        <v>1239</v>
      </c>
      <c r="F144" s="151" t="s">
        <v>931</v>
      </c>
      <c r="G144" s="152" t="s">
        <v>294</v>
      </c>
      <c r="H144" s="153"/>
      <c r="I144" s="154"/>
      <c r="J144" s="154"/>
      <c r="K144" s="155"/>
      <c r="L144" s="28"/>
      <c r="M144" s="156" t="s">
        <v>1</v>
      </c>
      <c r="N144" s="122" t="s">
        <v>37</v>
      </c>
      <c r="O144" s="157">
        <v>0</v>
      </c>
      <c r="P144" s="157">
        <f t="shared" si="0"/>
        <v>0</v>
      </c>
      <c r="Q144" s="157">
        <v>0</v>
      </c>
      <c r="R144" s="157">
        <f t="shared" si="1"/>
        <v>0</v>
      </c>
      <c r="S144" s="157">
        <v>0</v>
      </c>
      <c r="T144" s="158">
        <f t="shared" si="2"/>
        <v>0</v>
      </c>
      <c r="AR144" s="159" t="s">
        <v>186</v>
      </c>
      <c r="AT144" s="159" t="s">
        <v>161</v>
      </c>
      <c r="AU144" s="159" t="s">
        <v>83</v>
      </c>
      <c r="AY144" s="14" t="s">
        <v>159</v>
      </c>
      <c r="BE144" s="160">
        <f t="shared" si="3"/>
        <v>0</v>
      </c>
      <c r="BF144" s="160">
        <f t="shared" si="4"/>
        <v>0</v>
      </c>
      <c r="BG144" s="160">
        <f t="shared" si="5"/>
        <v>0</v>
      </c>
      <c r="BH144" s="160">
        <f t="shared" si="6"/>
        <v>0</v>
      </c>
      <c r="BI144" s="160">
        <f t="shared" si="7"/>
        <v>0</v>
      </c>
      <c r="BJ144" s="14" t="s">
        <v>83</v>
      </c>
      <c r="BK144" s="160">
        <f t="shared" si="8"/>
        <v>0</v>
      </c>
      <c r="BL144" s="14" t="s">
        <v>186</v>
      </c>
      <c r="BM144" s="159" t="s">
        <v>7</v>
      </c>
    </row>
    <row r="145" spans="2:65" s="11" customFormat="1" ht="22.9" customHeight="1" x14ac:dyDescent="0.2">
      <c r="B145" s="138"/>
      <c r="D145" s="139" t="s">
        <v>70</v>
      </c>
      <c r="E145" s="147" t="s">
        <v>286</v>
      </c>
      <c r="F145" s="147" t="s">
        <v>1323</v>
      </c>
      <c r="J145" s="148"/>
      <c r="L145" s="138"/>
      <c r="M145" s="142"/>
      <c r="P145" s="143">
        <f>SUM(P146:P172)</f>
        <v>0</v>
      </c>
      <c r="R145" s="143">
        <f>SUM(R146:R172)</f>
        <v>0</v>
      </c>
      <c r="T145" s="144">
        <f>SUM(T146:T172)</f>
        <v>0</v>
      </c>
      <c r="AR145" s="139" t="s">
        <v>83</v>
      </c>
      <c r="AT145" s="145" t="s">
        <v>70</v>
      </c>
      <c r="AU145" s="145" t="s">
        <v>78</v>
      </c>
      <c r="AY145" s="139" t="s">
        <v>159</v>
      </c>
      <c r="BK145" s="146">
        <f>SUM(BK146:BK172)</f>
        <v>0</v>
      </c>
    </row>
    <row r="146" spans="2:65" s="1" customFormat="1" ht="37.9" customHeight="1" x14ac:dyDescent="0.2">
      <c r="B146" s="123"/>
      <c r="C146" s="149" t="s">
        <v>193</v>
      </c>
      <c r="D146" s="149" t="s">
        <v>161</v>
      </c>
      <c r="E146" s="150" t="s">
        <v>1324</v>
      </c>
      <c r="F146" s="151" t="s">
        <v>1325</v>
      </c>
      <c r="G146" s="152" t="s">
        <v>196</v>
      </c>
      <c r="H146" s="153">
        <v>25</v>
      </c>
      <c r="I146" s="154"/>
      <c r="J146" s="154"/>
      <c r="K146" s="155"/>
      <c r="L146" s="28"/>
      <c r="M146" s="156" t="s">
        <v>1</v>
      </c>
      <c r="N146" s="122" t="s">
        <v>37</v>
      </c>
      <c r="O146" s="157">
        <v>0</v>
      </c>
      <c r="P146" s="157">
        <f t="shared" ref="P146:P172" si="9">O146*H146</f>
        <v>0</v>
      </c>
      <c r="Q146" s="157">
        <v>0</v>
      </c>
      <c r="R146" s="157">
        <f t="shared" ref="R146:R172" si="10">Q146*H146</f>
        <v>0</v>
      </c>
      <c r="S146" s="157">
        <v>0</v>
      </c>
      <c r="T146" s="158">
        <f t="shared" ref="T146:T172" si="11">S146*H146</f>
        <v>0</v>
      </c>
      <c r="AR146" s="159" t="s">
        <v>186</v>
      </c>
      <c r="AT146" s="159" t="s">
        <v>161</v>
      </c>
      <c r="AU146" s="159" t="s">
        <v>83</v>
      </c>
      <c r="AY146" s="14" t="s">
        <v>159</v>
      </c>
      <c r="BE146" s="160">
        <f t="shared" ref="BE146:BE172" si="12">IF(N146="základná",J146,0)</f>
        <v>0</v>
      </c>
      <c r="BF146" s="160">
        <f t="shared" ref="BF146:BF172" si="13">IF(N146="znížená",J146,0)</f>
        <v>0</v>
      </c>
      <c r="BG146" s="160">
        <f t="shared" ref="BG146:BG172" si="14">IF(N146="zákl. prenesená",J146,0)</f>
        <v>0</v>
      </c>
      <c r="BH146" s="160">
        <f t="shared" ref="BH146:BH172" si="15">IF(N146="zníž. prenesená",J146,0)</f>
        <v>0</v>
      </c>
      <c r="BI146" s="160">
        <f t="shared" ref="BI146:BI172" si="16">IF(N146="nulová",J146,0)</f>
        <v>0</v>
      </c>
      <c r="BJ146" s="14" t="s">
        <v>83</v>
      </c>
      <c r="BK146" s="160">
        <f t="shared" ref="BK146:BK172" si="17">ROUND(I146*H146,2)</f>
        <v>0</v>
      </c>
      <c r="BL146" s="14" t="s">
        <v>186</v>
      </c>
      <c r="BM146" s="159" t="s">
        <v>197</v>
      </c>
    </row>
    <row r="147" spans="2:65" s="1" customFormat="1" ht="37.9" customHeight="1" x14ac:dyDescent="0.2">
      <c r="B147" s="123"/>
      <c r="C147" s="149" t="s">
        <v>180</v>
      </c>
      <c r="D147" s="149" t="s">
        <v>161</v>
      </c>
      <c r="E147" s="150" t="s">
        <v>1326</v>
      </c>
      <c r="F147" s="151" t="s">
        <v>1819</v>
      </c>
      <c r="G147" s="152" t="s">
        <v>196</v>
      </c>
      <c r="H147" s="153">
        <v>40</v>
      </c>
      <c r="I147" s="154"/>
      <c r="J147" s="154"/>
      <c r="K147" s="155"/>
      <c r="L147" s="28"/>
      <c r="M147" s="156" t="s">
        <v>1</v>
      </c>
      <c r="N147" s="122" t="s">
        <v>37</v>
      </c>
      <c r="O147" s="157">
        <v>0</v>
      </c>
      <c r="P147" s="157">
        <f t="shared" si="9"/>
        <v>0</v>
      </c>
      <c r="Q147" s="157">
        <v>0</v>
      </c>
      <c r="R147" s="157">
        <f t="shared" si="10"/>
        <v>0</v>
      </c>
      <c r="S147" s="157">
        <v>0</v>
      </c>
      <c r="T147" s="158">
        <f t="shared" si="11"/>
        <v>0</v>
      </c>
      <c r="AR147" s="159" t="s">
        <v>186</v>
      </c>
      <c r="AT147" s="159" t="s">
        <v>161</v>
      </c>
      <c r="AU147" s="159" t="s">
        <v>83</v>
      </c>
      <c r="AY147" s="14" t="s">
        <v>159</v>
      </c>
      <c r="BE147" s="160">
        <f t="shared" si="12"/>
        <v>0</v>
      </c>
      <c r="BF147" s="160">
        <f t="shared" si="13"/>
        <v>0</v>
      </c>
      <c r="BG147" s="160">
        <f t="shared" si="14"/>
        <v>0</v>
      </c>
      <c r="BH147" s="160">
        <f t="shared" si="15"/>
        <v>0</v>
      </c>
      <c r="BI147" s="160">
        <f t="shared" si="16"/>
        <v>0</v>
      </c>
      <c r="BJ147" s="14" t="s">
        <v>83</v>
      </c>
      <c r="BK147" s="160">
        <f t="shared" si="17"/>
        <v>0</v>
      </c>
      <c r="BL147" s="14" t="s">
        <v>186</v>
      </c>
      <c r="BM147" s="159" t="s">
        <v>200</v>
      </c>
    </row>
    <row r="148" spans="2:65" s="1" customFormat="1" ht="36.75" customHeight="1" x14ac:dyDescent="0.2">
      <c r="B148" s="123"/>
      <c r="C148" s="149" t="s">
        <v>201</v>
      </c>
      <c r="D148" s="149" t="s">
        <v>161</v>
      </c>
      <c r="E148" s="150" t="s">
        <v>1327</v>
      </c>
      <c r="F148" s="151" t="s">
        <v>1820</v>
      </c>
      <c r="G148" s="152" t="s">
        <v>196</v>
      </c>
      <c r="H148" s="153">
        <v>80</v>
      </c>
      <c r="I148" s="154"/>
      <c r="J148" s="154"/>
      <c r="K148" s="155"/>
      <c r="L148" s="28"/>
      <c r="M148" s="156" t="s">
        <v>1</v>
      </c>
      <c r="N148" s="122" t="s">
        <v>37</v>
      </c>
      <c r="O148" s="157">
        <v>0</v>
      </c>
      <c r="P148" s="157">
        <f t="shared" si="9"/>
        <v>0</v>
      </c>
      <c r="Q148" s="157">
        <v>0</v>
      </c>
      <c r="R148" s="157">
        <f t="shared" si="10"/>
        <v>0</v>
      </c>
      <c r="S148" s="157">
        <v>0</v>
      </c>
      <c r="T148" s="158">
        <f t="shared" si="11"/>
        <v>0</v>
      </c>
      <c r="AR148" s="159" t="s">
        <v>186</v>
      </c>
      <c r="AT148" s="159" t="s">
        <v>161</v>
      </c>
      <c r="AU148" s="159" t="s">
        <v>83</v>
      </c>
      <c r="AY148" s="14" t="s">
        <v>159</v>
      </c>
      <c r="BE148" s="160">
        <f t="shared" si="12"/>
        <v>0</v>
      </c>
      <c r="BF148" s="160">
        <f t="shared" si="13"/>
        <v>0</v>
      </c>
      <c r="BG148" s="160">
        <f t="shared" si="14"/>
        <v>0</v>
      </c>
      <c r="BH148" s="160">
        <f t="shared" si="15"/>
        <v>0</v>
      </c>
      <c r="BI148" s="160">
        <f t="shared" si="16"/>
        <v>0</v>
      </c>
      <c r="BJ148" s="14" t="s">
        <v>83</v>
      </c>
      <c r="BK148" s="160">
        <f t="shared" si="17"/>
        <v>0</v>
      </c>
      <c r="BL148" s="14" t="s">
        <v>186</v>
      </c>
      <c r="BM148" s="159" t="s">
        <v>204</v>
      </c>
    </row>
    <row r="149" spans="2:65" s="1" customFormat="1" ht="37.5" customHeight="1" x14ac:dyDescent="0.2">
      <c r="B149" s="123"/>
      <c r="C149" s="149" t="s">
        <v>183</v>
      </c>
      <c r="D149" s="149" t="s">
        <v>161</v>
      </c>
      <c r="E149" s="150" t="s">
        <v>1328</v>
      </c>
      <c r="F149" s="151" t="s">
        <v>1821</v>
      </c>
      <c r="G149" s="152" t="s">
        <v>196</v>
      </c>
      <c r="H149" s="153">
        <v>40</v>
      </c>
      <c r="I149" s="154"/>
      <c r="J149" s="154"/>
      <c r="K149" s="155"/>
      <c r="L149" s="28"/>
      <c r="M149" s="156" t="s">
        <v>1</v>
      </c>
      <c r="N149" s="122" t="s">
        <v>37</v>
      </c>
      <c r="O149" s="157">
        <v>0</v>
      </c>
      <c r="P149" s="157">
        <f t="shared" si="9"/>
        <v>0</v>
      </c>
      <c r="Q149" s="157">
        <v>0</v>
      </c>
      <c r="R149" s="157">
        <f t="shared" si="10"/>
        <v>0</v>
      </c>
      <c r="S149" s="157">
        <v>0</v>
      </c>
      <c r="T149" s="158">
        <f t="shared" si="11"/>
        <v>0</v>
      </c>
      <c r="AR149" s="159" t="s">
        <v>186</v>
      </c>
      <c r="AT149" s="159" t="s">
        <v>161</v>
      </c>
      <c r="AU149" s="159" t="s">
        <v>83</v>
      </c>
      <c r="AY149" s="14" t="s">
        <v>159</v>
      </c>
      <c r="BE149" s="160">
        <f t="shared" si="12"/>
        <v>0</v>
      </c>
      <c r="BF149" s="160">
        <f t="shared" si="13"/>
        <v>0</v>
      </c>
      <c r="BG149" s="160">
        <f t="shared" si="14"/>
        <v>0</v>
      </c>
      <c r="BH149" s="160">
        <f t="shared" si="15"/>
        <v>0</v>
      </c>
      <c r="BI149" s="160">
        <f t="shared" si="16"/>
        <v>0</v>
      </c>
      <c r="BJ149" s="14" t="s">
        <v>83</v>
      </c>
      <c r="BK149" s="160">
        <f t="shared" si="17"/>
        <v>0</v>
      </c>
      <c r="BL149" s="14" t="s">
        <v>186</v>
      </c>
      <c r="BM149" s="159" t="s">
        <v>207</v>
      </c>
    </row>
    <row r="150" spans="2:65" s="1" customFormat="1" ht="39.75" customHeight="1" x14ac:dyDescent="0.2">
      <c r="B150" s="123"/>
      <c r="C150" s="149" t="s">
        <v>208</v>
      </c>
      <c r="D150" s="149" t="s">
        <v>161</v>
      </c>
      <c r="E150" s="150" t="s">
        <v>1329</v>
      </c>
      <c r="F150" s="151" t="s">
        <v>1822</v>
      </c>
      <c r="G150" s="152" t="s">
        <v>196</v>
      </c>
      <c r="H150" s="153">
        <v>20</v>
      </c>
      <c r="I150" s="154"/>
      <c r="J150" s="154"/>
      <c r="K150" s="155"/>
      <c r="L150" s="28"/>
      <c r="M150" s="156" t="s">
        <v>1</v>
      </c>
      <c r="N150" s="122" t="s">
        <v>37</v>
      </c>
      <c r="O150" s="157">
        <v>0</v>
      </c>
      <c r="P150" s="157">
        <f t="shared" si="9"/>
        <v>0</v>
      </c>
      <c r="Q150" s="157">
        <v>0</v>
      </c>
      <c r="R150" s="157">
        <f t="shared" si="10"/>
        <v>0</v>
      </c>
      <c r="S150" s="157">
        <v>0</v>
      </c>
      <c r="T150" s="158">
        <f t="shared" si="11"/>
        <v>0</v>
      </c>
      <c r="AR150" s="159" t="s">
        <v>186</v>
      </c>
      <c r="AT150" s="159" t="s">
        <v>161</v>
      </c>
      <c r="AU150" s="159" t="s">
        <v>83</v>
      </c>
      <c r="AY150" s="14" t="s">
        <v>159</v>
      </c>
      <c r="BE150" s="160">
        <f t="shared" si="12"/>
        <v>0</v>
      </c>
      <c r="BF150" s="160">
        <f t="shared" si="13"/>
        <v>0</v>
      </c>
      <c r="BG150" s="160">
        <f t="shared" si="14"/>
        <v>0</v>
      </c>
      <c r="BH150" s="160">
        <f t="shared" si="15"/>
        <v>0</v>
      </c>
      <c r="BI150" s="160">
        <f t="shared" si="16"/>
        <v>0</v>
      </c>
      <c r="BJ150" s="14" t="s">
        <v>83</v>
      </c>
      <c r="BK150" s="160">
        <f t="shared" si="17"/>
        <v>0</v>
      </c>
      <c r="BL150" s="14" t="s">
        <v>186</v>
      </c>
      <c r="BM150" s="159" t="s">
        <v>211</v>
      </c>
    </row>
    <row r="151" spans="2:65" s="1" customFormat="1" ht="37.9" customHeight="1" x14ac:dyDescent="0.2">
      <c r="B151" s="123"/>
      <c r="C151" s="149" t="s">
        <v>186</v>
      </c>
      <c r="D151" s="149" t="s">
        <v>161</v>
      </c>
      <c r="E151" s="150" t="s">
        <v>1330</v>
      </c>
      <c r="F151" s="151" t="s">
        <v>1823</v>
      </c>
      <c r="G151" s="152" t="s">
        <v>196</v>
      </c>
      <c r="H151" s="153">
        <v>10</v>
      </c>
      <c r="I151" s="154"/>
      <c r="J151" s="154"/>
      <c r="K151" s="155"/>
      <c r="L151" s="28"/>
      <c r="M151" s="156" t="s">
        <v>1</v>
      </c>
      <c r="N151" s="122" t="s">
        <v>37</v>
      </c>
      <c r="O151" s="157">
        <v>0</v>
      </c>
      <c r="P151" s="157">
        <f t="shared" si="9"/>
        <v>0</v>
      </c>
      <c r="Q151" s="157">
        <v>0</v>
      </c>
      <c r="R151" s="157">
        <f t="shared" si="10"/>
        <v>0</v>
      </c>
      <c r="S151" s="157">
        <v>0</v>
      </c>
      <c r="T151" s="158">
        <f t="shared" si="11"/>
        <v>0</v>
      </c>
      <c r="AR151" s="159" t="s">
        <v>186</v>
      </c>
      <c r="AT151" s="159" t="s">
        <v>161</v>
      </c>
      <c r="AU151" s="159" t="s">
        <v>83</v>
      </c>
      <c r="AY151" s="14" t="s">
        <v>159</v>
      </c>
      <c r="BE151" s="160">
        <f t="shared" si="12"/>
        <v>0</v>
      </c>
      <c r="BF151" s="160">
        <f t="shared" si="13"/>
        <v>0</v>
      </c>
      <c r="BG151" s="160">
        <f t="shared" si="14"/>
        <v>0</v>
      </c>
      <c r="BH151" s="160">
        <f t="shared" si="15"/>
        <v>0</v>
      </c>
      <c r="BI151" s="160">
        <f t="shared" si="16"/>
        <v>0</v>
      </c>
      <c r="BJ151" s="14" t="s">
        <v>83</v>
      </c>
      <c r="BK151" s="160">
        <f t="shared" si="17"/>
        <v>0</v>
      </c>
      <c r="BL151" s="14" t="s">
        <v>186</v>
      </c>
      <c r="BM151" s="159" t="s">
        <v>214</v>
      </c>
    </row>
    <row r="152" spans="2:65" s="1" customFormat="1" ht="36.75" customHeight="1" x14ac:dyDescent="0.2">
      <c r="B152" s="123"/>
      <c r="C152" s="149" t="s">
        <v>215</v>
      </c>
      <c r="D152" s="149" t="s">
        <v>161</v>
      </c>
      <c r="E152" s="150" t="s">
        <v>1331</v>
      </c>
      <c r="F152" s="151" t="s">
        <v>1824</v>
      </c>
      <c r="G152" s="152" t="s">
        <v>196</v>
      </c>
      <c r="H152" s="153">
        <v>20</v>
      </c>
      <c r="I152" s="154"/>
      <c r="J152" s="154"/>
      <c r="K152" s="155"/>
      <c r="L152" s="28"/>
      <c r="M152" s="156" t="s">
        <v>1</v>
      </c>
      <c r="N152" s="122" t="s">
        <v>37</v>
      </c>
      <c r="O152" s="157">
        <v>0</v>
      </c>
      <c r="P152" s="157">
        <f t="shared" si="9"/>
        <v>0</v>
      </c>
      <c r="Q152" s="157">
        <v>0</v>
      </c>
      <c r="R152" s="157">
        <f t="shared" si="10"/>
        <v>0</v>
      </c>
      <c r="S152" s="157">
        <v>0</v>
      </c>
      <c r="T152" s="158">
        <f t="shared" si="11"/>
        <v>0</v>
      </c>
      <c r="AR152" s="159" t="s">
        <v>186</v>
      </c>
      <c r="AT152" s="159" t="s">
        <v>161</v>
      </c>
      <c r="AU152" s="159" t="s">
        <v>83</v>
      </c>
      <c r="AY152" s="14" t="s">
        <v>159</v>
      </c>
      <c r="BE152" s="160">
        <f t="shared" si="12"/>
        <v>0</v>
      </c>
      <c r="BF152" s="160">
        <f t="shared" si="13"/>
        <v>0</v>
      </c>
      <c r="BG152" s="160">
        <f t="shared" si="14"/>
        <v>0</v>
      </c>
      <c r="BH152" s="160">
        <f t="shared" si="15"/>
        <v>0</v>
      </c>
      <c r="BI152" s="160">
        <f t="shared" si="16"/>
        <v>0</v>
      </c>
      <c r="BJ152" s="14" t="s">
        <v>83</v>
      </c>
      <c r="BK152" s="160">
        <f t="shared" si="17"/>
        <v>0</v>
      </c>
      <c r="BL152" s="14" t="s">
        <v>186</v>
      </c>
      <c r="BM152" s="159" t="s">
        <v>218</v>
      </c>
    </row>
    <row r="153" spans="2:65" s="1" customFormat="1" ht="16.5" customHeight="1" x14ac:dyDescent="0.2">
      <c r="B153" s="123"/>
      <c r="C153" s="149" t="s">
        <v>190</v>
      </c>
      <c r="D153" s="149" t="s">
        <v>161</v>
      </c>
      <c r="E153" s="150" t="s">
        <v>1332</v>
      </c>
      <c r="F153" s="151" t="s">
        <v>1333</v>
      </c>
      <c r="G153" s="152" t="s">
        <v>462</v>
      </c>
      <c r="H153" s="153">
        <v>33</v>
      </c>
      <c r="I153" s="154"/>
      <c r="J153" s="154"/>
      <c r="K153" s="155"/>
      <c r="L153" s="28"/>
      <c r="M153" s="156" t="s">
        <v>1</v>
      </c>
      <c r="N153" s="122" t="s">
        <v>37</v>
      </c>
      <c r="O153" s="157">
        <v>0</v>
      </c>
      <c r="P153" s="157">
        <f t="shared" si="9"/>
        <v>0</v>
      </c>
      <c r="Q153" s="157">
        <v>0</v>
      </c>
      <c r="R153" s="157">
        <f t="shared" si="10"/>
        <v>0</v>
      </c>
      <c r="S153" s="157">
        <v>0</v>
      </c>
      <c r="T153" s="158">
        <f t="shared" si="11"/>
        <v>0</v>
      </c>
      <c r="AR153" s="159" t="s">
        <v>186</v>
      </c>
      <c r="AT153" s="159" t="s">
        <v>161</v>
      </c>
      <c r="AU153" s="159" t="s">
        <v>83</v>
      </c>
      <c r="AY153" s="14" t="s">
        <v>159</v>
      </c>
      <c r="BE153" s="160">
        <f t="shared" si="12"/>
        <v>0</v>
      </c>
      <c r="BF153" s="160">
        <f t="shared" si="13"/>
        <v>0</v>
      </c>
      <c r="BG153" s="160">
        <f t="shared" si="14"/>
        <v>0</v>
      </c>
      <c r="BH153" s="160">
        <f t="shared" si="15"/>
        <v>0</v>
      </c>
      <c r="BI153" s="160">
        <f t="shared" si="16"/>
        <v>0</v>
      </c>
      <c r="BJ153" s="14" t="s">
        <v>83</v>
      </c>
      <c r="BK153" s="160">
        <f t="shared" si="17"/>
        <v>0</v>
      </c>
      <c r="BL153" s="14" t="s">
        <v>186</v>
      </c>
      <c r="BM153" s="159" t="s">
        <v>221</v>
      </c>
    </row>
    <row r="154" spans="2:65" s="1" customFormat="1" ht="24.4" customHeight="1" x14ac:dyDescent="0.2">
      <c r="B154" s="123"/>
      <c r="C154" s="149" t="s">
        <v>222</v>
      </c>
      <c r="D154" s="149" t="s">
        <v>161</v>
      </c>
      <c r="E154" s="150" t="s">
        <v>1334</v>
      </c>
      <c r="F154" s="151" t="s">
        <v>1335</v>
      </c>
      <c r="G154" s="152" t="s">
        <v>462</v>
      </c>
      <c r="H154" s="153">
        <v>2</v>
      </c>
      <c r="I154" s="154"/>
      <c r="J154" s="154"/>
      <c r="K154" s="155"/>
      <c r="L154" s="28"/>
      <c r="M154" s="156" t="s">
        <v>1</v>
      </c>
      <c r="N154" s="122" t="s">
        <v>37</v>
      </c>
      <c r="O154" s="157">
        <v>0</v>
      </c>
      <c r="P154" s="157">
        <f t="shared" si="9"/>
        <v>0</v>
      </c>
      <c r="Q154" s="157">
        <v>0</v>
      </c>
      <c r="R154" s="157">
        <f t="shared" si="10"/>
        <v>0</v>
      </c>
      <c r="S154" s="157">
        <v>0</v>
      </c>
      <c r="T154" s="158">
        <f t="shared" si="11"/>
        <v>0</v>
      </c>
      <c r="AR154" s="159" t="s">
        <v>186</v>
      </c>
      <c r="AT154" s="159" t="s">
        <v>161</v>
      </c>
      <c r="AU154" s="159" t="s">
        <v>83</v>
      </c>
      <c r="AY154" s="14" t="s">
        <v>159</v>
      </c>
      <c r="BE154" s="160">
        <f t="shared" si="12"/>
        <v>0</v>
      </c>
      <c r="BF154" s="160">
        <f t="shared" si="13"/>
        <v>0</v>
      </c>
      <c r="BG154" s="160">
        <f t="shared" si="14"/>
        <v>0</v>
      </c>
      <c r="BH154" s="160">
        <f t="shared" si="15"/>
        <v>0</v>
      </c>
      <c r="BI154" s="160">
        <f t="shared" si="16"/>
        <v>0</v>
      </c>
      <c r="BJ154" s="14" t="s">
        <v>83</v>
      </c>
      <c r="BK154" s="160">
        <f t="shared" si="17"/>
        <v>0</v>
      </c>
      <c r="BL154" s="14" t="s">
        <v>186</v>
      </c>
      <c r="BM154" s="159" t="s">
        <v>225</v>
      </c>
    </row>
    <row r="155" spans="2:65" s="1" customFormat="1" ht="24.4" customHeight="1" x14ac:dyDescent="0.2">
      <c r="B155" s="123"/>
      <c r="C155" s="161" t="s">
        <v>7</v>
      </c>
      <c r="D155" s="161" t="s">
        <v>167</v>
      </c>
      <c r="E155" s="162" t="s">
        <v>1336</v>
      </c>
      <c r="F155" s="163" t="s">
        <v>1337</v>
      </c>
      <c r="G155" s="164" t="s">
        <v>462</v>
      </c>
      <c r="H155" s="165">
        <v>2</v>
      </c>
      <c r="I155" s="166"/>
      <c r="J155" s="166"/>
      <c r="K155" s="167"/>
      <c r="L155" s="168"/>
      <c r="M155" s="169" t="s">
        <v>1</v>
      </c>
      <c r="N155" s="170" t="s">
        <v>37</v>
      </c>
      <c r="O155" s="157">
        <v>0</v>
      </c>
      <c r="P155" s="157">
        <f t="shared" si="9"/>
        <v>0</v>
      </c>
      <c r="Q155" s="157">
        <v>0</v>
      </c>
      <c r="R155" s="157">
        <f t="shared" si="10"/>
        <v>0</v>
      </c>
      <c r="S155" s="157">
        <v>0</v>
      </c>
      <c r="T155" s="158">
        <f t="shared" si="11"/>
        <v>0</v>
      </c>
      <c r="AR155" s="159" t="s">
        <v>214</v>
      </c>
      <c r="AT155" s="159" t="s">
        <v>167</v>
      </c>
      <c r="AU155" s="159" t="s">
        <v>83</v>
      </c>
      <c r="AY155" s="14" t="s">
        <v>159</v>
      </c>
      <c r="BE155" s="160">
        <f t="shared" si="12"/>
        <v>0</v>
      </c>
      <c r="BF155" s="160">
        <f t="shared" si="13"/>
        <v>0</v>
      </c>
      <c r="BG155" s="160">
        <f t="shared" si="14"/>
        <v>0</v>
      </c>
      <c r="BH155" s="160">
        <f t="shared" si="15"/>
        <v>0</v>
      </c>
      <c r="BI155" s="160">
        <f t="shared" si="16"/>
        <v>0</v>
      </c>
      <c r="BJ155" s="14" t="s">
        <v>83</v>
      </c>
      <c r="BK155" s="160">
        <f t="shared" si="17"/>
        <v>0</v>
      </c>
      <c r="BL155" s="14" t="s">
        <v>186</v>
      </c>
      <c r="BM155" s="159" t="s">
        <v>229</v>
      </c>
    </row>
    <row r="156" spans="2:65" s="1" customFormat="1" ht="24.4" customHeight="1" x14ac:dyDescent="0.2">
      <c r="B156" s="123"/>
      <c r="C156" s="149" t="s">
        <v>230</v>
      </c>
      <c r="D156" s="149" t="s">
        <v>161</v>
      </c>
      <c r="E156" s="150" t="s">
        <v>1338</v>
      </c>
      <c r="F156" s="151" t="s">
        <v>1339</v>
      </c>
      <c r="G156" s="152" t="s">
        <v>462</v>
      </c>
      <c r="H156" s="153">
        <v>1</v>
      </c>
      <c r="I156" s="154"/>
      <c r="J156" s="154"/>
      <c r="K156" s="155"/>
      <c r="L156" s="28"/>
      <c r="M156" s="156" t="s">
        <v>1</v>
      </c>
      <c r="N156" s="122" t="s">
        <v>37</v>
      </c>
      <c r="O156" s="157">
        <v>0</v>
      </c>
      <c r="P156" s="157">
        <f t="shared" si="9"/>
        <v>0</v>
      </c>
      <c r="Q156" s="157">
        <v>0</v>
      </c>
      <c r="R156" s="157">
        <f t="shared" si="10"/>
        <v>0</v>
      </c>
      <c r="S156" s="157">
        <v>0</v>
      </c>
      <c r="T156" s="158">
        <f t="shared" si="11"/>
        <v>0</v>
      </c>
      <c r="AR156" s="159" t="s">
        <v>186</v>
      </c>
      <c r="AT156" s="159" t="s">
        <v>161</v>
      </c>
      <c r="AU156" s="159" t="s">
        <v>83</v>
      </c>
      <c r="AY156" s="14" t="s">
        <v>159</v>
      </c>
      <c r="BE156" s="160">
        <f t="shared" si="12"/>
        <v>0</v>
      </c>
      <c r="BF156" s="160">
        <f t="shared" si="13"/>
        <v>0</v>
      </c>
      <c r="BG156" s="160">
        <f t="shared" si="14"/>
        <v>0</v>
      </c>
      <c r="BH156" s="160">
        <f t="shared" si="15"/>
        <v>0</v>
      </c>
      <c r="BI156" s="160">
        <f t="shared" si="16"/>
        <v>0</v>
      </c>
      <c r="BJ156" s="14" t="s">
        <v>83</v>
      </c>
      <c r="BK156" s="160">
        <f t="shared" si="17"/>
        <v>0</v>
      </c>
      <c r="BL156" s="14" t="s">
        <v>186</v>
      </c>
      <c r="BM156" s="159" t="s">
        <v>233</v>
      </c>
    </row>
    <row r="157" spans="2:65" s="1" customFormat="1" ht="16.5" customHeight="1" x14ac:dyDescent="0.2">
      <c r="B157" s="123"/>
      <c r="C157" s="161" t="s">
        <v>197</v>
      </c>
      <c r="D157" s="161" t="s">
        <v>167</v>
      </c>
      <c r="E157" s="162" t="s">
        <v>1340</v>
      </c>
      <c r="F157" s="163" t="s">
        <v>1341</v>
      </c>
      <c r="G157" s="164" t="s">
        <v>462</v>
      </c>
      <c r="H157" s="165">
        <v>1</v>
      </c>
      <c r="I157" s="166"/>
      <c r="J157" s="166"/>
      <c r="K157" s="167"/>
      <c r="L157" s="168"/>
      <c r="M157" s="169" t="s">
        <v>1</v>
      </c>
      <c r="N157" s="170" t="s">
        <v>37</v>
      </c>
      <c r="O157" s="157">
        <v>0</v>
      </c>
      <c r="P157" s="157">
        <f t="shared" si="9"/>
        <v>0</v>
      </c>
      <c r="Q157" s="157">
        <v>0</v>
      </c>
      <c r="R157" s="157">
        <f t="shared" si="10"/>
        <v>0</v>
      </c>
      <c r="S157" s="157">
        <v>0</v>
      </c>
      <c r="T157" s="158">
        <f t="shared" si="11"/>
        <v>0</v>
      </c>
      <c r="AR157" s="159" t="s">
        <v>214</v>
      </c>
      <c r="AT157" s="159" t="s">
        <v>167</v>
      </c>
      <c r="AU157" s="159" t="s">
        <v>83</v>
      </c>
      <c r="AY157" s="14" t="s">
        <v>159</v>
      </c>
      <c r="BE157" s="160">
        <f t="shared" si="12"/>
        <v>0</v>
      </c>
      <c r="BF157" s="160">
        <f t="shared" si="13"/>
        <v>0</v>
      </c>
      <c r="BG157" s="160">
        <f t="shared" si="14"/>
        <v>0</v>
      </c>
      <c r="BH157" s="160">
        <f t="shared" si="15"/>
        <v>0</v>
      </c>
      <c r="BI157" s="160">
        <f t="shared" si="16"/>
        <v>0</v>
      </c>
      <c r="BJ157" s="14" t="s">
        <v>83</v>
      </c>
      <c r="BK157" s="160">
        <f t="shared" si="17"/>
        <v>0</v>
      </c>
      <c r="BL157" s="14" t="s">
        <v>186</v>
      </c>
      <c r="BM157" s="159" t="s">
        <v>236</v>
      </c>
    </row>
    <row r="158" spans="2:65" s="1" customFormat="1" ht="16.5" customHeight="1" x14ac:dyDescent="0.2">
      <c r="B158" s="123"/>
      <c r="C158" s="149" t="s">
        <v>237</v>
      </c>
      <c r="D158" s="149" t="s">
        <v>161</v>
      </c>
      <c r="E158" s="150" t="s">
        <v>1342</v>
      </c>
      <c r="F158" s="151" t="s">
        <v>1343</v>
      </c>
      <c r="G158" s="152" t="s">
        <v>462</v>
      </c>
      <c r="H158" s="153">
        <v>1</v>
      </c>
      <c r="I158" s="154"/>
      <c r="J158" s="154"/>
      <c r="K158" s="155"/>
      <c r="L158" s="28"/>
      <c r="M158" s="156" t="s">
        <v>1</v>
      </c>
      <c r="N158" s="122" t="s">
        <v>37</v>
      </c>
      <c r="O158" s="157">
        <v>0</v>
      </c>
      <c r="P158" s="157">
        <f t="shared" si="9"/>
        <v>0</v>
      </c>
      <c r="Q158" s="157">
        <v>0</v>
      </c>
      <c r="R158" s="157">
        <f t="shared" si="10"/>
        <v>0</v>
      </c>
      <c r="S158" s="157">
        <v>0</v>
      </c>
      <c r="T158" s="158">
        <f t="shared" si="11"/>
        <v>0</v>
      </c>
      <c r="AR158" s="159" t="s">
        <v>186</v>
      </c>
      <c r="AT158" s="159" t="s">
        <v>161</v>
      </c>
      <c r="AU158" s="159" t="s">
        <v>83</v>
      </c>
      <c r="AY158" s="14" t="s">
        <v>159</v>
      </c>
      <c r="BE158" s="160">
        <f t="shared" si="12"/>
        <v>0</v>
      </c>
      <c r="BF158" s="160">
        <f t="shared" si="13"/>
        <v>0</v>
      </c>
      <c r="BG158" s="160">
        <f t="shared" si="14"/>
        <v>0</v>
      </c>
      <c r="BH158" s="160">
        <f t="shared" si="15"/>
        <v>0</v>
      </c>
      <c r="BI158" s="160">
        <f t="shared" si="16"/>
        <v>0</v>
      </c>
      <c r="BJ158" s="14" t="s">
        <v>83</v>
      </c>
      <c r="BK158" s="160">
        <f t="shared" si="17"/>
        <v>0</v>
      </c>
      <c r="BL158" s="14" t="s">
        <v>186</v>
      </c>
      <c r="BM158" s="159" t="s">
        <v>240</v>
      </c>
    </row>
    <row r="159" spans="2:65" s="1" customFormat="1" ht="24.4" customHeight="1" x14ac:dyDescent="0.2">
      <c r="B159" s="123"/>
      <c r="C159" s="161" t="s">
        <v>200</v>
      </c>
      <c r="D159" s="161" t="s">
        <v>167</v>
      </c>
      <c r="E159" s="162" t="s">
        <v>1344</v>
      </c>
      <c r="F159" s="163" t="s">
        <v>1345</v>
      </c>
      <c r="G159" s="164" t="s">
        <v>462</v>
      </c>
      <c r="H159" s="165">
        <v>1</v>
      </c>
      <c r="I159" s="166"/>
      <c r="J159" s="166"/>
      <c r="K159" s="167"/>
      <c r="L159" s="168"/>
      <c r="M159" s="169" t="s">
        <v>1</v>
      </c>
      <c r="N159" s="170" t="s">
        <v>37</v>
      </c>
      <c r="O159" s="157">
        <v>0</v>
      </c>
      <c r="P159" s="157">
        <f t="shared" si="9"/>
        <v>0</v>
      </c>
      <c r="Q159" s="157">
        <v>0</v>
      </c>
      <c r="R159" s="157">
        <f t="shared" si="10"/>
        <v>0</v>
      </c>
      <c r="S159" s="157">
        <v>0</v>
      </c>
      <c r="T159" s="158">
        <f t="shared" si="11"/>
        <v>0</v>
      </c>
      <c r="AR159" s="159" t="s">
        <v>214</v>
      </c>
      <c r="AT159" s="159" t="s">
        <v>167</v>
      </c>
      <c r="AU159" s="159" t="s">
        <v>83</v>
      </c>
      <c r="AY159" s="14" t="s">
        <v>159</v>
      </c>
      <c r="BE159" s="160">
        <f t="shared" si="12"/>
        <v>0</v>
      </c>
      <c r="BF159" s="160">
        <f t="shared" si="13"/>
        <v>0</v>
      </c>
      <c r="BG159" s="160">
        <f t="shared" si="14"/>
        <v>0</v>
      </c>
      <c r="BH159" s="160">
        <f t="shared" si="15"/>
        <v>0</v>
      </c>
      <c r="BI159" s="160">
        <f t="shared" si="16"/>
        <v>0</v>
      </c>
      <c r="BJ159" s="14" t="s">
        <v>83</v>
      </c>
      <c r="BK159" s="160">
        <f t="shared" si="17"/>
        <v>0</v>
      </c>
      <c r="BL159" s="14" t="s">
        <v>186</v>
      </c>
      <c r="BM159" s="159" t="s">
        <v>243</v>
      </c>
    </row>
    <row r="160" spans="2:65" s="1" customFormat="1" ht="24.4" customHeight="1" x14ac:dyDescent="0.2">
      <c r="B160" s="123"/>
      <c r="C160" s="149" t="s">
        <v>295</v>
      </c>
      <c r="D160" s="149" t="s">
        <v>161</v>
      </c>
      <c r="E160" s="150" t="s">
        <v>1346</v>
      </c>
      <c r="F160" s="151" t="s">
        <v>1347</v>
      </c>
      <c r="G160" s="152" t="s">
        <v>462</v>
      </c>
      <c r="H160" s="153">
        <v>3</v>
      </c>
      <c r="I160" s="154"/>
      <c r="J160" s="154"/>
      <c r="K160" s="155"/>
      <c r="L160" s="28"/>
      <c r="M160" s="156" t="s">
        <v>1</v>
      </c>
      <c r="N160" s="122" t="s">
        <v>37</v>
      </c>
      <c r="O160" s="157">
        <v>0</v>
      </c>
      <c r="P160" s="157">
        <f t="shared" si="9"/>
        <v>0</v>
      </c>
      <c r="Q160" s="157">
        <v>0</v>
      </c>
      <c r="R160" s="157">
        <f t="shared" si="10"/>
        <v>0</v>
      </c>
      <c r="S160" s="157">
        <v>0</v>
      </c>
      <c r="T160" s="158">
        <f t="shared" si="11"/>
        <v>0</v>
      </c>
      <c r="AR160" s="159" t="s">
        <v>186</v>
      </c>
      <c r="AT160" s="159" t="s">
        <v>161</v>
      </c>
      <c r="AU160" s="159" t="s">
        <v>83</v>
      </c>
      <c r="AY160" s="14" t="s">
        <v>159</v>
      </c>
      <c r="BE160" s="160">
        <f t="shared" si="12"/>
        <v>0</v>
      </c>
      <c r="BF160" s="160">
        <f t="shared" si="13"/>
        <v>0</v>
      </c>
      <c r="BG160" s="160">
        <f t="shared" si="14"/>
        <v>0</v>
      </c>
      <c r="BH160" s="160">
        <f t="shared" si="15"/>
        <v>0</v>
      </c>
      <c r="BI160" s="160">
        <f t="shared" si="16"/>
        <v>0</v>
      </c>
      <c r="BJ160" s="14" t="s">
        <v>83</v>
      </c>
      <c r="BK160" s="160">
        <f t="shared" si="17"/>
        <v>0</v>
      </c>
      <c r="BL160" s="14" t="s">
        <v>186</v>
      </c>
      <c r="BM160" s="159" t="s">
        <v>247</v>
      </c>
    </row>
    <row r="161" spans="2:65" s="1" customFormat="1" ht="16.5" customHeight="1" x14ac:dyDescent="0.2">
      <c r="B161" s="123"/>
      <c r="C161" s="161" t="s">
        <v>301</v>
      </c>
      <c r="D161" s="161" t="s">
        <v>167</v>
      </c>
      <c r="E161" s="162" t="s">
        <v>1348</v>
      </c>
      <c r="F161" s="163" t="s">
        <v>1349</v>
      </c>
      <c r="G161" s="164" t="s">
        <v>462</v>
      </c>
      <c r="H161" s="165">
        <v>3</v>
      </c>
      <c r="I161" s="166"/>
      <c r="J161" s="166"/>
      <c r="K161" s="167"/>
      <c r="L161" s="168"/>
      <c r="M161" s="169" t="s">
        <v>1</v>
      </c>
      <c r="N161" s="170" t="s">
        <v>37</v>
      </c>
      <c r="O161" s="157">
        <v>0</v>
      </c>
      <c r="P161" s="157">
        <f t="shared" si="9"/>
        <v>0</v>
      </c>
      <c r="Q161" s="157">
        <v>0</v>
      </c>
      <c r="R161" s="157">
        <f t="shared" si="10"/>
        <v>0</v>
      </c>
      <c r="S161" s="157">
        <v>0</v>
      </c>
      <c r="T161" s="158">
        <f t="shared" si="11"/>
        <v>0</v>
      </c>
      <c r="AR161" s="159" t="s">
        <v>214</v>
      </c>
      <c r="AT161" s="159" t="s">
        <v>167</v>
      </c>
      <c r="AU161" s="159" t="s">
        <v>83</v>
      </c>
      <c r="AY161" s="14" t="s">
        <v>159</v>
      </c>
      <c r="BE161" s="160">
        <f t="shared" si="12"/>
        <v>0</v>
      </c>
      <c r="BF161" s="160">
        <f t="shared" si="13"/>
        <v>0</v>
      </c>
      <c r="BG161" s="160">
        <f t="shared" si="14"/>
        <v>0</v>
      </c>
      <c r="BH161" s="160">
        <f t="shared" si="15"/>
        <v>0</v>
      </c>
      <c r="BI161" s="160">
        <f t="shared" si="16"/>
        <v>0</v>
      </c>
      <c r="BJ161" s="14" t="s">
        <v>83</v>
      </c>
      <c r="BK161" s="160">
        <f t="shared" si="17"/>
        <v>0</v>
      </c>
      <c r="BL161" s="14" t="s">
        <v>186</v>
      </c>
      <c r="BM161" s="159" t="s">
        <v>250</v>
      </c>
    </row>
    <row r="162" spans="2:65" s="1" customFormat="1" ht="24.4" customHeight="1" x14ac:dyDescent="0.2">
      <c r="B162" s="123"/>
      <c r="C162" s="149" t="s">
        <v>290</v>
      </c>
      <c r="D162" s="149" t="s">
        <v>161</v>
      </c>
      <c r="E162" s="150" t="s">
        <v>1350</v>
      </c>
      <c r="F162" s="151" t="s">
        <v>1351</v>
      </c>
      <c r="G162" s="152" t="s">
        <v>462</v>
      </c>
      <c r="H162" s="153">
        <v>2</v>
      </c>
      <c r="I162" s="154"/>
      <c r="J162" s="154"/>
      <c r="K162" s="155"/>
      <c r="L162" s="28"/>
      <c r="M162" s="156" t="s">
        <v>1</v>
      </c>
      <c r="N162" s="122" t="s">
        <v>37</v>
      </c>
      <c r="O162" s="157">
        <v>0</v>
      </c>
      <c r="P162" s="157">
        <f t="shared" si="9"/>
        <v>0</v>
      </c>
      <c r="Q162" s="157">
        <v>0</v>
      </c>
      <c r="R162" s="157">
        <f t="shared" si="10"/>
        <v>0</v>
      </c>
      <c r="S162" s="157">
        <v>0</v>
      </c>
      <c r="T162" s="158">
        <f t="shared" si="11"/>
        <v>0</v>
      </c>
      <c r="AR162" s="159" t="s">
        <v>186</v>
      </c>
      <c r="AT162" s="159" t="s">
        <v>161</v>
      </c>
      <c r="AU162" s="159" t="s">
        <v>83</v>
      </c>
      <c r="AY162" s="14" t="s">
        <v>159</v>
      </c>
      <c r="BE162" s="160">
        <f t="shared" si="12"/>
        <v>0</v>
      </c>
      <c r="BF162" s="160">
        <f t="shared" si="13"/>
        <v>0</v>
      </c>
      <c r="BG162" s="160">
        <f t="shared" si="14"/>
        <v>0</v>
      </c>
      <c r="BH162" s="160">
        <f t="shared" si="15"/>
        <v>0</v>
      </c>
      <c r="BI162" s="160">
        <f t="shared" si="16"/>
        <v>0</v>
      </c>
      <c r="BJ162" s="14" t="s">
        <v>83</v>
      </c>
      <c r="BK162" s="160">
        <f t="shared" si="17"/>
        <v>0</v>
      </c>
      <c r="BL162" s="14" t="s">
        <v>186</v>
      </c>
      <c r="BM162" s="159" t="s">
        <v>254</v>
      </c>
    </row>
    <row r="163" spans="2:65" s="1" customFormat="1" ht="24.4" customHeight="1" x14ac:dyDescent="0.2">
      <c r="B163" s="123"/>
      <c r="C163" s="161" t="s">
        <v>428</v>
      </c>
      <c r="D163" s="161" t="s">
        <v>167</v>
      </c>
      <c r="E163" s="162" t="s">
        <v>1352</v>
      </c>
      <c r="F163" s="163" t="s">
        <v>1353</v>
      </c>
      <c r="G163" s="164" t="s">
        <v>462</v>
      </c>
      <c r="H163" s="165">
        <v>2</v>
      </c>
      <c r="I163" s="166"/>
      <c r="J163" s="166"/>
      <c r="K163" s="167"/>
      <c r="L163" s="168"/>
      <c r="M163" s="169" t="s">
        <v>1</v>
      </c>
      <c r="N163" s="170" t="s">
        <v>37</v>
      </c>
      <c r="O163" s="157">
        <v>0</v>
      </c>
      <c r="P163" s="157">
        <f t="shared" si="9"/>
        <v>0</v>
      </c>
      <c r="Q163" s="157">
        <v>0</v>
      </c>
      <c r="R163" s="157">
        <f t="shared" si="10"/>
        <v>0</v>
      </c>
      <c r="S163" s="157">
        <v>0</v>
      </c>
      <c r="T163" s="158">
        <f t="shared" si="11"/>
        <v>0</v>
      </c>
      <c r="AR163" s="159" t="s">
        <v>214</v>
      </c>
      <c r="AT163" s="159" t="s">
        <v>167</v>
      </c>
      <c r="AU163" s="159" t="s">
        <v>83</v>
      </c>
      <c r="AY163" s="14" t="s">
        <v>159</v>
      </c>
      <c r="BE163" s="160">
        <f t="shared" si="12"/>
        <v>0</v>
      </c>
      <c r="BF163" s="160">
        <f t="shared" si="13"/>
        <v>0</v>
      </c>
      <c r="BG163" s="160">
        <f t="shared" si="14"/>
        <v>0</v>
      </c>
      <c r="BH163" s="160">
        <f t="shared" si="15"/>
        <v>0</v>
      </c>
      <c r="BI163" s="160">
        <f t="shared" si="16"/>
        <v>0</v>
      </c>
      <c r="BJ163" s="14" t="s">
        <v>83</v>
      </c>
      <c r="BK163" s="160">
        <f t="shared" si="17"/>
        <v>0</v>
      </c>
      <c r="BL163" s="14" t="s">
        <v>186</v>
      </c>
      <c r="BM163" s="159" t="s">
        <v>257</v>
      </c>
    </row>
    <row r="164" spans="2:65" s="1" customFormat="1" ht="16.5" customHeight="1" x14ac:dyDescent="0.2">
      <c r="B164" s="123"/>
      <c r="C164" s="149" t="s">
        <v>244</v>
      </c>
      <c r="D164" s="149" t="s">
        <v>161</v>
      </c>
      <c r="E164" s="150" t="s">
        <v>1354</v>
      </c>
      <c r="F164" s="151" t="s">
        <v>1355</v>
      </c>
      <c r="G164" s="152" t="s">
        <v>462</v>
      </c>
      <c r="H164" s="153">
        <v>5</v>
      </c>
      <c r="I164" s="154"/>
      <c r="J164" s="154"/>
      <c r="K164" s="155"/>
      <c r="L164" s="28"/>
      <c r="M164" s="156" t="s">
        <v>1</v>
      </c>
      <c r="N164" s="122" t="s">
        <v>37</v>
      </c>
      <c r="O164" s="157">
        <v>0</v>
      </c>
      <c r="P164" s="157">
        <f t="shared" si="9"/>
        <v>0</v>
      </c>
      <c r="Q164" s="157">
        <v>0</v>
      </c>
      <c r="R164" s="157">
        <f t="shared" si="10"/>
        <v>0</v>
      </c>
      <c r="S164" s="157">
        <v>0</v>
      </c>
      <c r="T164" s="158">
        <f t="shared" si="11"/>
        <v>0</v>
      </c>
      <c r="AR164" s="159" t="s">
        <v>186</v>
      </c>
      <c r="AT164" s="159" t="s">
        <v>161</v>
      </c>
      <c r="AU164" s="159" t="s">
        <v>83</v>
      </c>
      <c r="AY164" s="14" t="s">
        <v>159</v>
      </c>
      <c r="BE164" s="160">
        <f t="shared" si="12"/>
        <v>0</v>
      </c>
      <c r="BF164" s="160">
        <f t="shared" si="13"/>
        <v>0</v>
      </c>
      <c r="BG164" s="160">
        <f t="shared" si="14"/>
        <v>0</v>
      </c>
      <c r="BH164" s="160">
        <f t="shared" si="15"/>
        <v>0</v>
      </c>
      <c r="BI164" s="160">
        <f t="shared" si="16"/>
        <v>0</v>
      </c>
      <c r="BJ164" s="14" t="s">
        <v>83</v>
      </c>
      <c r="BK164" s="160">
        <f t="shared" si="17"/>
        <v>0</v>
      </c>
      <c r="BL164" s="14" t="s">
        <v>186</v>
      </c>
      <c r="BM164" s="159" t="s">
        <v>261</v>
      </c>
    </row>
    <row r="165" spans="2:65" s="1" customFormat="1" ht="16.5" customHeight="1" x14ac:dyDescent="0.2">
      <c r="B165" s="123"/>
      <c r="C165" s="161" t="s">
        <v>204</v>
      </c>
      <c r="D165" s="161" t="s">
        <v>167</v>
      </c>
      <c r="E165" s="162" t="s">
        <v>1356</v>
      </c>
      <c r="F165" s="163" t="s">
        <v>1357</v>
      </c>
      <c r="G165" s="164" t="s">
        <v>462</v>
      </c>
      <c r="H165" s="165">
        <v>5</v>
      </c>
      <c r="I165" s="166"/>
      <c r="J165" s="166"/>
      <c r="K165" s="167"/>
      <c r="L165" s="168"/>
      <c r="M165" s="169" t="s">
        <v>1</v>
      </c>
      <c r="N165" s="170" t="s">
        <v>37</v>
      </c>
      <c r="O165" s="157">
        <v>0</v>
      </c>
      <c r="P165" s="157">
        <f t="shared" si="9"/>
        <v>0</v>
      </c>
      <c r="Q165" s="157">
        <v>0</v>
      </c>
      <c r="R165" s="157">
        <f t="shared" si="10"/>
        <v>0</v>
      </c>
      <c r="S165" s="157">
        <v>0</v>
      </c>
      <c r="T165" s="158">
        <f t="shared" si="11"/>
        <v>0</v>
      </c>
      <c r="AR165" s="159" t="s">
        <v>214</v>
      </c>
      <c r="AT165" s="159" t="s">
        <v>167</v>
      </c>
      <c r="AU165" s="159" t="s">
        <v>83</v>
      </c>
      <c r="AY165" s="14" t="s">
        <v>159</v>
      </c>
      <c r="BE165" s="160">
        <f t="shared" si="12"/>
        <v>0</v>
      </c>
      <c r="BF165" s="160">
        <f t="shared" si="13"/>
        <v>0</v>
      </c>
      <c r="BG165" s="160">
        <f t="shared" si="14"/>
        <v>0</v>
      </c>
      <c r="BH165" s="160">
        <f t="shared" si="15"/>
        <v>0</v>
      </c>
      <c r="BI165" s="160">
        <f t="shared" si="16"/>
        <v>0</v>
      </c>
      <c r="BJ165" s="14" t="s">
        <v>83</v>
      </c>
      <c r="BK165" s="160">
        <f t="shared" si="17"/>
        <v>0</v>
      </c>
      <c r="BL165" s="14" t="s">
        <v>186</v>
      </c>
      <c r="BM165" s="159" t="s">
        <v>265</v>
      </c>
    </row>
    <row r="166" spans="2:65" s="1" customFormat="1" ht="16.5" customHeight="1" x14ac:dyDescent="0.2">
      <c r="B166" s="123"/>
      <c r="C166" s="149" t="s">
        <v>444</v>
      </c>
      <c r="D166" s="149" t="s">
        <v>161</v>
      </c>
      <c r="E166" s="150" t="s">
        <v>1358</v>
      </c>
      <c r="F166" s="151" t="s">
        <v>1359</v>
      </c>
      <c r="G166" s="152" t="s">
        <v>462</v>
      </c>
      <c r="H166" s="153">
        <v>9</v>
      </c>
      <c r="I166" s="154"/>
      <c r="J166" s="154"/>
      <c r="K166" s="155"/>
      <c r="L166" s="28"/>
      <c r="M166" s="156" t="s">
        <v>1</v>
      </c>
      <c r="N166" s="122" t="s">
        <v>37</v>
      </c>
      <c r="O166" s="157">
        <v>0</v>
      </c>
      <c r="P166" s="157">
        <f t="shared" si="9"/>
        <v>0</v>
      </c>
      <c r="Q166" s="157">
        <v>0</v>
      </c>
      <c r="R166" s="157">
        <f t="shared" si="10"/>
        <v>0</v>
      </c>
      <c r="S166" s="157">
        <v>0</v>
      </c>
      <c r="T166" s="158">
        <f t="shared" si="11"/>
        <v>0</v>
      </c>
      <c r="AR166" s="159" t="s">
        <v>186</v>
      </c>
      <c r="AT166" s="159" t="s">
        <v>161</v>
      </c>
      <c r="AU166" s="159" t="s">
        <v>83</v>
      </c>
      <c r="AY166" s="14" t="s">
        <v>159</v>
      </c>
      <c r="BE166" s="160">
        <f t="shared" si="12"/>
        <v>0</v>
      </c>
      <c r="BF166" s="160">
        <f t="shared" si="13"/>
        <v>0</v>
      </c>
      <c r="BG166" s="160">
        <f t="shared" si="14"/>
        <v>0</v>
      </c>
      <c r="BH166" s="160">
        <f t="shared" si="15"/>
        <v>0</v>
      </c>
      <c r="BI166" s="160">
        <f t="shared" si="16"/>
        <v>0</v>
      </c>
      <c r="BJ166" s="14" t="s">
        <v>83</v>
      </c>
      <c r="BK166" s="160">
        <f t="shared" si="17"/>
        <v>0</v>
      </c>
      <c r="BL166" s="14" t="s">
        <v>186</v>
      </c>
      <c r="BM166" s="159" t="s">
        <v>269</v>
      </c>
    </row>
    <row r="167" spans="2:65" s="1" customFormat="1" ht="24.4" customHeight="1" x14ac:dyDescent="0.2">
      <c r="B167" s="123"/>
      <c r="C167" s="161" t="s">
        <v>305</v>
      </c>
      <c r="D167" s="161" t="s">
        <v>167</v>
      </c>
      <c r="E167" s="162" t="s">
        <v>1360</v>
      </c>
      <c r="F167" s="163" t="s">
        <v>1361</v>
      </c>
      <c r="G167" s="164" t="s">
        <v>462</v>
      </c>
      <c r="H167" s="165">
        <v>9</v>
      </c>
      <c r="I167" s="166"/>
      <c r="J167" s="166"/>
      <c r="K167" s="167"/>
      <c r="L167" s="168"/>
      <c r="M167" s="169" t="s">
        <v>1</v>
      </c>
      <c r="N167" s="170" t="s">
        <v>37</v>
      </c>
      <c r="O167" s="157">
        <v>0</v>
      </c>
      <c r="P167" s="157">
        <f t="shared" si="9"/>
        <v>0</v>
      </c>
      <c r="Q167" s="157">
        <v>0</v>
      </c>
      <c r="R167" s="157">
        <f t="shared" si="10"/>
        <v>0</v>
      </c>
      <c r="S167" s="157">
        <v>0</v>
      </c>
      <c r="T167" s="158">
        <f t="shared" si="11"/>
        <v>0</v>
      </c>
      <c r="AR167" s="159" t="s">
        <v>214</v>
      </c>
      <c r="AT167" s="159" t="s">
        <v>167</v>
      </c>
      <c r="AU167" s="159" t="s">
        <v>83</v>
      </c>
      <c r="AY167" s="14" t="s">
        <v>159</v>
      </c>
      <c r="BE167" s="160">
        <f t="shared" si="12"/>
        <v>0</v>
      </c>
      <c r="BF167" s="160">
        <f t="shared" si="13"/>
        <v>0</v>
      </c>
      <c r="BG167" s="160">
        <f t="shared" si="14"/>
        <v>0</v>
      </c>
      <c r="BH167" s="160">
        <f t="shared" si="15"/>
        <v>0</v>
      </c>
      <c r="BI167" s="160">
        <f t="shared" si="16"/>
        <v>0</v>
      </c>
      <c r="BJ167" s="14" t="s">
        <v>83</v>
      </c>
      <c r="BK167" s="160">
        <f t="shared" si="17"/>
        <v>0</v>
      </c>
      <c r="BL167" s="14" t="s">
        <v>186</v>
      </c>
      <c r="BM167" s="159" t="s">
        <v>272</v>
      </c>
    </row>
    <row r="168" spans="2:65" s="1" customFormat="1" ht="24.4" customHeight="1" x14ac:dyDescent="0.2">
      <c r="B168" s="123"/>
      <c r="C168" s="149" t="s">
        <v>251</v>
      </c>
      <c r="D168" s="149" t="s">
        <v>161</v>
      </c>
      <c r="E168" s="150" t="s">
        <v>1362</v>
      </c>
      <c r="F168" s="151" t="s">
        <v>1363</v>
      </c>
      <c r="G168" s="152" t="s">
        <v>1364</v>
      </c>
      <c r="H168" s="153">
        <v>1</v>
      </c>
      <c r="I168" s="154"/>
      <c r="J168" s="154"/>
      <c r="K168" s="155"/>
      <c r="L168" s="28"/>
      <c r="M168" s="156" t="s">
        <v>1</v>
      </c>
      <c r="N168" s="122" t="s">
        <v>37</v>
      </c>
      <c r="O168" s="157">
        <v>0</v>
      </c>
      <c r="P168" s="157">
        <f t="shared" si="9"/>
        <v>0</v>
      </c>
      <c r="Q168" s="157">
        <v>0</v>
      </c>
      <c r="R168" s="157">
        <f t="shared" si="10"/>
        <v>0</v>
      </c>
      <c r="S168" s="157">
        <v>0</v>
      </c>
      <c r="T168" s="158">
        <f t="shared" si="11"/>
        <v>0</v>
      </c>
      <c r="AR168" s="159" t="s">
        <v>186</v>
      </c>
      <c r="AT168" s="159" t="s">
        <v>161</v>
      </c>
      <c r="AU168" s="159" t="s">
        <v>83</v>
      </c>
      <c r="AY168" s="14" t="s">
        <v>159</v>
      </c>
      <c r="BE168" s="160">
        <f t="shared" si="12"/>
        <v>0</v>
      </c>
      <c r="BF168" s="160">
        <f t="shared" si="13"/>
        <v>0</v>
      </c>
      <c r="BG168" s="160">
        <f t="shared" si="14"/>
        <v>0</v>
      </c>
      <c r="BH168" s="160">
        <f t="shared" si="15"/>
        <v>0</v>
      </c>
      <c r="BI168" s="160">
        <f t="shared" si="16"/>
        <v>0</v>
      </c>
      <c r="BJ168" s="14" t="s">
        <v>83</v>
      </c>
      <c r="BK168" s="160">
        <f t="shared" si="17"/>
        <v>0</v>
      </c>
      <c r="BL168" s="14" t="s">
        <v>186</v>
      </c>
      <c r="BM168" s="159" t="s">
        <v>276</v>
      </c>
    </row>
    <row r="169" spans="2:65" s="1" customFormat="1" ht="21.75" customHeight="1" x14ac:dyDescent="0.2">
      <c r="B169" s="123"/>
      <c r="C169" s="161" t="s">
        <v>207</v>
      </c>
      <c r="D169" s="161" t="s">
        <v>167</v>
      </c>
      <c r="E169" s="162" t="s">
        <v>1365</v>
      </c>
      <c r="F169" s="163" t="s">
        <v>1366</v>
      </c>
      <c r="G169" s="164" t="s">
        <v>462</v>
      </c>
      <c r="H169" s="165">
        <v>1</v>
      </c>
      <c r="I169" s="166"/>
      <c r="J169" s="166"/>
      <c r="K169" s="167"/>
      <c r="L169" s="168"/>
      <c r="M169" s="169" t="s">
        <v>1</v>
      </c>
      <c r="N169" s="170" t="s">
        <v>37</v>
      </c>
      <c r="O169" s="157">
        <v>0</v>
      </c>
      <c r="P169" s="157">
        <f t="shared" si="9"/>
        <v>0</v>
      </c>
      <c r="Q169" s="157">
        <v>0</v>
      </c>
      <c r="R169" s="157">
        <f t="shared" si="10"/>
        <v>0</v>
      </c>
      <c r="S169" s="157">
        <v>0</v>
      </c>
      <c r="T169" s="158">
        <f t="shared" si="11"/>
        <v>0</v>
      </c>
      <c r="AR169" s="159" t="s">
        <v>214</v>
      </c>
      <c r="AT169" s="159" t="s">
        <v>167</v>
      </c>
      <c r="AU169" s="159" t="s">
        <v>83</v>
      </c>
      <c r="AY169" s="14" t="s">
        <v>159</v>
      </c>
      <c r="BE169" s="160">
        <f t="shared" si="12"/>
        <v>0</v>
      </c>
      <c r="BF169" s="160">
        <f t="shared" si="13"/>
        <v>0</v>
      </c>
      <c r="BG169" s="160">
        <f t="shared" si="14"/>
        <v>0</v>
      </c>
      <c r="BH169" s="160">
        <f t="shared" si="15"/>
        <v>0</v>
      </c>
      <c r="BI169" s="160">
        <f t="shared" si="16"/>
        <v>0</v>
      </c>
      <c r="BJ169" s="14" t="s">
        <v>83</v>
      </c>
      <c r="BK169" s="160">
        <f t="shared" si="17"/>
        <v>0</v>
      </c>
      <c r="BL169" s="14" t="s">
        <v>186</v>
      </c>
      <c r="BM169" s="159" t="s">
        <v>279</v>
      </c>
    </row>
    <row r="170" spans="2:65" s="1" customFormat="1" ht="24.4" customHeight="1" x14ac:dyDescent="0.2">
      <c r="B170" s="123"/>
      <c r="C170" s="149" t="s">
        <v>258</v>
      </c>
      <c r="D170" s="149" t="s">
        <v>161</v>
      </c>
      <c r="E170" s="150" t="s">
        <v>1367</v>
      </c>
      <c r="F170" s="151" t="s">
        <v>1368</v>
      </c>
      <c r="G170" s="152" t="s">
        <v>196</v>
      </c>
      <c r="H170" s="153">
        <v>235</v>
      </c>
      <c r="I170" s="154"/>
      <c r="J170" s="154"/>
      <c r="K170" s="155"/>
      <c r="L170" s="28"/>
      <c r="M170" s="156" t="s">
        <v>1</v>
      </c>
      <c r="N170" s="122" t="s">
        <v>37</v>
      </c>
      <c r="O170" s="157">
        <v>0</v>
      </c>
      <c r="P170" s="157">
        <f t="shared" si="9"/>
        <v>0</v>
      </c>
      <c r="Q170" s="157">
        <v>0</v>
      </c>
      <c r="R170" s="157">
        <f t="shared" si="10"/>
        <v>0</v>
      </c>
      <c r="S170" s="157">
        <v>0</v>
      </c>
      <c r="T170" s="158">
        <f t="shared" si="11"/>
        <v>0</v>
      </c>
      <c r="AR170" s="159" t="s">
        <v>186</v>
      </c>
      <c r="AT170" s="159" t="s">
        <v>161</v>
      </c>
      <c r="AU170" s="159" t="s">
        <v>83</v>
      </c>
      <c r="AY170" s="14" t="s">
        <v>159</v>
      </c>
      <c r="BE170" s="160">
        <f t="shared" si="12"/>
        <v>0</v>
      </c>
      <c r="BF170" s="160">
        <f t="shared" si="13"/>
        <v>0</v>
      </c>
      <c r="BG170" s="160">
        <f t="shared" si="14"/>
        <v>0</v>
      </c>
      <c r="BH170" s="160">
        <f t="shared" si="15"/>
        <v>0</v>
      </c>
      <c r="BI170" s="160">
        <f t="shared" si="16"/>
        <v>0</v>
      </c>
      <c r="BJ170" s="14" t="s">
        <v>83</v>
      </c>
      <c r="BK170" s="160">
        <f t="shared" si="17"/>
        <v>0</v>
      </c>
      <c r="BL170" s="14" t="s">
        <v>186</v>
      </c>
      <c r="BM170" s="159" t="s">
        <v>283</v>
      </c>
    </row>
    <row r="171" spans="2:65" s="1" customFormat="1" ht="24.4" customHeight="1" x14ac:dyDescent="0.2">
      <c r="B171" s="123"/>
      <c r="C171" s="149" t="s">
        <v>211</v>
      </c>
      <c r="D171" s="149" t="s">
        <v>161</v>
      </c>
      <c r="E171" s="150" t="s">
        <v>1369</v>
      </c>
      <c r="F171" s="151" t="s">
        <v>1370</v>
      </c>
      <c r="G171" s="152" t="s">
        <v>196</v>
      </c>
      <c r="H171" s="153">
        <v>235</v>
      </c>
      <c r="I171" s="154"/>
      <c r="J171" s="154"/>
      <c r="K171" s="155"/>
      <c r="L171" s="28"/>
      <c r="M171" s="156" t="s">
        <v>1</v>
      </c>
      <c r="N171" s="122" t="s">
        <v>37</v>
      </c>
      <c r="O171" s="157">
        <v>0</v>
      </c>
      <c r="P171" s="157">
        <f t="shared" si="9"/>
        <v>0</v>
      </c>
      <c r="Q171" s="157">
        <v>0</v>
      </c>
      <c r="R171" s="157">
        <f t="shared" si="10"/>
        <v>0</v>
      </c>
      <c r="S171" s="157">
        <v>0</v>
      </c>
      <c r="T171" s="158">
        <f t="shared" si="11"/>
        <v>0</v>
      </c>
      <c r="AR171" s="159" t="s">
        <v>186</v>
      </c>
      <c r="AT171" s="159" t="s">
        <v>161</v>
      </c>
      <c r="AU171" s="159" t="s">
        <v>83</v>
      </c>
      <c r="AY171" s="14" t="s">
        <v>159</v>
      </c>
      <c r="BE171" s="160">
        <f t="shared" si="12"/>
        <v>0</v>
      </c>
      <c r="BF171" s="160">
        <f t="shared" si="13"/>
        <v>0</v>
      </c>
      <c r="BG171" s="160">
        <f t="shared" si="14"/>
        <v>0</v>
      </c>
      <c r="BH171" s="160">
        <f t="shared" si="15"/>
        <v>0</v>
      </c>
      <c r="BI171" s="160">
        <f t="shared" si="16"/>
        <v>0</v>
      </c>
      <c r="BJ171" s="14" t="s">
        <v>83</v>
      </c>
      <c r="BK171" s="160">
        <f t="shared" si="17"/>
        <v>0</v>
      </c>
      <c r="BL171" s="14" t="s">
        <v>186</v>
      </c>
      <c r="BM171" s="159" t="s">
        <v>290</v>
      </c>
    </row>
    <row r="172" spans="2:65" s="1" customFormat="1" ht="24.4" customHeight="1" x14ac:dyDescent="0.2">
      <c r="B172" s="123"/>
      <c r="C172" s="149" t="s">
        <v>266</v>
      </c>
      <c r="D172" s="149" t="s">
        <v>161</v>
      </c>
      <c r="E172" s="150" t="s">
        <v>1371</v>
      </c>
      <c r="F172" s="151" t="s">
        <v>1372</v>
      </c>
      <c r="G172" s="152" t="s">
        <v>294</v>
      </c>
      <c r="H172" s="153"/>
      <c r="I172" s="154"/>
      <c r="J172" s="154"/>
      <c r="K172" s="155"/>
      <c r="L172" s="28"/>
      <c r="M172" s="156" t="s">
        <v>1</v>
      </c>
      <c r="N172" s="122" t="s">
        <v>37</v>
      </c>
      <c r="O172" s="157">
        <v>0</v>
      </c>
      <c r="P172" s="157">
        <f t="shared" si="9"/>
        <v>0</v>
      </c>
      <c r="Q172" s="157">
        <v>0</v>
      </c>
      <c r="R172" s="157">
        <f t="shared" si="10"/>
        <v>0</v>
      </c>
      <c r="S172" s="157">
        <v>0</v>
      </c>
      <c r="T172" s="158">
        <f t="shared" si="11"/>
        <v>0</v>
      </c>
      <c r="AR172" s="159" t="s">
        <v>186</v>
      </c>
      <c r="AT172" s="159" t="s">
        <v>161</v>
      </c>
      <c r="AU172" s="159" t="s">
        <v>83</v>
      </c>
      <c r="AY172" s="14" t="s">
        <v>159</v>
      </c>
      <c r="BE172" s="160">
        <f t="shared" si="12"/>
        <v>0</v>
      </c>
      <c r="BF172" s="160">
        <f t="shared" si="13"/>
        <v>0</v>
      </c>
      <c r="BG172" s="160">
        <f t="shared" si="14"/>
        <v>0</v>
      </c>
      <c r="BH172" s="160">
        <f t="shared" si="15"/>
        <v>0</v>
      </c>
      <c r="BI172" s="160">
        <f t="shared" si="16"/>
        <v>0</v>
      </c>
      <c r="BJ172" s="14" t="s">
        <v>83</v>
      </c>
      <c r="BK172" s="160">
        <f t="shared" si="17"/>
        <v>0</v>
      </c>
      <c r="BL172" s="14" t="s">
        <v>186</v>
      </c>
      <c r="BM172" s="159" t="s">
        <v>295</v>
      </c>
    </row>
    <row r="173" spans="2:65" s="11" customFormat="1" ht="22.9" customHeight="1" x14ac:dyDescent="0.2">
      <c r="B173" s="138"/>
      <c r="D173" s="139" t="s">
        <v>70</v>
      </c>
      <c r="E173" s="147" t="s">
        <v>296</v>
      </c>
      <c r="F173" s="147" t="s">
        <v>1373</v>
      </c>
      <c r="J173" s="148"/>
      <c r="L173" s="138"/>
      <c r="M173" s="142"/>
      <c r="P173" s="143">
        <f>SUM(P174:P213)</f>
        <v>0</v>
      </c>
      <c r="R173" s="143">
        <f>SUM(R174:R213)</f>
        <v>0</v>
      </c>
      <c r="T173" s="144">
        <f>SUM(T174:T213)</f>
        <v>0</v>
      </c>
      <c r="AR173" s="139" t="s">
        <v>83</v>
      </c>
      <c r="AT173" s="145" t="s">
        <v>70</v>
      </c>
      <c r="AU173" s="145" t="s">
        <v>78</v>
      </c>
      <c r="AY173" s="139" t="s">
        <v>159</v>
      </c>
      <c r="BK173" s="146">
        <f>SUM(BK174:BK213)</f>
        <v>0</v>
      </c>
    </row>
    <row r="174" spans="2:65" s="1" customFormat="1" ht="24.4" customHeight="1" x14ac:dyDescent="0.2">
      <c r="B174" s="123"/>
      <c r="C174" s="149" t="s">
        <v>214</v>
      </c>
      <c r="D174" s="149" t="s">
        <v>161</v>
      </c>
      <c r="E174" s="150" t="s">
        <v>1374</v>
      </c>
      <c r="F174" s="151" t="s">
        <v>1375</v>
      </c>
      <c r="G174" s="152" t="s">
        <v>462</v>
      </c>
      <c r="H174" s="153">
        <v>6</v>
      </c>
      <c r="I174" s="154"/>
      <c r="J174" s="154"/>
      <c r="K174" s="155"/>
      <c r="L174" s="28"/>
      <c r="M174" s="156" t="s">
        <v>1</v>
      </c>
      <c r="N174" s="122" t="s">
        <v>37</v>
      </c>
      <c r="O174" s="157">
        <v>0</v>
      </c>
      <c r="P174" s="157">
        <f t="shared" ref="P174:P213" si="18">O174*H174</f>
        <v>0</v>
      </c>
      <c r="Q174" s="157">
        <v>0</v>
      </c>
      <c r="R174" s="157">
        <f t="shared" ref="R174:R213" si="19">Q174*H174</f>
        <v>0</v>
      </c>
      <c r="S174" s="157">
        <v>0</v>
      </c>
      <c r="T174" s="158">
        <f t="shared" ref="T174:T213" si="20">S174*H174</f>
        <v>0</v>
      </c>
      <c r="AR174" s="159" t="s">
        <v>186</v>
      </c>
      <c r="AT174" s="159" t="s">
        <v>161</v>
      </c>
      <c r="AU174" s="159" t="s">
        <v>83</v>
      </c>
      <c r="AY174" s="14" t="s">
        <v>159</v>
      </c>
      <c r="BE174" s="160">
        <f t="shared" ref="BE174:BE213" si="21">IF(N174="základná",J174,0)</f>
        <v>0</v>
      </c>
      <c r="BF174" s="160">
        <f t="shared" ref="BF174:BF213" si="22">IF(N174="znížená",J174,0)</f>
        <v>0</v>
      </c>
      <c r="BG174" s="160">
        <f t="shared" ref="BG174:BG213" si="23">IF(N174="zákl. prenesená",J174,0)</f>
        <v>0</v>
      </c>
      <c r="BH174" s="160">
        <f t="shared" ref="BH174:BH213" si="24">IF(N174="zníž. prenesená",J174,0)</f>
        <v>0</v>
      </c>
      <c r="BI174" s="160">
        <f t="shared" ref="BI174:BI213" si="25">IF(N174="nulová",J174,0)</f>
        <v>0</v>
      </c>
      <c r="BJ174" s="14" t="s">
        <v>83</v>
      </c>
      <c r="BK174" s="160">
        <f t="shared" ref="BK174:BK213" si="26">ROUND(I174*H174,2)</f>
        <v>0</v>
      </c>
      <c r="BL174" s="14" t="s">
        <v>186</v>
      </c>
      <c r="BM174" s="159" t="s">
        <v>301</v>
      </c>
    </row>
    <row r="175" spans="2:65" s="1" customFormat="1" ht="16.5" customHeight="1" x14ac:dyDescent="0.2">
      <c r="B175" s="123"/>
      <c r="C175" s="161" t="s">
        <v>273</v>
      </c>
      <c r="D175" s="161" t="s">
        <v>167</v>
      </c>
      <c r="E175" s="162" t="s">
        <v>1376</v>
      </c>
      <c r="F175" s="163" t="s">
        <v>1377</v>
      </c>
      <c r="G175" s="164" t="s">
        <v>462</v>
      </c>
      <c r="H175" s="165">
        <v>6</v>
      </c>
      <c r="I175" s="166"/>
      <c r="J175" s="166"/>
      <c r="K175" s="167"/>
      <c r="L175" s="168"/>
      <c r="M175" s="169" t="s">
        <v>1</v>
      </c>
      <c r="N175" s="170" t="s">
        <v>37</v>
      </c>
      <c r="O175" s="157">
        <v>0</v>
      </c>
      <c r="P175" s="157">
        <f t="shared" si="18"/>
        <v>0</v>
      </c>
      <c r="Q175" s="157">
        <v>0</v>
      </c>
      <c r="R175" s="157">
        <f t="shared" si="19"/>
        <v>0</v>
      </c>
      <c r="S175" s="157">
        <v>0</v>
      </c>
      <c r="T175" s="158">
        <f t="shared" si="20"/>
        <v>0</v>
      </c>
      <c r="AR175" s="159" t="s">
        <v>214</v>
      </c>
      <c r="AT175" s="159" t="s">
        <v>167</v>
      </c>
      <c r="AU175" s="159" t="s">
        <v>83</v>
      </c>
      <c r="AY175" s="14" t="s">
        <v>159</v>
      </c>
      <c r="BE175" s="160">
        <f t="shared" si="21"/>
        <v>0</v>
      </c>
      <c r="BF175" s="160">
        <f t="shared" si="22"/>
        <v>0</v>
      </c>
      <c r="BG175" s="160">
        <f t="shared" si="23"/>
        <v>0</v>
      </c>
      <c r="BH175" s="160">
        <f t="shared" si="24"/>
        <v>0</v>
      </c>
      <c r="BI175" s="160">
        <f t="shared" si="25"/>
        <v>0</v>
      </c>
      <c r="BJ175" s="14" t="s">
        <v>83</v>
      </c>
      <c r="BK175" s="160">
        <f t="shared" si="26"/>
        <v>0</v>
      </c>
      <c r="BL175" s="14" t="s">
        <v>186</v>
      </c>
      <c r="BM175" s="159" t="s">
        <v>305</v>
      </c>
    </row>
    <row r="176" spans="2:65" s="1" customFormat="1" ht="16.5" customHeight="1" x14ac:dyDescent="0.2">
      <c r="B176" s="123"/>
      <c r="C176" s="149" t="s">
        <v>218</v>
      </c>
      <c r="D176" s="149" t="s">
        <v>161</v>
      </c>
      <c r="E176" s="150" t="s">
        <v>1378</v>
      </c>
      <c r="F176" s="151" t="s">
        <v>1379</v>
      </c>
      <c r="G176" s="152" t="s">
        <v>462</v>
      </c>
      <c r="H176" s="153">
        <v>6</v>
      </c>
      <c r="I176" s="154"/>
      <c r="J176" s="154"/>
      <c r="K176" s="155"/>
      <c r="L176" s="28"/>
      <c r="M176" s="156" t="s">
        <v>1</v>
      </c>
      <c r="N176" s="122" t="s">
        <v>37</v>
      </c>
      <c r="O176" s="157">
        <v>0</v>
      </c>
      <c r="P176" s="157">
        <f t="shared" si="18"/>
        <v>0</v>
      </c>
      <c r="Q176" s="157">
        <v>0</v>
      </c>
      <c r="R176" s="157">
        <f t="shared" si="19"/>
        <v>0</v>
      </c>
      <c r="S176" s="157">
        <v>0</v>
      </c>
      <c r="T176" s="158">
        <f t="shared" si="20"/>
        <v>0</v>
      </c>
      <c r="AR176" s="159" t="s">
        <v>186</v>
      </c>
      <c r="AT176" s="159" t="s">
        <v>161</v>
      </c>
      <c r="AU176" s="159" t="s">
        <v>83</v>
      </c>
      <c r="AY176" s="14" t="s">
        <v>159</v>
      </c>
      <c r="BE176" s="160">
        <f t="shared" si="21"/>
        <v>0</v>
      </c>
      <c r="BF176" s="160">
        <f t="shared" si="22"/>
        <v>0</v>
      </c>
      <c r="BG176" s="160">
        <f t="shared" si="23"/>
        <v>0</v>
      </c>
      <c r="BH176" s="160">
        <f t="shared" si="24"/>
        <v>0</v>
      </c>
      <c r="BI176" s="160">
        <f t="shared" si="25"/>
        <v>0</v>
      </c>
      <c r="BJ176" s="14" t="s">
        <v>83</v>
      </c>
      <c r="BK176" s="160">
        <f t="shared" si="26"/>
        <v>0</v>
      </c>
      <c r="BL176" s="14" t="s">
        <v>186</v>
      </c>
      <c r="BM176" s="159" t="s">
        <v>308</v>
      </c>
    </row>
    <row r="177" spans="2:65" s="1" customFormat="1" ht="16.5" customHeight="1" x14ac:dyDescent="0.2">
      <c r="B177" s="123"/>
      <c r="C177" s="161" t="s">
        <v>280</v>
      </c>
      <c r="D177" s="161" t="s">
        <v>167</v>
      </c>
      <c r="E177" s="162" t="s">
        <v>1380</v>
      </c>
      <c r="F177" s="163" t="s">
        <v>1381</v>
      </c>
      <c r="G177" s="164" t="s">
        <v>462</v>
      </c>
      <c r="H177" s="165">
        <v>6</v>
      </c>
      <c r="I177" s="166"/>
      <c r="J177" s="166"/>
      <c r="K177" s="167"/>
      <c r="L177" s="168"/>
      <c r="M177" s="169" t="s">
        <v>1</v>
      </c>
      <c r="N177" s="170" t="s">
        <v>37</v>
      </c>
      <c r="O177" s="157">
        <v>0</v>
      </c>
      <c r="P177" s="157">
        <f t="shared" si="18"/>
        <v>0</v>
      </c>
      <c r="Q177" s="157">
        <v>0</v>
      </c>
      <c r="R177" s="157">
        <f t="shared" si="19"/>
        <v>0</v>
      </c>
      <c r="S177" s="157">
        <v>0</v>
      </c>
      <c r="T177" s="158">
        <f t="shared" si="20"/>
        <v>0</v>
      </c>
      <c r="AR177" s="159" t="s">
        <v>214</v>
      </c>
      <c r="AT177" s="159" t="s">
        <v>167</v>
      </c>
      <c r="AU177" s="159" t="s">
        <v>83</v>
      </c>
      <c r="AY177" s="14" t="s">
        <v>159</v>
      </c>
      <c r="BE177" s="160">
        <f t="shared" si="21"/>
        <v>0</v>
      </c>
      <c r="BF177" s="160">
        <f t="shared" si="22"/>
        <v>0</v>
      </c>
      <c r="BG177" s="160">
        <f t="shared" si="23"/>
        <v>0</v>
      </c>
      <c r="BH177" s="160">
        <f t="shared" si="24"/>
        <v>0</v>
      </c>
      <c r="BI177" s="160">
        <f t="shared" si="25"/>
        <v>0</v>
      </c>
      <c r="BJ177" s="14" t="s">
        <v>83</v>
      </c>
      <c r="BK177" s="160">
        <f t="shared" si="26"/>
        <v>0</v>
      </c>
      <c r="BL177" s="14" t="s">
        <v>186</v>
      </c>
      <c r="BM177" s="159" t="s">
        <v>312</v>
      </c>
    </row>
    <row r="178" spans="2:65" s="1" customFormat="1" ht="16.5" customHeight="1" x14ac:dyDescent="0.2">
      <c r="B178" s="123"/>
      <c r="C178" s="149" t="s">
        <v>221</v>
      </c>
      <c r="D178" s="149" t="s">
        <v>161</v>
      </c>
      <c r="E178" s="150" t="s">
        <v>1382</v>
      </c>
      <c r="F178" s="151" t="s">
        <v>1383</v>
      </c>
      <c r="G178" s="152" t="s">
        <v>462</v>
      </c>
      <c r="H178" s="153">
        <v>6</v>
      </c>
      <c r="I178" s="154"/>
      <c r="J178" s="154"/>
      <c r="K178" s="155"/>
      <c r="L178" s="28"/>
      <c r="M178" s="156" t="s">
        <v>1</v>
      </c>
      <c r="N178" s="122" t="s">
        <v>37</v>
      </c>
      <c r="O178" s="157">
        <v>0</v>
      </c>
      <c r="P178" s="157">
        <f t="shared" si="18"/>
        <v>0</v>
      </c>
      <c r="Q178" s="157">
        <v>0</v>
      </c>
      <c r="R178" s="157">
        <f t="shared" si="19"/>
        <v>0</v>
      </c>
      <c r="S178" s="157">
        <v>0</v>
      </c>
      <c r="T178" s="158">
        <f t="shared" si="20"/>
        <v>0</v>
      </c>
      <c r="AR178" s="159" t="s">
        <v>186</v>
      </c>
      <c r="AT178" s="159" t="s">
        <v>161</v>
      </c>
      <c r="AU178" s="159" t="s">
        <v>83</v>
      </c>
      <c r="AY178" s="14" t="s">
        <v>159</v>
      </c>
      <c r="BE178" s="160">
        <f t="shared" si="21"/>
        <v>0</v>
      </c>
      <c r="BF178" s="160">
        <f t="shared" si="22"/>
        <v>0</v>
      </c>
      <c r="BG178" s="160">
        <f t="shared" si="23"/>
        <v>0</v>
      </c>
      <c r="BH178" s="160">
        <f t="shared" si="24"/>
        <v>0</v>
      </c>
      <c r="BI178" s="160">
        <f t="shared" si="25"/>
        <v>0</v>
      </c>
      <c r="BJ178" s="14" t="s">
        <v>83</v>
      </c>
      <c r="BK178" s="160">
        <f t="shared" si="26"/>
        <v>0</v>
      </c>
      <c r="BL178" s="14" t="s">
        <v>186</v>
      </c>
      <c r="BM178" s="159" t="s">
        <v>315</v>
      </c>
    </row>
    <row r="179" spans="2:65" s="1" customFormat="1" ht="24.4" customHeight="1" x14ac:dyDescent="0.2">
      <c r="B179" s="123"/>
      <c r="C179" s="161" t="s">
        <v>291</v>
      </c>
      <c r="D179" s="161" t="s">
        <v>167</v>
      </c>
      <c r="E179" s="162" t="s">
        <v>1384</v>
      </c>
      <c r="F179" s="163" t="s">
        <v>1385</v>
      </c>
      <c r="G179" s="164" t="s">
        <v>462</v>
      </c>
      <c r="H179" s="165">
        <v>6</v>
      </c>
      <c r="I179" s="166"/>
      <c r="J179" s="166"/>
      <c r="K179" s="167"/>
      <c r="L179" s="168"/>
      <c r="M179" s="169" t="s">
        <v>1</v>
      </c>
      <c r="N179" s="170" t="s">
        <v>37</v>
      </c>
      <c r="O179" s="157">
        <v>0</v>
      </c>
      <c r="P179" s="157">
        <f t="shared" si="18"/>
        <v>0</v>
      </c>
      <c r="Q179" s="157">
        <v>0</v>
      </c>
      <c r="R179" s="157">
        <f t="shared" si="19"/>
        <v>0</v>
      </c>
      <c r="S179" s="157">
        <v>0</v>
      </c>
      <c r="T179" s="158">
        <f t="shared" si="20"/>
        <v>0</v>
      </c>
      <c r="AR179" s="159" t="s">
        <v>214</v>
      </c>
      <c r="AT179" s="159" t="s">
        <v>167</v>
      </c>
      <c r="AU179" s="159" t="s">
        <v>83</v>
      </c>
      <c r="AY179" s="14" t="s">
        <v>159</v>
      </c>
      <c r="BE179" s="160">
        <f t="shared" si="21"/>
        <v>0</v>
      </c>
      <c r="BF179" s="160">
        <f t="shared" si="22"/>
        <v>0</v>
      </c>
      <c r="BG179" s="160">
        <f t="shared" si="23"/>
        <v>0</v>
      </c>
      <c r="BH179" s="160">
        <f t="shared" si="24"/>
        <v>0</v>
      </c>
      <c r="BI179" s="160">
        <f t="shared" si="25"/>
        <v>0</v>
      </c>
      <c r="BJ179" s="14" t="s">
        <v>83</v>
      </c>
      <c r="BK179" s="160">
        <f t="shared" si="26"/>
        <v>0</v>
      </c>
      <c r="BL179" s="14" t="s">
        <v>186</v>
      </c>
      <c r="BM179" s="159" t="s">
        <v>319</v>
      </c>
    </row>
    <row r="180" spans="2:65" s="1" customFormat="1" ht="24.4" customHeight="1" x14ac:dyDescent="0.2">
      <c r="B180" s="123"/>
      <c r="C180" s="149" t="s">
        <v>225</v>
      </c>
      <c r="D180" s="149" t="s">
        <v>161</v>
      </c>
      <c r="E180" s="150" t="s">
        <v>1386</v>
      </c>
      <c r="F180" s="151" t="s">
        <v>1387</v>
      </c>
      <c r="G180" s="152" t="s">
        <v>462</v>
      </c>
      <c r="H180" s="153">
        <v>5</v>
      </c>
      <c r="I180" s="154"/>
      <c r="J180" s="154"/>
      <c r="K180" s="155"/>
      <c r="L180" s="28"/>
      <c r="M180" s="156" t="s">
        <v>1</v>
      </c>
      <c r="N180" s="122" t="s">
        <v>37</v>
      </c>
      <c r="O180" s="157">
        <v>0</v>
      </c>
      <c r="P180" s="157">
        <f t="shared" si="18"/>
        <v>0</v>
      </c>
      <c r="Q180" s="157">
        <v>0</v>
      </c>
      <c r="R180" s="157">
        <f t="shared" si="19"/>
        <v>0</v>
      </c>
      <c r="S180" s="157">
        <v>0</v>
      </c>
      <c r="T180" s="158">
        <f t="shared" si="20"/>
        <v>0</v>
      </c>
      <c r="AR180" s="159" t="s">
        <v>186</v>
      </c>
      <c r="AT180" s="159" t="s">
        <v>161</v>
      </c>
      <c r="AU180" s="159" t="s">
        <v>83</v>
      </c>
      <c r="AY180" s="14" t="s">
        <v>159</v>
      </c>
      <c r="BE180" s="160">
        <f t="shared" si="21"/>
        <v>0</v>
      </c>
      <c r="BF180" s="160">
        <f t="shared" si="22"/>
        <v>0</v>
      </c>
      <c r="BG180" s="160">
        <f t="shared" si="23"/>
        <v>0</v>
      </c>
      <c r="BH180" s="160">
        <f t="shared" si="24"/>
        <v>0</v>
      </c>
      <c r="BI180" s="160">
        <f t="shared" si="25"/>
        <v>0</v>
      </c>
      <c r="BJ180" s="14" t="s">
        <v>83</v>
      </c>
      <c r="BK180" s="160">
        <f t="shared" si="26"/>
        <v>0</v>
      </c>
      <c r="BL180" s="14" t="s">
        <v>186</v>
      </c>
      <c r="BM180" s="159" t="s">
        <v>324</v>
      </c>
    </row>
    <row r="181" spans="2:65" s="1" customFormat="1" ht="24.4" customHeight="1" x14ac:dyDescent="0.2">
      <c r="B181" s="123"/>
      <c r="C181" s="161" t="s">
        <v>302</v>
      </c>
      <c r="D181" s="161" t="s">
        <v>167</v>
      </c>
      <c r="E181" s="162" t="s">
        <v>1388</v>
      </c>
      <c r="F181" s="163" t="s">
        <v>1389</v>
      </c>
      <c r="G181" s="164" t="s">
        <v>462</v>
      </c>
      <c r="H181" s="165">
        <v>5</v>
      </c>
      <c r="I181" s="166"/>
      <c r="J181" s="166"/>
      <c r="K181" s="167"/>
      <c r="L181" s="168"/>
      <c r="M181" s="169" t="s">
        <v>1</v>
      </c>
      <c r="N181" s="170" t="s">
        <v>37</v>
      </c>
      <c r="O181" s="157">
        <v>0</v>
      </c>
      <c r="P181" s="157">
        <f t="shared" si="18"/>
        <v>0</v>
      </c>
      <c r="Q181" s="157">
        <v>0</v>
      </c>
      <c r="R181" s="157">
        <f t="shared" si="19"/>
        <v>0</v>
      </c>
      <c r="S181" s="157">
        <v>0</v>
      </c>
      <c r="T181" s="158">
        <f t="shared" si="20"/>
        <v>0</v>
      </c>
      <c r="AR181" s="159" t="s">
        <v>214</v>
      </c>
      <c r="AT181" s="159" t="s">
        <v>167</v>
      </c>
      <c r="AU181" s="159" t="s">
        <v>83</v>
      </c>
      <c r="AY181" s="14" t="s">
        <v>159</v>
      </c>
      <c r="BE181" s="160">
        <f t="shared" si="21"/>
        <v>0</v>
      </c>
      <c r="BF181" s="160">
        <f t="shared" si="22"/>
        <v>0</v>
      </c>
      <c r="BG181" s="160">
        <f t="shared" si="23"/>
        <v>0</v>
      </c>
      <c r="BH181" s="160">
        <f t="shared" si="24"/>
        <v>0</v>
      </c>
      <c r="BI181" s="160">
        <f t="shared" si="25"/>
        <v>0</v>
      </c>
      <c r="BJ181" s="14" t="s">
        <v>83</v>
      </c>
      <c r="BK181" s="160">
        <f t="shared" si="26"/>
        <v>0</v>
      </c>
      <c r="BL181" s="14" t="s">
        <v>186</v>
      </c>
      <c r="BM181" s="159" t="s">
        <v>328</v>
      </c>
    </row>
    <row r="182" spans="2:65" s="1" customFormat="1" ht="24.4" customHeight="1" x14ac:dyDescent="0.2">
      <c r="B182" s="123"/>
      <c r="C182" s="149" t="s">
        <v>229</v>
      </c>
      <c r="D182" s="149" t="s">
        <v>161</v>
      </c>
      <c r="E182" s="150" t="s">
        <v>1390</v>
      </c>
      <c r="F182" s="151" t="s">
        <v>1391</v>
      </c>
      <c r="G182" s="152" t="s">
        <v>462</v>
      </c>
      <c r="H182" s="153">
        <v>6</v>
      </c>
      <c r="I182" s="154"/>
      <c r="J182" s="154"/>
      <c r="K182" s="155"/>
      <c r="L182" s="28"/>
      <c r="M182" s="156" t="s">
        <v>1</v>
      </c>
      <c r="N182" s="122" t="s">
        <v>37</v>
      </c>
      <c r="O182" s="157">
        <v>0</v>
      </c>
      <c r="P182" s="157">
        <f t="shared" si="18"/>
        <v>0</v>
      </c>
      <c r="Q182" s="157">
        <v>0</v>
      </c>
      <c r="R182" s="157">
        <f t="shared" si="19"/>
        <v>0</v>
      </c>
      <c r="S182" s="157">
        <v>0</v>
      </c>
      <c r="T182" s="158">
        <f t="shared" si="20"/>
        <v>0</v>
      </c>
      <c r="AR182" s="159" t="s">
        <v>186</v>
      </c>
      <c r="AT182" s="159" t="s">
        <v>161</v>
      </c>
      <c r="AU182" s="159" t="s">
        <v>83</v>
      </c>
      <c r="AY182" s="14" t="s">
        <v>159</v>
      </c>
      <c r="BE182" s="160">
        <f t="shared" si="21"/>
        <v>0</v>
      </c>
      <c r="BF182" s="160">
        <f t="shared" si="22"/>
        <v>0</v>
      </c>
      <c r="BG182" s="160">
        <f t="shared" si="23"/>
        <v>0</v>
      </c>
      <c r="BH182" s="160">
        <f t="shared" si="24"/>
        <v>0</v>
      </c>
      <c r="BI182" s="160">
        <f t="shared" si="25"/>
        <v>0</v>
      </c>
      <c r="BJ182" s="14" t="s">
        <v>83</v>
      </c>
      <c r="BK182" s="160">
        <f t="shared" si="26"/>
        <v>0</v>
      </c>
      <c r="BL182" s="14" t="s">
        <v>186</v>
      </c>
      <c r="BM182" s="159" t="s">
        <v>331</v>
      </c>
    </row>
    <row r="183" spans="2:65" s="1" customFormat="1" ht="69" customHeight="1" x14ac:dyDescent="0.2">
      <c r="B183" s="123"/>
      <c r="C183" s="161" t="s">
        <v>309</v>
      </c>
      <c r="D183" s="161" t="s">
        <v>167</v>
      </c>
      <c r="E183" s="162" t="s">
        <v>1392</v>
      </c>
      <c r="F183" s="163" t="s">
        <v>1785</v>
      </c>
      <c r="G183" s="164" t="s">
        <v>462</v>
      </c>
      <c r="H183" s="165">
        <v>6</v>
      </c>
      <c r="I183" s="166"/>
      <c r="J183" s="166"/>
      <c r="K183" s="167"/>
      <c r="L183" s="168"/>
      <c r="M183" s="169" t="s">
        <v>1</v>
      </c>
      <c r="N183" s="170" t="s">
        <v>37</v>
      </c>
      <c r="O183" s="157">
        <v>0</v>
      </c>
      <c r="P183" s="157">
        <f t="shared" si="18"/>
        <v>0</v>
      </c>
      <c r="Q183" s="157">
        <v>0</v>
      </c>
      <c r="R183" s="157">
        <f t="shared" si="19"/>
        <v>0</v>
      </c>
      <c r="S183" s="157">
        <v>0</v>
      </c>
      <c r="T183" s="158">
        <f t="shared" si="20"/>
        <v>0</v>
      </c>
      <c r="V183" s="299"/>
      <c r="W183" s="299"/>
      <c r="AR183" s="159" t="s">
        <v>214</v>
      </c>
      <c r="AT183" s="159" t="s">
        <v>167</v>
      </c>
      <c r="AU183" s="159" t="s">
        <v>83</v>
      </c>
      <c r="AY183" s="14" t="s">
        <v>159</v>
      </c>
      <c r="BE183" s="160">
        <f t="shared" si="21"/>
        <v>0</v>
      </c>
      <c r="BF183" s="160">
        <f t="shared" si="22"/>
        <v>0</v>
      </c>
      <c r="BG183" s="160">
        <f t="shared" si="23"/>
        <v>0</v>
      </c>
      <c r="BH183" s="160">
        <f t="shared" si="24"/>
        <v>0</v>
      </c>
      <c r="BI183" s="160">
        <f t="shared" si="25"/>
        <v>0</v>
      </c>
      <c r="BJ183" s="14" t="s">
        <v>83</v>
      </c>
      <c r="BK183" s="160">
        <f t="shared" si="26"/>
        <v>0</v>
      </c>
      <c r="BL183" s="14" t="s">
        <v>186</v>
      </c>
      <c r="BM183" s="159" t="s">
        <v>335</v>
      </c>
    </row>
    <row r="184" spans="2:65" s="1" customFormat="1" ht="24.4" customHeight="1" x14ac:dyDescent="0.2">
      <c r="B184" s="123"/>
      <c r="C184" s="149" t="s">
        <v>233</v>
      </c>
      <c r="D184" s="149" t="s">
        <v>161</v>
      </c>
      <c r="E184" s="150" t="s">
        <v>1393</v>
      </c>
      <c r="F184" s="151" t="s">
        <v>1394</v>
      </c>
      <c r="G184" s="152" t="s">
        <v>462</v>
      </c>
      <c r="H184" s="153">
        <v>11</v>
      </c>
      <c r="I184" s="154"/>
      <c r="J184" s="154"/>
      <c r="K184" s="155"/>
      <c r="L184" s="28"/>
      <c r="M184" s="156" t="s">
        <v>1</v>
      </c>
      <c r="N184" s="122" t="s">
        <v>37</v>
      </c>
      <c r="O184" s="157">
        <v>0</v>
      </c>
      <c r="P184" s="157">
        <f t="shared" si="18"/>
        <v>0</v>
      </c>
      <c r="Q184" s="157">
        <v>0</v>
      </c>
      <c r="R184" s="157">
        <f t="shared" si="19"/>
        <v>0</v>
      </c>
      <c r="S184" s="157">
        <v>0</v>
      </c>
      <c r="T184" s="158">
        <f t="shared" si="20"/>
        <v>0</v>
      </c>
      <c r="V184" s="199"/>
      <c r="W184" s="199"/>
      <c r="AR184" s="159" t="s">
        <v>186</v>
      </c>
      <c r="AT184" s="159" t="s">
        <v>161</v>
      </c>
      <c r="AU184" s="159" t="s">
        <v>83</v>
      </c>
      <c r="AY184" s="14" t="s">
        <v>159</v>
      </c>
      <c r="BE184" s="160">
        <f t="shared" si="21"/>
        <v>0</v>
      </c>
      <c r="BF184" s="160">
        <f t="shared" si="22"/>
        <v>0</v>
      </c>
      <c r="BG184" s="160">
        <f t="shared" si="23"/>
        <v>0</v>
      </c>
      <c r="BH184" s="160">
        <f t="shared" si="24"/>
        <v>0</v>
      </c>
      <c r="BI184" s="160">
        <f t="shared" si="25"/>
        <v>0</v>
      </c>
      <c r="BJ184" s="14" t="s">
        <v>83</v>
      </c>
      <c r="BK184" s="160">
        <f t="shared" si="26"/>
        <v>0</v>
      </c>
      <c r="BL184" s="14" t="s">
        <v>186</v>
      </c>
      <c r="BM184" s="159" t="s">
        <v>337</v>
      </c>
    </row>
    <row r="185" spans="2:65" s="1" customFormat="1" ht="24.4" customHeight="1" x14ac:dyDescent="0.2">
      <c r="B185" s="123"/>
      <c r="C185" s="161" t="s">
        <v>316</v>
      </c>
      <c r="D185" s="161" t="s">
        <v>167</v>
      </c>
      <c r="E185" s="162" t="s">
        <v>1395</v>
      </c>
      <c r="F185" s="163" t="s">
        <v>1786</v>
      </c>
      <c r="G185" s="164" t="s">
        <v>462</v>
      </c>
      <c r="H185" s="165">
        <v>3</v>
      </c>
      <c r="I185" s="166"/>
      <c r="J185" s="166"/>
      <c r="K185" s="167"/>
      <c r="L185" s="168"/>
      <c r="M185" s="169" t="s">
        <v>1</v>
      </c>
      <c r="N185" s="170" t="s">
        <v>37</v>
      </c>
      <c r="O185" s="157">
        <v>0</v>
      </c>
      <c r="P185" s="157">
        <f t="shared" si="18"/>
        <v>0</v>
      </c>
      <c r="Q185" s="157">
        <v>0</v>
      </c>
      <c r="R185" s="157">
        <f t="shared" si="19"/>
        <v>0</v>
      </c>
      <c r="S185" s="157">
        <v>0</v>
      </c>
      <c r="T185" s="158">
        <f t="shared" si="20"/>
        <v>0</v>
      </c>
      <c r="V185" s="299"/>
      <c r="W185" s="299"/>
      <c r="AR185" s="159" t="s">
        <v>214</v>
      </c>
      <c r="AT185" s="159" t="s">
        <v>167</v>
      </c>
      <c r="AU185" s="159" t="s">
        <v>83</v>
      </c>
      <c r="AY185" s="14" t="s">
        <v>159</v>
      </c>
      <c r="BE185" s="160">
        <f t="shared" si="21"/>
        <v>0</v>
      </c>
      <c r="BF185" s="160">
        <f t="shared" si="22"/>
        <v>0</v>
      </c>
      <c r="BG185" s="160">
        <f t="shared" si="23"/>
        <v>0</v>
      </c>
      <c r="BH185" s="160">
        <f t="shared" si="24"/>
        <v>0</v>
      </c>
      <c r="BI185" s="160">
        <f t="shared" si="25"/>
        <v>0</v>
      </c>
      <c r="BJ185" s="14" t="s">
        <v>83</v>
      </c>
      <c r="BK185" s="160">
        <f t="shared" si="26"/>
        <v>0</v>
      </c>
      <c r="BL185" s="14" t="s">
        <v>186</v>
      </c>
      <c r="BM185" s="159" t="s">
        <v>341</v>
      </c>
    </row>
    <row r="186" spans="2:65" s="1" customFormat="1" ht="24.4" customHeight="1" x14ac:dyDescent="0.2">
      <c r="B186" s="123"/>
      <c r="C186" s="161" t="s">
        <v>236</v>
      </c>
      <c r="D186" s="161" t="s">
        <v>167</v>
      </c>
      <c r="E186" s="162" t="s">
        <v>1396</v>
      </c>
      <c r="F186" s="163" t="s">
        <v>1787</v>
      </c>
      <c r="G186" s="164" t="s">
        <v>462</v>
      </c>
      <c r="H186" s="165">
        <v>8</v>
      </c>
      <c r="I186" s="166"/>
      <c r="J186" s="166"/>
      <c r="K186" s="167"/>
      <c r="L186" s="168"/>
      <c r="M186" s="169" t="s">
        <v>1</v>
      </c>
      <c r="N186" s="170" t="s">
        <v>37</v>
      </c>
      <c r="O186" s="157">
        <v>0</v>
      </c>
      <c r="P186" s="157">
        <f t="shared" si="18"/>
        <v>0</v>
      </c>
      <c r="Q186" s="157">
        <v>0</v>
      </c>
      <c r="R186" s="157">
        <f t="shared" si="19"/>
        <v>0</v>
      </c>
      <c r="S186" s="157">
        <v>0</v>
      </c>
      <c r="T186" s="158">
        <f t="shared" si="20"/>
        <v>0</v>
      </c>
      <c r="V186" s="299"/>
      <c r="W186" s="299"/>
      <c r="AR186" s="159" t="s">
        <v>214</v>
      </c>
      <c r="AT186" s="159" t="s">
        <v>167</v>
      </c>
      <c r="AU186" s="159" t="s">
        <v>83</v>
      </c>
      <c r="AY186" s="14" t="s">
        <v>159</v>
      </c>
      <c r="BE186" s="160">
        <f t="shared" si="21"/>
        <v>0</v>
      </c>
      <c r="BF186" s="160">
        <f t="shared" si="22"/>
        <v>0</v>
      </c>
      <c r="BG186" s="160">
        <f t="shared" si="23"/>
        <v>0</v>
      </c>
      <c r="BH186" s="160">
        <f t="shared" si="24"/>
        <v>0</v>
      </c>
      <c r="BI186" s="160">
        <f t="shared" si="25"/>
        <v>0</v>
      </c>
      <c r="BJ186" s="14" t="s">
        <v>83</v>
      </c>
      <c r="BK186" s="160">
        <f t="shared" si="26"/>
        <v>0</v>
      </c>
      <c r="BL186" s="14" t="s">
        <v>186</v>
      </c>
      <c r="BM186" s="159" t="s">
        <v>346</v>
      </c>
    </row>
    <row r="187" spans="2:65" s="1" customFormat="1" ht="38.25" customHeight="1" x14ac:dyDescent="0.2">
      <c r="B187" s="123"/>
      <c r="C187" s="149" t="s">
        <v>325</v>
      </c>
      <c r="D187" s="149" t="s">
        <v>161</v>
      </c>
      <c r="E187" s="150" t="s">
        <v>1397</v>
      </c>
      <c r="F187" s="151" t="s">
        <v>1788</v>
      </c>
      <c r="G187" s="152" t="s">
        <v>462</v>
      </c>
      <c r="H187" s="153">
        <v>11</v>
      </c>
      <c r="I187" s="154"/>
      <c r="J187" s="154"/>
      <c r="K187" s="155"/>
      <c r="L187" s="28"/>
      <c r="M187" s="156" t="s">
        <v>1</v>
      </c>
      <c r="N187" s="122" t="s">
        <v>37</v>
      </c>
      <c r="O187" s="157">
        <v>0</v>
      </c>
      <c r="P187" s="157">
        <f t="shared" si="18"/>
        <v>0</v>
      </c>
      <c r="Q187" s="157">
        <v>0</v>
      </c>
      <c r="R187" s="157">
        <f t="shared" si="19"/>
        <v>0</v>
      </c>
      <c r="S187" s="157">
        <v>0</v>
      </c>
      <c r="T187" s="158">
        <f t="shared" si="20"/>
        <v>0</v>
      </c>
      <c r="V187" s="299"/>
      <c r="W187" s="299"/>
      <c r="AR187" s="159" t="s">
        <v>186</v>
      </c>
      <c r="AT187" s="159" t="s">
        <v>161</v>
      </c>
      <c r="AU187" s="159" t="s">
        <v>83</v>
      </c>
      <c r="AY187" s="14" t="s">
        <v>159</v>
      </c>
      <c r="BE187" s="160">
        <f t="shared" si="21"/>
        <v>0</v>
      </c>
      <c r="BF187" s="160">
        <f t="shared" si="22"/>
        <v>0</v>
      </c>
      <c r="BG187" s="160">
        <f t="shared" si="23"/>
        <v>0</v>
      </c>
      <c r="BH187" s="160">
        <f t="shared" si="24"/>
        <v>0</v>
      </c>
      <c r="BI187" s="160">
        <f t="shared" si="25"/>
        <v>0</v>
      </c>
      <c r="BJ187" s="14" t="s">
        <v>83</v>
      </c>
      <c r="BK187" s="160">
        <f t="shared" si="26"/>
        <v>0</v>
      </c>
      <c r="BL187" s="14" t="s">
        <v>186</v>
      </c>
      <c r="BM187" s="159" t="s">
        <v>350</v>
      </c>
    </row>
    <row r="188" spans="2:65" s="1" customFormat="1" ht="16.5" customHeight="1" x14ac:dyDescent="0.2">
      <c r="B188" s="123"/>
      <c r="C188" s="161" t="s">
        <v>240</v>
      </c>
      <c r="D188" s="161" t="s">
        <v>167</v>
      </c>
      <c r="E188" s="162" t="s">
        <v>1398</v>
      </c>
      <c r="F188" s="163" t="s">
        <v>1399</v>
      </c>
      <c r="G188" s="164" t="s">
        <v>462</v>
      </c>
      <c r="H188" s="165">
        <v>11</v>
      </c>
      <c r="I188" s="166"/>
      <c r="J188" s="166"/>
      <c r="K188" s="167"/>
      <c r="L188" s="168"/>
      <c r="M188" s="169" t="s">
        <v>1</v>
      </c>
      <c r="N188" s="170" t="s">
        <v>37</v>
      </c>
      <c r="O188" s="157">
        <v>0</v>
      </c>
      <c r="P188" s="157">
        <f t="shared" si="18"/>
        <v>0</v>
      </c>
      <c r="Q188" s="157">
        <v>0</v>
      </c>
      <c r="R188" s="157">
        <f t="shared" si="19"/>
        <v>0</v>
      </c>
      <c r="S188" s="157">
        <v>0</v>
      </c>
      <c r="T188" s="158">
        <f t="shared" si="20"/>
        <v>0</v>
      </c>
      <c r="AR188" s="159" t="s">
        <v>214</v>
      </c>
      <c r="AT188" s="159" t="s">
        <v>167</v>
      </c>
      <c r="AU188" s="159" t="s">
        <v>83</v>
      </c>
      <c r="AY188" s="14" t="s">
        <v>159</v>
      </c>
      <c r="BE188" s="160">
        <f t="shared" si="21"/>
        <v>0</v>
      </c>
      <c r="BF188" s="160">
        <f t="shared" si="22"/>
        <v>0</v>
      </c>
      <c r="BG188" s="160">
        <f t="shared" si="23"/>
        <v>0</v>
      </c>
      <c r="BH188" s="160">
        <f t="shared" si="24"/>
        <v>0</v>
      </c>
      <c r="BI188" s="160">
        <f t="shared" si="25"/>
        <v>0</v>
      </c>
      <c r="BJ188" s="14" t="s">
        <v>83</v>
      </c>
      <c r="BK188" s="160">
        <f t="shared" si="26"/>
        <v>0</v>
      </c>
      <c r="BL188" s="14" t="s">
        <v>186</v>
      </c>
      <c r="BM188" s="159" t="s">
        <v>353</v>
      </c>
    </row>
    <row r="189" spans="2:65" s="1" customFormat="1" ht="24.4" customHeight="1" x14ac:dyDescent="0.2">
      <c r="B189" s="123"/>
      <c r="C189" s="149" t="s">
        <v>332</v>
      </c>
      <c r="D189" s="149" t="s">
        <v>161</v>
      </c>
      <c r="E189" s="150" t="s">
        <v>1400</v>
      </c>
      <c r="F189" s="151" t="s">
        <v>1401</v>
      </c>
      <c r="G189" s="152" t="s">
        <v>462</v>
      </c>
      <c r="H189" s="153">
        <v>2</v>
      </c>
      <c r="I189" s="154"/>
      <c r="J189" s="154"/>
      <c r="K189" s="155"/>
      <c r="L189" s="28"/>
      <c r="M189" s="156" t="s">
        <v>1</v>
      </c>
      <c r="N189" s="122" t="s">
        <v>37</v>
      </c>
      <c r="O189" s="157">
        <v>0</v>
      </c>
      <c r="P189" s="157">
        <f t="shared" si="18"/>
        <v>0</v>
      </c>
      <c r="Q189" s="157">
        <v>0</v>
      </c>
      <c r="R189" s="157">
        <f t="shared" si="19"/>
        <v>0</v>
      </c>
      <c r="S189" s="157">
        <v>0</v>
      </c>
      <c r="T189" s="158">
        <f t="shared" si="20"/>
        <v>0</v>
      </c>
      <c r="AR189" s="159" t="s">
        <v>186</v>
      </c>
      <c r="AT189" s="159" t="s">
        <v>161</v>
      </c>
      <c r="AU189" s="159" t="s">
        <v>83</v>
      </c>
      <c r="AY189" s="14" t="s">
        <v>159</v>
      </c>
      <c r="BE189" s="160">
        <f t="shared" si="21"/>
        <v>0</v>
      </c>
      <c r="BF189" s="160">
        <f t="shared" si="22"/>
        <v>0</v>
      </c>
      <c r="BG189" s="160">
        <f t="shared" si="23"/>
        <v>0</v>
      </c>
      <c r="BH189" s="160">
        <f t="shared" si="24"/>
        <v>0</v>
      </c>
      <c r="BI189" s="160">
        <f t="shared" si="25"/>
        <v>0</v>
      </c>
      <c r="BJ189" s="14" t="s">
        <v>83</v>
      </c>
      <c r="BK189" s="160">
        <f t="shared" si="26"/>
        <v>0</v>
      </c>
      <c r="BL189" s="14" t="s">
        <v>186</v>
      </c>
      <c r="BM189" s="159" t="s">
        <v>357</v>
      </c>
    </row>
    <row r="190" spans="2:65" s="1" customFormat="1" ht="24.4" customHeight="1" x14ac:dyDescent="0.2">
      <c r="B190" s="123"/>
      <c r="C190" s="161" t="s">
        <v>243</v>
      </c>
      <c r="D190" s="161" t="s">
        <v>167</v>
      </c>
      <c r="E190" s="162" t="s">
        <v>1402</v>
      </c>
      <c r="F190" s="163" t="s">
        <v>1403</v>
      </c>
      <c r="G190" s="164" t="s">
        <v>462</v>
      </c>
      <c r="H190" s="165">
        <v>2</v>
      </c>
      <c r="I190" s="166"/>
      <c r="J190" s="166"/>
      <c r="K190" s="167"/>
      <c r="L190" s="168"/>
      <c r="M190" s="169" t="s">
        <v>1</v>
      </c>
      <c r="N190" s="170" t="s">
        <v>37</v>
      </c>
      <c r="O190" s="157">
        <v>0</v>
      </c>
      <c r="P190" s="157">
        <f t="shared" si="18"/>
        <v>0</v>
      </c>
      <c r="Q190" s="157">
        <v>0</v>
      </c>
      <c r="R190" s="157">
        <f t="shared" si="19"/>
        <v>0</v>
      </c>
      <c r="S190" s="157">
        <v>0</v>
      </c>
      <c r="T190" s="158">
        <f t="shared" si="20"/>
        <v>0</v>
      </c>
      <c r="AR190" s="159" t="s">
        <v>214</v>
      </c>
      <c r="AT190" s="159" t="s">
        <v>167</v>
      </c>
      <c r="AU190" s="159" t="s">
        <v>83</v>
      </c>
      <c r="AY190" s="14" t="s">
        <v>159</v>
      </c>
      <c r="BE190" s="160">
        <f t="shared" si="21"/>
        <v>0</v>
      </c>
      <c r="BF190" s="160">
        <f t="shared" si="22"/>
        <v>0</v>
      </c>
      <c r="BG190" s="160">
        <f t="shared" si="23"/>
        <v>0</v>
      </c>
      <c r="BH190" s="160">
        <f t="shared" si="24"/>
        <v>0</v>
      </c>
      <c r="BI190" s="160">
        <f t="shared" si="25"/>
        <v>0</v>
      </c>
      <c r="BJ190" s="14" t="s">
        <v>83</v>
      </c>
      <c r="BK190" s="160">
        <f t="shared" si="26"/>
        <v>0</v>
      </c>
      <c r="BL190" s="14" t="s">
        <v>186</v>
      </c>
      <c r="BM190" s="159" t="s">
        <v>360</v>
      </c>
    </row>
    <row r="191" spans="2:65" s="1" customFormat="1" ht="24.4" customHeight="1" x14ac:dyDescent="0.2">
      <c r="B191" s="123"/>
      <c r="C191" s="149" t="s">
        <v>338</v>
      </c>
      <c r="D191" s="149" t="s">
        <v>161</v>
      </c>
      <c r="E191" s="150" t="s">
        <v>1404</v>
      </c>
      <c r="F191" s="151" t="s">
        <v>1405</v>
      </c>
      <c r="G191" s="152" t="s">
        <v>462</v>
      </c>
      <c r="H191" s="153">
        <v>2</v>
      </c>
      <c r="I191" s="154"/>
      <c r="J191" s="154"/>
      <c r="K191" s="155"/>
      <c r="L191" s="28"/>
      <c r="M191" s="156" t="s">
        <v>1</v>
      </c>
      <c r="N191" s="122" t="s">
        <v>37</v>
      </c>
      <c r="O191" s="157">
        <v>0</v>
      </c>
      <c r="P191" s="157">
        <f t="shared" si="18"/>
        <v>0</v>
      </c>
      <c r="Q191" s="157">
        <v>0</v>
      </c>
      <c r="R191" s="157">
        <f t="shared" si="19"/>
        <v>0</v>
      </c>
      <c r="S191" s="157">
        <v>0</v>
      </c>
      <c r="T191" s="158">
        <f t="shared" si="20"/>
        <v>0</v>
      </c>
      <c r="AR191" s="159" t="s">
        <v>186</v>
      </c>
      <c r="AT191" s="159" t="s">
        <v>161</v>
      </c>
      <c r="AU191" s="159" t="s">
        <v>83</v>
      </c>
      <c r="AY191" s="14" t="s">
        <v>159</v>
      </c>
      <c r="BE191" s="160">
        <f t="shared" si="21"/>
        <v>0</v>
      </c>
      <c r="BF191" s="160">
        <f t="shared" si="22"/>
        <v>0</v>
      </c>
      <c r="BG191" s="160">
        <f t="shared" si="23"/>
        <v>0</v>
      </c>
      <c r="BH191" s="160">
        <f t="shared" si="24"/>
        <v>0</v>
      </c>
      <c r="BI191" s="160">
        <f t="shared" si="25"/>
        <v>0</v>
      </c>
      <c r="BJ191" s="14" t="s">
        <v>83</v>
      </c>
      <c r="BK191" s="160">
        <f t="shared" si="26"/>
        <v>0</v>
      </c>
      <c r="BL191" s="14" t="s">
        <v>186</v>
      </c>
      <c r="BM191" s="159" t="s">
        <v>364</v>
      </c>
    </row>
    <row r="192" spans="2:65" s="1" customFormat="1" ht="24.4" customHeight="1" x14ac:dyDescent="0.2">
      <c r="B192" s="123"/>
      <c r="C192" s="161" t="s">
        <v>247</v>
      </c>
      <c r="D192" s="161" t="s">
        <v>167</v>
      </c>
      <c r="E192" s="162" t="s">
        <v>1406</v>
      </c>
      <c r="F192" s="163" t="s">
        <v>1407</v>
      </c>
      <c r="G192" s="164" t="s">
        <v>462</v>
      </c>
      <c r="H192" s="165">
        <v>2</v>
      </c>
      <c r="I192" s="166"/>
      <c r="J192" s="166"/>
      <c r="K192" s="167"/>
      <c r="L192" s="168"/>
      <c r="M192" s="169" t="s">
        <v>1</v>
      </c>
      <c r="N192" s="170" t="s">
        <v>37</v>
      </c>
      <c r="O192" s="157">
        <v>0</v>
      </c>
      <c r="P192" s="157">
        <f t="shared" si="18"/>
        <v>0</v>
      </c>
      <c r="Q192" s="157">
        <v>0</v>
      </c>
      <c r="R192" s="157">
        <f t="shared" si="19"/>
        <v>0</v>
      </c>
      <c r="S192" s="157">
        <v>0</v>
      </c>
      <c r="T192" s="158">
        <f t="shared" si="20"/>
        <v>0</v>
      </c>
      <c r="AR192" s="159" t="s">
        <v>214</v>
      </c>
      <c r="AT192" s="159" t="s">
        <v>167</v>
      </c>
      <c r="AU192" s="159" t="s">
        <v>83</v>
      </c>
      <c r="AY192" s="14" t="s">
        <v>159</v>
      </c>
      <c r="BE192" s="160">
        <f t="shared" si="21"/>
        <v>0</v>
      </c>
      <c r="BF192" s="160">
        <f t="shared" si="22"/>
        <v>0</v>
      </c>
      <c r="BG192" s="160">
        <f t="shared" si="23"/>
        <v>0</v>
      </c>
      <c r="BH192" s="160">
        <f t="shared" si="24"/>
        <v>0</v>
      </c>
      <c r="BI192" s="160">
        <f t="shared" si="25"/>
        <v>0</v>
      </c>
      <c r="BJ192" s="14" t="s">
        <v>83</v>
      </c>
      <c r="BK192" s="160">
        <f t="shared" si="26"/>
        <v>0</v>
      </c>
      <c r="BL192" s="14" t="s">
        <v>186</v>
      </c>
      <c r="BM192" s="159" t="s">
        <v>367</v>
      </c>
    </row>
    <row r="193" spans="2:65" s="1" customFormat="1" ht="33" customHeight="1" x14ac:dyDescent="0.2">
      <c r="B193" s="123"/>
      <c r="C193" s="149" t="s">
        <v>347</v>
      </c>
      <c r="D193" s="149" t="s">
        <v>161</v>
      </c>
      <c r="E193" s="150" t="s">
        <v>1408</v>
      </c>
      <c r="F193" s="151" t="s">
        <v>1409</v>
      </c>
      <c r="G193" s="152" t="s">
        <v>462</v>
      </c>
      <c r="H193" s="153">
        <v>1</v>
      </c>
      <c r="I193" s="154"/>
      <c r="J193" s="154"/>
      <c r="K193" s="155"/>
      <c r="L193" s="28"/>
      <c r="M193" s="156" t="s">
        <v>1</v>
      </c>
      <c r="N193" s="122" t="s">
        <v>37</v>
      </c>
      <c r="O193" s="157">
        <v>0</v>
      </c>
      <c r="P193" s="157">
        <f t="shared" si="18"/>
        <v>0</v>
      </c>
      <c r="Q193" s="157">
        <v>0</v>
      </c>
      <c r="R193" s="157">
        <f t="shared" si="19"/>
        <v>0</v>
      </c>
      <c r="S193" s="157">
        <v>0</v>
      </c>
      <c r="T193" s="158">
        <f t="shared" si="20"/>
        <v>0</v>
      </c>
      <c r="AR193" s="159" t="s">
        <v>186</v>
      </c>
      <c r="AT193" s="159" t="s">
        <v>161</v>
      </c>
      <c r="AU193" s="159" t="s">
        <v>83</v>
      </c>
      <c r="AY193" s="14" t="s">
        <v>159</v>
      </c>
      <c r="BE193" s="160">
        <f t="shared" si="21"/>
        <v>0</v>
      </c>
      <c r="BF193" s="160">
        <f t="shared" si="22"/>
        <v>0</v>
      </c>
      <c r="BG193" s="160">
        <f t="shared" si="23"/>
        <v>0</v>
      </c>
      <c r="BH193" s="160">
        <f t="shared" si="24"/>
        <v>0</v>
      </c>
      <c r="BI193" s="160">
        <f t="shared" si="25"/>
        <v>0</v>
      </c>
      <c r="BJ193" s="14" t="s">
        <v>83</v>
      </c>
      <c r="BK193" s="160">
        <f t="shared" si="26"/>
        <v>0</v>
      </c>
      <c r="BL193" s="14" t="s">
        <v>186</v>
      </c>
      <c r="BM193" s="159" t="s">
        <v>372</v>
      </c>
    </row>
    <row r="194" spans="2:65" s="1" customFormat="1" ht="24.4" customHeight="1" x14ac:dyDescent="0.2">
      <c r="B194" s="123"/>
      <c r="C194" s="161" t="s">
        <v>250</v>
      </c>
      <c r="D194" s="161" t="s">
        <v>167</v>
      </c>
      <c r="E194" s="162" t="s">
        <v>1410</v>
      </c>
      <c r="F194" s="163" t="s">
        <v>1411</v>
      </c>
      <c r="G194" s="164" t="s">
        <v>462</v>
      </c>
      <c r="H194" s="165">
        <v>1</v>
      </c>
      <c r="I194" s="166"/>
      <c r="J194" s="166"/>
      <c r="K194" s="167"/>
      <c r="L194" s="168"/>
      <c r="M194" s="169" t="s">
        <v>1</v>
      </c>
      <c r="N194" s="170" t="s">
        <v>37</v>
      </c>
      <c r="O194" s="157">
        <v>0</v>
      </c>
      <c r="P194" s="157">
        <f t="shared" si="18"/>
        <v>0</v>
      </c>
      <c r="Q194" s="157">
        <v>0</v>
      </c>
      <c r="R194" s="157">
        <f t="shared" si="19"/>
        <v>0</v>
      </c>
      <c r="S194" s="157">
        <v>0</v>
      </c>
      <c r="T194" s="158">
        <f t="shared" si="20"/>
        <v>0</v>
      </c>
      <c r="AR194" s="159" t="s">
        <v>214</v>
      </c>
      <c r="AT194" s="159" t="s">
        <v>167</v>
      </c>
      <c r="AU194" s="159" t="s">
        <v>83</v>
      </c>
      <c r="AY194" s="14" t="s">
        <v>159</v>
      </c>
      <c r="BE194" s="160">
        <f t="shared" si="21"/>
        <v>0</v>
      </c>
      <c r="BF194" s="160">
        <f t="shared" si="22"/>
        <v>0</v>
      </c>
      <c r="BG194" s="160">
        <f t="shared" si="23"/>
        <v>0</v>
      </c>
      <c r="BH194" s="160">
        <f t="shared" si="24"/>
        <v>0</v>
      </c>
      <c r="BI194" s="160">
        <f t="shared" si="25"/>
        <v>0</v>
      </c>
      <c r="BJ194" s="14" t="s">
        <v>83</v>
      </c>
      <c r="BK194" s="160">
        <f t="shared" si="26"/>
        <v>0</v>
      </c>
      <c r="BL194" s="14" t="s">
        <v>186</v>
      </c>
      <c r="BM194" s="159" t="s">
        <v>375</v>
      </c>
    </row>
    <row r="195" spans="2:65" s="1" customFormat="1" ht="16.5" customHeight="1" x14ac:dyDescent="0.2">
      <c r="B195" s="123"/>
      <c r="C195" s="149" t="s">
        <v>354</v>
      </c>
      <c r="D195" s="149" t="s">
        <v>161</v>
      </c>
      <c r="E195" s="150" t="s">
        <v>1412</v>
      </c>
      <c r="F195" s="151" t="s">
        <v>1413</v>
      </c>
      <c r="G195" s="152" t="s">
        <v>462</v>
      </c>
      <c r="H195" s="153">
        <v>30</v>
      </c>
      <c r="I195" s="154"/>
      <c r="J195" s="154"/>
      <c r="K195" s="155"/>
      <c r="L195" s="28"/>
      <c r="M195" s="156" t="s">
        <v>1</v>
      </c>
      <c r="N195" s="122" t="s">
        <v>37</v>
      </c>
      <c r="O195" s="157">
        <v>0</v>
      </c>
      <c r="P195" s="157">
        <f t="shared" si="18"/>
        <v>0</v>
      </c>
      <c r="Q195" s="157">
        <v>0</v>
      </c>
      <c r="R195" s="157">
        <f t="shared" si="19"/>
        <v>0</v>
      </c>
      <c r="S195" s="157">
        <v>0</v>
      </c>
      <c r="T195" s="158">
        <f t="shared" si="20"/>
        <v>0</v>
      </c>
      <c r="AR195" s="159" t="s">
        <v>186</v>
      </c>
      <c r="AT195" s="159" t="s">
        <v>161</v>
      </c>
      <c r="AU195" s="159" t="s">
        <v>83</v>
      </c>
      <c r="AY195" s="14" t="s">
        <v>159</v>
      </c>
      <c r="BE195" s="160">
        <f t="shared" si="21"/>
        <v>0</v>
      </c>
      <c r="BF195" s="160">
        <f t="shared" si="22"/>
        <v>0</v>
      </c>
      <c r="BG195" s="160">
        <f t="shared" si="23"/>
        <v>0</v>
      </c>
      <c r="BH195" s="160">
        <f t="shared" si="24"/>
        <v>0</v>
      </c>
      <c r="BI195" s="160">
        <f t="shared" si="25"/>
        <v>0</v>
      </c>
      <c r="BJ195" s="14" t="s">
        <v>83</v>
      </c>
      <c r="BK195" s="160">
        <f t="shared" si="26"/>
        <v>0</v>
      </c>
      <c r="BL195" s="14" t="s">
        <v>186</v>
      </c>
      <c r="BM195" s="159" t="s">
        <v>379</v>
      </c>
    </row>
    <row r="196" spans="2:65" s="1" customFormat="1" ht="24.4" customHeight="1" x14ac:dyDescent="0.2">
      <c r="B196" s="123"/>
      <c r="C196" s="161" t="s">
        <v>254</v>
      </c>
      <c r="D196" s="161" t="s">
        <v>167</v>
      </c>
      <c r="E196" s="162" t="s">
        <v>1414</v>
      </c>
      <c r="F196" s="163" t="s">
        <v>1415</v>
      </c>
      <c r="G196" s="164" t="s">
        <v>462</v>
      </c>
      <c r="H196" s="165">
        <v>30</v>
      </c>
      <c r="I196" s="166"/>
      <c r="J196" s="166"/>
      <c r="K196" s="167"/>
      <c r="L196" s="168"/>
      <c r="M196" s="169" t="s">
        <v>1</v>
      </c>
      <c r="N196" s="170" t="s">
        <v>37</v>
      </c>
      <c r="O196" s="157">
        <v>0</v>
      </c>
      <c r="P196" s="157">
        <f t="shared" si="18"/>
        <v>0</v>
      </c>
      <c r="Q196" s="157">
        <v>0</v>
      </c>
      <c r="R196" s="157">
        <f t="shared" si="19"/>
        <v>0</v>
      </c>
      <c r="S196" s="157">
        <v>0</v>
      </c>
      <c r="T196" s="158">
        <f t="shared" si="20"/>
        <v>0</v>
      </c>
      <c r="AR196" s="159" t="s">
        <v>214</v>
      </c>
      <c r="AT196" s="159" t="s">
        <v>167</v>
      </c>
      <c r="AU196" s="159" t="s">
        <v>83</v>
      </c>
      <c r="AY196" s="14" t="s">
        <v>159</v>
      </c>
      <c r="BE196" s="160">
        <f t="shared" si="21"/>
        <v>0</v>
      </c>
      <c r="BF196" s="160">
        <f t="shared" si="22"/>
        <v>0</v>
      </c>
      <c r="BG196" s="160">
        <f t="shared" si="23"/>
        <v>0</v>
      </c>
      <c r="BH196" s="160">
        <f t="shared" si="24"/>
        <v>0</v>
      </c>
      <c r="BI196" s="160">
        <f t="shared" si="25"/>
        <v>0</v>
      </c>
      <c r="BJ196" s="14" t="s">
        <v>83</v>
      </c>
      <c r="BK196" s="160">
        <f t="shared" si="26"/>
        <v>0</v>
      </c>
      <c r="BL196" s="14" t="s">
        <v>186</v>
      </c>
      <c r="BM196" s="159" t="s">
        <v>382</v>
      </c>
    </row>
    <row r="197" spans="2:65" s="1" customFormat="1" ht="33" customHeight="1" x14ac:dyDescent="0.2">
      <c r="B197" s="123"/>
      <c r="C197" s="149" t="s">
        <v>361</v>
      </c>
      <c r="D197" s="149" t="s">
        <v>161</v>
      </c>
      <c r="E197" s="150" t="s">
        <v>1416</v>
      </c>
      <c r="F197" s="151" t="s">
        <v>1417</v>
      </c>
      <c r="G197" s="152" t="s">
        <v>462</v>
      </c>
      <c r="H197" s="153">
        <v>12</v>
      </c>
      <c r="I197" s="154"/>
      <c r="J197" s="154"/>
      <c r="K197" s="155"/>
      <c r="L197" s="28"/>
      <c r="M197" s="156" t="s">
        <v>1</v>
      </c>
      <c r="N197" s="122" t="s">
        <v>37</v>
      </c>
      <c r="O197" s="157">
        <v>0</v>
      </c>
      <c r="P197" s="157">
        <f t="shared" si="18"/>
        <v>0</v>
      </c>
      <c r="Q197" s="157">
        <v>0</v>
      </c>
      <c r="R197" s="157">
        <f t="shared" si="19"/>
        <v>0</v>
      </c>
      <c r="S197" s="157">
        <v>0</v>
      </c>
      <c r="T197" s="158">
        <f t="shared" si="20"/>
        <v>0</v>
      </c>
      <c r="AR197" s="159" t="s">
        <v>186</v>
      </c>
      <c r="AT197" s="159" t="s">
        <v>161</v>
      </c>
      <c r="AU197" s="159" t="s">
        <v>83</v>
      </c>
      <c r="AY197" s="14" t="s">
        <v>159</v>
      </c>
      <c r="BE197" s="160">
        <f t="shared" si="21"/>
        <v>0</v>
      </c>
      <c r="BF197" s="160">
        <f t="shared" si="22"/>
        <v>0</v>
      </c>
      <c r="BG197" s="160">
        <f t="shared" si="23"/>
        <v>0</v>
      </c>
      <c r="BH197" s="160">
        <f t="shared" si="24"/>
        <v>0</v>
      </c>
      <c r="BI197" s="160">
        <f t="shared" si="25"/>
        <v>0</v>
      </c>
      <c r="BJ197" s="14" t="s">
        <v>83</v>
      </c>
      <c r="BK197" s="160">
        <f t="shared" si="26"/>
        <v>0</v>
      </c>
      <c r="BL197" s="14" t="s">
        <v>186</v>
      </c>
      <c r="BM197" s="159" t="s">
        <v>388</v>
      </c>
    </row>
    <row r="198" spans="2:65" s="1" customFormat="1" ht="16.5" customHeight="1" x14ac:dyDescent="0.2">
      <c r="B198" s="123"/>
      <c r="C198" s="161" t="s">
        <v>257</v>
      </c>
      <c r="D198" s="161" t="s">
        <v>167</v>
      </c>
      <c r="E198" s="162" t="s">
        <v>1418</v>
      </c>
      <c r="F198" s="163" t="s">
        <v>1419</v>
      </c>
      <c r="G198" s="164" t="s">
        <v>462</v>
      </c>
      <c r="H198" s="165">
        <v>1</v>
      </c>
      <c r="I198" s="166"/>
      <c r="J198" s="166"/>
      <c r="K198" s="167"/>
      <c r="L198" s="168"/>
      <c r="M198" s="169" t="s">
        <v>1</v>
      </c>
      <c r="N198" s="170" t="s">
        <v>37</v>
      </c>
      <c r="O198" s="157">
        <v>0</v>
      </c>
      <c r="P198" s="157">
        <f t="shared" si="18"/>
        <v>0</v>
      </c>
      <c r="Q198" s="157">
        <v>0</v>
      </c>
      <c r="R198" s="157">
        <f t="shared" si="19"/>
        <v>0</v>
      </c>
      <c r="S198" s="157">
        <v>0</v>
      </c>
      <c r="T198" s="158">
        <f t="shared" si="20"/>
        <v>0</v>
      </c>
      <c r="AR198" s="159" t="s">
        <v>214</v>
      </c>
      <c r="AT198" s="159" t="s">
        <v>167</v>
      </c>
      <c r="AU198" s="159" t="s">
        <v>83</v>
      </c>
      <c r="AY198" s="14" t="s">
        <v>159</v>
      </c>
      <c r="BE198" s="160">
        <f t="shared" si="21"/>
        <v>0</v>
      </c>
      <c r="BF198" s="160">
        <f t="shared" si="22"/>
        <v>0</v>
      </c>
      <c r="BG198" s="160">
        <f t="shared" si="23"/>
        <v>0</v>
      </c>
      <c r="BH198" s="160">
        <f t="shared" si="24"/>
        <v>0</v>
      </c>
      <c r="BI198" s="160">
        <f t="shared" si="25"/>
        <v>0</v>
      </c>
      <c r="BJ198" s="14" t="s">
        <v>83</v>
      </c>
      <c r="BK198" s="160">
        <f t="shared" si="26"/>
        <v>0</v>
      </c>
      <c r="BL198" s="14" t="s">
        <v>186</v>
      </c>
      <c r="BM198" s="159" t="s">
        <v>391</v>
      </c>
    </row>
    <row r="199" spans="2:65" s="1" customFormat="1" ht="16.5" customHeight="1" x14ac:dyDescent="0.2">
      <c r="B199" s="123"/>
      <c r="C199" s="161" t="s">
        <v>368</v>
      </c>
      <c r="D199" s="161" t="s">
        <v>167</v>
      </c>
      <c r="E199" s="162" t="s">
        <v>1420</v>
      </c>
      <c r="F199" s="163" t="s">
        <v>1421</v>
      </c>
      <c r="G199" s="164" t="s">
        <v>462</v>
      </c>
      <c r="H199" s="165">
        <v>11</v>
      </c>
      <c r="I199" s="166"/>
      <c r="J199" s="166"/>
      <c r="K199" s="167"/>
      <c r="L199" s="168"/>
      <c r="M199" s="169" t="s">
        <v>1</v>
      </c>
      <c r="N199" s="170" t="s">
        <v>37</v>
      </c>
      <c r="O199" s="157">
        <v>0</v>
      </c>
      <c r="P199" s="157">
        <f t="shared" si="18"/>
        <v>0</v>
      </c>
      <c r="Q199" s="157">
        <v>0</v>
      </c>
      <c r="R199" s="157">
        <f t="shared" si="19"/>
        <v>0</v>
      </c>
      <c r="S199" s="157">
        <v>0</v>
      </c>
      <c r="T199" s="158">
        <f t="shared" si="20"/>
        <v>0</v>
      </c>
      <c r="AR199" s="159" t="s">
        <v>214</v>
      </c>
      <c r="AT199" s="159" t="s">
        <v>167</v>
      </c>
      <c r="AU199" s="159" t="s">
        <v>83</v>
      </c>
      <c r="AY199" s="14" t="s">
        <v>159</v>
      </c>
      <c r="BE199" s="160">
        <f t="shared" si="21"/>
        <v>0</v>
      </c>
      <c r="BF199" s="160">
        <f t="shared" si="22"/>
        <v>0</v>
      </c>
      <c r="BG199" s="160">
        <f t="shared" si="23"/>
        <v>0</v>
      </c>
      <c r="BH199" s="160">
        <f t="shared" si="24"/>
        <v>0</v>
      </c>
      <c r="BI199" s="160">
        <f t="shared" si="25"/>
        <v>0</v>
      </c>
      <c r="BJ199" s="14" t="s">
        <v>83</v>
      </c>
      <c r="BK199" s="160">
        <f t="shared" si="26"/>
        <v>0</v>
      </c>
      <c r="BL199" s="14" t="s">
        <v>186</v>
      </c>
      <c r="BM199" s="159" t="s">
        <v>395</v>
      </c>
    </row>
    <row r="200" spans="2:65" s="1" customFormat="1" ht="21.75" customHeight="1" x14ac:dyDescent="0.2">
      <c r="B200" s="123"/>
      <c r="C200" s="149" t="s">
        <v>261</v>
      </c>
      <c r="D200" s="149" t="s">
        <v>161</v>
      </c>
      <c r="E200" s="150" t="s">
        <v>1422</v>
      </c>
      <c r="F200" s="151" t="s">
        <v>1423</v>
      </c>
      <c r="G200" s="152" t="s">
        <v>462</v>
      </c>
      <c r="H200" s="153">
        <v>2</v>
      </c>
      <c r="I200" s="154"/>
      <c r="J200" s="154"/>
      <c r="K200" s="155"/>
      <c r="L200" s="28"/>
      <c r="M200" s="156" t="s">
        <v>1</v>
      </c>
      <c r="N200" s="122" t="s">
        <v>37</v>
      </c>
      <c r="O200" s="157">
        <v>0</v>
      </c>
      <c r="P200" s="157">
        <f t="shared" si="18"/>
        <v>0</v>
      </c>
      <c r="Q200" s="157">
        <v>0</v>
      </c>
      <c r="R200" s="157">
        <f t="shared" si="19"/>
        <v>0</v>
      </c>
      <c r="S200" s="157">
        <v>0</v>
      </c>
      <c r="T200" s="158">
        <f t="shared" si="20"/>
        <v>0</v>
      </c>
      <c r="AR200" s="159" t="s">
        <v>186</v>
      </c>
      <c r="AT200" s="159" t="s">
        <v>161</v>
      </c>
      <c r="AU200" s="159" t="s">
        <v>83</v>
      </c>
      <c r="AY200" s="14" t="s">
        <v>159</v>
      </c>
      <c r="BE200" s="160">
        <f t="shared" si="21"/>
        <v>0</v>
      </c>
      <c r="BF200" s="160">
        <f t="shared" si="22"/>
        <v>0</v>
      </c>
      <c r="BG200" s="160">
        <f t="shared" si="23"/>
        <v>0</v>
      </c>
      <c r="BH200" s="160">
        <f t="shared" si="24"/>
        <v>0</v>
      </c>
      <c r="BI200" s="160">
        <f t="shared" si="25"/>
        <v>0</v>
      </c>
      <c r="BJ200" s="14" t="s">
        <v>83</v>
      </c>
      <c r="BK200" s="160">
        <f t="shared" si="26"/>
        <v>0</v>
      </c>
      <c r="BL200" s="14" t="s">
        <v>186</v>
      </c>
      <c r="BM200" s="159" t="s">
        <v>397</v>
      </c>
    </row>
    <row r="201" spans="2:65" s="1" customFormat="1" ht="24.4" customHeight="1" x14ac:dyDescent="0.2">
      <c r="B201" s="123"/>
      <c r="C201" s="161" t="s">
        <v>376</v>
      </c>
      <c r="D201" s="161" t="s">
        <v>167</v>
      </c>
      <c r="E201" s="162" t="s">
        <v>1424</v>
      </c>
      <c r="F201" s="163" t="s">
        <v>1425</v>
      </c>
      <c r="G201" s="164" t="s">
        <v>462</v>
      </c>
      <c r="H201" s="165">
        <v>2</v>
      </c>
      <c r="I201" s="166"/>
      <c r="J201" s="166"/>
      <c r="K201" s="167"/>
      <c r="L201" s="168"/>
      <c r="M201" s="169" t="s">
        <v>1</v>
      </c>
      <c r="N201" s="170" t="s">
        <v>37</v>
      </c>
      <c r="O201" s="157">
        <v>0</v>
      </c>
      <c r="P201" s="157">
        <f t="shared" si="18"/>
        <v>0</v>
      </c>
      <c r="Q201" s="157">
        <v>0</v>
      </c>
      <c r="R201" s="157">
        <f t="shared" si="19"/>
        <v>0</v>
      </c>
      <c r="S201" s="157">
        <v>0</v>
      </c>
      <c r="T201" s="158">
        <f t="shared" si="20"/>
        <v>0</v>
      </c>
      <c r="AR201" s="159" t="s">
        <v>214</v>
      </c>
      <c r="AT201" s="159" t="s">
        <v>167</v>
      </c>
      <c r="AU201" s="159" t="s">
        <v>83</v>
      </c>
      <c r="AY201" s="14" t="s">
        <v>159</v>
      </c>
      <c r="BE201" s="160">
        <f t="shared" si="21"/>
        <v>0</v>
      </c>
      <c r="BF201" s="160">
        <f t="shared" si="22"/>
        <v>0</v>
      </c>
      <c r="BG201" s="160">
        <f t="shared" si="23"/>
        <v>0</v>
      </c>
      <c r="BH201" s="160">
        <f t="shared" si="24"/>
        <v>0</v>
      </c>
      <c r="BI201" s="160">
        <f t="shared" si="25"/>
        <v>0</v>
      </c>
      <c r="BJ201" s="14" t="s">
        <v>83</v>
      </c>
      <c r="BK201" s="160">
        <f t="shared" si="26"/>
        <v>0</v>
      </c>
      <c r="BL201" s="14" t="s">
        <v>186</v>
      </c>
      <c r="BM201" s="159" t="s">
        <v>401</v>
      </c>
    </row>
    <row r="202" spans="2:65" s="1" customFormat="1" ht="24.4" customHeight="1" x14ac:dyDescent="0.2">
      <c r="B202" s="123"/>
      <c r="C202" s="149" t="s">
        <v>265</v>
      </c>
      <c r="D202" s="149" t="s">
        <v>161</v>
      </c>
      <c r="E202" s="150" t="s">
        <v>1426</v>
      </c>
      <c r="F202" s="151" t="s">
        <v>1427</v>
      </c>
      <c r="G202" s="152" t="s">
        <v>462</v>
      </c>
      <c r="H202" s="153">
        <v>2</v>
      </c>
      <c r="I202" s="154"/>
      <c r="J202" s="154"/>
      <c r="K202" s="155"/>
      <c r="L202" s="28"/>
      <c r="M202" s="156" t="s">
        <v>1</v>
      </c>
      <c r="N202" s="122" t="s">
        <v>37</v>
      </c>
      <c r="O202" s="157">
        <v>0</v>
      </c>
      <c r="P202" s="157">
        <f t="shared" si="18"/>
        <v>0</v>
      </c>
      <c r="Q202" s="157">
        <v>0</v>
      </c>
      <c r="R202" s="157">
        <f t="shared" si="19"/>
        <v>0</v>
      </c>
      <c r="S202" s="157">
        <v>0</v>
      </c>
      <c r="T202" s="158">
        <f t="shared" si="20"/>
        <v>0</v>
      </c>
      <c r="AR202" s="159" t="s">
        <v>186</v>
      </c>
      <c r="AT202" s="159" t="s">
        <v>161</v>
      </c>
      <c r="AU202" s="159" t="s">
        <v>83</v>
      </c>
      <c r="AY202" s="14" t="s">
        <v>159</v>
      </c>
      <c r="BE202" s="160">
        <f t="shared" si="21"/>
        <v>0</v>
      </c>
      <c r="BF202" s="160">
        <f t="shared" si="22"/>
        <v>0</v>
      </c>
      <c r="BG202" s="160">
        <f t="shared" si="23"/>
        <v>0</v>
      </c>
      <c r="BH202" s="160">
        <f t="shared" si="24"/>
        <v>0</v>
      </c>
      <c r="BI202" s="160">
        <f t="shared" si="25"/>
        <v>0</v>
      </c>
      <c r="BJ202" s="14" t="s">
        <v>83</v>
      </c>
      <c r="BK202" s="160">
        <f t="shared" si="26"/>
        <v>0</v>
      </c>
      <c r="BL202" s="14" t="s">
        <v>186</v>
      </c>
      <c r="BM202" s="159" t="s">
        <v>406</v>
      </c>
    </row>
    <row r="203" spans="2:65" s="1" customFormat="1" ht="24.4" customHeight="1" x14ac:dyDescent="0.2">
      <c r="B203" s="123"/>
      <c r="C203" s="161" t="s">
        <v>385</v>
      </c>
      <c r="D203" s="161" t="s">
        <v>167</v>
      </c>
      <c r="E203" s="162" t="s">
        <v>1428</v>
      </c>
      <c r="F203" s="163" t="s">
        <v>1429</v>
      </c>
      <c r="G203" s="164" t="s">
        <v>462</v>
      </c>
      <c r="H203" s="165">
        <v>2</v>
      </c>
      <c r="I203" s="166"/>
      <c r="J203" s="166"/>
      <c r="K203" s="167"/>
      <c r="L203" s="168"/>
      <c r="M203" s="169" t="s">
        <v>1</v>
      </c>
      <c r="N203" s="170" t="s">
        <v>37</v>
      </c>
      <c r="O203" s="157">
        <v>0</v>
      </c>
      <c r="P203" s="157">
        <f t="shared" si="18"/>
        <v>0</v>
      </c>
      <c r="Q203" s="157">
        <v>0</v>
      </c>
      <c r="R203" s="157">
        <f t="shared" si="19"/>
        <v>0</v>
      </c>
      <c r="S203" s="157">
        <v>0</v>
      </c>
      <c r="T203" s="158">
        <f t="shared" si="20"/>
        <v>0</v>
      </c>
      <c r="AR203" s="159" t="s">
        <v>214</v>
      </c>
      <c r="AT203" s="159" t="s">
        <v>167</v>
      </c>
      <c r="AU203" s="159" t="s">
        <v>83</v>
      </c>
      <c r="AY203" s="14" t="s">
        <v>159</v>
      </c>
      <c r="BE203" s="160">
        <f t="shared" si="21"/>
        <v>0</v>
      </c>
      <c r="BF203" s="160">
        <f t="shared" si="22"/>
        <v>0</v>
      </c>
      <c r="BG203" s="160">
        <f t="shared" si="23"/>
        <v>0</v>
      </c>
      <c r="BH203" s="160">
        <f t="shared" si="24"/>
        <v>0</v>
      </c>
      <c r="BI203" s="160">
        <f t="shared" si="25"/>
        <v>0</v>
      </c>
      <c r="BJ203" s="14" t="s">
        <v>83</v>
      </c>
      <c r="BK203" s="160">
        <f t="shared" si="26"/>
        <v>0</v>
      </c>
      <c r="BL203" s="14" t="s">
        <v>186</v>
      </c>
      <c r="BM203" s="159" t="s">
        <v>409</v>
      </c>
    </row>
    <row r="204" spans="2:65" s="1" customFormat="1" ht="24.4" customHeight="1" x14ac:dyDescent="0.2">
      <c r="B204" s="123"/>
      <c r="C204" s="149" t="s">
        <v>269</v>
      </c>
      <c r="D204" s="149" t="s">
        <v>161</v>
      </c>
      <c r="E204" s="150" t="s">
        <v>1430</v>
      </c>
      <c r="F204" s="151" t="s">
        <v>1431</v>
      </c>
      <c r="G204" s="152" t="s">
        <v>462</v>
      </c>
      <c r="H204" s="153">
        <v>11</v>
      </c>
      <c r="I204" s="154"/>
      <c r="J204" s="154"/>
      <c r="K204" s="155"/>
      <c r="L204" s="28"/>
      <c r="M204" s="156" t="s">
        <v>1</v>
      </c>
      <c r="N204" s="122" t="s">
        <v>37</v>
      </c>
      <c r="O204" s="157">
        <v>0</v>
      </c>
      <c r="P204" s="157">
        <f t="shared" si="18"/>
        <v>0</v>
      </c>
      <c r="Q204" s="157">
        <v>0</v>
      </c>
      <c r="R204" s="157">
        <f t="shared" si="19"/>
        <v>0</v>
      </c>
      <c r="S204" s="157">
        <v>0</v>
      </c>
      <c r="T204" s="158">
        <f t="shared" si="20"/>
        <v>0</v>
      </c>
      <c r="AR204" s="159" t="s">
        <v>186</v>
      </c>
      <c r="AT204" s="159" t="s">
        <v>161</v>
      </c>
      <c r="AU204" s="159" t="s">
        <v>83</v>
      </c>
      <c r="AY204" s="14" t="s">
        <v>159</v>
      </c>
      <c r="BE204" s="160">
        <f t="shared" si="21"/>
        <v>0</v>
      </c>
      <c r="BF204" s="160">
        <f t="shared" si="22"/>
        <v>0</v>
      </c>
      <c r="BG204" s="160">
        <f t="shared" si="23"/>
        <v>0</v>
      </c>
      <c r="BH204" s="160">
        <f t="shared" si="24"/>
        <v>0</v>
      </c>
      <c r="BI204" s="160">
        <f t="shared" si="25"/>
        <v>0</v>
      </c>
      <c r="BJ204" s="14" t="s">
        <v>83</v>
      </c>
      <c r="BK204" s="160">
        <f t="shared" si="26"/>
        <v>0</v>
      </c>
      <c r="BL204" s="14" t="s">
        <v>186</v>
      </c>
      <c r="BM204" s="159" t="s">
        <v>411</v>
      </c>
    </row>
    <row r="205" spans="2:65" s="1" customFormat="1" ht="21.75" customHeight="1" x14ac:dyDescent="0.2">
      <c r="B205" s="123"/>
      <c r="C205" s="161" t="s">
        <v>392</v>
      </c>
      <c r="D205" s="161" t="s">
        <v>167</v>
      </c>
      <c r="E205" s="162" t="s">
        <v>1432</v>
      </c>
      <c r="F205" s="163" t="s">
        <v>1433</v>
      </c>
      <c r="G205" s="164" t="s">
        <v>462</v>
      </c>
      <c r="H205" s="165">
        <v>11</v>
      </c>
      <c r="I205" s="166"/>
      <c r="J205" s="166"/>
      <c r="K205" s="167"/>
      <c r="L205" s="168"/>
      <c r="M205" s="169" t="s">
        <v>1</v>
      </c>
      <c r="N205" s="170" t="s">
        <v>37</v>
      </c>
      <c r="O205" s="157">
        <v>0</v>
      </c>
      <c r="P205" s="157">
        <f t="shared" si="18"/>
        <v>0</v>
      </c>
      <c r="Q205" s="157">
        <v>0</v>
      </c>
      <c r="R205" s="157">
        <f t="shared" si="19"/>
        <v>0</v>
      </c>
      <c r="S205" s="157">
        <v>0</v>
      </c>
      <c r="T205" s="158">
        <f t="shared" si="20"/>
        <v>0</v>
      </c>
      <c r="AR205" s="159" t="s">
        <v>214</v>
      </c>
      <c r="AT205" s="159" t="s">
        <v>167</v>
      </c>
      <c r="AU205" s="159" t="s">
        <v>83</v>
      </c>
      <c r="AY205" s="14" t="s">
        <v>159</v>
      </c>
      <c r="BE205" s="160">
        <f t="shared" si="21"/>
        <v>0</v>
      </c>
      <c r="BF205" s="160">
        <f t="shared" si="22"/>
        <v>0</v>
      </c>
      <c r="BG205" s="160">
        <f t="shared" si="23"/>
        <v>0</v>
      </c>
      <c r="BH205" s="160">
        <f t="shared" si="24"/>
        <v>0</v>
      </c>
      <c r="BI205" s="160">
        <f t="shared" si="25"/>
        <v>0</v>
      </c>
      <c r="BJ205" s="14" t="s">
        <v>83</v>
      </c>
      <c r="BK205" s="160">
        <f t="shared" si="26"/>
        <v>0</v>
      </c>
      <c r="BL205" s="14" t="s">
        <v>186</v>
      </c>
      <c r="BM205" s="159" t="s">
        <v>415</v>
      </c>
    </row>
    <row r="206" spans="2:65" s="1" customFormat="1" ht="33" customHeight="1" x14ac:dyDescent="0.2">
      <c r="B206" s="123"/>
      <c r="C206" s="149" t="s">
        <v>272</v>
      </c>
      <c r="D206" s="149" t="s">
        <v>161</v>
      </c>
      <c r="E206" s="150" t="s">
        <v>1434</v>
      </c>
      <c r="F206" s="151" t="s">
        <v>1435</v>
      </c>
      <c r="G206" s="152" t="s">
        <v>462</v>
      </c>
      <c r="H206" s="153">
        <v>1</v>
      </c>
      <c r="I206" s="154"/>
      <c r="J206" s="154"/>
      <c r="K206" s="155"/>
      <c r="L206" s="28"/>
      <c r="M206" s="156" t="s">
        <v>1</v>
      </c>
      <c r="N206" s="122" t="s">
        <v>37</v>
      </c>
      <c r="O206" s="157">
        <v>0</v>
      </c>
      <c r="P206" s="157">
        <f t="shared" si="18"/>
        <v>0</v>
      </c>
      <c r="Q206" s="157">
        <v>0</v>
      </c>
      <c r="R206" s="157">
        <f t="shared" si="19"/>
        <v>0</v>
      </c>
      <c r="S206" s="157">
        <v>0</v>
      </c>
      <c r="T206" s="158">
        <f t="shared" si="20"/>
        <v>0</v>
      </c>
      <c r="AR206" s="159" t="s">
        <v>186</v>
      </c>
      <c r="AT206" s="159" t="s">
        <v>161</v>
      </c>
      <c r="AU206" s="159" t="s">
        <v>83</v>
      </c>
      <c r="AY206" s="14" t="s">
        <v>159</v>
      </c>
      <c r="BE206" s="160">
        <f t="shared" si="21"/>
        <v>0</v>
      </c>
      <c r="BF206" s="160">
        <f t="shared" si="22"/>
        <v>0</v>
      </c>
      <c r="BG206" s="160">
        <f t="shared" si="23"/>
        <v>0</v>
      </c>
      <c r="BH206" s="160">
        <f t="shared" si="24"/>
        <v>0</v>
      </c>
      <c r="BI206" s="160">
        <f t="shared" si="25"/>
        <v>0</v>
      </c>
      <c r="BJ206" s="14" t="s">
        <v>83</v>
      </c>
      <c r="BK206" s="160">
        <f t="shared" si="26"/>
        <v>0</v>
      </c>
      <c r="BL206" s="14" t="s">
        <v>186</v>
      </c>
      <c r="BM206" s="159" t="s">
        <v>418</v>
      </c>
    </row>
    <row r="207" spans="2:65" s="1" customFormat="1" ht="24.4" customHeight="1" x14ac:dyDescent="0.2">
      <c r="B207" s="123"/>
      <c r="C207" s="161" t="s">
        <v>398</v>
      </c>
      <c r="D207" s="161" t="s">
        <v>167</v>
      </c>
      <c r="E207" s="162" t="s">
        <v>1436</v>
      </c>
      <c r="F207" s="163" t="s">
        <v>1437</v>
      </c>
      <c r="G207" s="164" t="s">
        <v>462</v>
      </c>
      <c r="H207" s="165">
        <v>1</v>
      </c>
      <c r="I207" s="166"/>
      <c r="J207" s="166"/>
      <c r="K207" s="167"/>
      <c r="L207" s="168"/>
      <c r="M207" s="169" t="s">
        <v>1</v>
      </c>
      <c r="N207" s="170" t="s">
        <v>37</v>
      </c>
      <c r="O207" s="157">
        <v>0</v>
      </c>
      <c r="P207" s="157">
        <f t="shared" si="18"/>
        <v>0</v>
      </c>
      <c r="Q207" s="157">
        <v>0</v>
      </c>
      <c r="R207" s="157">
        <f t="shared" si="19"/>
        <v>0</v>
      </c>
      <c r="S207" s="157">
        <v>0</v>
      </c>
      <c r="T207" s="158">
        <f t="shared" si="20"/>
        <v>0</v>
      </c>
      <c r="AR207" s="159" t="s">
        <v>214</v>
      </c>
      <c r="AT207" s="159" t="s">
        <v>167</v>
      </c>
      <c r="AU207" s="159" t="s">
        <v>83</v>
      </c>
      <c r="AY207" s="14" t="s">
        <v>159</v>
      </c>
      <c r="BE207" s="160">
        <f t="shared" si="21"/>
        <v>0</v>
      </c>
      <c r="BF207" s="160">
        <f t="shared" si="22"/>
        <v>0</v>
      </c>
      <c r="BG207" s="160">
        <f t="shared" si="23"/>
        <v>0</v>
      </c>
      <c r="BH207" s="160">
        <f t="shared" si="24"/>
        <v>0</v>
      </c>
      <c r="BI207" s="160">
        <f t="shared" si="25"/>
        <v>0</v>
      </c>
      <c r="BJ207" s="14" t="s">
        <v>83</v>
      </c>
      <c r="BK207" s="160">
        <f t="shared" si="26"/>
        <v>0</v>
      </c>
      <c r="BL207" s="14" t="s">
        <v>186</v>
      </c>
      <c r="BM207" s="159" t="s">
        <v>424</v>
      </c>
    </row>
    <row r="208" spans="2:65" s="1" customFormat="1" ht="24.4" customHeight="1" x14ac:dyDescent="0.2">
      <c r="B208" s="123"/>
      <c r="C208" s="149" t="s">
        <v>276</v>
      </c>
      <c r="D208" s="149" t="s">
        <v>161</v>
      </c>
      <c r="E208" s="150" t="s">
        <v>1438</v>
      </c>
      <c r="F208" s="151" t="s">
        <v>1439</v>
      </c>
      <c r="G208" s="152" t="s">
        <v>462</v>
      </c>
      <c r="H208" s="153">
        <v>2</v>
      </c>
      <c r="I208" s="154"/>
      <c r="J208" s="154"/>
      <c r="K208" s="155"/>
      <c r="L208" s="28"/>
      <c r="M208" s="156" t="s">
        <v>1</v>
      </c>
      <c r="N208" s="122" t="s">
        <v>37</v>
      </c>
      <c r="O208" s="157">
        <v>0</v>
      </c>
      <c r="P208" s="157">
        <f t="shared" si="18"/>
        <v>0</v>
      </c>
      <c r="Q208" s="157">
        <v>0</v>
      </c>
      <c r="R208" s="157">
        <f t="shared" si="19"/>
        <v>0</v>
      </c>
      <c r="S208" s="157">
        <v>0</v>
      </c>
      <c r="T208" s="158">
        <f t="shared" si="20"/>
        <v>0</v>
      </c>
      <c r="AR208" s="159" t="s">
        <v>186</v>
      </c>
      <c r="AT208" s="159" t="s">
        <v>161</v>
      </c>
      <c r="AU208" s="159" t="s">
        <v>83</v>
      </c>
      <c r="AY208" s="14" t="s">
        <v>159</v>
      </c>
      <c r="BE208" s="160">
        <f t="shared" si="21"/>
        <v>0</v>
      </c>
      <c r="BF208" s="160">
        <f t="shared" si="22"/>
        <v>0</v>
      </c>
      <c r="BG208" s="160">
        <f t="shared" si="23"/>
        <v>0</v>
      </c>
      <c r="BH208" s="160">
        <f t="shared" si="24"/>
        <v>0</v>
      </c>
      <c r="BI208" s="160">
        <f t="shared" si="25"/>
        <v>0</v>
      </c>
      <c r="BJ208" s="14" t="s">
        <v>83</v>
      </c>
      <c r="BK208" s="160">
        <f t="shared" si="26"/>
        <v>0</v>
      </c>
      <c r="BL208" s="14" t="s">
        <v>186</v>
      </c>
      <c r="BM208" s="159" t="s">
        <v>427</v>
      </c>
    </row>
    <row r="209" spans="2:65" s="1" customFormat="1" ht="21.75" customHeight="1" x14ac:dyDescent="0.2">
      <c r="B209" s="123"/>
      <c r="C209" s="161" t="s">
        <v>407</v>
      </c>
      <c r="D209" s="161" t="s">
        <v>167</v>
      </c>
      <c r="E209" s="162" t="s">
        <v>1440</v>
      </c>
      <c r="F209" s="163" t="s">
        <v>1441</v>
      </c>
      <c r="G209" s="164" t="s">
        <v>462</v>
      </c>
      <c r="H209" s="165">
        <v>2</v>
      </c>
      <c r="I209" s="166"/>
      <c r="J209" s="166"/>
      <c r="K209" s="167"/>
      <c r="L209" s="168"/>
      <c r="M209" s="169" t="s">
        <v>1</v>
      </c>
      <c r="N209" s="170" t="s">
        <v>37</v>
      </c>
      <c r="O209" s="157">
        <v>0</v>
      </c>
      <c r="P209" s="157">
        <f t="shared" si="18"/>
        <v>0</v>
      </c>
      <c r="Q209" s="157">
        <v>0</v>
      </c>
      <c r="R209" s="157">
        <f t="shared" si="19"/>
        <v>0</v>
      </c>
      <c r="S209" s="157">
        <v>0</v>
      </c>
      <c r="T209" s="158">
        <f t="shared" si="20"/>
        <v>0</v>
      </c>
      <c r="AR209" s="159" t="s">
        <v>214</v>
      </c>
      <c r="AT209" s="159" t="s">
        <v>167</v>
      </c>
      <c r="AU209" s="159" t="s">
        <v>83</v>
      </c>
      <c r="AY209" s="14" t="s">
        <v>159</v>
      </c>
      <c r="BE209" s="160">
        <f t="shared" si="21"/>
        <v>0</v>
      </c>
      <c r="BF209" s="160">
        <f t="shared" si="22"/>
        <v>0</v>
      </c>
      <c r="BG209" s="160">
        <f t="shared" si="23"/>
        <v>0</v>
      </c>
      <c r="BH209" s="160">
        <f t="shared" si="24"/>
        <v>0</v>
      </c>
      <c r="BI209" s="160">
        <f t="shared" si="25"/>
        <v>0</v>
      </c>
      <c r="BJ209" s="14" t="s">
        <v>83</v>
      </c>
      <c r="BK209" s="160">
        <f t="shared" si="26"/>
        <v>0</v>
      </c>
      <c r="BL209" s="14" t="s">
        <v>186</v>
      </c>
      <c r="BM209" s="159" t="s">
        <v>431</v>
      </c>
    </row>
    <row r="210" spans="2:65" s="1" customFormat="1" ht="24.4" customHeight="1" x14ac:dyDescent="0.2">
      <c r="B210" s="123"/>
      <c r="C210" s="149" t="s">
        <v>279</v>
      </c>
      <c r="D210" s="149" t="s">
        <v>161</v>
      </c>
      <c r="E210" s="150" t="s">
        <v>1442</v>
      </c>
      <c r="F210" s="151" t="s">
        <v>1443</v>
      </c>
      <c r="G210" s="152" t="s">
        <v>462</v>
      </c>
      <c r="H210" s="153">
        <v>5</v>
      </c>
      <c r="I210" s="154"/>
      <c r="J210" s="154"/>
      <c r="K210" s="155"/>
      <c r="L210" s="28"/>
      <c r="M210" s="156" t="s">
        <v>1</v>
      </c>
      <c r="N210" s="122" t="s">
        <v>37</v>
      </c>
      <c r="O210" s="157">
        <v>0</v>
      </c>
      <c r="P210" s="157">
        <f t="shared" si="18"/>
        <v>0</v>
      </c>
      <c r="Q210" s="157">
        <v>0</v>
      </c>
      <c r="R210" s="157">
        <f t="shared" si="19"/>
        <v>0</v>
      </c>
      <c r="S210" s="157">
        <v>0</v>
      </c>
      <c r="T210" s="158">
        <f t="shared" si="20"/>
        <v>0</v>
      </c>
      <c r="AR210" s="159" t="s">
        <v>186</v>
      </c>
      <c r="AT210" s="159" t="s">
        <v>161</v>
      </c>
      <c r="AU210" s="159" t="s">
        <v>83</v>
      </c>
      <c r="AY210" s="14" t="s">
        <v>159</v>
      </c>
      <c r="BE210" s="160">
        <f t="shared" si="21"/>
        <v>0</v>
      </c>
      <c r="BF210" s="160">
        <f t="shared" si="22"/>
        <v>0</v>
      </c>
      <c r="BG210" s="160">
        <f t="shared" si="23"/>
        <v>0</v>
      </c>
      <c r="BH210" s="160">
        <f t="shared" si="24"/>
        <v>0</v>
      </c>
      <c r="BI210" s="160">
        <f t="shared" si="25"/>
        <v>0</v>
      </c>
      <c r="BJ210" s="14" t="s">
        <v>83</v>
      </c>
      <c r="BK210" s="160">
        <f t="shared" si="26"/>
        <v>0</v>
      </c>
      <c r="BL210" s="14" t="s">
        <v>186</v>
      </c>
      <c r="BM210" s="159" t="s">
        <v>436</v>
      </c>
    </row>
    <row r="211" spans="2:65" s="1" customFormat="1" ht="16.5" customHeight="1" x14ac:dyDescent="0.2">
      <c r="B211" s="123"/>
      <c r="C211" s="161" t="s">
        <v>412</v>
      </c>
      <c r="D211" s="161" t="s">
        <v>167</v>
      </c>
      <c r="E211" s="162" t="s">
        <v>1444</v>
      </c>
      <c r="F211" s="163" t="s">
        <v>1445</v>
      </c>
      <c r="G211" s="164" t="s">
        <v>462</v>
      </c>
      <c r="H211" s="165">
        <v>5</v>
      </c>
      <c r="I211" s="166"/>
      <c r="J211" s="166"/>
      <c r="K211" s="167"/>
      <c r="L211" s="168"/>
      <c r="M211" s="169" t="s">
        <v>1</v>
      </c>
      <c r="N211" s="170" t="s">
        <v>37</v>
      </c>
      <c r="O211" s="157">
        <v>0</v>
      </c>
      <c r="P211" s="157">
        <f t="shared" si="18"/>
        <v>0</v>
      </c>
      <c r="Q211" s="157">
        <v>0</v>
      </c>
      <c r="R211" s="157">
        <f t="shared" si="19"/>
        <v>0</v>
      </c>
      <c r="S211" s="157">
        <v>0</v>
      </c>
      <c r="T211" s="158">
        <f t="shared" si="20"/>
        <v>0</v>
      </c>
      <c r="AR211" s="159" t="s">
        <v>214</v>
      </c>
      <c r="AT211" s="159" t="s">
        <v>167</v>
      </c>
      <c r="AU211" s="159" t="s">
        <v>83</v>
      </c>
      <c r="AY211" s="14" t="s">
        <v>159</v>
      </c>
      <c r="BE211" s="160">
        <f t="shared" si="21"/>
        <v>0</v>
      </c>
      <c r="BF211" s="160">
        <f t="shared" si="22"/>
        <v>0</v>
      </c>
      <c r="BG211" s="160">
        <f t="shared" si="23"/>
        <v>0</v>
      </c>
      <c r="BH211" s="160">
        <f t="shared" si="24"/>
        <v>0</v>
      </c>
      <c r="BI211" s="160">
        <f t="shared" si="25"/>
        <v>0</v>
      </c>
      <c r="BJ211" s="14" t="s">
        <v>83</v>
      </c>
      <c r="BK211" s="160">
        <f t="shared" si="26"/>
        <v>0</v>
      </c>
      <c r="BL211" s="14" t="s">
        <v>186</v>
      </c>
      <c r="BM211" s="159" t="s">
        <v>440</v>
      </c>
    </row>
    <row r="212" spans="2:65" s="1" customFormat="1" ht="24.4" customHeight="1" x14ac:dyDescent="0.2">
      <c r="B212" s="123"/>
      <c r="C212" s="149" t="s">
        <v>283</v>
      </c>
      <c r="D212" s="149" t="s">
        <v>161</v>
      </c>
      <c r="E212" s="150" t="s">
        <v>1446</v>
      </c>
      <c r="F212" s="151" t="s">
        <v>1447</v>
      </c>
      <c r="G212" s="152" t="s">
        <v>462</v>
      </c>
      <c r="H212" s="153">
        <v>5</v>
      </c>
      <c r="I212" s="154"/>
      <c r="J212" s="154"/>
      <c r="K212" s="155"/>
      <c r="L212" s="28"/>
      <c r="M212" s="156" t="s">
        <v>1</v>
      </c>
      <c r="N212" s="122" t="s">
        <v>37</v>
      </c>
      <c r="O212" s="157">
        <v>0</v>
      </c>
      <c r="P212" s="157">
        <f t="shared" si="18"/>
        <v>0</v>
      </c>
      <c r="Q212" s="157">
        <v>0</v>
      </c>
      <c r="R212" s="157">
        <f t="shared" si="19"/>
        <v>0</v>
      </c>
      <c r="S212" s="157">
        <v>0</v>
      </c>
      <c r="T212" s="158">
        <f t="shared" si="20"/>
        <v>0</v>
      </c>
      <c r="AR212" s="159" t="s">
        <v>186</v>
      </c>
      <c r="AT212" s="159" t="s">
        <v>161</v>
      </c>
      <c r="AU212" s="159" t="s">
        <v>83</v>
      </c>
      <c r="AY212" s="14" t="s">
        <v>159</v>
      </c>
      <c r="BE212" s="160">
        <f t="shared" si="21"/>
        <v>0</v>
      </c>
      <c r="BF212" s="160">
        <f t="shared" si="22"/>
        <v>0</v>
      </c>
      <c r="BG212" s="160">
        <f t="shared" si="23"/>
        <v>0</v>
      </c>
      <c r="BH212" s="160">
        <f t="shared" si="24"/>
        <v>0</v>
      </c>
      <c r="BI212" s="160">
        <f t="shared" si="25"/>
        <v>0</v>
      </c>
      <c r="BJ212" s="14" t="s">
        <v>83</v>
      </c>
      <c r="BK212" s="160">
        <f t="shared" si="26"/>
        <v>0</v>
      </c>
      <c r="BL212" s="14" t="s">
        <v>186</v>
      </c>
      <c r="BM212" s="159" t="s">
        <v>443</v>
      </c>
    </row>
    <row r="213" spans="2:65" s="1" customFormat="1" ht="24.4" customHeight="1" x14ac:dyDescent="0.2">
      <c r="B213" s="123"/>
      <c r="C213" s="149" t="s">
        <v>421</v>
      </c>
      <c r="D213" s="149" t="s">
        <v>161</v>
      </c>
      <c r="E213" s="150" t="s">
        <v>1448</v>
      </c>
      <c r="F213" s="151" t="s">
        <v>1449</v>
      </c>
      <c r="G213" s="152" t="s">
        <v>294</v>
      </c>
      <c r="H213" s="153"/>
      <c r="I213" s="154"/>
      <c r="J213" s="154"/>
      <c r="K213" s="155"/>
      <c r="L213" s="28"/>
      <c r="M213" s="156" t="s">
        <v>1</v>
      </c>
      <c r="N213" s="122" t="s">
        <v>37</v>
      </c>
      <c r="O213" s="157">
        <v>0</v>
      </c>
      <c r="P213" s="157">
        <f t="shared" si="18"/>
        <v>0</v>
      </c>
      <c r="Q213" s="157">
        <v>0</v>
      </c>
      <c r="R213" s="157">
        <f t="shared" si="19"/>
        <v>0</v>
      </c>
      <c r="S213" s="157">
        <v>0</v>
      </c>
      <c r="T213" s="158">
        <f t="shared" si="20"/>
        <v>0</v>
      </c>
      <c r="AR213" s="159" t="s">
        <v>186</v>
      </c>
      <c r="AT213" s="159" t="s">
        <v>161</v>
      </c>
      <c r="AU213" s="159" t="s">
        <v>83</v>
      </c>
      <c r="AY213" s="14" t="s">
        <v>159</v>
      </c>
      <c r="BE213" s="160">
        <f t="shared" si="21"/>
        <v>0</v>
      </c>
      <c r="BF213" s="160">
        <f t="shared" si="22"/>
        <v>0</v>
      </c>
      <c r="BG213" s="160">
        <f t="shared" si="23"/>
        <v>0</v>
      </c>
      <c r="BH213" s="160">
        <f t="shared" si="24"/>
        <v>0</v>
      </c>
      <c r="BI213" s="160">
        <f t="shared" si="25"/>
        <v>0</v>
      </c>
      <c r="BJ213" s="14" t="s">
        <v>83</v>
      </c>
      <c r="BK213" s="160">
        <f t="shared" si="26"/>
        <v>0</v>
      </c>
      <c r="BL213" s="14" t="s">
        <v>186</v>
      </c>
      <c r="BM213" s="159" t="s">
        <v>447</v>
      </c>
    </row>
    <row r="214" spans="2:65" s="11" customFormat="1" ht="22.9" customHeight="1" x14ac:dyDescent="0.2">
      <c r="B214" s="138"/>
      <c r="D214" s="139" t="s">
        <v>70</v>
      </c>
      <c r="E214" s="147" t="s">
        <v>1261</v>
      </c>
      <c r="F214" s="147" t="s">
        <v>1262</v>
      </c>
      <c r="J214" s="148"/>
      <c r="L214" s="138"/>
      <c r="M214" s="142"/>
      <c r="P214" s="143">
        <f>SUM(P215:P217)</f>
        <v>0</v>
      </c>
      <c r="R214" s="143">
        <f>SUM(R215:R217)</f>
        <v>0</v>
      </c>
      <c r="T214" s="144">
        <f>SUM(T215:T217)</f>
        <v>0</v>
      </c>
      <c r="AR214" s="139" t="s">
        <v>83</v>
      </c>
      <c r="AT214" s="145" t="s">
        <v>70</v>
      </c>
      <c r="AU214" s="145" t="s">
        <v>78</v>
      </c>
      <c r="AY214" s="139" t="s">
        <v>159</v>
      </c>
      <c r="BK214" s="146">
        <f>SUM(BK215:BK217)</f>
        <v>0</v>
      </c>
    </row>
    <row r="215" spans="2:65" s="1" customFormat="1" ht="24.4" customHeight="1" x14ac:dyDescent="0.2">
      <c r="B215" s="123"/>
      <c r="C215" s="149" t="s">
        <v>848</v>
      </c>
      <c r="D215" s="149" t="s">
        <v>161</v>
      </c>
      <c r="E215" s="150" t="s">
        <v>1450</v>
      </c>
      <c r="F215" s="206" t="s">
        <v>1451</v>
      </c>
      <c r="G215" s="152" t="s">
        <v>462</v>
      </c>
      <c r="H215" s="153">
        <v>3</v>
      </c>
      <c r="I215" s="154"/>
      <c r="J215" s="154"/>
      <c r="K215" s="155"/>
      <c r="L215" s="28"/>
      <c r="M215" s="156" t="s">
        <v>1</v>
      </c>
      <c r="N215" s="122" t="s">
        <v>37</v>
      </c>
      <c r="O215" s="157">
        <v>0</v>
      </c>
      <c r="P215" s="157">
        <f>O215*H215</f>
        <v>0</v>
      </c>
      <c r="Q215" s="157">
        <v>0</v>
      </c>
      <c r="R215" s="157">
        <f>Q215*H215</f>
        <v>0</v>
      </c>
      <c r="S215" s="157">
        <v>0</v>
      </c>
      <c r="T215" s="158">
        <f>S215*H215</f>
        <v>0</v>
      </c>
      <c r="AR215" s="159" t="s">
        <v>186</v>
      </c>
      <c r="AT215" s="159" t="s">
        <v>161</v>
      </c>
      <c r="AU215" s="159" t="s">
        <v>83</v>
      </c>
      <c r="AY215" s="14" t="s">
        <v>159</v>
      </c>
      <c r="BE215" s="160">
        <f>IF(N215="základná",J215,0)</f>
        <v>0</v>
      </c>
      <c r="BF215" s="160">
        <f>IF(N215="znížená",J215,0)</f>
        <v>0</v>
      </c>
      <c r="BG215" s="160">
        <f>IF(N215="zákl. prenesená",J215,0)</f>
        <v>0</v>
      </c>
      <c r="BH215" s="160">
        <f>IF(N215="zníž. prenesená",J215,0)</f>
        <v>0</v>
      </c>
      <c r="BI215" s="160">
        <f>IF(N215="nulová",J215,0)</f>
        <v>0</v>
      </c>
      <c r="BJ215" s="14" t="s">
        <v>83</v>
      </c>
      <c r="BK215" s="160">
        <f>ROUND(I215*H215,2)</f>
        <v>0</v>
      </c>
      <c r="BL215" s="14" t="s">
        <v>186</v>
      </c>
      <c r="BM215" s="159" t="s">
        <v>847</v>
      </c>
    </row>
    <row r="216" spans="2:65" s="1" customFormat="1" ht="16.5" customHeight="1" x14ac:dyDescent="0.2">
      <c r="B216" s="123"/>
      <c r="C216" s="161" t="s">
        <v>308</v>
      </c>
      <c r="D216" s="161" t="s">
        <v>167</v>
      </c>
      <c r="E216" s="162" t="s">
        <v>1452</v>
      </c>
      <c r="F216" s="163" t="s">
        <v>1453</v>
      </c>
      <c r="G216" s="164" t="s">
        <v>462</v>
      </c>
      <c r="H216" s="165">
        <v>3</v>
      </c>
      <c r="I216" s="166"/>
      <c r="J216" s="166"/>
      <c r="K216" s="167"/>
      <c r="L216" s="168"/>
      <c r="M216" s="169" t="s">
        <v>1</v>
      </c>
      <c r="N216" s="170" t="s">
        <v>37</v>
      </c>
      <c r="O216" s="157">
        <v>0</v>
      </c>
      <c r="P216" s="157">
        <f>O216*H216</f>
        <v>0</v>
      </c>
      <c r="Q216" s="157">
        <v>0</v>
      </c>
      <c r="R216" s="157">
        <f>Q216*H216</f>
        <v>0</v>
      </c>
      <c r="S216" s="157">
        <v>0</v>
      </c>
      <c r="T216" s="158">
        <f>S216*H216</f>
        <v>0</v>
      </c>
      <c r="AR216" s="159" t="s">
        <v>214</v>
      </c>
      <c r="AT216" s="159" t="s">
        <v>167</v>
      </c>
      <c r="AU216" s="159" t="s">
        <v>83</v>
      </c>
      <c r="AY216" s="14" t="s">
        <v>159</v>
      </c>
      <c r="BE216" s="160">
        <f>IF(N216="základná",J216,0)</f>
        <v>0</v>
      </c>
      <c r="BF216" s="160">
        <f>IF(N216="znížená",J216,0)</f>
        <v>0</v>
      </c>
      <c r="BG216" s="160">
        <f>IF(N216="zákl. prenesená",J216,0)</f>
        <v>0</v>
      </c>
      <c r="BH216" s="160">
        <f>IF(N216="zníž. prenesená",J216,0)</f>
        <v>0</v>
      </c>
      <c r="BI216" s="160">
        <f>IF(N216="nulová",J216,0)</f>
        <v>0</v>
      </c>
      <c r="BJ216" s="14" t="s">
        <v>83</v>
      </c>
      <c r="BK216" s="160">
        <f>ROUND(I216*H216,2)</f>
        <v>0</v>
      </c>
      <c r="BL216" s="14" t="s">
        <v>186</v>
      </c>
      <c r="BM216" s="159" t="s">
        <v>643</v>
      </c>
    </row>
    <row r="217" spans="2:65" s="1" customFormat="1" ht="21.75" customHeight="1" x14ac:dyDescent="0.2">
      <c r="B217" s="123"/>
      <c r="C217" s="149" t="s">
        <v>312</v>
      </c>
      <c r="D217" s="149" t="s">
        <v>161</v>
      </c>
      <c r="E217" s="150" t="s">
        <v>1276</v>
      </c>
      <c r="F217" s="151" t="s">
        <v>1277</v>
      </c>
      <c r="G217" s="152" t="s">
        <v>294</v>
      </c>
      <c r="H217" s="153"/>
      <c r="I217" s="154"/>
      <c r="J217" s="154"/>
      <c r="K217" s="155"/>
      <c r="L217" s="28"/>
      <c r="M217" s="171" t="s">
        <v>1</v>
      </c>
      <c r="N217" s="172" t="s">
        <v>37</v>
      </c>
      <c r="O217" s="173">
        <v>0</v>
      </c>
      <c r="P217" s="173">
        <f>O217*H217</f>
        <v>0</v>
      </c>
      <c r="Q217" s="173">
        <v>0</v>
      </c>
      <c r="R217" s="173">
        <f>Q217*H217</f>
        <v>0</v>
      </c>
      <c r="S217" s="173">
        <v>0</v>
      </c>
      <c r="T217" s="174">
        <f>S217*H217</f>
        <v>0</v>
      </c>
      <c r="AR217" s="159" t="s">
        <v>186</v>
      </c>
      <c r="AT217" s="159" t="s">
        <v>161</v>
      </c>
      <c r="AU217" s="159" t="s">
        <v>83</v>
      </c>
      <c r="AY217" s="14" t="s">
        <v>159</v>
      </c>
      <c r="BE217" s="160">
        <f>IF(N217="základná",J217,0)</f>
        <v>0</v>
      </c>
      <c r="BF217" s="160">
        <f>IF(N217="znížená",J217,0)</f>
        <v>0</v>
      </c>
      <c r="BG217" s="160">
        <f>IF(N217="zákl. prenesená",J217,0)</f>
        <v>0</v>
      </c>
      <c r="BH217" s="160">
        <f>IF(N217="zníž. prenesená",J217,0)</f>
        <v>0</v>
      </c>
      <c r="BI217" s="160">
        <f>IF(N217="nulová",J217,0)</f>
        <v>0</v>
      </c>
      <c r="BJ217" s="14" t="s">
        <v>83</v>
      </c>
      <c r="BK217" s="160">
        <f>ROUND(I217*H217,2)</f>
        <v>0</v>
      </c>
      <c r="BL217" s="14" t="s">
        <v>186</v>
      </c>
      <c r="BM217" s="159" t="s">
        <v>853</v>
      </c>
    </row>
    <row r="218" spans="2:65" s="1" customFormat="1" ht="7.15" customHeight="1" x14ac:dyDescent="0.2">
      <c r="B218" s="43"/>
      <c r="C218" s="44"/>
      <c r="D218" s="44"/>
      <c r="E218" s="44"/>
      <c r="F218" s="44"/>
      <c r="G218" s="44"/>
      <c r="H218" s="44"/>
      <c r="I218" s="44"/>
      <c r="J218" s="44"/>
      <c r="K218" s="44"/>
      <c r="L218" s="28"/>
    </row>
  </sheetData>
  <autoFilter ref="C131:K217"/>
  <mergeCells count="20">
    <mergeCell ref="L2:V2"/>
    <mergeCell ref="E85:H85"/>
    <mergeCell ref="E87:H87"/>
    <mergeCell ref="E89:H89"/>
    <mergeCell ref="D107:F107"/>
    <mergeCell ref="E7:H7"/>
    <mergeCell ref="E9:H9"/>
    <mergeCell ref="E11:H11"/>
    <mergeCell ref="E20:H20"/>
    <mergeCell ref="E29:H29"/>
    <mergeCell ref="V142:W143"/>
    <mergeCell ref="V136:W140"/>
    <mergeCell ref="V183:W183"/>
    <mergeCell ref="V185:W187"/>
    <mergeCell ref="D109:F109"/>
    <mergeCell ref="E120:H120"/>
    <mergeCell ref="E122:H122"/>
    <mergeCell ref="E124:H124"/>
    <mergeCell ref="V106:W109"/>
    <mergeCell ref="D108:F10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3"/>
  <sheetViews>
    <sheetView showGridLines="0" topLeftCell="A143" workbookViewId="0">
      <selection activeCell="J200" sqref="J20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33203125" customWidth="1"/>
    <col min="11" max="11" width="22.33203125" hidden="1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 x14ac:dyDescent="0.2">
      <c r="L2" s="282" t="s">
        <v>5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98</v>
      </c>
    </row>
    <row r="3" spans="2:46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2:46" ht="25.15" customHeight="1" x14ac:dyDescent="0.2">
      <c r="B4" s="17"/>
      <c r="D4" s="18" t="s">
        <v>113</v>
      </c>
      <c r="L4" s="17"/>
      <c r="M4" s="95" t="s">
        <v>9</v>
      </c>
      <c r="AT4" s="14" t="s">
        <v>3</v>
      </c>
    </row>
    <row r="5" spans="2:46" ht="7.1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300" t="str">
        <f>'Rekapitulácia stavby'!K6</f>
        <v>Senica OÚ, klientske centrum - stavebné úpravy</v>
      </c>
      <c r="F7" s="301"/>
      <c r="G7" s="301"/>
      <c r="H7" s="301"/>
      <c r="L7" s="17"/>
    </row>
    <row r="8" spans="2:46" ht="12" customHeight="1" x14ac:dyDescent="0.2">
      <c r="B8" s="17"/>
      <c r="D8" s="23" t="s">
        <v>114</v>
      </c>
      <c r="L8" s="17"/>
    </row>
    <row r="9" spans="2:46" s="1" customFormat="1" ht="16.5" customHeight="1" x14ac:dyDescent="0.2">
      <c r="B9" s="28"/>
      <c r="E9" s="300" t="s">
        <v>726</v>
      </c>
      <c r="F9" s="302"/>
      <c r="G9" s="302"/>
      <c r="H9" s="302"/>
      <c r="L9" s="28"/>
    </row>
    <row r="10" spans="2:46" s="1" customFormat="1" ht="12" customHeight="1" x14ac:dyDescent="0.2">
      <c r="B10" s="28"/>
      <c r="D10" s="23" t="s">
        <v>116</v>
      </c>
      <c r="L10" s="28"/>
    </row>
    <row r="11" spans="2:46" s="1" customFormat="1" ht="16.5" customHeight="1" x14ac:dyDescent="0.2">
      <c r="B11" s="28"/>
      <c r="E11" s="261" t="s">
        <v>1228</v>
      </c>
      <c r="F11" s="302"/>
      <c r="G11" s="302"/>
      <c r="H11" s="302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13</v>
      </c>
      <c r="F13" s="21" t="s">
        <v>1</v>
      </c>
      <c r="I13" s="23" t="s">
        <v>14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15</v>
      </c>
      <c r="F14" s="21" t="s">
        <v>23</v>
      </c>
      <c r="I14" s="23" t="s">
        <v>17</v>
      </c>
      <c r="J14" s="51"/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18</v>
      </c>
      <c r="I16" s="23" t="s">
        <v>19</v>
      </c>
      <c r="J16" s="21" t="str">
        <f>IF('Rekapitulácia stavby'!AN10="","",'Rekapitulácia stavby'!AN10)</f>
        <v/>
      </c>
      <c r="L16" s="28"/>
    </row>
    <row r="17" spans="2:12" s="1" customFormat="1" ht="18" customHeight="1" x14ac:dyDescent="0.2">
      <c r="B17" s="28"/>
      <c r="E17" s="21" t="str">
        <f>IF('Rekapitulácia stavby'!E11="","",'Rekapitulácia stavby'!E11)</f>
        <v xml:space="preserve">Ministerstvo vnútra Slovenskej republiky </v>
      </c>
      <c r="I17" s="23" t="s">
        <v>21</v>
      </c>
      <c r="J17" s="21" t="str">
        <f>IF('Rekapitulácia stavby'!AN11="","",'Rekapitulácia stavby'!AN11)</f>
        <v/>
      </c>
      <c r="L17" s="28"/>
    </row>
    <row r="18" spans="2:12" s="1" customFormat="1" ht="7.15" customHeight="1" x14ac:dyDescent="0.2">
      <c r="B18" s="28"/>
      <c r="L18" s="28"/>
    </row>
    <row r="19" spans="2:12" s="1" customFormat="1" ht="12" customHeight="1" x14ac:dyDescent="0.2">
      <c r="B19" s="28"/>
      <c r="D19" s="23" t="s">
        <v>22</v>
      </c>
      <c r="I19" s="23" t="s">
        <v>19</v>
      </c>
      <c r="J19" s="21" t="str">
        <f>'Rekapitulácia stavby'!AN13</f>
        <v/>
      </c>
      <c r="L19" s="28"/>
    </row>
    <row r="20" spans="2:12" s="1" customFormat="1" ht="18" customHeight="1" x14ac:dyDescent="0.2">
      <c r="B20" s="28"/>
      <c r="E20" s="264" t="str">
        <f>'Rekapitulácia stavby'!E14</f>
        <v xml:space="preserve"> </v>
      </c>
      <c r="F20" s="264"/>
      <c r="G20" s="264"/>
      <c r="H20" s="264"/>
      <c r="I20" s="23" t="s">
        <v>21</v>
      </c>
      <c r="J20" s="21" t="str">
        <f>'Rekapitulácia stavby'!AN14</f>
        <v/>
      </c>
      <c r="L20" s="28"/>
    </row>
    <row r="21" spans="2:12" s="1" customFormat="1" ht="7.15" customHeight="1" x14ac:dyDescent="0.2">
      <c r="B21" s="28"/>
      <c r="L21" s="28"/>
    </row>
    <row r="22" spans="2:12" s="1" customFormat="1" ht="12" customHeight="1" x14ac:dyDescent="0.2">
      <c r="B22" s="28"/>
      <c r="D22" s="23" t="s">
        <v>24</v>
      </c>
      <c r="I22" s="23" t="s">
        <v>19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Architectural &amp; Building Management s.r.o. </v>
      </c>
      <c r="I23" s="23" t="s">
        <v>21</v>
      </c>
      <c r="J23" s="21" t="str">
        <f>IF('Rekapitulácia stavby'!AN17="","",'Rekapitulácia stavby'!AN17)</f>
        <v/>
      </c>
      <c r="L23" s="28"/>
    </row>
    <row r="24" spans="2:12" s="1" customFormat="1" ht="7.15" customHeight="1" x14ac:dyDescent="0.2">
      <c r="B24" s="28"/>
      <c r="L24" s="28"/>
    </row>
    <row r="25" spans="2:12" s="1" customFormat="1" ht="12" customHeight="1" x14ac:dyDescent="0.2">
      <c r="B25" s="28"/>
      <c r="D25" s="23" t="s">
        <v>27</v>
      </c>
      <c r="I25" s="23" t="s">
        <v>19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/>
      <c r="I26" s="23" t="s">
        <v>21</v>
      </c>
      <c r="J26" s="21" t="str">
        <f>IF('Rekapitulácia stavby'!AN20="","",'Rekapitulácia stavby'!AN20)</f>
        <v/>
      </c>
      <c r="L26" s="28"/>
    </row>
    <row r="27" spans="2:12" s="1" customFormat="1" ht="7.15" customHeight="1" x14ac:dyDescent="0.2">
      <c r="B27" s="28"/>
      <c r="L27" s="28"/>
    </row>
    <row r="28" spans="2:12" s="1" customFormat="1" ht="12" customHeight="1" x14ac:dyDescent="0.2">
      <c r="B28" s="28"/>
      <c r="D28" s="23" t="s">
        <v>28</v>
      </c>
      <c r="L28" s="28"/>
    </row>
    <row r="29" spans="2:12" s="7" customFormat="1" ht="16.5" customHeight="1" x14ac:dyDescent="0.2">
      <c r="B29" s="96"/>
      <c r="E29" s="267" t="s">
        <v>1</v>
      </c>
      <c r="F29" s="267"/>
      <c r="G29" s="267"/>
      <c r="H29" s="267"/>
      <c r="L29" s="96"/>
    </row>
    <row r="30" spans="2:12" s="1" customFormat="1" ht="7.15" customHeight="1" x14ac:dyDescent="0.2">
      <c r="B30" s="28"/>
      <c r="L30" s="28"/>
    </row>
    <row r="31" spans="2:12" s="1" customFormat="1" ht="7.1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65" customHeight="1" x14ac:dyDescent="0.2">
      <c r="B32" s="28"/>
      <c r="D32" s="21" t="s">
        <v>120</v>
      </c>
      <c r="J32" s="27"/>
      <c r="L32" s="28"/>
    </row>
    <row r="33" spans="2:12" s="1" customFormat="1" ht="14.65" customHeight="1" x14ac:dyDescent="0.2">
      <c r="B33" s="28"/>
      <c r="D33" s="26" t="s">
        <v>121</v>
      </c>
      <c r="J33" s="27"/>
      <c r="L33" s="28"/>
    </row>
    <row r="34" spans="2:12" s="1" customFormat="1" ht="25.35" customHeight="1" x14ac:dyDescent="0.2">
      <c r="B34" s="28"/>
      <c r="D34" s="97" t="s">
        <v>31</v>
      </c>
      <c r="J34" s="64"/>
      <c r="L34" s="28"/>
    </row>
    <row r="35" spans="2:12" s="1" customFormat="1" ht="7.1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65" customHeight="1" x14ac:dyDescent="0.2">
      <c r="B36" s="28"/>
      <c r="F36" s="31" t="s">
        <v>33</v>
      </c>
      <c r="I36" s="31" t="s">
        <v>32</v>
      </c>
      <c r="J36" s="31" t="s">
        <v>34</v>
      </c>
      <c r="L36" s="28"/>
    </row>
    <row r="37" spans="2:12" s="1" customFormat="1" ht="14.65" customHeight="1" x14ac:dyDescent="0.2">
      <c r="B37" s="28"/>
      <c r="D37" s="98" t="s">
        <v>35</v>
      </c>
      <c r="E37" s="33" t="s">
        <v>36</v>
      </c>
      <c r="F37" s="99">
        <f>ROUND((SUM(BE110:BE114) + SUM(BE136:BE181)),  2)</f>
        <v>0</v>
      </c>
      <c r="G37" s="100"/>
      <c r="H37" s="100"/>
      <c r="I37" s="101">
        <v>0.2</v>
      </c>
      <c r="J37" s="99">
        <f>ROUND(((SUM(BE110:BE114) + SUM(BE136:BE181))*I37),  2)</f>
        <v>0</v>
      </c>
      <c r="L37" s="28"/>
    </row>
    <row r="38" spans="2:12" s="1" customFormat="1" ht="14.65" customHeight="1" x14ac:dyDescent="0.2">
      <c r="B38" s="28"/>
      <c r="E38" s="33" t="s">
        <v>37</v>
      </c>
      <c r="F38" s="84"/>
      <c r="I38" s="102">
        <v>0.2</v>
      </c>
      <c r="J38" s="84"/>
      <c r="L38" s="28"/>
    </row>
    <row r="39" spans="2:12" s="1" customFormat="1" ht="14.65" hidden="1" customHeight="1" x14ac:dyDescent="0.2">
      <c r="B39" s="28"/>
      <c r="E39" s="23" t="s">
        <v>38</v>
      </c>
      <c r="F39" s="84">
        <f>ROUND((SUM(BG110:BG114) + SUM(BG136:BG181)),  2)</f>
        <v>0</v>
      </c>
      <c r="I39" s="102">
        <v>0.2</v>
      </c>
      <c r="J39" s="84"/>
      <c r="L39" s="28"/>
    </row>
    <row r="40" spans="2:12" s="1" customFormat="1" ht="14.65" hidden="1" customHeight="1" x14ac:dyDescent="0.2">
      <c r="B40" s="28"/>
      <c r="E40" s="23" t="s">
        <v>39</v>
      </c>
      <c r="F40" s="84">
        <f>ROUND((SUM(BH110:BH114) + SUM(BH136:BH181)),  2)</f>
        <v>0</v>
      </c>
      <c r="I40" s="102">
        <v>0.2</v>
      </c>
      <c r="J40" s="84"/>
      <c r="L40" s="28"/>
    </row>
    <row r="41" spans="2:12" s="1" customFormat="1" ht="14.65" hidden="1" customHeight="1" x14ac:dyDescent="0.2">
      <c r="B41" s="28"/>
      <c r="E41" s="33" t="s">
        <v>40</v>
      </c>
      <c r="F41" s="99">
        <f>ROUND((SUM(BI110:BI114) + SUM(BI136:BI181)),  2)</f>
        <v>0</v>
      </c>
      <c r="G41" s="100"/>
      <c r="H41" s="100"/>
      <c r="I41" s="101">
        <v>0</v>
      </c>
      <c r="J41" s="99"/>
      <c r="L41" s="28"/>
    </row>
    <row r="42" spans="2:12" s="1" customFormat="1" ht="7.15" customHeight="1" x14ac:dyDescent="0.2">
      <c r="B42" s="28"/>
      <c r="L42" s="28"/>
    </row>
    <row r="43" spans="2:12" s="1" customFormat="1" ht="25.35" customHeight="1" x14ac:dyDescent="0.2">
      <c r="B43" s="28"/>
      <c r="C43" s="93"/>
      <c r="D43" s="103" t="s">
        <v>41</v>
      </c>
      <c r="E43" s="55"/>
      <c r="F43" s="55"/>
      <c r="G43" s="104" t="s">
        <v>42</v>
      </c>
      <c r="H43" s="105" t="s">
        <v>43</v>
      </c>
      <c r="I43" s="55"/>
      <c r="J43" s="106"/>
      <c r="K43" s="107"/>
      <c r="L43" s="28"/>
    </row>
    <row r="44" spans="2:12" s="1" customFormat="1" ht="14.65" customHeight="1" x14ac:dyDescent="0.2">
      <c r="B44" s="28"/>
      <c r="L44" s="28"/>
    </row>
    <row r="45" spans="2:12" ht="14.65" customHeight="1" x14ac:dyDescent="0.2">
      <c r="B45" s="17"/>
      <c r="L45" s="17"/>
    </row>
    <row r="46" spans="2:12" ht="14.65" customHeight="1" x14ac:dyDescent="0.2">
      <c r="B46" s="17"/>
      <c r="L46" s="17"/>
    </row>
    <row r="47" spans="2:12" ht="14.65" customHeight="1" x14ac:dyDescent="0.2">
      <c r="B47" s="17"/>
      <c r="L47" s="17"/>
    </row>
    <row r="48" spans="2:12" ht="14.65" customHeight="1" x14ac:dyDescent="0.2">
      <c r="B48" s="17"/>
      <c r="L48" s="17"/>
    </row>
    <row r="49" spans="2:12" ht="14.65" customHeight="1" x14ac:dyDescent="0.2">
      <c r="B49" s="17"/>
      <c r="L49" s="17"/>
    </row>
    <row r="50" spans="2:12" s="1" customFormat="1" ht="14.6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8"/>
      <c r="D61" s="42" t="s">
        <v>46</v>
      </c>
      <c r="E61" s="30"/>
      <c r="F61" s="108" t="s">
        <v>47</v>
      </c>
      <c r="G61" s="42" t="s">
        <v>46</v>
      </c>
      <c r="H61" s="30"/>
      <c r="I61" s="30"/>
      <c r="J61" s="109" t="s">
        <v>47</v>
      </c>
      <c r="K61" s="30"/>
      <c r="L61" s="28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8"/>
      <c r="D76" s="42" t="s">
        <v>46</v>
      </c>
      <c r="E76" s="30"/>
      <c r="F76" s="108" t="s">
        <v>47</v>
      </c>
      <c r="G76" s="42" t="s">
        <v>46</v>
      </c>
      <c r="H76" s="30"/>
      <c r="I76" s="30"/>
      <c r="J76" s="109" t="s">
        <v>47</v>
      </c>
      <c r="K76" s="30"/>
      <c r="L76" s="28"/>
    </row>
    <row r="77" spans="2:12" s="1" customFormat="1" ht="14.6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15" customHeight="1" x14ac:dyDescent="0.2">
      <c r="B82" s="28"/>
      <c r="C82" s="18" t="s">
        <v>122</v>
      </c>
      <c r="L82" s="28"/>
    </row>
    <row r="83" spans="2:12" s="1" customFormat="1" ht="7.15" customHeight="1" x14ac:dyDescent="0.2">
      <c r="B83" s="28"/>
      <c r="L83" s="28"/>
    </row>
    <row r="84" spans="2:12" s="1" customFormat="1" ht="12" customHeight="1" x14ac:dyDescent="0.2">
      <c r="B84" s="28"/>
      <c r="C84" s="23" t="s">
        <v>12</v>
      </c>
      <c r="L84" s="28"/>
    </row>
    <row r="85" spans="2:12" s="1" customFormat="1" ht="16.5" customHeight="1" x14ac:dyDescent="0.2">
      <c r="B85" s="28"/>
      <c r="E85" s="300" t="str">
        <f>E7</f>
        <v>Senica OÚ, klientske centrum - stavebné úpravy</v>
      </c>
      <c r="F85" s="301"/>
      <c r="G85" s="301"/>
      <c r="H85" s="301"/>
      <c r="L85" s="28"/>
    </row>
    <row r="86" spans="2:12" ht="12" customHeight="1" x14ac:dyDescent="0.2">
      <c r="B86" s="17"/>
      <c r="C86" s="23" t="s">
        <v>114</v>
      </c>
      <c r="L86" s="17"/>
    </row>
    <row r="87" spans="2:12" s="1" customFormat="1" ht="16.5" customHeight="1" x14ac:dyDescent="0.2">
      <c r="B87" s="28"/>
      <c r="E87" s="300" t="s">
        <v>726</v>
      </c>
      <c r="F87" s="302"/>
      <c r="G87" s="302"/>
      <c r="H87" s="302"/>
      <c r="L87" s="28"/>
    </row>
    <row r="88" spans="2:12" s="1" customFormat="1" ht="12" customHeight="1" x14ac:dyDescent="0.2">
      <c r="B88" s="28"/>
      <c r="C88" s="23" t="s">
        <v>116</v>
      </c>
      <c r="L88" s="28"/>
    </row>
    <row r="89" spans="2:12" s="1" customFormat="1" ht="16.5" customHeight="1" x14ac:dyDescent="0.2">
      <c r="B89" s="28"/>
      <c r="E89" s="261" t="str">
        <f>E11</f>
        <v>3 - Vykurovanie</v>
      </c>
      <c r="F89" s="302"/>
      <c r="G89" s="302"/>
      <c r="H89" s="302"/>
      <c r="L89" s="28"/>
    </row>
    <row r="90" spans="2:12" s="1" customFormat="1" ht="7.15" customHeight="1" x14ac:dyDescent="0.2">
      <c r="B90" s="28"/>
      <c r="L90" s="28"/>
    </row>
    <row r="91" spans="2:12" s="1" customFormat="1" ht="12" customHeight="1" x14ac:dyDescent="0.2">
      <c r="B91" s="28"/>
      <c r="C91" s="23" t="s">
        <v>15</v>
      </c>
      <c r="F91" s="21" t="str">
        <f>F14</f>
        <v xml:space="preserve"> </v>
      </c>
      <c r="I91" s="23" t="s">
        <v>17</v>
      </c>
      <c r="J91" s="51" t="str">
        <f>IF(J14="","",J14)</f>
        <v/>
      </c>
      <c r="L91" s="28"/>
    </row>
    <row r="92" spans="2:12" s="1" customFormat="1" ht="7.15" customHeight="1" x14ac:dyDescent="0.2">
      <c r="B92" s="28"/>
      <c r="L92" s="28"/>
    </row>
    <row r="93" spans="2:12" s="1" customFormat="1" ht="40.15" customHeight="1" x14ac:dyDescent="0.2">
      <c r="B93" s="28"/>
      <c r="C93" s="23" t="s">
        <v>18</v>
      </c>
      <c r="F93" s="21" t="str">
        <f>E17</f>
        <v xml:space="preserve">Ministerstvo vnútra Slovenskej republiky </v>
      </c>
      <c r="I93" s="23" t="s">
        <v>24</v>
      </c>
      <c r="J93" s="24" t="str">
        <f>E23</f>
        <v xml:space="preserve">Architectural &amp; Building Management s.r.o. </v>
      </c>
      <c r="L93" s="28"/>
    </row>
    <row r="94" spans="2:12" s="1" customFormat="1" ht="15.4" customHeight="1" x14ac:dyDescent="0.2">
      <c r="B94" s="28"/>
      <c r="C94" s="23" t="s">
        <v>22</v>
      </c>
      <c r="F94" s="21" t="str">
        <f>IF(E20="","",E20)</f>
        <v xml:space="preserve"> </v>
      </c>
      <c r="I94" s="23" t="s">
        <v>27</v>
      </c>
      <c r="J94" s="24"/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10" t="s">
        <v>123</v>
      </c>
      <c r="D96" s="93"/>
      <c r="E96" s="93"/>
      <c r="F96" s="93"/>
      <c r="G96" s="93"/>
      <c r="H96" s="93"/>
      <c r="I96" s="93"/>
      <c r="J96" s="111" t="s">
        <v>124</v>
      </c>
      <c r="K96" s="93"/>
      <c r="L96" s="28"/>
    </row>
    <row r="97" spans="2:65" s="1" customFormat="1" ht="10.35" customHeight="1" x14ac:dyDescent="0.2">
      <c r="B97" s="28"/>
      <c r="L97" s="28"/>
    </row>
    <row r="98" spans="2:65" s="1" customFormat="1" ht="22.9" customHeight="1" x14ac:dyDescent="0.2">
      <c r="B98" s="28"/>
      <c r="C98" s="112" t="s">
        <v>125</v>
      </c>
      <c r="J98" s="64"/>
      <c r="L98" s="28"/>
      <c r="AU98" s="14" t="s">
        <v>126</v>
      </c>
    </row>
    <row r="99" spans="2:65" s="8" customFormat="1" ht="25.15" customHeight="1" x14ac:dyDescent="0.2">
      <c r="B99" s="113"/>
      <c r="D99" s="114" t="s">
        <v>449</v>
      </c>
      <c r="E99" s="115"/>
      <c r="F99" s="115"/>
      <c r="G99" s="115"/>
      <c r="H99" s="115"/>
      <c r="I99" s="115"/>
      <c r="J99" s="116"/>
      <c r="L99" s="113"/>
    </row>
    <row r="100" spans="2:65" s="9" customFormat="1" ht="19.899999999999999" customHeight="1" x14ac:dyDescent="0.2">
      <c r="B100" s="117"/>
      <c r="D100" s="118" t="s">
        <v>732</v>
      </c>
      <c r="E100" s="119"/>
      <c r="F100" s="119"/>
      <c r="G100" s="119"/>
      <c r="H100" s="119"/>
      <c r="I100" s="119"/>
      <c r="J100" s="120"/>
      <c r="L100" s="117"/>
    </row>
    <row r="101" spans="2:65" s="9" customFormat="1" ht="19.899999999999999" customHeight="1" x14ac:dyDescent="0.2">
      <c r="B101" s="117"/>
      <c r="D101" s="118" t="s">
        <v>1229</v>
      </c>
      <c r="E101" s="119"/>
      <c r="F101" s="119"/>
      <c r="G101" s="119"/>
      <c r="H101" s="119"/>
      <c r="I101" s="119"/>
      <c r="J101" s="120"/>
      <c r="L101" s="117"/>
    </row>
    <row r="102" spans="2:65" s="9" customFormat="1" ht="19.899999999999999" customHeight="1" x14ac:dyDescent="0.2">
      <c r="B102" s="117"/>
      <c r="D102" s="118" t="s">
        <v>1230</v>
      </c>
      <c r="E102" s="119"/>
      <c r="F102" s="119"/>
      <c r="G102" s="119"/>
      <c r="H102" s="119"/>
      <c r="I102" s="119"/>
      <c r="J102" s="120"/>
      <c r="L102" s="117"/>
    </row>
    <row r="103" spans="2:65" s="9" customFormat="1" ht="19.899999999999999" customHeight="1" x14ac:dyDescent="0.2">
      <c r="B103" s="117"/>
      <c r="D103" s="118" t="s">
        <v>1231</v>
      </c>
      <c r="E103" s="119"/>
      <c r="F103" s="119"/>
      <c r="G103" s="119"/>
      <c r="H103" s="119"/>
      <c r="I103" s="119"/>
      <c r="J103" s="120"/>
      <c r="L103" s="117"/>
    </row>
    <row r="104" spans="2:65" s="9" customFormat="1" ht="19.899999999999999" customHeight="1" x14ac:dyDescent="0.2">
      <c r="B104" s="117"/>
      <c r="D104" s="118" t="s">
        <v>1232</v>
      </c>
      <c r="E104" s="119"/>
      <c r="F104" s="119"/>
      <c r="G104" s="119"/>
      <c r="H104" s="119"/>
      <c r="I104" s="119"/>
      <c r="J104" s="120"/>
      <c r="L104" s="117"/>
    </row>
    <row r="105" spans="2:65" s="8" customFormat="1" ht="25.15" customHeight="1" x14ac:dyDescent="0.2">
      <c r="B105" s="113"/>
      <c r="D105" s="114" t="s">
        <v>1233</v>
      </c>
      <c r="E105" s="115"/>
      <c r="F105" s="115"/>
      <c r="G105" s="115"/>
      <c r="H105" s="115"/>
      <c r="I105" s="115"/>
      <c r="J105" s="116"/>
      <c r="L105" s="113"/>
    </row>
    <row r="106" spans="2:65" s="9" customFormat="1" ht="19.899999999999999" customHeight="1" x14ac:dyDescent="0.2">
      <c r="B106" s="117"/>
      <c r="D106" s="118" t="s">
        <v>1234</v>
      </c>
      <c r="E106" s="119"/>
      <c r="F106" s="119"/>
      <c r="G106" s="119"/>
      <c r="H106" s="119"/>
      <c r="I106" s="119"/>
      <c r="J106" s="120"/>
      <c r="L106" s="117"/>
    </row>
    <row r="107" spans="2:65" s="8" customFormat="1" ht="25.15" customHeight="1" x14ac:dyDescent="0.2">
      <c r="B107" s="113"/>
      <c r="D107" s="114" t="s">
        <v>1235</v>
      </c>
      <c r="E107" s="115"/>
      <c r="F107" s="115"/>
      <c r="G107" s="115"/>
      <c r="H107" s="115"/>
      <c r="I107" s="115"/>
      <c r="J107" s="116"/>
      <c r="L107" s="113"/>
    </row>
    <row r="108" spans="2:65" s="1" customFormat="1" ht="21.75" customHeight="1" x14ac:dyDescent="0.2">
      <c r="B108" s="28"/>
      <c r="L108" s="28"/>
    </row>
    <row r="109" spans="2:65" s="1" customFormat="1" ht="7.15" customHeight="1" x14ac:dyDescent="0.2">
      <c r="B109" s="28"/>
      <c r="L109" s="28"/>
    </row>
    <row r="110" spans="2:65" s="1" customFormat="1" ht="29.25" customHeight="1" x14ac:dyDescent="0.2">
      <c r="B110" s="28"/>
      <c r="C110" s="112" t="s">
        <v>140</v>
      </c>
      <c r="J110" s="121">
        <f>ROUND(J111 + J112 + J113,2)</f>
        <v>0</v>
      </c>
      <c r="L110" s="28"/>
      <c r="N110" s="122" t="s">
        <v>35</v>
      </c>
    </row>
    <row r="111" spans="2:65" s="1" customFormat="1" ht="18" customHeight="1" x14ac:dyDescent="0.2">
      <c r="B111" s="123"/>
      <c r="C111" s="124"/>
      <c r="D111" s="303" t="s">
        <v>141</v>
      </c>
      <c r="E111" s="303"/>
      <c r="F111" s="303"/>
      <c r="G111" s="124"/>
      <c r="H111" s="124"/>
      <c r="I111" s="124"/>
      <c r="J111" s="125">
        <v>0</v>
      </c>
      <c r="K111" s="124"/>
      <c r="L111" s="123"/>
      <c r="M111" s="124"/>
      <c r="N111" s="126" t="s">
        <v>37</v>
      </c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7" t="s">
        <v>142</v>
      </c>
      <c r="AZ111" s="124"/>
      <c r="BA111" s="124"/>
      <c r="BB111" s="124"/>
      <c r="BC111" s="124"/>
      <c r="BD111" s="124"/>
      <c r="BE111" s="128">
        <f>IF(N111="základná",J111,0)</f>
        <v>0</v>
      </c>
      <c r="BF111" s="128">
        <f>IF(N111="znížená",J111,0)</f>
        <v>0</v>
      </c>
      <c r="BG111" s="128">
        <f>IF(N111="zákl. prenesená",J111,0)</f>
        <v>0</v>
      </c>
      <c r="BH111" s="128">
        <f>IF(N111="zníž. prenesená",J111,0)</f>
        <v>0</v>
      </c>
      <c r="BI111" s="128">
        <f>IF(N111="nulová",J111,0)</f>
        <v>0</v>
      </c>
      <c r="BJ111" s="127" t="s">
        <v>83</v>
      </c>
      <c r="BK111" s="124"/>
      <c r="BL111" s="124"/>
      <c r="BM111" s="124"/>
    </row>
    <row r="112" spans="2:65" s="1" customFormat="1" ht="18" customHeight="1" x14ac:dyDescent="0.2">
      <c r="B112" s="123"/>
      <c r="C112" s="124"/>
      <c r="D112" s="303" t="s">
        <v>143</v>
      </c>
      <c r="E112" s="303"/>
      <c r="F112" s="303"/>
      <c r="G112" s="124"/>
      <c r="H112" s="124"/>
      <c r="I112" s="124"/>
      <c r="J112" s="125">
        <v>0</v>
      </c>
      <c r="K112" s="124"/>
      <c r="L112" s="123"/>
      <c r="M112" s="124"/>
      <c r="N112" s="126" t="s">
        <v>37</v>
      </c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124"/>
      <c r="AW112" s="124"/>
      <c r="AX112" s="124"/>
      <c r="AY112" s="127" t="s">
        <v>142</v>
      </c>
      <c r="AZ112" s="124"/>
      <c r="BA112" s="124"/>
      <c r="BB112" s="124"/>
      <c r="BC112" s="124"/>
      <c r="BD112" s="124"/>
      <c r="BE112" s="128">
        <f>IF(N112="základná",J112,0)</f>
        <v>0</v>
      </c>
      <c r="BF112" s="128">
        <f>IF(N112="znížená",J112,0)</f>
        <v>0</v>
      </c>
      <c r="BG112" s="128">
        <f>IF(N112="zákl. prenesená",J112,0)</f>
        <v>0</v>
      </c>
      <c r="BH112" s="128">
        <f>IF(N112="zníž. prenesená",J112,0)</f>
        <v>0</v>
      </c>
      <c r="BI112" s="128">
        <f>IF(N112="nulová",J112,0)</f>
        <v>0</v>
      </c>
      <c r="BJ112" s="127" t="s">
        <v>83</v>
      </c>
      <c r="BK112" s="124"/>
      <c r="BL112" s="124"/>
      <c r="BM112" s="124"/>
    </row>
    <row r="113" spans="2:65" s="1" customFormat="1" ht="18" customHeight="1" x14ac:dyDescent="0.2">
      <c r="B113" s="123"/>
      <c r="C113" s="124"/>
      <c r="D113" s="303" t="s">
        <v>144</v>
      </c>
      <c r="E113" s="303"/>
      <c r="F113" s="303"/>
      <c r="G113" s="124"/>
      <c r="H113" s="124"/>
      <c r="I113" s="124"/>
      <c r="J113" s="125">
        <v>0</v>
      </c>
      <c r="K113" s="124"/>
      <c r="L113" s="123"/>
      <c r="M113" s="124"/>
      <c r="N113" s="126" t="s">
        <v>37</v>
      </c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  <c r="AT113" s="124"/>
      <c r="AU113" s="124"/>
      <c r="AV113" s="124"/>
      <c r="AW113" s="124"/>
      <c r="AX113" s="124"/>
      <c r="AY113" s="127" t="s">
        <v>142</v>
      </c>
      <c r="AZ113" s="124"/>
      <c r="BA113" s="124"/>
      <c r="BB113" s="124"/>
      <c r="BC113" s="124"/>
      <c r="BD113" s="124"/>
      <c r="BE113" s="128">
        <f>IF(N113="základná",J113,0)</f>
        <v>0</v>
      </c>
      <c r="BF113" s="128">
        <f>IF(N113="znížená",J113,0)</f>
        <v>0</v>
      </c>
      <c r="BG113" s="128">
        <f>IF(N113="zákl. prenesená",J113,0)</f>
        <v>0</v>
      </c>
      <c r="BH113" s="128">
        <f>IF(N113="zníž. prenesená",J113,0)</f>
        <v>0</v>
      </c>
      <c r="BI113" s="128">
        <f>IF(N113="nulová",J113,0)</f>
        <v>0</v>
      </c>
      <c r="BJ113" s="127" t="s">
        <v>83</v>
      </c>
      <c r="BK113" s="124"/>
      <c r="BL113" s="124"/>
      <c r="BM113" s="124"/>
    </row>
    <row r="114" spans="2:65" s="1" customFormat="1" ht="18" customHeight="1" x14ac:dyDescent="0.2">
      <c r="B114" s="28"/>
      <c r="L114" s="28"/>
    </row>
    <row r="115" spans="2:65" s="1" customFormat="1" ht="29.25" customHeight="1" x14ac:dyDescent="0.2">
      <c r="B115" s="28"/>
      <c r="C115" s="92" t="s">
        <v>112</v>
      </c>
      <c r="D115" s="93"/>
      <c r="E115" s="93"/>
      <c r="F115" s="93"/>
      <c r="G115" s="93"/>
      <c r="H115" s="93"/>
      <c r="I115" s="93"/>
      <c r="J115" s="94"/>
      <c r="K115" s="93"/>
      <c r="L115" s="28"/>
    </row>
    <row r="116" spans="2:65" s="1" customFormat="1" ht="7.15" customHeight="1" x14ac:dyDescent="0.2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28"/>
    </row>
    <row r="120" spans="2:65" s="1" customFormat="1" ht="7.15" customHeight="1" x14ac:dyDescent="0.2"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28"/>
    </row>
    <row r="121" spans="2:65" s="1" customFormat="1" ht="25.15" customHeight="1" x14ac:dyDescent="0.2">
      <c r="B121" s="28"/>
      <c r="C121" s="18" t="s">
        <v>145</v>
      </c>
      <c r="L121" s="28"/>
    </row>
    <row r="122" spans="2:65" s="1" customFormat="1" ht="7.15" customHeight="1" x14ac:dyDescent="0.2">
      <c r="B122" s="28"/>
      <c r="L122" s="28"/>
    </row>
    <row r="123" spans="2:65" s="1" customFormat="1" ht="12" customHeight="1" x14ac:dyDescent="0.2">
      <c r="B123" s="28"/>
      <c r="C123" s="23" t="s">
        <v>12</v>
      </c>
      <c r="L123" s="28"/>
    </row>
    <row r="124" spans="2:65" s="1" customFormat="1" ht="16.5" customHeight="1" x14ac:dyDescent="0.2">
      <c r="B124" s="28"/>
      <c r="E124" s="300" t="str">
        <f>E7</f>
        <v>Senica OÚ, klientske centrum - stavebné úpravy</v>
      </c>
      <c r="F124" s="301"/>
      <c r="G124" s="301"/>
      <c r="H124" s="301"/>
      <c r="L124" s="28"/>
    </row>
    <row r="125" spans="2:65" ht="12" customHeight="1" x14ac:dyDescent="0.2">
      <c r="B125" s="17"/>
      <c r="C125" s="23" t="s">
        <v>114</v>
      </c>
      <c r="L125" s="17"/>
    </row>
    <row r="126" spans="2:65" s="1" customFormat="1" ht="16.5" customHeight="1" x14ac:dyDescent="0.2">
      <c r="B126" s="28"/>
      <c r="E126" s="300" t="s">
        <v>726</v>
      </c>
      <c r="F126" s="302"/>
      <c r="G126" s="302"/>
      <c r="H126" s="302"/>
      <c r="L126" s="28"/>
    </row>
    <row r="127" spans="2:65" s="1" customFormat="1" ht="12" customHeight="1" x14ac:dyDescent="0.2">
      <c r="B127" s="28"/>
      <c r="C127" s="23" t="s">
        <v>116</v>
      </c>
      <c r="L127" s="28"/>
    </row>
    <row r="128" spans="2:65" s="1" customFormat="1" ht="16.5" customHeight="1" x14ac:dyDescent="0.2">
      <c r="B128" s="28"/>
      <c r="E128" s="261" t="str">
        <f>E11</f>
        <v>3 - Vykurovanie</v>
      </c>
      <c r="F128" s="302"/>
      <c r="G128" s="302"/>
      <c r="H128" s="302"/>
      <c r="L128" s="28"/>
    </row>
    <row r="129" spans="2:65" s="1" customFormat="1" ht="7.15" customHeight="1" x14ac:dyDescent="0.2">
      <c r="B129" s="28"/>
      <c r="L129" s="28"/>
    </row>
    <row r="130" spans="2:65" s="1" customFormat="1" ht="12" customHeight="1" x14ac:dyDescent="0.2">
      <c r="B130" s="28"/>
      <c r="C130" s="23" t="s">
        <v>15</v>
      </c>
      <c r="F130" s="21" t="str">
        <f>F14</f>
        <v xml:space="preserve"> </v>
      </c>
      <c r="I130" s="23" t="s">
        <v>17</v>
      </c>
      <c r="J130" s="51" t="str">
        <f>IF(J14="","",J14)</f>
        <v/>
      </c>
      <c r="L130" s="28"/>
    </row>
    <row r="131" spans="2:65" s="1" customFormat="1" ht="7.15" customHeight="1" x14ac:dyDescent="0.2">
      <c r="B131" s="28"/>
      <c r="L131" s="28"/>
    </row>
    <row r="132" spans="2:65" s="1" customFormat="1" ht="40.15" customHeight="1" x14ac:dyDescent="0.2">
      <c r="B132" s="28"/>
      <c r="C132" s="23" t="s">
        <v>18</v>
      </c>
      <c r="F132" s="21" t="str">
        <f>E17</f>
        <v xml:space="preserve">Ministerstvo vnútra Slovenskej republiky </v>
      </c>
      <c r="I132" s="23" t="s">
        <v>24</v>
      </c>
      <c r="J132" s="24" t="str">
        <f>E23</f>
        <v xml:space="preserve">Architectural &amp; Building Management s.r.o. </v>
      </c>
      <c r="L132" s="28"/>
    </row>
    <row r="133" spans="2:65" s="1" customFormat="1" ht="15.4" customHeight="1" x14ac:dyDescent="0.2">
      <c r="B133" s="28"/>
      <c r="C133" s="23" t="s">
        <v>22</v>
      </c>
      <c r="F133" s="21" t="str">
        <f>IF(E20="","",E20)</f>
        <v xml:space="preserve"> </v>
      </c>
      <c r="I133" s="23" t="s">
        <v>27</v>
      </c>
      <c r="J133" s="24"/>
      <c r="L133" s="28"/>
    </row>
    <row r="134" spans="2:65" s="1" customFormat="1" ht="10.35" customHeight="1" x14ac:dyDescent="0.2">
      <c r="B134" s="28"/>
      <c r="L134" s="28"/>
    </row>
    <row r="135" spans="2:65" s="10" customFormat="1" ht="29.25" customHeight="1" x14ac:dyDescent="0.2">
      <c r="B135" s="129"/>
      <c r="C135" s="130" t="s">
        <v>146</v>
      </c>
      <c r="D135" s="131" t="s">
        <v>56</v>
      </c>
      <c r="E135" s="131" t="s">
        <v>52</v>
      </c>
      <c r="F135" s="131" t="s">
        <v>53</v>
      </c>
      <c r="G135" s="131" t="s">
        <v>147</v>
      </c>
      <c r="H135" s="131" t="s">
        <v>148</v>
      </c>
      <c r="I135" s="131" t="s">
        <v>149</v>
      </c>
      <c r="J135" s="132" t="s">
        <v>124</v>
      </c>
      <c r="K135" s="133" t="s">
        <v>150</v>
      </c>
      <c r="L135" s="129"/>
      <c r="M135" s="57" t="s">
        <v>1</v>
      </c>
      <c r="N135" s="58" t="s">
        <v>35</v>
      </c>
      <c r="O135" s="58" t="s">
        <v>151</v>
      </c>
      <c r="P135" s="58" t="s">
        <v>152</v>
      </c>
      <c r="Q135" s="58" t="s">
        <v>153</v>
      </c>
      <c r="R135" s="58" t="s">
        <v>154</v>
      </c>
      <c r="S135" s="58" t="s">
        <v>155</v>
      </c>
      <c r="T135" s="59" t="s">
        <v>156</v>
      </c>
    </row>
    <row r="136" spans="2:65" s="1" customFormat="1" ht="22.9" customHeight="1" x14ac:dyDescent="0.25">
      <c r="B136" s="28"/>
      <c r="C136" s="62" t="s">
        <v>120</v>
      </c>
      <c r="J136" s="134"/>
      <c r="L136" s="28"/>
      <c r="M136" s="60"/>
      <c r="N136" s="52"/>
      <c r="O136" s="52"/>
      <c r="P136" s="135">
        <f>P137+P171+P178</f>
        <v>0</v>
      </c>
      <c r="Q136" s="52"/>
      <c r="R136" s="135">
        <f>R137+R171+R178</f>
        <v>0</v>
      </c>
      <c r="S136" s="52"/>
      <c r="T136" s="136">
        <f>T137+T171+T178</f>
        <v>0</v>
      </c>
      <c r="AT136" s="14" t="s">
        <v>70</v>
      </c>
      <c r="AU136" s="14" t="s">
        <v>126</v>
      </c>
      <c r="BK136" s="137">
        <f>BK137+BK171+BK178</f>
        <v>0</v>
      </c>
    </row>
    <row r="137" spans="2:65" s="11" customFormat="1" ht="25.9" customHeight="1" x14ac:dyDescent="0.2">
      <c r="B137" s="138"/>
      <c r="D137" s="139" t="s">
        <v>70</v>
      </c>
      <c r="E137" s="140" t="s">
        <v>451</v>
      </c>
      <c r="F137" s="140" t="s">
        <v>452</v>
      </c>
      <c r="J137" s="141"/>
      <c r="L137" s="138"/>
      <c r="M137" s="142"/>
      <c r="P137" s="143">
        <f>P138+P142+P150+P154+P163</f>
        <v>0</v>
      </c>
      <c r="R137" s="143">
        <f>R138+R142+R150+R154+R163</f>
        <v>0</v>
      </c>
      <c r="T137" s="144">
        <f>T138+T142+T150+T154+T163</f>
        <v>0</v>
      </c>
      <c r="AR137" s="139" t="s">
        <v>83</v>
      </c>
      <c r="AT137" s="145" t="s">
        <v>70</v>
      </c>
      <c r="AU137" s="145" t="s">
        <v>71</v>
      </c>
      <c r="AY137" s="139" t="s">
        <v>159</v>
      </c>
      <c r="BK137" s="146">
        <f>BK138+BK142+BK150+BK154+BK163</f>
        <v>0</v>
      </c>
    </row>
    <row r="138" spans="2:65" s="11" customFormat="1" ht="22.9" customHeight="1" x14ac:dyDescent="0.2">
      <c r="B138" s="138"/>
      <c r="D138" s="139" t="s">
        <v>70</v>
      </c>
      <c r="E138" s="147" t="s">
        <v>909</v>
      </c>
      <c r="F138" s="147" t="s">
        <v>910</v>
      </c>
      <c r="J138" s="148"/>
      <c r="L138" s="138"/>
      <c r="M138" s="142"/>
      <c r="P138" s="143">
        <f>SUM(P139:P141)</f>
        <v>0</v>
      </c>
      <c r="R138" s="143">
        <f>SUM(R139:R141)</f>
        <v>0</v>
      </c>
      <c r="T138" s="144">
        <f>SUM(T139:T141)</f>
        <v>0</v>
      </c>
      <c r="AR138" s="139" t="s">
        <v>83</v>
      </c>
      <c r="AT138" s="145" t="s">
        <v>70</v>
      </c>
      <c r="AU138" s="145" t="s">
        <v>78</v>
      </c>
      <c r="AY138" s="139" t="s">
        <v>159</v>
      </c>
      <c r="BK138" s="146">
        <f>SUM(BK139:BK141)</f>
        <v>0</v>
      </c>
    </row>
    <row r="139" spans="2:65" s="1" customFormat="1" ht="24.4" customHeight="1" x14ac:dyDescent="0.2">
      <c r="B139" s="123"/>
      <c r="C139" s="149" t="s">
        <v>78</v>
      </c>
      <c r="D139" s="149" t="s">
        <v>161</v>
      </c>
      <c r="E139" s="150" t="s">
        <v>1236</v>
      </c>
      <c r="F139" s="151" t="s">
        <v>1237</v>
      </c>
      <c r="G139" s="152" t="s">
        <v>196</v>
      </c>
      <c r="H139" s="153">
        <v>20</v>
      </c>
      <c r="I139" s="154"/>
      <c r="J139" s="154"/>
      <c r="K139" s="155"/>
      <c r="L139" s="28"/>
      <c r="M139" s="156" t="s">
        <v>1</v>
      </c>
      <c r="N139" s="122" t="s">
        <v>37</v>
      </c>
      <c r="O139" s="157">
        <v>0</v>
      </c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AR139" s="159" t="s">
        <v>186</v>
      </c>
      <c r="AT139" s="159" t="s">
        <v>161</v>
      </c>
      <c r="AU139" s="159" t="s">
        <v>83</v>
      </c>
      <c r="AY139" s="14" t="s">
        <v>159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83</v>
      </c>
      <c r="BK139" s="160">
        <f>ROUND(I139*H139,2)</f>
        <v>0</v>
      </c>
      <c r="BL139" s="14" t="s">
        <v>186</v>
      </c>
      <c r="BM139" s="159" t="s">
        <v>83</v>
      </c>
    </row>
    <row r="140" spans="2:65" s="1" customFormat="1" ht="53.25" customHeight="1" x14ac:dyDescent="0.2">
      <c r="B140" s="123"/>
      <c r="C140" s="161" t="s">
        <v>83</v>
      </c>
      <c r="D140" s="161" t="s">
        <v>167</v>
      </c>
      <c r="E140" s="162" t="s">
        <v>1238</v>
      </c>
      <c r="F140" s="163" t="s">
        <v>1776</v>
      </c>
      <c r="G140" s="164" t="s">
        <v>196</v>
      </c>
      <c r="H140" s="165">
        <v>20.399999999999999</v>
      </c>
      <c r="I140" s="166"/>
      <c r="J140" s="166"/>
      <c r="K140" s="167"/>
      <c r="L140" s="168"/>
      <c r="M140" s="169" t="s">
        <v>1</v>
      </c>
      <c r="N140" s="170" t="s">
        <v>37</v>
      </c>
      <c r="O140" s="157">
        <v>0</v>
      </c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8">
        <f>S140*H140</f>
        <v>0</v>
      </c>
      <c r="V140" s="299"/>
      <c r="W140" s="299"/>
      <c r="AR140" s="159" t="s">
        <v>214</v>
      </c>
      <c r="AT140" s="159" t="s">
        <v>167</v>
      </c>
      <c r="AU140" s="159" t="s">
        <v>83</v>
      </c>
      <c r="AY140" s="14" t="s">
        <v>159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4" t="s">
        <v>83</v>
      </c>
      <c r="BK140" s="160">
        <f>ROUND(I140*H140,2)</f>
        <v>0</v>
      </c>
      <c r="BL140" s="14" t="s">
        <v>186</v>
      </c>
      <c r="BM140" s="159" t="s">
        <v>90</v>
      </c>
    </row>
    <row r="141" spans="2:65" s="1" customFormat="1" ht="24.4" customHeight="1" x14ac:dyDescent="0.2">
      <c r="B141" s="123"/>
      <c r="C141" s="149" t="s">
        <v>87</v>
      </c>
      <c r="D141" s="149" t="s">
        <v>161</v>
      </c>
      <c r="E141" s="150" t="s">
        <v>1239</v>
      </c>
      <c r="F141" s="151" t="s">
        <v>931</v>
      </c>
      <c r="G141" s="152" t="s">
        <v>294</v>
      </c>
      <c r="H141" s="153"/>
      <c r="I141" s="154"/>
      <c r="J141" s="154"/>
      <c r="K141" s="155"/>
      <c r="L141" s="28"/>
      <c r="M141" s="156" t="s">
        <v>1</v>
      </c>
      <c r="N141" s="122" t="s">
        <v>37</v>
      </c>
      <c r="O141" s="157">
        <v>0</v>
      </c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AR141" s="159" t="s">
        <v>186</v>
      </c>
      <c r="AT141" s="159" t="s">
        <v>161</v>
      </c>
      <c r="AU141" s="159" t="s">
        <v>83</v>
      </c>
      <c r="AY141" s="14" t="s">
        <v>159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83</v>
      </c>
      <c r="BK141" s="160">
        <f>ROUND(I141*H141,2)</f>
        <v>0</v>
      </c>
      <c r="BL141" s="14" t="s">
        <v>186</v>
      </c>
      <c r="BM141" s="159" t="s">
        <v>102</v>
      </c>
    </row>
    <row r="142" spans="2:65" s="11" customFormat="1" ht="22.9" customHeight="1" x14ac:dyDescent="0.2">
      <c r="B142" s="138"/>
      <c r="D142" s="139" t="s">
        <v>70</v>
      </c>
      <c r="E142" s="147" t="s">
        <v>1240</v>
      </c>
      <c r="F142" s="147" t="s">
        <v>1241</v>
      </c>
      <c r="J142" s="148"/>
      <c r="L142" s="138"/>
      <c r="M142" s="142"/>
      <c r="P142" s="143">
        <f>SUM(P143:P149)</f>
        <v>0</v>
      </c>
      <c r="R142" s="143">
        <f>SUM(R143:R149)</f>
        <v>0</v>
      </c>
      <c r="T142" s="144">
        <f>SUM(T143:T149)</f>
        <v>0</v>
      </c>
      <c r="AR142" s="139" t="s">
        <v>83</v>
      </c>
      <c r="AT142" s="145" t="s">
        <v>70</v>
      </c>
      <c r="AU142" s="145" t="s">
        <v>78</v>
      </c>
      <c r="AY142" s="139" t="s">
        <v>159</v>
      </c>
      <c r="BK142" s="146">
        <f>SUM(BK143:BK149)</f>
        <v>0</v>
      </c>
    </row>
    <row r="143" spans="2:65" s="1" customFormat="1" ht="37.9" customHeight="1" x14ac:dyDescent="0.2">
      <c r="B143" s="123"/>
      <c r="C143" s="149" t="s">
        <v>90</v>
      </c>
      <c r="D143" s="149" t="s">
        <v>161</v>
      </c>
      <c r="E143" s="150" t="s">
        <v>1242</v>
      </c>
      <c r="F143" s="151" t="s">
        <v>1243</v>
      </c>
      <c r="G143" s="152" t="s">
        <v>462</v>
      </c>
      <c r="H143" s="153">
        <v>1</v>
      </c>
      <c r="I143" s="154"/>
      <c r="J143" s="154"/>
      <c r="K143" s="155"/>
      <c r="L143" s="28"/>
      <c r="M143" s="156" t="s">
        <v>1</v>
      </c>
      <c r="N143" s="122" t="s">
        <v>37</v>
      </c>
      <c r="O143" s="157">
        <v>0</v>
      </c>
      <c r="P143" s="157">
        <f t="shared" ref="P143:P149" si="0">O143*H143</f>
        <v>0</v>
      </c>
      <c r="Q143" s="157">
        <v>0</v>
      </c>
      <c r="R143" s="157">
        <f t="shared" ref="R143:R149" si="1">Q143*H143</f>
        <v>0</v>
      </c>
      <c r="S143" s="157">
        <v>0</v>
      </c>
      <c r="T143" s="158">
        <f t="shared" ref="T143:T149" si="2">S143*H143</f>
        <v>0</v>
      </c>
      <c r="AR143" s="159" t="s">
        <v>186</v>
      </c>
      <c r="AT143" s="159" t="s">
        <v>161</v>
      </c>
      <c r="AU143" s="159" t="s">
        <v>83</v>
      </c>
      <c r="AY143" s="14" t="s">
        <v>159</v>
      </c>
      <c r="BE143" s="160">
        <f t="shared" ref="BE143:BE149" si="3">IF(N143="základná",J143,0)</f>
        <v>0</v>
      </c>
      <c r="BF143" s="160">
        <f t="shared" ref="BF143:BF149" si="4">IF(N143="znížená",J143,0)</f>
        <v>0</v>
      </c>
      <c r="BG143" s="160">
        <f t="shared" ref="BG143:BG149" si="5">IF(N143="zákl. prenesená",J143,0)</f>
        <v>0</v>
      </c>
      <c r="BH143" s="160">
        <f t="shared" ref="BH143:BH149" si="6">IF(N143="zníž. prenesená",J143,0)</f>
        <v>0</v>
      </c>
      <c r="BI143" s="160">
        <f t="shared" ref="BI143:BI149" si="7">IF(N143="nulová",J143,0)</f>
        <v>0</v>
      </c>
      <c r="BJ143" s="14" t="s">
        <v>83</v>
      </c>
      <c r="BK143" s="160">
        <f t="shared" ref="BK143:BK149" si="8">ROUND(I143*H143,2)</f>
        <v>0</v>
      </c>
      <c r="BL143" s="14" t="s">
        <v>186</v>
      </c>
      <c r="BM143" s="159" t="s">
        <v>170</v>
      </c>
    </row>
    <row r="144" spans="2:65" s="1" customFormat="1" ht="37.9" customHeight="1" x14ac:dyDescent="0.2">
      <c r="B144" s="123"/>
      <c r="C144" s="161" t="s">
        <v>105</v>
      </c>
      <c r="D144" s="161" t="s">
        <v>167</v>
      </c>
      <c r="E144" s="162" t="s">
        <v>1244</v>
      </c>
      <c r="F144" s="163" t="s">
        <v>1775</v>
      </c>
      <c r="G144" s="164" t="s">
        <v>462</v>
      </c>
      <c r="H144" s="165">
        <v>1</v>
      </c>
      <c r="I144" s="166"/>
      <c r="J144" s="166"/>
      <c r="K144" s="167"/>
      <c r="L144" s="168"/>
      <c r="M144" s="169" t="s">
        <v>1</v>
      </c>
      <c r="N144" s="170" t="s">
        <v>37</v>
      </c>
      <c r="O144" s="157">
        <v>0</v>
      </c>
      <c r="P144" s="157">
        <f t="shared" si="0"/>
        <v>0</v>
      </c>
      <c r="Q144" s="157">
        <v>0</v>
      </c>
      <c r="R144" s="157">
        <f t="shared" si="1"/>
        <v>0</v>
      </c>
      <c r="S144" s="157">
        <v>0</v>
      </c>
      <c r="T144" s="158">
        <f t="shared" si="2"/>
        <v>0</v>
      </c>
      <c r="V144" s="299"/>
      <c r="W144" s="299"/>
      <c r="AR144" s="159" t="s">
        <v>214</v>
      </c>
      <c r="AT144" s="159" t="s">
        <v>167</v>
      </c>
      <c r="AU144" s="159" t="s">
        <v>83</v>
      </c>
      <c r="AY144" s="14" t="s">
        <v>159</v>
      </c>
      <c r="BE144" s="160">
        <f t="shared" si="3"/>
        <v>0</v>
      </c>
      <c r="BF144" s="160">
        <f t="shared" si="4"/>
        <v>0</v>
      </c>
      <c r="BG144" s="160">
        <f t="shared" si="5"/>
        <v>0</v>
      </c>
      <c r="BH144" s="160">
        <f t="shared" si="6"/>
        <v>0</v>
      </c>
      <c r="BI144" s="160">
        <f t="shared" si="7"/>
        <v>0</v>
      </c>
      <c r="BJ144" s="14" t="s">
        <v>83</v>
      </c>
      <c r="BK144" s="160">
        <f t="shared" si="8"/>
        <v>0</v>
      </c>
      <c r="BL144" s="14" t="s">
        <v>186</v>
      </c>
      <c r="BM144" s="159" t="s">
        <v>177</v>
      </c>
    </row>
    <row r="145" spans="2:65" s="1" customFormat="1" ht="24.4" customHeight="1" x14ac:dyDescent="0.2">
      <c r="B145" s="123"/>
      <c r="C145" s="149" t="s">
        <v>102</v>
      </c>
      <c r="D145" s="149" t="s">
        <v>161</v>
      </c>
      <c r="E145" s="150" t="s">
        <v>1245</v>
      </c>
      <c r="F145" s="151" t="s">
        <v>1246</v>
      </c>
      <c r="G145" s="152" t="s">
        <v>462</v>
      </c>
      <c r="H145" s="153">
        <v>1</v>
      </c>
      <c r="I145" s="154"/>
      <c r="J145" s="154"/>
      <c r="K145" s="155"/>
      <c r="L145" s="28"/>
      <c r="M145" s="156" t="s">
        <v>1</v>
      </c>
      <c r="N145" s="122" t="s">
        <v>37</v>
      </c>
      <c r="O145" s="157">
        <v>0</v>
      </c>
      <c r="P145" s="157">
        <f t="shared" si="0"/>
        <v>0</v>
      </c>
      <c r="Q145" s="157">
        <v>0</v>
      </c>
      <c r="R145" s="157">
        <f t="shared" si="1"/>
        <v>0</v>
      </c>
      <c r="S145" s="157">
        <v>0</v>
      </c>
      <c r="T145" s="158">
        <f t="shared" si="2"/>
        <v>0</v>
      </c>
      <c r="AR145" s="159" t="s">
        <v>186</v>
      </c>
      <c r="AT145" s="159" t="s">
        <v>161</v>
      </c>
      <c r="AU145" s="159" t="s">
        <v>83</v>
      </c>
      <c r="AY145" s="14" t="s">
        <v>159</v>
      </c>
      <c r="BE145" s="160">
        <f t="shared" si="3"/>
        <v>0</v>
      </c>
      <c r="BF145" s="160">
        <f t="shared" si="4"/>
        <v>0</v>
      </c>
      <c r="BG145" s="160">
        <f t="shared" si="5"/>
        <v>0</v>
      </c>
      <c r="BH145" s="160">
        <f t="shared" si="6"/>
        <v>0</v>
      </c>
      <c r="BI145" s="160">
        <f t="shared" si="7"/>
        <v>0</v>
      </c>
      <c r="BJ145" s="14" t="s">
        <v>83</v>
      </c>
      <c r="BK145" s="160">
        <f t="shared" si="8"/>
        <v>0</v>
      </c>
      <c r="BL145" s="14" t="s">
        <v>186</v>
      </c>
      <c r="BM145" s="159" t="s">
        <v>180</v>
      </c>
    </row>
    <row r="146" spans="2:65" s="235" customFormat="1" ht="21.75" customHeight="1" x14ac:dyDescent="0.2">
      <c r="B146" s="223"/>
      <c r="C146" s="224" t="s">
        <v>108</v>
      </c>
      <c r="D146" s="224" t="s">
        <v>167</v>
      </c>
      <c r="E146" s="225" t="s">
        <v>1247</v>
      </c>
      <c r="F146" s="221" t="s">
        <v>1835</v>
      </c>
      <c r="G146" s="226" t="s">
        <v>462</v>
      </c>
      <c r="H146" s="227">
        <v>1</v>
      </c>
      <c r="I146" s="228"/>
      <c r="J146" s="228"/>
      <c r="K146" s="229"/>
      <c r="L146" s="230"/>
      <c r="M146" s="231" t="s">
        <v>1</v>
      </c>
      <c r="N146" s="232" t="s">
        <v>37</v>
      </c>
      <c r="O146" s="233">
        <v>0</v>
      </c>
      <c r="P146" s="233">
        <f t="shared" si="0"/>
        <v>0</v>
      </c>
      <c r="Q146" s="233">
        <v>0</v>
      </c>
      <c r="R146" s="233">
        <f t="shared" si="1"/>
        <v>0</v>
      </c>
      <c r="S146" s="233">
        <v>0</v>
      </c>
      <c r="T146" s="234">
        <f t="shared" si="2"/>
        <v>0</v>
      </c>
      <c r="AR146" s="236" t="s">
        <v>214</v>
      </c>
      <c r="AT146" s="236" t="s">
        <v>167</v>
      </c>
      <c r="AU146" s="236" t="s">
        <v>83</v>
      </c>
      <c r="AY146" s="237" t="s">
        <v>159</v>
      </c>
      <c r="BE146" s="238">
        <f t="shared" si="3"/>
        <v>0</v>
      </c>
      <c r="BF146" s="238">
        <f t="shared" si="4"/>
        <v>0</v>
      </c>
      <c r="BG146" s="238">
        <f t="shared" si="5"/>
        <v>0</v>
      </c>
      <c r="BH146" s="238">
        <f t="shared" si="6"/>
        <v>0</v>
      </c>
      <c r="BI146" s="238">
        <f t="shared" si="7"/>
        <v>0</v>
      </c>
      <c r="BJ146" s="237" t="s">
        <v>83</v>
      </c>
      <c r="BK146" s="238">
        <f t="shared" si="8"/>
        <v>0</v>
      </c>
      <c r="BL146" s="237" t="s">
        <v>186</v>
      </c>
      <c r="BM146" s="236" t="s">
        <v>183</v>
      </c>
    </row>
    <row r="147" spans="2:65" s="1" customFormat="1" ht="24.4" customHeight="1" x14ac:dyDescent="0.2">
      <c r="B147" s="123"/>
      <c r="C147" s="149" t="s">
        <v>170</v>
      </c>
      <c r="D147" s="149" t="s">
        <v>161</v>
      </c>
      <c r="E147" s="150" t="s">
        <v>1248</v>
      </c>
      <c r="F147" s="151" t="s">
        <v>1249</v>
      </c>
      <c r="G147" s="152" t="s">
        <v>462</v>
      </c>
      <c r="H147" s="153">
        <v>1</v>
      </c>
      <c r="I147" s="154"/>
      <c r="J147" s="154"/>
      <c r="K147" s="155"/>
      <c r="L147" s="28"/>
      <c r="M147" s="156" t="s">
        <v>1</v>
      </c>
      <c r="N147" s="122" t="s">
        <v>37</v>
      </c>
      <c r="O147" s="157">
        <v>0</v>
      </c>
      <c r="P147" s="157">
        <f t="shared" si="0"/>
        <v>0</v>
      </c>
      <c r="Q147" s="157">
        <v>0</v>
      </c>
      <c r="R147" s="157">
        <f t="shared" si="1"/>
        <v>0</v>
      </c>
      <c r="S147" s="157">
        <v>0</v>
      </c>
      <c r="T147" s="158">
        <f t="shared" si="2"/>
        <v>0</v>
      </c>
      <c r="AR147" s="159" t="s">
        <v>186</v>
      </c>
      <c r="AT147" s="159" t="s">
        <v>161</v>
      </c>
      <c r="AU147" s="159" t="s">
        <v>83</v>
      </c>
      <c r="AY147" s="14" t="s">
        <v>159</v>
      </c>
      <c r="BE147" s="160">
        <f t="shared" si="3"/>
        <v>0</v>
      </c>
      <c r="BF147" s="160">
        <f t="shared" si="4"/>
        <v>0</v>
      </c>
      <c r="BG147" s="160">
        <f t="shared" si="5"/>
        <v>0</v>
      </c>
      <c r="BH147" s="160">
        <f t="shared" si="6"/>
        <v>0</v>
      </c>
      <c r="BI147" s="160">
        <f t="shared" si="7"/>
        <v>0</v>
      </c>
      <c r="BJ147" s="14" t="s">
        <v>83</v>
      </c>
      <c r="BK147" s="160">
        <f t="shared" si="8"/>
        <v>0</v>
      </c>
      <c r="BL147" s="14" t="s">
        <v>186</v>
      </c>
      <c r="BM147" s="159" t="s">
        <v>186</v>
      </c>
    </row>
    <row r="148" spans="2:65" s="1" customFormat="1" ht="24.4" customHeight="1" x14ac:dyDescent="0.2">
      <c r="B148" s="123"/>
      <c r="C148" s="161" t="s">
        <v>187</v>
      </c>
      <c r="D148" s="161" t="s">
        <v>167</v>
      </c>
      <c r="E148" s="162" t="s">
        <v>1250</v>
      </c>
      <c r="F148" s="163" t="s">
        <v>1774</v>
      </c>
      <c r="G148" s="164" t="s">
        <v>462</v>
      </c>
      <c r="H148" s="165">
        <v>1</v>
      </c>
      <c r="I148" s="166"/>
      <c r="J148" s="166"/>
      <c r="K148" s="167"/>
      <c r="L148" s="168"/>
      <c r="M148" s="169" t="s">
        <v>1</v>
      </c>
      <c r="N148" s="170" t="s">
        <v>37</v>
      </c>
      <c r="O148" s="157">
        <v>0</v>
      </c>
      <c r="P148" s="157">
        <f t="shared" si="0"/>
        <v>0</v>
      </c>
      <c r="Q148" s="157">
        <v>0</v>
      </c>
      <c r="R148" s="157">
        <f t="shared" si="1"/>
        <v>0</v>
      </c>
      <c r="S148" s="157">
        <v>0</v>
      </c>
      <c r="T148" s="158">
        <f t="shared" si="2"/>
        <v>0</v>
      </c>
      <c r="V148" s="299"/>
      <c r="W148" s="299"/>
      <c r="AR148" s="159" t="s">
        <v>214</v>
      </c>
      <c r="AT148" s="159" t="s">
        <v>167</v>
      </c>
      <c r="AU148" s="159" t="s">
        <v>83</v>
      </c>
      <c r="AY148" s="14" t="s">
        <v>159</v>
      </c>
      <c r="BE148" s="160">
        <f t="shared" si="3"/>
        <v>0</v>
      </c>
      <c r="BF148" s="160">
        <f t="shared" si="4"/>
        <v>0</v>
      </c>
      <c r="BG148" s="160">
        <f t="shared" si="5"/>
        <v>0</v>
      </c>
      <c r="BH148" s="160">
        <f t="shared" si="6"/>
        <v>0</v>
      </c>
      <c r="BI148" s="160">
        <f t="shared" si="7"/>
        <v>0</v>
      </c>
      <c r="BJ148" s="14" t="s">
        <v>83</v>
      </c>
      <c r="BK148" s="160">
        <f t="shared" si="8"/>
        <v>0</v>
      </c>
      <c r="BL148" s="14" t="s">
        <v>186</v>
      </c>
      <c r="BM148" s="159" t="s">
        <v>190</v>
      </c>
    </row>
    <row r="149" spans="2:65" s="1" customFormat="1" ht="21.75" customHeight="1" x14ac:dyDescent="0.2">
      <c r="B149" s="123"/>
      <c r="C149" s="149" t="s">
        <v>177</v>
      </c>
      <c r="D149" s="149" t="s">
        <v>161</v>
      </c>
      <c r="E149" s="150" t="s">
        <v>1251</v>
      </c>
      <c r="F149" s="151" t="s">
        <v>1252</v>
      </c>
      <c r="G149" s="152" t="s">
        <v>294</v>
      </c>
      <c r="H149" s="153"/>
      <c r="I149" s="154"/>
      <c r="J149" s="154"/>
      <c r="K149" s="155"/>
      <c r="L149" s="28"/>
      <c r="M149" s="156" t="s">
        <v>1</v>
      </c>
      <c r="N149" s="122" t="s">
        <v>37</v>
      </c>
      <c r="O149" s="157">
        <v>0</v>
      </c>
      <c r="P149" s="157">
        <f t="shared" si="0"/>
        <v>0</v>
      </c>
      <c r="Q149" s="157">
        <v>0</v>
      </c>
      <c r="R149" s="157">
        <f t="shared" si="1"/>
        <v>0</v>
      </c>
      <c r="S149" s="157">
        <v>0</v>
      </c>
      <c r="T149" s="158">
        <f t="shared" si="2"/>
        <v>0</v>
      </c>
      <c r="AR149" s="159" t="s">
        <v>186</v>
      </c>
      <c r="AT149" s="159" t="s">
        <v>161</v>
      </c>
      <c r="AU149" s="159" t="s">
        <v>83</v>
      </c>
      <c r="AY149" s="14" t="s">
        <v>159</v>
      </c>
      <c r="BE149" s="160">
        <f t="shared" si="3"/>
        <v>0</v>
      </c>
      <c r="BF149" s="160">
        <f t="shared" si="4"/>
        <v>0</v>
      </c>
      <c r="BG149" s="160">
        <f t="shared" si="5"/>
        <v>0</v>
      </c>
      <c r="BH149" s="160">
        <f t="shared" si="6"/>
        <v>0</v>
      </c>
      <c r="BI149" s="160">
        <f t="shared" si="7"/>
        <v>0</v>
      </c>
      <c r="BJ149" s="14" t="s">
        <v>83</v>
      </c>
      <c r="BK149" s="160">
        <f t="shared" si="8"/>
        <v>0</v>
      </c>
      <c r="BL149" s="14" t="s">
        <v>186</v>
      </c>
      <c r="BM149" s="159" t="s">
        <v>7</v>
      </c>
    </row>
    <row r="150" spans="2:65" s="11" customFormat="1" ht="22.9" customHeight="1" x14ac:dyDescent="0.2">
      <c r="B150" s="138"/>
      <c r="D150" s="139" t="s">
        <v>70</v>
      </c>
      <c r="E150" s="147" t="s">
        <v>1253</v>
      </c>
      <c r="F150" s="147" t="s">
        <v>1254</v>
      </c>
      <c r="J150" s="148"/>
      <c r="L150" s="138"/>
      <c r="M150" s="142"/>
      <c r="P150" s="143">
        <f>SUM(P151:P153)</f>
        <v>0</v>
      </c>
      <c r="R150" s="143">
        <f>SUM(R151:R153)</f>
        <v>0</v>
      </c>
      <c r="T150" s="144">
        <f>SUM(T151:T153)</f>
        <v>0</v>
      </c>
      <c r="AR150" s="139" t="s">
        <v>83</v>
      </c>
      <c r="AT150" s="145" t="s">
        <v>70</v>
      </c>
      <c r="AU150" s="145" t="s">
        <v>78</v>
      </c>
      <c r="AY150" s="139" t="s">
        <v>159</v>
      </c>
      <c r="BK150" s="146">
        <f>SUM(BK151:BK153)</f>
        <v>0</v>
      </c>
    </row>
    <row r="151" spans="2:65" s="1" customFormat="1" ht="44.25" customHeight="1" x14ac:dyDescent="0.2">
      <c r="B151" s="123"/>
      <c r="C151" s="149" t="s">
        <v>193</v>
      </c>
      <c r="D151" s="149" t="s">
        <v>161</v>
      </c>
      <c r="E151" s="150" t="s">
        <v>1255</v>
      </c>
      <c r="F151" s="151" t="s">
        <v>1256</v>
      </c>
      <c r="G151" s="152" t="s">
        <v>196</v>
      </c>
      <c r="H151" s="153">
        <v>20</v>
      </c>
      <c r="I151" s="154"/>
      <c r="J151" s="154"/>
      <c r="K151" s="155"/>
      <c r="L151" s="28"/>
      <c r="M151" s="156" t="s">
        <v>1</v>
      </c>
      <c r="N151" s="122" t="s">
        <v>37</v>
      </c>
      <c r="O151" s="157">
        <v>0</v>
      </c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AR151" s="159" t="s">
        <v>186</v>
      </c>
      <c r="AT151" s="159" t="s">
        <v>161</v>
      </c>
      <c r="AU151" s="159" t="s">
        <v>83</v>
      </c>
      <c r="AY151" s="14" t="s">
        <v>159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83</v>
      </c>
      <c r="BK151" s="160">
        <f>ROUND(I151*H151,2)</f>
        <v>0</v>
      </c>
      <c r="BL151" s="14" t="s">
        <v>186</v>
      </c>
      <c r="BM151" s="159" t="s">
        <v>197</v>
      </c>
    </row>
    <row r="152" spans="2:65" s="1" customFormat="1" ht="16.5" customHeight="1" x14ac:dyDescent="0.2">
      <c r="B152" s="123"/>
      <c r="C152" s="149" t="s">
        <v>180</v>
      </c>
      <c r="D152" s="149" t="s">
        <v>161</v>
      </c>
      <c r="E152" s="150" t="s">
        <v>1257</v>
      </c>
      <c r="F152" s="151" t="s">
        <v>1258</v>
      </c>
      <c r="G152" s="152" t="s">
        <v>196</v>
      </c>
      <c r="H152" s="153">
        <v>20</v>
      </c>
      <c r="I152" s="154"/>
      <c r="J152" s="154"/>
      <c r="K152" s="155"/>
      <c r="L152" s="28"/>
      <c r="M152" s="156" t="s">
        <v>1</v>
      </c>
      <c r="N152" s="122" t="s">
        <v>37</v>
      </c>
      <c r="O152" s="157">
        <v>0</v>
      </c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AR152" s="159" t="s">
        <v>186</v>
      </c>
      <c r="AT152" s="159" t="s">
        <v>161</v>
      </c>
      <c r="AU152" s="159" t="s">
        <v>83</v>
      </c>
      <c r="AY152" s="14" t="s">
        <v>159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4" t="s">
        <v>83</v>
      </c>
      <c r="BK152" s="160">
        <f>ROUND(I152*H152,2)</f>
        <v>0</v>
      </c>
      <c r="BL152" s="14" t="s">
        <v>186</v>
      </c>
      <c r="BM152" s="159" t="s">
        <v>200</v>
      </c>
    </row>
    <row r="153" spans="2:65" s="1" customFormat="1" ht="24.4" customHeight="1" x14ac:dyDescent="0.2">
      <c r="B153" s="123"/>
      <c r="C153" s="149" t="s">
        <v>201</v>
      </c>
      <c r="D153" s="149" t="s">
        <v>161</v>
      </c>
      <c r="E153" s="150" t="s">
        <v>1259</v>
      </c>
      <c r="F153" s="151" t="s">
        <v>1260</v>
      </c>
      <c r="G153" s="152" t="s">
        <v>294</v>
      </c>
      <c r="H153" s="153"/>
      <c r="I153" s="154"/>
      <c r="J153" s="154"/>
      <c r="K153" s="155"/>
      <c r="L153" s="28"/>
      <c r="M153" s="156" t="s">
        <v>1</v>
      </c>
      <c r="N153" s="122" t="s">
        <v>37</v>
      </c>
      <c r="O153" s="157">
        <v>0</v>
      </c>
      <c r="P153" s="157">
        <f>O153*H153</f>
        <v>0</v>
      </c>
      <c r="Q153" s="157">
        <v>0</v>
      </c>
      <c r="R153" s="157">
        <f>Q153*H153</f>
        <v>0</v>
      </c>
      <c r="S153" s="157">
        <v>0</v>
      </c>
      <c r="T153" s="158">
        <f>S153*H153</f>
        <v>0</v>
      </c>
      <c r="AR153" s="159" t="s">
        <v>186</v>
      </c>
      <c r="AT153" s="159" t="s">
        <v>161</v>
      </c>
      <c r="AU153" s="159" t="s">
        <v>83</v>
      </c>
      <c r="AY153" s="14" t="s">
        <v>159</v>
      </c>
      <c r="BE153" s="160">
        <f>IF(N153="základná",J153,0)</f>
        <v>0</v>
      </c>
      <c r="BF153" s="160">
        <f>IF(N153="znížená",J153,0)</f>
        <v>0</v>
      </c>
      <c r="BG153" s="160">
        <f>IF(N153="zákl. prenesená",J153,0)</f>
        <v>0</v>
      </c>
      <c r="BH153" s="160">
        <f>IF(N153="zníž. prenesená",J153,0)</f>
        <v>0</v>
      </c>
      <c r="BI153" s="160">
        <f>IF(N153="nulová",J153,0)</f>
        <v>0</v>
      </c>
      <c r="BJ153" s="14" t="s">
        <v>83</v>
      </c>
      <c r="BK153" s="160">
        <f>ROUND(I153*H153,2)</f>
        <v>0</v>
      </c>
      <c r="BL153" s="14" t="s">
        <v>186</v>
      </c>
      <c r="BM153" s="159" t="s">
        <v>204</v>
      </c>
    </row>
    <row r="154" spans="2:65" s="11" customFormat="1" ht="22.9" customHeight="1" x14ac:dyDescent="0.2">
      <c r="B154" s="138"/>
      <c r="D154" s="139" t="s">
        <v>70</v>
      </c>
      <c r="E154" s="147" t="s">
        <v>1261</v>
      </c>
      <c r="F154" s="147" t="s">
        <v>1262</v>
      </c>
      <c r="J154" s="148"/>
      <c r="L154" s="138"/>
      <c r="M154" s="142"/>
      <c r="P154" s="143">
        <f>SUM(P155:P162)</f>
        <v>0</v>
      </c>
      <c r="R154" s="143">
        <f>SUM(R155:R162)</f>
        <v>0</v>
      </c>
      <c r="T154" s="144">
        <f>SUM(T155:T162)</f>
        <v>0</v>
      </c>
      <c r="AR154" s="139" t="s">
        <v>83</v>
      </c>
      <c r="AT154" s="145" t="s">
        <v>70</v>
      </c>
      <c r="AU154" s="145" t="s">
        <v>78</v>
      </c>
      <c r="AY154" s="139" t="s">
        <v>159</v>
      </c>
      <c r="BK154" s="146">
        <f>SUM(BK155:BK162)</f>
        <v>0</v>
      </c>
    </row>
    <row r="155" spans="2:65" s="1" customFormat="1" ht="16.5" customHeight="1" x14ac:dyDescent="0.2">
      <c r="B155" s="123"/>
      <c r="C155" s="149" t="s">
        <v>183</v>
      </c>
      <c r="D155" s="149" t="s">
        <v>161</v>
      </c>
      <c r="E155" s="150" t="s">
        <v>1263</v>
      </c>
      <c r="F155" s="151" t="s">
        <v>1264</v>
      </c>
      <c r="G155" s="152" t="s">
        <v>462</v>
      </c>
      <c r="H155" s="153">
        <v>2</v>
      </c>
      <c r="I155" s="154"/>
      <c r="J155" s="154"/>
      <c r="K155" s="155"/>
      <c r="L155" s="28"/>
      <c r="M155" s="156" t="s">
        <v>1</v>
      </c>
      <c r="N155" s="122" t="s">
        <v>37</v>
      </c>
      <c r="O155" s="157">
        <v>0</v>
      </c>
      <c r="P155" s="157">
        <f t="shared" ref="P155:P162" si="9">O155*H155</f>
        <v>0</v>
      </c>
      <c r="Q155" s="157">
        <v>0</v>
      </c>
      <c r="R155" s="157">
        <f t="shared" ref="R155:R162" si="10">Q155*H155</f>
        <v>0</v>
      </c>
      <c r="S155" s="157">
        <v>0</v>
      </c>
      <c r="T155" s="158">
        <f t="shared" ref="T155:T162" si="11">S155*H155</f>
        <v>0</v>
      </c>
      <c r="AR155" s="159" t="s">
        <v>186</v>
      </c>
      <c r="AT155" s="159" t="s">
        <v>161</v>
      </c>
      <c r="AU155" s="159" t="s">
        <v>83</v>
      </c>
      <c r="AY155" s="14" t="s">
        <v>159</v>
      </c>
      <c r="BE155" s="160">
        <f t="shared" ref="BE155:BE162" si="12">IF(N155="základná",J155,0)</f>
        <v>0</v>
      </c>
      <c r="BF155" s="160">
        <f t="shared" ref="BF155:BF162" si="13">IF(N155="znížená",J155,0)</f>
        <v>0</v>
      </c>
      <c r="BG155" s="160">
        <f t="shared" ref="BG155:BG162" si="14">IF(N155="zákl. prenesená",J155,0)</f>
        <v>0</v>
      </c>
      <c r="BH155" s="160">
        <f t="shared" ref="BH155:BH162" si="15">IF(N155="zníž. prenesená",J155,0)</f>
        <v>0</v>
      </c>
      <c r="BI155" s="160">
        <f t="shared" ref="BI155:BI162" si="16">IF(N155="nulová",J155,0)</f>
        <v>0</v>
      </c>
      <c r="BJ155" s="14" t="s">
        <v>83</v>
      </c>
      <c r="BK155" s="160">
        <f t="shared" ref="BK155:BK162" si="17">ROUND(I155*H155,2)</f>
        <v>0</v>
      </c>
      <c r="BL155" s="14" t="s">
        <v>186</v>
      </c>
      <c r="BM155" s="159" t="s">
        <v>207</v>
      </c>
    </row>
    <row r="156" spans="2:65" s="1" customFormat="1" ht="16.5" customHeight="1" x14ac:dyDescent="0.2">
      <c r="B156" s="123"/>
      <c r="C156" s="161" t="s">
        <v>208</v>
      </c>
      <c r="D156" s="161" t="s">
        <v>167</v>
      </c>
      <c r="E156" s="162" t="s">
        <v>1265</v>
      </c>
      <c r="F156" s="163" t="s">
        <v>1266</v>
      </c>
      <c r="G156" s="164" t="s">
        <v>462</v>
      </c>
      <c r="H156" s="165">
        <v>2</v>
      </c>
      <c r="I156" s="166"/>
      <c r="J156" s="166"/>
      <c r="K156" s="167"/>
      <c r="L156" s="168"/>
      <c r="M156" s="169" t="s">
        <v>1</v>
      </c>
      <c r="N156" s="170" t="s">
        <v>37</v>
      </c>
      <c r="O156" s="157">
        <v>0</v>
      </c>
      <c r="P156" s="157">
        <f t="shared" si="9"/>
        <v>0</v>
      </c>
      <c r="Q156" s="157">
        <v>0</v>
      </c>
      <c r="R156" s="157">
        <f t="shared" si="10"/>
        <v>0</v>
      </c>
      <c r="S156" s="157">
        <v>0</v>
      </c>
      <c r="T156" s="158">
        <f t="shared" si="11"/>
        <v>0</v>
      </c>
      <c r="AR156" s="159" t="s">
        <v>214</v>
      </c>
      <c r="AT156" s="159" t="s">
        <v>167</v>
      </c>
      <c r="AU156" s="159" t="s">
        <v>83</v>
      </c>
      <c r="AY156" s="14" t="s">
        <v>159</v>
      </c>
      <c r="BE156" s="160">
        <f t="shared" si="12"/>
        <v>0</v>
      </c>
      <c r="BF156" s="160">
        <f t="shared" si="13"/>
        <v>0</v>
      </c>
      <c r="BG156" s="160">
        <f t="shared" si="14"/>
        <v>0</v>
      </c>
      <c r="BH156" s="160">
        <f t="shared" si="15"/>
        <v>0</v>
      </c>
      <c r="BI156" s="160">
        <f t="shared" si="16"/>
        <v>0</v>
      </c>
      <c r="BJ156" s="14" t="s">
        <v>83</v>
      </c>
      <c r="BK156" s="160">
        <f t="shared" si="17"/>
        <v>0</v>
      </c>
      <c r="BL156" s="14" t="s">
        <v>186</v>
      </c>
      <c r="BM156" s="159" t="s">
        <v>211</v>
      </c>
    </row>
    <row r="157" spans="2:65" s="1" customFormat="1" ht="16.5" customHeight="1" x14ac:dyDescent="0.2">
      <c r="B157" s="123"/>
      <c r="C157" s="149" t="s">
        <v>186</v>
      </c>
      <c r="D157" s="149" t="s">
        <v>161</v>
      </c>
      <c r="E157" s="150" t="s">
        <v>1267</v>
      </c>
      <c r="F157" s="151" t="s">
        <v>1268</v>
      </c>
      <c r="G157" s="152" t="s">
        <v>462</v>
      </c>
      <c r="H157" s="153">
        <v>4</v>
      </c>
      <c r="I157" s="154"/>
      <c r="J157" s="154"/>
      <c r="K157" s="155"/>
      <c r="L157" s="28"/>
      <c r="M157" s="156" t="s">
        <v>1</v>
      </c>
      <c r="N157" s="122" t="s">
        <v>37</v>
      </c>
      <c r="O157" s="157">
        <v>0</v>
      </c>
      <c r="P157" s="157">
        <f t="shared" si="9"/>
        <v>0</v>
      </c>
      <c r="Q157" s="157">
        <v>0</v>
      </c>
      <c r="R157" s="157">
        <f t="shared" si="10"/>
        <v>0</v>
      </c>
      <c r="S157" s="157">
        <v>0</v>
      </c>
      <c r="T157" s="158">
        <f t="shared" si="11"/>
        <v>0</v>
      </c>
      <c r="AR157" s="159" t="s">
        <v>186</v>
      </c>
      <c r="AT157" s="159" t="s">
        <v>161</v>
      </c>
      <c r="AU157" s="159" t="s">
        <v>83</v>
      </c>
      <c r="AY157" s="14" t="s">
        <v>159</v>
      </c>
      <c r="BE157" s="160">
        <f t="shared" si="12"/>
        <v>0</v>
      </c>
      <c r="BF157" s="160">
        <f t="shared" si="13"/>
        <v>0</v>
      </c>
      <c r="BG157" s="160">
        <f t="shared" si="14"/>
        <v>0</v>
      </c>
      <c r="BH157" s="160">
        <f t="shared" si="15"/>
        <v>0</v>
      </c>
      <c r="BI157" s="160">
        <f t="shared" si="16"/>
        <v>0</v>
      </c>
      <c r="BJ157" s="14" t="s">
        <v>83</v>
      </c>
      <c r="BK157" s="160">
        <f t="shared" si="17"/>
        <v>0</v>
      </c>
      <c r="BL157" s="14" t="s">
        <v>186</v>
      </c>
      <c r="BM157" s="159" t="s">
        <v>214</v>
      </c>
    </row>
    <row r="158" spans="2:65" s="1" customFormat="1" ht="24.4" customHeight="1" x14ac:dyDescent="0.2">
      <c r="B158" s="123"/>
      <c r="C158" s="161" t="s">
        <v>215</v>
      </c>
      <c r="D158" s="161" t="s">
        <v>167</v>
      </c>
      <c r="E158" s="162" t="s">
        <v>1269</v>
      </c>
      <c r="F158" s="163" t="s">
        <v>1270</v>
      </c>
      <c r="G158" s="164" t="s">
        <v>462</v>
      </c>
      <c r="H158" s="165">
        <v>2</v>
      </c>
      <c r="I158" s="166"/>
      <c r="J158" s="166"/>
      <c r="K158" s="167"/>
      <c r="L158" s="168"/>
      <c r="M158" s="169" t="s">
        <v>1</v>
      </c>
      <c r="N158" s="170" t="s">
        <v>37</v>
      </c>
      <c r="O158" s="157">
        <v>0</v>
      </c>
      <c r="P158" s="157">
        <f t="shared" si="9"/>
        <v>0</v>
      </c>
      <c r="Q158" s="157">
        <v>0</v>
      </c>
      <c r="R158" s="157">
        <f t="shared" si="10"/>
        <v>0</v>
      </c>
      <c r="S158" s="157">
        <v>0</v>
      </c>
      <c r="T158" s="158">
        <f t="shared" si="11"/>
        <v>0</v>
      </c>
      <c r="AR158" s="159" t="s">
        <v>214</v>
      </c>
      <c r="AT158" s="159" t="s">
        <v>167</v>
      </c>
      <c r="AU158" s="159" t="s">
        <v>83</v>
      </c>
      <c r="AY158" s="14" t="s">
        <v>159</v>
      </c>
      <c r="BE158" s="160">
        <f t="shared" si="12"/>
        <v>0</v>
      </c>
      <c r="BF158" s="160">
        <f t="shared" si="13"/>
        <v>0</v>
      </c>
      <c r="BG158" s="160">
        <f t="shared" si="14"/>
        <v>0</v>
      </c>
      <c r="BH158" s="160">
        <f t="shared" si="15"/>
        <v>0</v>
      </c>
      <c r="BI158" s="160">
        <f t="shared" si="16"/>
        <v>0</v>
      </c>
      <c r="BJ158" s="14" t="s">
        <v>83</v>
      </c>
      <c r="BK158" s="160">
        <f t="shared" si="17"/>
        <v>0</v>
      </c>
      <c r="BL158" s="14" t="s">
        <v>186</v>
      </c>
      <c r="BM158" s="159" t="s">
        <v>218</v>
      </c>
    </row>
    <row r="159" spans="2:65" s="1" customFormat="1" ht="16.5" customHeight="1" x14ac:dyDescent="0.2">
      <c r="B159" s="123"/>
      <c r="C159" s="161" t="s">
        <v>190</v>
      </c>
      <c r="D159" s="161" t="s">
        <v>167</v>
      </c>
      <c r="E159" s="162" t="s">
        <v>1271</v>
      </c>
      <c r="F159" s="163" t="s">
        <v>1272</v>
      </c>
      <c r="G159" s="164" t="s">
        <v>462</v>
      </c>
      <c r="H159" s="165">
        <v>2</v>
      </c>
      <c r="I159" s="166"/>
      <c r="J159" s="166"/>
      <c r="K159" s="167"/>
      <c r="L159" s="168"/>
      <c r="M159" s="169" t="s">
        <v>1</v>
      </c>
      <c r="N159" s="170" t="s">
        <v>37</v>
      </c>
      <c r="O159" s="157">
        <v>0</v>
      </c>
      <c r="P159" s="157">
        <f t="shared" si="9"/>
        <v>0</v>
      </c>
      <c r="Q159" s="157">
        <v>0</v>
      </c>
      <c r="R159" s="157">
        <f t="shared" si="10"/>
        <v>0</v>
      </c>
      <c r="S159" s="157">
        <v>0</v>
      </c>
      <c r="T159" s="158">
        <f t="shared" si="11"/>
        <v>0</v>
      </c>
      <c r="AR159" s="159" t="s">
        <v>214</v>
      </c>
      <c r="AT159" s="159" t="s">
        <v>167</v>
      </c>
      <c r="AU159" s="159" t="s">
        <v>83</v>
      </c>
      <c r="AY159" s="14" t="s">
        <v>159</v>
      </c>
      <c r="BE159" s="160">
        <f t="shared" si="12"/>
        <v>0</v>
      </c>
      <c r="BF159" s="160">
        <f t="shared" si="13"/>
        <v>0</v>
      </c>
      <c r="BG159" s="160">
        <f t="shared" si="14"/>
        <v>0</v>
      </c>
      <c r="BH159" s="160">
        <f t="shared" si="15"/>
        <v>0</v>
      </c>
      <c r="BI159" s="160">
        <f t="shared" si="16"/>
        <v>0</v>
      </c>
      <c r="BJ159" s="14" t="s">
        <v>83</v>
      </c>
      <c r="BK159" s="160">
        <f t="shared" si="17"/>
        <v>0</v>
      </c>
      <c r="BL159" s="14" t="s">
        <v>186</v>
      </c>
      <c r="BM159" s="159" t="s">
        <v>221</v>
      </c>
    </row>
    <row r="160" spans="2:65" s="1" customFormat="1" ht="24.4" customHeight="1" x14ac:dyDescent="0.2">
      <c r="B160" s="123"/>
      <c r="C160" s="149" t="s">
        <v>222</v>
      </c>
      <c r="D160" s="149" t="s">
        <v>161</v>
      </c>
      <c r="E160" s="150" t="s">
        <v>1273</v>
      </c>
      <c r="F160" s="151" t="s">
        <v>1274</v>
      </c>
      <c r="G160" s="152" t="s">
        <v>462</v>
      </c>
      <c r="H160" s="153">
        <v>1</v>
      </c>
      <c r="I160" s="154"/>
      <c r="J160" s="154"/>
      <c r="K160" s="155"/>
      <c r="L160" s="28"/>
      <c r="M160" s="156" t="s">
        <v>1</v>
      </c>
      <c r="N160" s="122" t="s">
        <v>37</v>
      </c>
      <c r="O160" s="157">
        <v>0</v>
      </c>
      <c r="P160" s="157">
        <f t="shared" si="9"/>
        <v>0</v>
      </c>
      <c r="Q160" s="157">
        <v>0</v>
      </c>
      <c r="R160" s="157">
        <f t="shared" si="10"/>
        <v>0</v>
      </c>
      <c r="S160" s="157">
        <v>0</v>
      </c>
      <c r="T160" s="158">
        <f t="shared" si="11"/>
        <v>0</v>
      </c>
      <c r="AR160" s="159" t="s">
        <v>186</v>
      </c>
      <c r="AT160" s="159" t="s">
        <v>161</v>
      </c>
      <c r="AU160" s="159" t="s">
        <v>83</v>
      </c>
      <c r="AY160" s="14" t="s">
        <v>159</v>
      </c>
      <c r="BE160" s="160">
        <f t="shared" si="12"/>
        <v>0</v>
      </c>
      <c r="BF160" s="160">
        <f t="shared" si="13"/>
        <v>0</v>
      </c>
      <c r="BG160" s="160">
        <f t="shared" si="14"/>
        <v>0</v>
      </c>
      <c r="BH160" s="160">
        <f t="shared" si="15"/>
        <v>0</v>
      </c>
      <c r="BI160" s="160">
        <f t="shared" si="16"/>
        <v>0</v>
      </c>
      <c r="BJ160" s="14" t="s">
        <v>83</v>
      </c>
      <c r="BK160" s="160">
        <f t="shared" si="17"/>
        <v>0</v>
      </c>
      <c r="BL160" s="14" t="s">
        <v>186</v>
      </c>
      <c r="BM160" s="159" t="s">
        <v>225</v>
      </c>
    </row>
    <row r="161" spans="2:65" s="1" customFormat="1" ht="24.4" customHeight="1" x14ac:dyDescent="0.2">
      <c r="B161" s="123"/>
      <c r="C161" s="161" t="s">
        <v>7</v>
      </c>
      <c r="D161" s="161" t="s">
        <v>167</v>
      </c>
      <c r="E161" s="162" t="s">
        <v>1275</v>
      </c>
      <c r="F161" s="163" t="s">
        <v>1758</v>
      </c>
      <c r="G161" s="164" t="s">
        <v>462</v>
      </c>
      <c r="H161" s="165">
        <v>1</v>
      </c>
      <c r="I161" s="166"/>
      <c r="J161" s="166"/>
      <c r="K161" s="167"/>
      <c r="L161" s="168"/>
      <c r="M161" s="169" t="s">
        <v>1</v>
      </c>
      <c r="N161" s="170" t="s">
        <v>37</v>
      </c>
      <c r="O161" s="157">
        <v>0</v>
      </c>
      <c r="P161" s="157">
        <f t="shared" si="9"/>
        <v>0</v>
      </c>
      <c r="Q161" s="157">
        <v>0</v>
      </c>
      <c r="R161" s="157">
        <f t="shared" si="10"/>
        <v>0</v>
      </c>
      <c r="S161" s="157">
        <v>0</v>
      </c>
      <c r="T161" s="158">
        <f t="shared" si="11"/>
        <v>0</v>
      </c>
      <c r="AR161" s="159" t="s">
        <v>214</v>
      </c>
      <c r="AT161" s="159" t="s">
        <v>167</v>
      </c>
      <c r="AU161" s="159" t="s">
        <v>83</v>
      </c>
      <c r="AY161" s="14" t="s">
        <v>159</v>
      </c>
      <c r="BE161" s="160">
        <f t="shared" si="12"/>
        <v>0</v>
      </c>
      <c r="BF161" s="160">
        <f t="shared" si="13"/>
        <v>0</v>
      </c>
      <c r="BG161" s="160">
        <f t="shared" si="14"/>
        <v>0</v>
      </c>
      <c r="BH161" s="160">
        <f t="shared" si="15"/>
        <v>0</v>
      </c>
      <c r="BI161" s="160">
        <f t="shared" si="16"/>
        <v>0</v>
      </c>
      <c r="BJ161" s="14" t="s">
        <v>83</v>
      </c>
      <c r="BK161" s="160">
        <f t="shared" si="17"/>
        <v>0</v>
      </c>
      <c r="BL161" s="14" t="s">
        <v>186</v>
      </c>
      <c r="BM161" s="159" t="s">
        <v>229</v>
      </c>
    </row>
    <row r="162" spans="2:65" s="1" customFormat="1" ht="21.75" customHeight="1" x14ac:dyDescent="0.2">
      <c r="B162" s="123"/>
      <c r="C162" s="149" t="s">
        <v>230</v>
      </c>
      <c r="D162" s="149" t="s">
        <v>161</v>
      </c>
      <c r="E162" s="150" t="s">
        <v>1276</v>
      </c>
      <c r="F162" s="151" t="s">
        <v>1277</v>
      </c>
      <c r="G162" s="152" t="s">
        <v>294</v>
      </c>
      <c r="H162" s="153"/>
      <c r="I162" s="154"/>
      <c r="J162" s="154"/>
      <c r="K162" s="155"/>
      <c r="L162" s="28"/>
      <c r="M162" s="156" t="s">
        <v>1</v>
      </c>
      <c r="N162" s="122" t="s">
        <v>37</v>
      </c>
      <c r="O162" s="157">
        <v>0</v>
      </c>
      <c r="P162" s="157">
        <f t="shared" si="9"/>
        <v>0</v>
      </c>
      <c r="Q162" s="157">
        <v>0</v>
      </c>
      <c r="R162" s="157">
        <f t="shared" si="10"/>
        <v>0</v>
      </c>
      <c r="S162" s="157">
        <v>0</v>
      </c>
      <c r="T162" s="158">
        <f t="shared" si="11"/>
        <v>0</v>
      </c>
      <c r="AR162" s="159" t="s">
        <v>186</v>
      </c>
      <c r="AT162" s="159" t="s">
        <v>161</v>
      </c>
      <c r="AU162" s="159" t="s">
        <v>83</v>
      </c>
      <c r="AY162" s="14" t="s">
        <v>159</v>
      </c>
      <c r="BE162" s="160">
        <f t="shared" si="12"/>
        <v>0</v>
      </c>
      <c r="BF162" s="160">
        <f t="shared" si="13"/>
        <v>0</v>
      </c>
      <c r="BG162" s="160">
        <f t="shared" si="14"/>
        <v>0</v>
      </c>
      <c r="BH162" s="160">
        <f t="shared" si="15"/>
        <v>0</v>
      </c>
      <c r="BI162" s="160">
        <f t="shared" si="16"/>
        <v>0</v>
      </c>
      <c r="BJ162" s="14" t="s">
        <v>83</v>
      </c>
      <c r="BK162" s="160">
        <f t="shared" si="17"/>
        <v>0</v>
      </c>
      <c r="BL162" s="14" t="s">
        <v>186</v>
      </c>
      <c r="BM162" s="159" t="s">
        <v>233</v>
      </c>
    </row>
    <row r="163" spans="2:65" s="11" customFormat="1" ht="22.9" customHeight="1" x14ac:dyDescent="0.2">
      <c r="B163" s="138"/>
      <c r="D163" s="139" t="s">
        <v>70</v>
      </c>
      <c r="E163" s="147" t="s">
        <v>951</v>
      </c>
      <c r="F163" s="147" t="s">
        <v>1278</v>
      </c>
      <c r="J163" s="148"/>
      <c r="L163" s="138"/>
      <c r="M163" s="142"/>
      <c r="P163" s="143">
        <f>SUM(P164:P170)</f>
        <v>0</v>
      </c>
      <c r="R163" s="143">
        <f>SUM(R164:R170)</f>
        <v>0</v>
      </c>
      <c r="T163" s="144">
        <f>SUM(T164:T170)</f>
        <v>0</v>
      </c>
      <c r="AR163" s="139" t="s">
        <v>83</v>
      </c>
      <c r="AT163" s="145" t="s">
        <v>70</v>
      </c>
      <c r="AU163" s="145" t="s">
        <v>78</v>
      </c>
      <c r="AY163" s="139" t="s">
        <v>159</v>
      </c>
      <c r="BK163" s="146">
        <f>SUM(BK164:BK170)</f>
        <v>0</v>
      </c>
    </row>
    <row r="164" spans="2:65" s="1" customFormat="1" ht="24.4" customHeight="1" x14ac:dyDescent="0.2">
      <c r="B164" s="123"/>
      <c r="C164" s="149" t="s">
        <v>197</v>
      </c>
      <c r="D164" s="149" t="s">
        <v>161</v>
      </c>
      <c r="E164" s="150" t="s">
        <v>1279</v>
      </c>
      <c r="F164" s="151" t="s">
        <v>1280</v>
      </c>
      <c r="G164" s="152" t="s">
        <v>462</v>
      </c>
      <c r="H164" s="153">
        <v>2</v>
      </c>
      <c r="I164" s="154"/>
      <c r="J164" s="154"/>
      <c r="K164" s="155"/>
      <c r="L164" s="28"/>
      <c r="M164" s="156" t="s">
        <v>1</v>
      </c>
      <c r="N164" s="122" t="s">
        <v>37</v>
      </c>
      <c r="O164" s="157">
        <v>0</v>
      </c>
      <c r="P164" s="157">
        <f t="shared" ref="P164:P170" si="18">O164*H164</f>
        <v>0</v>
      </c>
      <c r="Q164" s="157">
        <v>0</v>
      </c>
      <c r="R164" s="157">
        <f t="shared" ref="R164:R170" si="19">Q164*H164</f>
        <v>0</v>
      </c>
      <c r="S164" s="157">
        <v>0</v>
      </c>
      <c r="T164" s="158">
        <f t="shared" ref="T164:T170" si="20">S164*H164</f>
        <v>0</v>
      </c>
      <c r="AR164" s="159" t="s">
        <v>186</v>
      </c>
      <c r="AT164" s="159" t="s">
        <v>161</v>
      </c>
      <c r="AU164" s="159" t="s">
        <v>83</v>
      </c>
      <c r="AY164" s="14" t="s">
        <v>159</v>
      </c>
      <c r="BE164" s="160">
        <f t="shared" ref="BE164:BE170" si="21">IF(N164="základná",J164,0)</f>
        <v>0</v>
      </c>
      <c r="BF164" s="160">
        <f t="shared" ref="BF164:BF170" si="22">IF(N164="znížená",J164,0)</f>
        <v>0</v>
      </c>
      <c r="BG164" s="160">
        <f t="shared" ref="BG164:BG170" si="23">IF(N164="zákl. prenesená",J164,0)</f>
        <v>0</v>
      </c>
      <c r="BH164" s="160">
        <f t="shared" ref="BH164:BH170" si="24">IF(N164="zníž. prenesená",J164,0)</f>
        <v>0</v>
      </c>
      <c r="BI164" s="160">
        <f t="shared" ref="BI164:BI170" si="25">IF(N164="nulová",J164,0)</f>
        <v>0</v>
      </c>
      <c r="BJ164" s="14" t="s">
        <v>83</v>
      </c>
      <c r="BK164" s="160">
        <f t="shared" ref="BK164:BK170" si="26">ROUND(I164*H164,2)</f>
        <v>0</v>
      </c>
      <c r="BL164" s="14" t="s">
        <v>186</v>
      </c>
      <c r="BM164" s="159" t="s">
        <v>236</v>
      </c>
    </row>
    <row r="165" spans="2:65" s="1" customFormat="1" ht="33" customHeight="1" x14ac:dyDescent="0.2">
      <c r="B165" s="123"/>
      <c r="C165" s="149" t="s">
        <v>237</v>
      </c>
      <c r="D165" s="149" t="s">
        <v>161</v>
      </c>
      <c r="E165" s="150" t="s">
        <v>1281</v>
      </c>
      <c r="F165" s="151" t="s">
        <v>1282</v>
      </c>
      <c r="G165" s="152" t="s">
        <v>462</v>
      </c>
      <c r="H165" s="153">
        <v>1</v>
      </c>
      <c r="I165" s="154"/>
      <c r="J165" s="154"/>
      <c r="K165" s="155"/>
      <c r="L165" s="28"/>
      <c r="M165" s="156" t="s">
        <v>1</v>
      </c>
      <c r="N165" s="122" t="s">
        <v>37</v>
      </c>
      <c r="O165" s="157">
        <v>0</v>
      </c>
      <c r="P165" s="157">
        <f t="shared" si="18"/>
        <v>0</v>
      </c>
      <c r="Q165" s="157">
        <v>0</v>
      </c>
      <c r="R165" s="157">
        <f t="shared" si="19"/>
        <v>0</v>
      </c>
      <c r="S165" s="157">
        <v>0</v>
      </c>
      <c r="T165" s="158">
        <f t="shared" si="20"/>
        <v>0</v>
      </c>
      <c r="AR165" s="159" t="s">
        <v>186</v>
      </c>
      <c r="AT165" s="159" t="s">
        <v>161</v>
      </c>
      <c r="AU165" s="159" t="s">
        <v>83</v>
      </c>
      <c r="AY165" s="14" t="s">
        <v>159</v>
      </c>
      <c r="BE165" s="160">
        <f t="shared" si="21"/>
        <v>0</v>
      </c>
      <c r="BF165" s="160">
        <f t="shared" si="22"/>
        <v>0</v>
      </c>
      <c r="BG165" s="160">
        <f t="shared" si="23"/>
        <v>0</v>
      </c>
      <c r="BH165" s="160">
        <f t="shared" si="24"/>
        <v>0</v>
      </c>
      <c r="BI165" s="160">
        <f t="shared" si="25"/>
        <v>0</v>
      </c>
      <c r="BJ165" s="14" t="s">
        <v>83</v>
      </c>
      <c r="BK165" s="160">
        <f t="shared" si="26"/>
        <v>0</v>
      </c>
      <c r="BL165" s="14" t="s">
        <v>186</v>
      </c>
      <c r="BM165" s="159" t="s">
        <v>240</v>
      </c>
    </row>
    <row r="166" spans="2:65" s="1" customFormat="1" ht="44.25" customHeight="1" x14ac:dyDescent="0.2">
      <c r="B166" s="123"/>
      <c r="C166" s="161" t="s">
        <v>200</v>
      </c>
      <c r="D166" s="161" t="s">
        <v>167</v>
      </c>
      <c r="E166" s="162" t="s">
        <v>1283</v>
      </c>
      <c r="F166" s="163" t="s">
        <v>1757</v>
      </c>
      <c r="G166" s="164" t="s">
        <v>462</v>
      </c>
      <c r="H166" s="165">
        <v>1</v>
      </c>
      <c r="I166" s="166"/>
      <c r="J166" s="166"/>
      <c r="K166" s="167"/>
      <c r="L166" s="168"/>
      <c r="M166" s="169" t="s">
        <v>1</v>
      </c>
      <c r="N166" s="170" t="s">
        <v>37</v>
      </c>
      <c r="O166" s="157">
        <v>0</v>
      </c>
      <c r="P166" s="157">
        <f t="shared" si="18"/>
        <v>0</v>
      </c>
      <c r="Q166" s="157">
        <v>0</v>
      </c>
      <c r="R166" s="157">
        <f t="shared" si="19"/>
        <v>0</v>
      </c>
      <c r="S166" s="157">
        <v>0</v>
      </c>
      <c r="T166" s="158">
        <f t="shared" si="20"/>
        <v>0</v>
      </c>
      <c r="AR166" s="159" t="s">
        <v>214</v>
      </c>
      <c r="AT166" s="159" t="s">
        <v>167</v>
      </c>
      <c r="AU166" s="159" t="s">
        <v>83</v>
      </c>
      <c r="AY166" s="14" t="s">
        <v>159</v>
      </c>
      <c r="BE166" s="160">
        <f t="shared" si="21"/>
        <v>0</v>
      </c>
      <c r="BF166" s="160">
        <f t="shared" si="22"/>
        <v>0</v>
      </c>
      <c r="BG166" s="160">
        <f t="shared" si="23"/>
        <v>0</v>
      </c>
      <c r="BH166" s="160">
        <f t="shared" si="24"/>
        <v>0</v>
      </c>
      <c r="BI166" s="160">
        <f t="shared" si="25"/>
        <v>0</v>
      </c>
      <c r="BJ166" s="14" t="s">
        <v>83</v>
      </c>
      <c r="BK166" s="160">
        <f t="shared" si="26"/>
        <v>0</v>
      </c>
      <c r="BL166" s="14" t="s">
        <v>186</v>
      </c>
      <c r="BM166" s="159" t="s">
        <v>243</v>
      </c>
    </row>
    <row r="167" spans="2:65" s="1" customFormat="1" ht="24.4" customHeight="1" x14ac:dyDescent="0.2">
      <c r="B167" s="123"/>
      <c r="C167" s="149" t="s">
        <v>244</v>
      </c>
      <c r="D167" s="149" t="s">
        <v>161</v>
      </c>
      <c r="E167" s="150" t="s">
        <v>1284</v>
      </c>
      <c r="F167" s="151" t="s">
        <v>1285</v>
      </c>
      <c r="G167" s="152" t="s">
        <v>462</v>
      </c>
      <c r="H167" s="153">
        <v>1</v>
      </c>
      <c r="I167" s="154"/>
      <c r="J167" s="154"/>
      <c r="K167" s="155"/>
      <c r="L167" s="28"/>
      <c r="M167" s="156" t="s">
        <v>1</v>
      </c>
      <c r="N167" s="122" t="s">
        <v>37</v>
      </c>
      <c r="O167" s="157">
        <v>0</v>
      </c>
      <c r="P167" s="157">
        <f t="shared" si="18"/>
        <v>0</v>
      </c>
      <c r="Q167" s="157">
        <v>0</v>
      </c>
      <c r="R167" s="157">
        <f t="shared" si="19"/>
        <v>0</v>
      </c>
      <c r="S167" s="157">
        <v>0</v>
      </c>
      <c r="T167" s="158">
        <f t="shared" si="20"/>
        <v>0</v>
      </c>
      <c r="AR167" s="159" t="s">
        <v>186</v>
      </c>
      <c r="AT167" s="159" t="s">
        <v>161</v>
      </c>
      <c r="AU167" s="159" t="s">
        <v>83</v>
      </c>
      <c r="AY167" s="14" t="s">
        <v>159</v>
      </c>
      <c r="BE167" s="160">
        <f t="shared" si="21"/>
        <v>0</v>
      </c>
      <c r="BF167" s="160">
        <f t="shared" si="22"/>
        <v>0</v>
      </c>
      <c r="BG167" s="160">
        <f t="shared" si="23"/>
        <v>0</v>
      </c>
      <c r="BH167" s="160">
        <f t="shared" si="24"/>
        <v>0</v>
      </c>
      <c r="BI167" s="160">
        <f t="shared" si="25"/>
        <v>0</v>
      </c>
      <c r="BJ167" s="14" t="s">
        <v>83</v>
      </c>
      <c r="BK167" s="160">
        <f t="shared" si="26"/>
        <v>0</v>
      </c>
      <c r="BL167" s="14" t="s">
        <v>186</v>
      </c>
      <c r="BM167" s="159" t="s">
        <v>247</v>
      </c>
    </row>
    <row r="168" spans="2:65" s="1" customFormat="1" ht="44.25" customHeight="1" x14ac:dyDescent="0.2">
      <c r="B168" s="123"/>
      <c r="C168" s="161" t="s">
        <v>204</v>
      </c>
      <c r="D168" s="161" t="s">
        <v>167</v>
      </c>
      <c r="E168" s="162" t="s">
        <v>1286</v>
      </c>
      <c r="F168" s="163" t="s">
        <v>1754</v>
      </c>
      <c r="G168" s="164" t="s">
        <v>462</v>
      </c>
      <c r="H168" s="165">
        <v>1</v>
      </c>
      <c r="I168" s="166"/>
      <c r="J168" s="166"/>
      <c r="K168" s="167"/>
      <c r="L168" s="168"/>
      <c r="M168" s="169" t="s">
        <v>1</v>
      </c>
      <c r="N168" s="170" t="s">
        <v>37</v>
      </c>
      <c r="O168" s="157">
        <v>0</v>
      </c>
      <c r="P168" s="157">
        <f t="shared" si="18"/>
        <v>0</v>
      </c>
      <c r="Q168" s="157">
        <v>0</v>
      </c>
      <c r="R168" s="157">
        <f t="shared" si="19"/>
        <v>0</v>
      </c>
      <c r="S168" s="157">
        <v>0</v>
      </c>
      <c r="T168" s="158">
        <f t="shared" si="20"/>
        <v>0</v>
      </c>
      <c r="AR168" s="159" t="s">
        <v>214</v>
      </c>
      <c r="AT168" s="159" t="s">
        <v>167</v>
      </c>
      <c r="AU168" s="159" t="s">
        <v>83</v>
      </c>
      <c r="AY168" s="14" t="s">
        <v>159</v>
      </c>
      <c r="BE168" s="160">
        <f t="shared" si="21"/>
        <v>0</v>
      </c>
      <c r="BF168" s="160">
        <f t="shared" si="22"/>
        <v>0</v>
      </c>
      <c r="BG168" s="160">
        <f t="shared" si="23"/>
        <v>0</v>
      </c>
      <c r="BH168" s="160">
        <f t="shared" si="24"/>
        <v>0</v>
      </c>
      <c r="BI168" s="160">
        <f t="shared" si="25"/>
        <v>0</v>
      </c>
      <c r="BJ168" s="14" t="s">
        <v>83</v>
      </c>
      <c r="BK168" s="160">
        <f t="shared" si="26"/>
        <v>0</v>
      </c>
      <c r="BL168" s="14" t="s">
        <v>186</v>
      </c>
      <c r="BM168" s="159" t="s">
        <v>250</v>
      </c>
    </row>
    <row r="169" spans="2:65" s="1" customFormat="1" ht="24.4" customHeight="1" x14ac:dyDescent="0.2">
      <c r="B169" s="123"/>
      <c r="C169" s="149" t="s">
        <v>251</v>
      </c>
      <c r="D169" s="149" t="s">
        <v>161</v>
      </c>
      <c r="E169" s="150" t="s">
        <v>1287</v>
      </c>
      <c r="F169" s="151" t="s">
        <v>1288</v>
      </c>
      <c r="G169" s="152" t="s">
        <v>462</v>
      </c>
      <c r="H169" s="153">
        <v>2</v>
      </c>
      <c r="I169" s="154"/>
      <c r="J169" s="154"/>
      <c r="K169" s="155"/>
      <c r="L169" s="28"/>
      <c r="M169" s="156" t="s">
        <v>1</v>
      </c>
      <c r="N169" s="122" t="s">
        <v>37</v>
      </c>
      <c r="O169" s="157">
        <v>0</v>
      </c>
      <c r="P169" s="157">
        <f t="shared" si="18"/>
        <v>0</v>
      </c>
      <c r="Q169" s="157">
        <v>0</v>
      </c>
      <c r="R169" s="157">
        <f t="shared" si="19"/>
        <v>0</v>
      </c>
      <c r="S169" s="157">
        <v>0</v>
      </c>
      <c r="T169" s="158">
        <f t="shared" si="20"/>
        <v>0</v>
      </c>
      <c r="AR169" s="159" t="s">
        <v>186</v>
      </c>
      <c r="AT169" s="159" t="s">
        <v>161</v>
      </c>
      <c r="AU169" s="159" t="s">
        <v>83</v>
      </c>
      <c r="AY169" s="14" t="s">
        <v>159</v>
      </c>
      <c r="BE169" s="160">
        <f t="shared" si="21"/>
        <v>0</v>
      </c>
      <c r="BF169" s="160">
        <f t="shared" si="22"/>
        <v>0</v>
      </c>
      <c r="BG169" s="160">
        <f t="shared" si="23"/>
        <v>0</v>
      </c>
      <c r="BH169" s="160">
        <f t="shared" si="24"/>
        <v>0</v>
      </c>
      <c r="BI169" s="160">
        <f t="shared" si="25"/>
        <v>0</v>
      </c>
      <c r="BJ169" s="14" t="s">
        <v>83</v>
      </c>
      <c r="BK169" s="160">
        <f t="shared" si="26"/>
        <v>0</v>
      </c>
      <c r="BL169" s="14" t="s">
        <v>186</v>
      </c>
      <c r="BM169" s="159" t="s">
        <v>254</v>
      </c>
    </row>
    <row r="170" spans="2:65" s="1" customFormat="1" ht="24.4" customHeight="1" x14ac:dyDescent="0.2">
      <c r="B170" s="123"/>
      <c r="C170" s="149" t="s">
        <v>207</v>
      </c>
      <c r="D170" s="149" t="s">
        <v>161</v>
      </c>
      <c r="E170" s="150" t="s">
        <v>1289</v>
      </c>
      <c r="F170" s="151" t="s">
        <v>1290</v>
      </c>
      <c r="G170" s="152" t="s">
        <v>294</v>
      </c>
      <c r="H170" s="153"/>
      <c r="I170" s="154"/>
      <c r="J170" s="154"/>
      <c r="K170" s="155"/>
      <c r="L170" s="28"/>
      <c r="M170" s="156" t="s">
        <v>1</v>
      </c>
      <c r="N170" s="122" t="s">
        <v>37</v>
      </c>
      <c r="O170" s="157">
        <v>0</v>
      </c>
      <c r="P170" s="157">
        <f t="shared" si="18"/>
        <v>0</v>
      </c>
      <c r="Q170" s="157">
        <v>0</v>
      </c>
      <c r="R170" s="157">
        <f t="shared" si="19"/>
        <v>0</v>
      </c>
      <c r="S170" s="157">
        <v>0</v>
      </c>
      <c r="T170" s="158">
        <f t="shared" si="20"/>
        <v>0</v>
      </c>
      <c r="AR170" s="159" t="s">
        <v>186</v>
      </c>
      <c r="AT170" s="159" t="s">
        <v>161</v>
      </c>
      <c r="AU170" s="159" t="s">
        <v>83</v>
      </c>
      <c r="AY170" s="14" t="s">
        <v>159</v>
      </c>
      <c r="BE170" s="160">
        <f t="shared" si="21"/>
        <v>0</v>
      </c>
      <c r="BF170" s="160">
        <f t="shared" si="22"/>
        <v>0</v>
      </c>
      <c r="BG170" s="160">
        <f t="shared" si="23"/>
        <v>0</v>
      </c>
      <c r="BH170" s="160">
        <f t="shared" si="24"/>
        <v>0</v>
      </c>
      <c r="BI170" s="160">
        <f t="shared" si="25"/>
        <v>0</v>
      </c>
      <c r="BJ170" s="14" t="s">
        <v>83</v>
      </c>
      <c r="BK170" s="160">
        <f t="shared" si="26"/>
        <v>0</v>
      </c>
      <c r="BL170" s="14" t="s">
        <v>186</v>
      </c>
      <c r="BM170" s="159" t="s">
        <v>257</v>
      </c>
    </row>
    <row r="171" spans="2:65" s="11" customFormat="1" ht="25.9" customHeight="1" x14ac:dyDescent="0.2">
      <c r="B171" s="138"/>
      <c r="D171" s="139" t="s">
        <v>70</v>
      </c>
      <c r="E171" s="140" t="s">
        <v>167</v>
      </c>
      <c r="F171" s="140" t="s">
        <v>1291</v>
      </c>
      <c r="J171" s="141"/>
      <c r="L171" s="138"/>
      <c r="M171" s="142"/>
      <c r="P171" s="143">
        <f>P172</f>
        <v>0</v>
      </c>
      <c r="R171" s="143">
        <f>R172</f>
        <v>0</v>
      </c>
      <c r="T171" s="144">
        <f>T172</f>
        <v>0</v>
      </c>
      <c r="AR171" s="139" t="s">
        <v>87</v>
      </c>
      <c r="AT171" s="145" t="s">
        <v>70</v>
      </c>
      <c r="AU171" s="145" t="s">
        <v>71</v>
      </c>
      <c r="AY171" s="139" t="s">
        <v>159</v>
      </c>
      <c r="BK171" s="146">
        <f>BK172</f>
        <v>0</v>
      </c>
    </row>
    <row r="172" spans="2:65" s="11" customFormat="1" ht="22.9" customHeight="1" x14ac:dyDescent="0.2">
      <c r="B172" s="138"/>
      <c r="D172" s="139" t="s">
        <v>70</v>
      </c>
      <c r="E172" s="147" t="s">
        <v>1292</v>
      </c>
      <c r="F172" s="147" t="s">
        <v>1293</v>
      </c>
      <c r="J172" s="148"/>
      <c r="L172" s="138"/>
      <c r="M172" s="142"/>
      <c r="P172" s="143">
        <f>SUM(P173:P177)</f>
        <v>0</v>
      </c>
      <c r="R172" s="143">
        <f>SUM(R173:R177)</f>
        <v>0</v>
      </c>
      <c r="T172" s="144">
        <f>SUM(T173:T177)</f>
        <v>0</v>
      </c>
      <c r="AR172" s="139" t="s">
        <v>87</v>
      </c>
      <c r="AT172" s="145" t="s">
        <v>70</v>
      </c>
      <c r="AU172" s="145" t="s">
        <v>78</v>
      </c>
      <c r="AY172" s="139" t="s">
        <v>159</v>
      </c>
      <c r="BK172" s="146">
        <f>SUM(BK173:BK177)</f>
        <v>0</v>
      </c>
    </row>
    <row r="173" spans="2:65" s="1" customFormat="1" ht="24.4" customHeight="1" x14ac:dyDescent="0.2">
      <c r="B173" s="123"/>
      <c r="C173" s="149" t="s">
        <v>258</v>
      </c>
      <c r="D173" s="149" t="s">
        <v>161</v>
      </c>
      <c r="E173" s="150" t="s">
        <v>1294</v>
      </c>
      <c r="F173" s="206" t="s">
        <v>1295</v>
      </c>
      <c r="G173" s="152" t="s">
        <v>174</v>
      </c>
      <c r="H173" s="153">
        <v>225.4</v>
      </c>
      <c r="I173" s="154"/>
      <c r="J173" s="154"/>
      <c r="K173" s="155"/>
      <c r="L173" s="28"/>
      <c r="M173" s="156" t="s">
        <v>1</v>
      </c>
      <c r="N173" s="122" t="s">
        <v>37</v>
      </c>
      <c r="O173" s="157">
        <v>0</v>
      </c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AR173" s="159" t="s">
        <v>272</v>
      </c>
      <c r="AT173" s="159" t="s">
        <v>161</v>
      </c>
      <c r="AU173" s="159" t="s">
        <v>83</v>
      </c>
      <c r="AY173" s="14" t="s">
        <v>159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4" t="s">
        <v>83</v>
      </c>
      <c r="BK173" s="160">
        <f>ROUND(I173*H173,2)</f>
        <v>0</v>
      </c>
      <c r="BL173" s="14" t="s">
        <v>272</v>
      </c>
      <c r="BM173" s="159" t="s">
        <v>261</v>
      </c>
    </row>
    <row r="174" spans="2:65" s="1" customFormat="1" ht="33" customHeight="1" x14ac:dyDescent="0.2">
      <c r="B174" s="123"/>
      <c r="C174" s="161" t="s">
        <v>211</v>
      </c>
      <c r="D174" s="161" t="s">
        <v>167</v>
      </c>
      <c r="E174" s="162" t="s">
        <v>1296</v>
      </c>
      <c r="F174" s="163" t="s">
        <v>1755</v>
      </c>
      <c r="G174" s="164" t="s">
        <v>196</v>
      </c>
      <c r="H174" s="165">
        <v>547.34299999999996</v>
      </c>
      <c r="I174" s="166"/>
      <c r="J174" s="166"/>
      <c r="K174" s="167"/>
      <c r="L174" s="168"/>
      <c r="M174" s="169" t="s">
        <v>1</v>
      </c>
      <c r="N174" s="170" t="s">
        <v>37</v>
      </c>
      <c r="O174" s="157">
        <v>0</v>
      </c>
      <c r="P174" s="157">
        <f>O174*H174</f>
        <v>0</v>
      </c>
      <c r="Q174" s="157">
        <v>0</v>
      </c>
      <c r="R174" s="157">
        <f>Q174*H174</f>
        <v>0</v>
      </c>
      <c r="S174" s="157">
        <v>0</v>
      </c>
      <c r="T174" s="158">
        <f>S174*H174</f>
        <v>0</v>
      </c>
      <c r="AR174" s="159" t="s">
        <v>993</v>
      </c>
      <c r="AT174" s="159" t="s">
        <v>167</v>
      </c>
      <c r="AU174" s="159" t="s">
        <v>83</v>
      </c>
      <c r="AY174" s="14" t="s">
        <v>159</v>
      </c>
      <c r="BE174" s="160">
        <f>IF(N174="základná",J174,0)</f>
        <v>0</v>
      </c>
      <c r="BF174" s="160">
        <f>IF(N174="znížená",J174,0)</f>
        <v>0</v>
      </c>
      <c r="BG174" s="160">
        <f>IF(N174="zákl. prenesená",J174,0)</f>
        <v>0</v>
      </c>
      <c r="BH174" s="160">
        <f>IF(N174="zníž. prenesená",J174,0)</f>
        <v>0</v>
      </c>
      <c r="BI174" s="160">
        <f>IF(N174="nulová",J174,0)</f>
        <v>0</v>
      </c>
      <c r="BJ174" s="14" t="s">
        <v>83</v>
      </c>
      <c r="BK174" s="160">
        <f>ROUND(I174*H174,2)</f>
        <v>0</v>
      </c>
      <c r="BL174" s="14" t="s">
        <v>272</v>
      </c>
      <c r="BM174" s="159" t="s">
        <v>265</v>
      </c>
    </row>
    <row r="175" spans="2:65" s="1" customFormat="1" ht="33" customHeight="1" x14ac:dyDescent="0.2">
      <c r="B175" s="123"/>
      <c r="C175" s="161" t="s">
        <v>266</v>
      </c>
      <c r="D175" s="161" t="s">
        <v>167</v>
      </c>
      <c r="E175" s="162" t="s">
        <v>1297</v>
      </c>
      <c r="F175" s="163" t="s">
        <v>1756</v>
      </c>
      <c r="G175" s="164" t="s">
        <v>196</v>
      </c>
      <c r="H175" s="165">
        <v>47.92</v>
      </c>
      <c r="I175" s="166"/>
      <c r="J175" s="166"/>
      <c r="K175" s="167"/>
      <c r="L175" s="168"/>
      <c r="M175" s="169" t="s">
        <v>1</v>
      </c>
      <c r="N175" s="170" t="s">
        <v>37</v>
      </c>
      <c r="O175" s="157">
        <v>0</v>
      </c>
      <c r="P175" s="157">
        <f>O175*H175</f>
        <v>0</v>
      </c>
      <c r="Q175" s="157">
        <v>0</v>
      </c>
      <c r="R175" s="157">
        <f>Q175*H175</f>
        <v>0</v>
      </c>
      <c r="S175" s="157">
        <v>0</v>
      </c>
      <c r="T175" s="158">
        <f>S175*H175</f>
        <v>0</v>
      </c>
      <c r="AR175" s="159" t="s">
        <v>993</v>
      </c>
      <c r="AT175" s="159" t="s">
        <v>167</v>
      </c>
      <c r="AU175" s="159" t="s">
        <v>83</v>
      </c>
      <c r="AY175" s="14" t="s">
        <v>159</v>
      </c>
      <c r="BE175" s="160">
        <f>IF(N175="základná",J175,0)</f>
        <v>0</v>
      </c>
      <c r="BF175" s="160">
        <f>IF(N175="znížená",J175,0)</f>
        <v>0</v>
      </c>
      <c r="BG175" s="160">
        <f>IF(N175="zákl. prenesená",J175,0)</f>
        <v>0</v>
      </c>
      <c r="BH175" s="160">
        <f>IF(N175="zníž. prenesená",J175,0)</f>
        <v>0</v>
      </c>
      <c r="BI175" s="160">
        <f>IF(N175="nulová",J175,0)</f>
        <v>0</v>
      </c>
      <c r="BJ175" s="14" t="s">
        <v>83</v>
      </c>
      <c r="BK175" s="160">
        <f>ROUND(I175*H175,2)</f>
        <v>0</v>
      </c>
      <c r="BL175" s="14" t="s">
        <v>272</v>
      </c>
      <c r="BM175" s="159" t="s">
        <v>269</v>
      </c>
    </row>
    <row r="176" spans="2:65" s="1" customFormat="1" ht="21.75" customHeight="1" x14ac:dyDescent="0.2">
      <c r="B176" s="123"/>
      <c r="C176" s="149" t="s">
        <v>214</v>
      </c>
      <c r="D176" s="149" t="s">
        <v>161</v>
      </c>
      <c r="E176" s="150" t="s">
        <v>1298</v>
      </c>
      <c r="F176" s="151" t="s">
        <v>1299</v>
      </c>
      <c r="G176" s="152" t="s">
        <v>462</v>
      </c>
      <c r="H176" s="153">
        <v>22</v>
      </c>
      <c r="I176" s="154"/>
      <c r="J176" s="154"/>
      <c r="K176" s="155"/>
      <c r="L176" s="28"/>
      <c r="M176" s="156" t="s">
        <v>1</v>
      </c>
      <c r="N176" s="122" t="s">
        <v>37</v>
      </c>
      <c r="O176" s="157">
        <v>0</v>
      </c>
      <c r="P176" s="157">
        <f>O176*H176</f>
        <v>0</v>
      </c>
      <c r="Q176" s="157">
        <v>0</v>
      </c>
      <c r="R176" s="157">
        <f>Q176*H176</f>
        <v>0</v>
      </c>
      <c r="S176" s="157">
        <v>0</v>
      </c>
      <c r="T176" s="158">
        <f>S176*H176</f>
        <v>0</v>
      </c>
      <c r="AR176" s="159" t="s">
        <v>272</v>
      </c>
      <c r="AT176" s="159" t="s">
        <v>161</v>
      </c>
      <c r="AU176" s="159" t="s">
        <v>83</v>
      </c>
      <c r="AY176" s="14" t="s">
        <v>159</v>
      </c>
      <c r="BE176" s="160">
        <f>IF(N176="základná",J176,0)</f>
        <v>0</v>
      </c>
      <c r="BF176" s="160">
        <f>IF(N176="znížená",J176,0)</f>
        <v>0</v>
      </c>
      <c r="BG176" s="160">
        <f>IF(N176="zákl. prenesená",J176,0)</f>
        <v>0</v>
      </c>
      <c r="BH176" s="160">
        <f>IF(N176="zníž. prenesená",J176,0)</f>
        <v>0</v>
      </c>
      <c r="BI176" s="160">
        <f>IF(N176="nulová",J176,0)</f>
        <v>0</v>
      </c>
      <c r="BJ176" s="14" t="s">
        <v>83</v>
      </c>
      <c r="BK176" s="160">
        <f>ROUND(I176*H176,2)</f>
        <v>0</v>
      </c>
      <c r="BL176" s="14" t="s">
        <v>272</v>
      </c>
      <c r="BM176" s="159" t="s">
        <v>272</v>
      </c>
    </row>
    <row r="177" spans="2:65" s="1" customFormat="1" ht="24.4" customHeight="1" x14ac:dyDescent="0.2">
      <c r="B177" s="123"/>
      <c r="C177" s="161" t="s">
        <v>273</v>
      </c>
      <c r="D177" s="161" t="s">
        <v>167</v>
      </c>
      <c r="E177" s="162" t="s">
        <v>1300</v>
      </c>
      <c r="F177" s="163" t="s">
        <v>1301</v>
      </c>
      <c r="G177" s="164" t="s">
        <v>462</v>
      </c>
      <c r="H177" s="165">
        <v>22</v>
      </c>
      <c r="I177" s="166"/>
      <c r="J177" s="166"/>
      <c r="K177" s="167"/>
      <c r="L177" s="168"/>
      <c r="M177" s="169" t="s">
        <v>1</v>
      </c>
      <c r="N177" s="170" t="s">
        <v>37</v>
      </c>
      <c r="O177" s="157">
        <v>0</v>
      </c>
      <c r="P177" s="157">
        <f>O177*H177</f>
        <v>0</v>
      </c>
      <c r="Q177" s="157">
        <v>0</v>
      </c>
      <c r="R177" s="157">
        <f>Q177*H177</f>
        <v>0</v>
      </c>
      <c r="S177" s="157">
        <v>0</v>
      </c>
      <c r="T177" s="158">
        <f>S177*H177</f>
        <v>0</v>
      </c>
      <c r="AR177" s="159" t="s">
        <v>993</v>
      </c>
      <c r="AT177" s="159" t="s">
        <v>167</v>
      </c>
      <c r="AU177" s="159" t="s">
        <v>83</v>
      </c>
      <c r="AY177" s="14" t="s">
        <v>159</v>
      </c>
      <c r="BE177" s="160">
        <f>IF(N177="základná",J177,0)</f>
        <v>0</v>
      </c>
      <c r="BF177" s="160">
        <f>IF(N177="znížená",J177,0)</f>
        <v>0</v>
      </c>
      <c r="BG177" s="160">
        <f>IF(N177="zákl. prenesená",J177,0)</f>
        <v>0</v>
      </c>
      <c r="BH177" s="160">
        <f>IF(N177="zníž. prenesená",J177,0)</f>
        <v>0</v>
      </c>
      <c r="BI177" s="160">
        <f>IF(N177="nulová",J177,0)</f>
        <v>0</v>
      </c>
      <c r="BJ177" s="14" t="s">
        <v>83</v>
      </c>
      <c r="BK177" s="160">
        <f>ROUND(I177*H177,2)</f>
        <v>0</v>
      </c>
      <c r="BL177" s="14" t="s">
        <v>272</v>
      </c>
      <c r="BM177" s="159" t="s">
        <v>276</v>
      </c>
    </row>
    <row r="178" spans="2:65" s="11" customFormat="1" ht="25.9" customHeight="1" x14ac:dyDescent="0.2">
      <c r="B178" s="138"/>
      <c r="D178" s="139" t="s">
        <v>70</v>
      </c>
      <c r="E178" s="140" t="s">
        <v>645</v>
      </c>
      <c r="F178" s="140" t="s">
        <v>1302</v>
      </c>
      <c r="J178" s="141"/>
      <c r="L178" s="138"/>
      <c r="M178" s="142"/>
      <c r="P178" s="143">
        <f>SUM(P179:P181)</f>
        <v>0</v>
      </c>
      <c r="R178" s="143">
        <f>SUM(R179:R181)</f>
        <v>0</v>
      </c>
      <c r="T178" s="144">
        <f>SUM(T179:T181)</f>
        <v>0</v>
      </c>
      <c r="AR178" s="139" t="s">
        <v>90</v>
      </c>
      <c r="AT178" s="145" t="s">
        <v>70</v>
      </c>
      <c r="AU178" s="145" t="s">
        <v>71</v>
      </c>
      <c r="AY178" s="139" t="s">
        <v>159</v>
      </c>
      <c r="BK178" s="146">
        <f>SUM(BK179:BK181)</f>
        <v>0</v>
      </c>
    </row>
    <row r="179" spans="2:65" s="1" customFormat="1" ht="16.5" customHeight="1" x14ac:dyDescent="0.2">
      <c r="B179" s="123"/>
      <c r="C179" s="149" t="s">
        <v>218</v>
      </c>
      <c r="D179" s="149" t="s">
        <v>161</v>
      </c>
      <c r="E179" s="150" t="s">
        <v>1303</v>
      </c>
      <c r="F179" s="151" t="s">
        <v>1304</v>
      </c>
      <c r="G179" s="152" t="s">
        <v>336</v>
      </c>
      <c r="H179" s="153">
        <v>72</v>
      </c>
      <c r="I179" s="154"/>
      <c r="J179" s="154"/>
      <c r="K179" s="155"/>
      <c r="L179" s="28"/>
      <c r="M179" s="156" t="s">
        <v>1</v>
      </c>
      <c r="N179" s="122" t="s">
        <v>37</v>
      </c>
      <c r="O179" s="157">
        <v>0</v>
      </c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AR179" s="159" t="s">
        <v>1305</v>
      </c>
      <c r="AT179" s="159" t="s">
        <v>161</v>
      </c>
      <c r="AU179" s="159" t="s">
        <v>78</v>
      </c>
      <c r="AY179" s="14" t="s">
        <v>159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4" t="s">
        <v>83</v>
      </c>
      <c r="BK179" s="160">
        <f>ROUND(I179*H179,2)</f>
        <v>0</v>
      </c>
      <c r="BL179" s="14" t="s">
        <v>1305</v>
      </c>
      <c r="BM179" s="159" t="s">
        <v>279</v>
      </c>
    </row>
    <row r="180" spans="2:65" s="1" customFormat="1" ht="24.4" customHeight="1" x14ac:dyDescent="0.2">
      <c r="B180" s="123"/>
      <c r="C180" s="149" t="s">
        <v>280</v>
      </c>
      <c r="D180" s="149" t="s">
        <v>161</v>
      </c>
      <c r="E180" s="150" t="s">
        <v>1306</v>
      </c>
      <c r="F180" s="151" t="s">
        <v>1307</v>
      </c>
      <c r="G180" s="152" t="s">
        <v>166</v>
      </c>
      <c r="H180" s="153">
        <v>1</v>
      </c>
      <c r="I180" s="154"/>
      <c r="J180" s="154"/>
      <c r="K180" s="155"/>
      <c r="L180" s="28"/>
      <c r="M180" s="156" t="s">
        <v>1</v>
      </c>
      <c r="N180" s="122" t="s">
        <v>37</v>
      </c>
      <c r="O180" s="157">
        <v>0</v>
      </c>
      <c r="P180" s="157">
        <f>O180*H180</f>
        <v>0</v>
      </c>
      <c r="Q180" s="157">
        <v>0</v>
      </c>
      <c r="R180" s="157">
        <f>Q180*H180</f>
        <v>0</v>
      </c>
      <c r="S180" s="157">
        <v>0</v>
      </c>
      <c r="T180" s="158">
        <f>S180*H180</f>
        <v>0</v>
      </c>
      <c r="AR180" s="159" t="s">
        <v>1305</v>
      </c>
      <c r="AT180" s="159" t="s">
        <v>161</v>
      </c>
      <c r="AU180" s="159" t="s">
        <v>78</v>
      </c>
      <c r="AY180" s="14" t="s">
        <v>159</v>
      </c>
      <c r="BE180" s="160">
        <f>IF(N180="základná",J180,0)</f>
        <v>0</v>
      </c>
      <c r="BF180" s="160">
        <f>IF(N180="znížená",J180,0)</f>
        <v>0</v>
      </c>
      <c r="BG180" s="160">
        <f>IF(N180="zákl. prenesená",J180,0)</f>
        <v>0</v>
      </c>
      <c r="BH180" s="160">
        <f>IF(N180="zníž. prenesená",J180,0)</f>
        <v>0</v>
      </c>
      <c r="BI180" s="160">
        <f>IF(N180="nulová",J180,0)</f>
        <v>0</v>
      </c>
      <c r="BJ180" s="14" t="s">
        <v>83</v>
      </c>
      <c r="BK180" s="160">
        <f>ROUND(I180*H180,2)</f>
        <v>0</v>
      </c>
      <c r="BL180" s="14" t="s">
        <v>1305</v>
      </c>
      <c r="BM180" s="159" t="s">
        <v>283</v>
      </c>
    </row>
    <row r="181" spans="2:65" s="1" customFormat="1" ht="16.5" customHeight="1" x14ac:dyDescent="0.2">
      <c r="B181" s="123"/>
      <c r="C181" s="149" t="s">
        <v>221</v>
      </c>
      <c r="D181" s="149" t="s">
        <v>161</v>
      </c>
      <c r="E181" s="150" t="s">
        <v>1308</v>
      </c>
      <c r="F181" s="151" t="s">
        <v>1309</v>
      </c>
      <c r="G181" s="210" t="s">
        <v>336</v>
      </c>
      <c r="H181" s="153">
        <v>10</v>
      </c>
      <c r="I181" s="154"/>
      <c r="J181" s="154"/>
      <c r="K181" s="155"/>
      <c r="L181" s="28"/>
      <c r="M181" s="171" t="s">
        <v>1</v>
      </c>
      <c r="N181" s="172" t="s">
        <v>37</v>
      </c>
      <c r="O181" s="173">
        <v>0</v>
      </c>
      <c r="P181" s="173">
        <f>O181*H181</f>
        <v>0</v>
      </c>
      <c r="Q181" s="173">
        <v>0</v>
      </c>
      <c r="R181" s="173">
        <f>Q181*H181</f>
        <v>0</v>
      </c>
      <c r="S181" s="173">
        <v>0</v>
      </c>
      <c r="T181" s="174">
        <f>S181*H181</f>
        <v>0</v>
      </c>
      <c r="V181" s="309"/>
      <c r="W181" s="309"/>
      <c r="X181" s="309"/>
      <c r="Y181" s="309"/>
      <c r="Z181" s="309"/>
      <c r="AR181" s="159" t="s">
        <v>1305</v>
      </c>
      <c r="AT181" s="159" t="s">
        <v>161</v>
      </c>
      <c r="AU181" s="159" t="s">
        <v>78</v>
      </c>
      <c r="AY181" s="14" t="s">
        <v>159</v>
      </c>
      <c r="BE181" s="160">
        <f>IF(N181="základná",J181,0)</f>
        <v>0</v>
      </c>
      <c r="BF181" s="160">
        <f>IF(N181="znížená",J181,0)</f>
        <v>0</v>
      </c>
      <c r="BG181" s="160">
        <f>IF(N181="zákl. prenesená",J181,0)</f>
        <v>0</v>
      </c>
      <c r="BH181" s="160">
        <f>IF(N181="zníž. prenesená",J181,0)</f>
        <v>0</v>
      </c>
      <c r="BI181" s="160">
        <f>IF(N181="nulová",J181,0)</f>
        <v>0</v>
      </c>
      <c r="BJ181" s="14" t="s">
        <v>83</v>
      </c>
      <c r="BK181" s="160">
        <f>ROUND(I181*H181,2)</f>
        <v>0</v>
      </c>
      <c r="BL181" s="14" t="s">
        <v>1305</v>
      </c>
      <c r="BM181" s="159" t="s">
        <v>290</v>
      </c>
    </row>
    <row r="182" spans="2:65" s="1" customFormat="1" ht="7.15" customHeight="1" x14ac:dyDescent="0.2">
      <c r="B182" s="43"/>
      <c r="C182" s="44"/>
      <c r="D182" s="44"/>
      <c r="E182" s="44"/>
      <c r="F182" s="44"/>
      <c r="G182" s="44"/>
      <c r="H182" s="44"/>
      <c r="I182" s="44"/>
      <c r="J182" s="44"/>
      <c r="K182" s="44"/>
      <c r="L182" s="28"/>
      <c r="V182" s="309"/>
      <c r="W182" s="309"/>
      <c r="X182" s="309"/>
      <c r="Y182" s="309"/>
      <c r="Z182" s="309"/>
    </row>
    <row r="183" spans="2:65" x14ac:dyDescent="0.2">
      <c r="V183" s="309"/>
      <c r="W183" s="309"/>
      <c r="X183" s="309"/>
      <c r="Y183" s="309"/>
      <c r="Z183" s="309"/>
    </row>
  </sheetData>
  <autoFilter ref="C135:K181"/>
  <mergeCells count="19">
    <mergeCell ref="D112:F112"/>
    <mergeCell ref="E7:H7"/>
    <mergeCell ref="E9:H9"/>
    <mergeCell ref="E11:H11"/>
    <mergeCell ref="E20:H20"/>
    <mergeCell ref="E29:H29"/>
    <mergeCell ref="L2:V2"/>
    <mergeCell ref="E85:H85"/>
    <mergeCell ref="E87:H87"/>
    <mergeCell ref="E89:H89"/>
    <mergeCell ref="D111:F111"/>
    <mergeCell ref="V181:Z183"/>
    <mergeCell ref="V148:W148"/>
    <mergeCell ref="V144:W144"/>
    <mergeCell ref="V140:W140"/>
    <mergeCell ref="D113:F113"/>
    <mergeCell ref="E124:H124"/>
    <mergeCell ref="E126:H126"/>
    <mergeCell ref="E128:H12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1"/>
  <sheetViews>
    <sheetView showGridLines="0" topLeftCell="A114" workbookViewId="0">
      <selection activeCell="X132" sqref="X13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33203125" customWidth="1"/>
    <col min="11" max="11" width="22.33203125" hidden="1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.15" customHeight="1" x14ac:dyDescent="0.2">
      <c r="L2" s="282" t="s">
        <v>5</v>
      </c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101</v>
      </c>
    </row>
    <row r="3" spans="2:46" ht="7.1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2:46" ht="25.15" customHeight="1" x14ac:dyDescent="0.2">
      <c r="B4" s="17"/>
      <c r="D4" s="18" t="s">
        <v>113</v>
      </c>
      <c r="L4" s="17"/>
      <c r="M4" s="95" t="s">
        <v>9</v>
      </c>
      <c r="AT4" s="14" t="s">
        <v>3</v>
      </c>
    </row>
    <row r="5" spans="2:46" ht="7.15" customHeight="1" x14ac:dyDescent="0.2">
      <c r="B5" s="17"/>
      <c r="L5" s="17"/>
    </row>
    <row r="6" spans="2:46" ht="12" customHeight="1" x14ac:dyDescent="0.2">
      <c r="B6" s="17"/>
      <c r="D6" s="23" t="s">
        <v>12</v>
      </c>
      <c r="L6" s="17"/>
    </row>
    <row r="7" spans="2:46" ht="16.5" customHeight="1" x14ac:dyDescent="0.2">
      <c r="B7" s="17"/>
      <c r="E7" s="300" t="str">
        <f>'Rekapitulácia stavby'!K6</f>
        <v>Senica OÚ, klientske centrum - stavebné úpravy</v>
      </c>
      <c r="F7" s="301"/>
      <c r="G7" s="301"/>
      <c r="H7" s="301"/>
      <c r="L7" s="17"/>
    </row>
    <row r="8" spans="2:46" ht="12" customHeight="1" x14ac:dyDescent="0.2">
      <c r="B8" s="17"/>
      <c r="D8" s="23" t="s">
        <v>114</v>
      </c>
      <c r="L8" s="17"/>
    </row>
    <row r="9" spans="2:46" s="1" customFormat="1" ht="16.5" customHeight="1" x14ac:dyDescent="0.2">
      <c r="B9" s="28"/>
      <c r="E9" s="300" t="s">
        <v>726</v>
      </c>
      <c r="F9" s="302"/>
      <c r="G9" s="302"/>
      <c r="H9" s="302"/>
      <c r="L9" s="28"/>
    </row>
    <row r="10" spans="2:46" s="1" customFormat="1" ht="12" customHeight="1" x14ac:dyDescent="0.2">
      <c r="B10" s="28"/>
      <c r="D10" s="23" t="s">
        <v>116</v>
      </c>
      <c r="L10" s="28"/>
    </row>
    <row r="11" spans="2:46" s="1" customFormat="1" ht="16.5" customHeight="1" x14ac:dyDescent="0.2">
      <c r="B11" s="28"/>
      <c r="E11" s="261" t="s">
        <v>1454</v>
      </c>
      <c r="F11" s="302"/>
      <c r="G11" s="302"/>
      <c r="H11" s="302"/>
      <c r="L11" s="28"/>
    </row>
    <row r="12" spans="2:46" s="1" customFormat="1" x14ac:dyDescent="0.2">
      <c r="B12" s="28"/>
      <c r="L12" s="28"/>
    </row>
    <row r="13" spans="2:46" s="1" customFormat="1" ht="12" customHeight="1" x14ac:dyDescent="0.2">
      <c r="B13" s="28"/>
      <c r="D13" s="23" t="s">
        <v>13</v>
      </c>
      <c r="F13" s="21" t="s">
        <v>1</v>
      </c>
      <c r="I13" s="23" t="s">
        <v>14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15</v>
      </c>
      <c r="F14" s="21" t="s">
        <v>23</v>
      </c>
      <c r="I14" s="23" t="s">
        <v>17</v>
      </c>
      <c r="J14" s="51"/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18</v>
      </c>
      <c r="I16" s="23" t="s">
        <v>19</v>
      </c>
      <c r="J16" s="21" t="str">
        <f>IF('Rekapitulácia stavby'!AN10="","",'Rekapitulácia stavby'!AN10)</f>
        <v/>
      </c>
      <c r="L16" s="28"/>
    </row>
    <row r="17" spans="2:12" s="1" customFormat="1" ht="18" customHeight="1" x14ac:dyDescent="0.2">
      <c r="B17" s="28"/>
      <c r="E17" s="21" t="str">
        <f>IF('Rekapitulácia stavby'!E11="","",'Rekapitulácia stavby'!E11)</f>
        <v xml:space="preserve">Ministerstvo vnútra Slovenskej republiky </v>
      </c>
      <c r="I17" s="23" t="s">
        <v>21</v>
      </c>
      <c r="J17" s="21" t="str">
        <f>IF('Rekapitulácia stavby'!AN11="","",'Rekapitulácia stavby'!AN11)</f>
        <v/>
      </c>
      <c r="L17" s="28"/>
    </row>
    <row r="18" spans="2:12" s="1" customFormat="1" ht="7.15" customHeight="1" x14ac:dyDescent="0.2">
      <c r="B18" s="28"/>
      <c r="L18" s="28"/>
    </row>
    <row r="19" spans="2:12" s="1" customFormat="1" ht="12" customHeight="1" x14ac:dyDescent="0.2">
      <c r="B19" s="28"/>
      <c r="D19" s="23" t="s">
        <v>22</v>
      </c>
      <c r="I19" s="23" t="s">
        <v>19</v>
      </c>
      <c r="J19" s="21" t="str">
        <f>'Rekapitulácia stavby'!AN13</f>
        <v/>
      </c>
      <c r="L19" s="28"/>
    </row>
    <row r="20" spans="2:12" s="1" customFormat="1" ht="18" customHeight="1" x14ac:dyDescent="0.2">
      <c r="B20" s="28"/>
      <c r="E20" s="264" t="str">
        <f>'Rekapitulácia stavby'!E14</f>
        <v xml:space="preserve"> </v>
      </c>
      <c r="F20" s="264"/>
      <c r="G20" s="264"/>
      <c r="H20" s="264"/>
      <c r="I20" s="23" t="s">
        <v>21</v>
      </c>
      <c r="J20" s="21" t="str">
        <f>'Rekapitulácia stavby'!AN14</f>
        <v/>
      </c>
      <c r="L20" s="28"/>
    </row>
    <row r="21" spans="2:12" s="1" customFormat="1" ht="7.15" customHeight="1" x14ac:dyDescent="0.2">
      <c r="B21" s="28"/>
      <c r="L21" s="28"/>
    </row>
    <row r="22" spans="2:12" s="1" customFormat="1" ht="12" customHeight="1" x14ac:dyDescent="0.2">
      <c r="B22" s="28"/>
      <c r="D22" s="23" t="s">
        <v>24</v>
      </c>
      <c r="I22" s="23" t="s">
        <v>19</v>
      </c>
      <c r="J22" s="21" t="str">
        <f>IF('Rekapitulácia stavby'!AN16="","",'Rekapitulácia stavby'!AN16)</f>
        <v/>
      </c>
      <c r="L22" s="28"/>
    </row>
    <row r="23" spans="2:12" s="1" customFormat="1" ht="18" customHeight="1" x14ac:dyDescent="0.2">
      <c r="B23" s="28"/>
      <c r="E23" s="21" t="str">
        <f>IF('Rekapitulácia stavby'!E17="","",'Rekapitulácia stavby'!E17)</f>
        <v xml:space="preserve">Architectural &amp; Building Management s.r.o. </v>
      </c>
      <c r="I23" s="23" t="s">
        <v>21</v>
      </c>
      <c r="J23" s="21" t="str">
        <f>IF('Rekapitulácia stavby'!AN17="","",'Rekapitulácia stavby'!AN17)</f>
        <v/>
      </c>
      <c r="L23" s="28"/>
    </row>
    <row r="24" spans="2:12" s="1" customFormat="1" ht="7.15" customHeight="1" x14ac:dyDescent="0.2">
      <c r="B24" s="28"/>
      <c r="L24" s="28"/>
    </row>
    <row r="25" spans="2:12" s="1" customFormat="1" ht="12" customHeight="1" x14ac:dyDescent="0.2">
      <c r="B25" s="28"/>
      <c r="D25" s="23" t="s">
        <v>27</v>
      </c>
      <c r="I25" s="23" t="s">
        <v>19</v>
      </c>
      <c r="J25" s="21" t="str">
        <f>IF('Rekapitulácia stavby'!AN19="","",'Rekapitulácia stavby'!AN19)</f>
        <v/>
      </c>
      <c r="L25" s="28"/>
    </row>
    <row r="26" spans="2:12" s="1" customFormat="1" ht="18" customHeight="1" x14ac:dyDescent="0.2">
      <c r="B26" s="28"/>
      <c r="E26" s="21"/>
      <c r="I26" s="23" t="s">
        <v>21</v>
      </c>
      <c r="J26" s="21" t="str">
        <f>IF('Rekapitulácia stavby'!AN20="","",'Rekapitulácia stavby'!AN20)</f>
        <v/>
      </c>
      <c r="L26" s="28"/>
    </row>
    <row r="27" spans="2:12" s="1" customFormat="1" ht="7.15" customHeight="1" x14ac:dyDescent="0.2">
      <c r="B27" s="28"/>
      <c r="L27" s="28"/>
    </row>
    <row r="28" spans="2:12" s="1" customFormat="1" ht="12" customHeight="1" x14ac:dyDescent="0.2">
      <c r="B28" s="28"/>
      <c r="D28" s="23" t="s">
        <v>28</v>
      </c>
      <c r="L28" s="28"/>
    </row>
    <row r="29" spans="2:12" s="7" customFormat="1" ht="16.5" customHeight="1" x14ac:dyDescent="0.2">
      <c r="B29" s="96"/>
      <c r="E29" s="267" t="s">
        <v>1</v>
      </c>
      <c r="F29" s="267"/>
      <c r="G29" s="267"/>
      <c r="H29" s="267"/>
      <c r="L29" s="96"/>
    </row>
    <row r="30" spans="2:12" s="1" customFormat="1" ht="7.15" customHeight="1" x14ac:dyDescent="0.2">
      <c r="B30" s="28"/>
      <c r="L30" s="28"/>
    </row>
    <row r="31" spans="2:12" s="1" customFormat="1" ht="7.1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65" customHeight="1" x14ac:dyDescent="0.2">
      <c r="B32" s="28"/>
      <c r="D32" s="21" t="s">
        <v>120</v>
      </c>
      <c r="J32" s="27"/>
      <c r="L32" s="28"/>
    </row>
    <row r="33" spans="2:12" s="1" customFormat="1" ht="14.65" customHeight="1" x14ac:dyDescent="0.2">
      <c r="B33" s="28"/>
      <c r="D33" s="26" t="s">
        <v>121</v>
      </c>
      <c r="J33" s="27"/>
      <c r="L33" s="28"/>
    </row>
    <row r="34" spans="2:12" s="1" customFormat="1" ht="25.35" customHeight="1" x14ac:dyDescent="0.2">
      <c r="B34" s="28"/>
      <c r="D34" s="97" t="s">
        <v>31</v>
      </c>
      <c r="J34" s="64"/>
      <c r="L34" s="28"/>
    </row>
    <row r="35" spans="2:12" s="1" customFormat="1" ht="7.1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65" customHeight="1" x14ac:dyDescent="0.2">
      <c r="B36" s="28"/>
      <c r="F36" s="31" t="s">
        <v>33</v>
      </c>
      <c r="I36" s="31" t="s">
        <v>32</v>
      </c>
      <c r="J36" s="31" t="s">
        <v>34</v>
      </c>
      <c r="L36" s="28"/>
    </row>
    <row r="37" spans="2:12" s="1" customFormat="1" ht="14.65" customHeight="1" x14ac:dyDescent="0.2">
      <c r="B37" s="28"/>
      <c r="D37" s="98" t="s">
        <v>35</v>
      </c>
      <c r="E37" s="33" t="s">
        <v>36</v>
      </c>
      <c r="F37" s="99">
        <f>ROUND((SUM(BE107:BE111) + SUM(BE133:BE160)),  2)</f>
        <v>0</v>
      </c>
      <c r="G37" s="100"/>
      <c r="H37" s="100"/>
      <c r="I37" s="101">
        <v>0.2</v>
      </c>
      <c r="J37" s="99">
        <f>ROUND(((SUM(BE107:BE111) + SUM(BE133:BE160))*I37),  2)</f>
        <v>0</v>
      </c>
      <c r="L37" s="28"/>
    </row>
    <row r="38" spans="2:12" s="1" customFormat="1" ht="14.65" customHeight="1" x14ac:dyDescent="0.2">
      <c r="B38" s="28"/>
      <c r="E38" s="33" t="s">
        <v>37</v>
      </c>
      <c r="F38" s="84"/>
      <c r="I38" s="102">
        <v>0.2</v>
      </c>
      <c r="J38" s="84"/>
      <c r="L38" s="28"/>
    </row>
    <row r="39" spans="2:12" s="1" customFormat="1" ht="14.65" hidden="1" customHeight="1" x14ac:dyDescent="0.2">
      <c r="B39" s="28"/>
      <c r="E39" s="23" t="s">
        <v>38</v>
      </c>
      <c r="F39" s="84">
        <f>ROUND((SUM(BG107:BG111) + SUM(BG133:BG160)),  2)</f>
        <v>0</v>
      </c>
      <c r="I39" s="102">
        <v>0.2</v>
      </c>
      <c r="J39" s="84"/>
      <c r="L39" s="28"/>
    </row>
    <row r="40" spans="2:12" s="1" customFormat="1" ht="14.65" hidden="1" customHeight="1" x14ac:dyDescent="0.2">
      <c r="B40" s="28"/>
      <c r="E40" s="23" t="s">
        <v>39</v>
      </c>
      <c r="F40" s="84">
        <f>ROUND((SUM(BH107:BH111) + SUM(BH133:BH160)),  2)</f>
        <v>0</v>
      </c>
      <c r="I40" s="102">
        <v>0.2</v>
      </c>
      <c r="J40" s="84"/>
      <c r="L40" s="28"/>
    </row>
    <row r="41" spans="2:12" s="1" customFormat="1" ht="14.65" hidden="1" customHeight="1" x14ac:dyDescent="0.2">
      <c r="B41" s="28"/>
      <c r="E41" s="33" t="s">
        <v>40</v>
      </c>
      <c r="F41" s="99">
        <f>ROUND((SUM(BI107:BI111) + SUM(BI133:BI160)),  2)</f>
        <v>0</v>
      </c>
      <c r="G41" s="100"/>
      <c r="H41" s="100"/>
      <c r="I41" s="101">
        <v>0</v>
      </c>
      <c r="J41" s="99"/>
      <c r="L41" s="28"/>
    </row>
    <row r="42" spans="2:12" s="1" customFormat="1" ht="7.15" customHeight="1" x14ac:dyDescent="0.2">
      <c r="B42" s="28"/>
      <c r="L42" s="28"/>
    </row>
    <row r="43" spans="2:12" s="1" customFormat="1" ht="25.35" customHeight="1" x14ac:dyDescent="0.2">
      <c r="B43" s="28"/>
      <c r="C43" s="93"/>
      <c r="D43" s="103" t="s">
        <v>41</v>
      </c>
      <c r="E43" s="55"/>
      <c r="F43" s="55"/>
      <c r="G43" s="104" t="s">
        <v>42</v>
      </c>
      <c r="H43" s="105" t="s">
        <v>43</v>
      </c>
      <c r="I43" s="55"/>
      <c r="J43" s="106"/>
      <c r="K43" s="107"/>
      <c r="L43" s="28"/>
    </row>
    <row r="44" spans="2:12" s="1" customFormat="1" ht="14.65" customHeight="1" x14ac:dyDescent="0.2">
      <c r="B44" s="28"/>
      <c r="L44" s="28"/>
    </row>
    <row r="45" spans="2:12" ht="14.65" customHeight="1" x14ac:dyDescent="0.2">
      <c r="B45" s="17"/>
      <c r="L45" s="17"/>
    </row>
    <row r="46" spans="2:12" ht="14.65" customHeight="1" x14ac:dyDescent="0.2">
      <c r="B46" s="17"/>
      <c r="L46" s="17"/>
    </row>
    <row r="47" spans="2:12" ht="14.65" customHeight="1" x14ac:dyDescent="0.2">
      <c r="B47" s="17"/>
      <c r="L47" s="17"/>
    </row>
    <row r="48" spans="2:12" ht="14.65" customHeight="1" x14ac:dyDescent="0.2">
      <c r="B48" s="17"/>
      <c r="L48" s="17"/>
    </row>
    <row r="49" spans="2:12" ht="14.65" customHeight="1" x14ac:dyDescent="0.2">
      <c r="B49" s="17"/>
      <c r="L49" s="17"/>
    </row>
    <row r="50" spans="2:12" s="1" customFormat="1" ht="14.6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8"/>
      <c r="D61" s="42" t="s">
        <v>46</v>
      </c>
      <c r="E61" s="30"/>
      <c r="F61" s="108" t="s">
        <v>47</v>
      </c>
      <c r="G61" s="42" t="s">
        <v>46</v>
      </c>
      <c r="H61" s="30"/>
      <c r="I61" s="30"/>
      <c r="J61" s="109" t="s">
        <v>47</v>
      </c>
      <c r="K61" s="30"/>
      <c r="L61" s="28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8"/>
      <c r="D76" s="42" t="s">
        <v>46</v>
      </c>
      <c r="E76" s="30"/>
      <c r="F76" s="108" t="s">
        <v>47</v>
      </c>
      <c r="G76" s="42" t="s">
        <v>46</v>
      </c>
      <c r="H76" s="30"/>
      <c r="I76" s="30"/>
      <c r="J76" s="109" t="s">
        <v>47</v>
      </c>
      <c r="K76" s="30"/>
      <c r="L76" s="28"/>
    </row>
    <row r="77" spans="2:12" s="1" customFormat="1" ht="14.6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.1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.15" customHeight="1" x14ac:dyDescent="0.2">
      <c r="B82" s="28"/>
      <c r="C82" s="18" t="s">
        <v>122</v>
      </c>
      <c r="L82" s="28"/>
    </row>
    <row r="83" spans="2:12" s="1" customFormat="1" ht="7.15" customHeight="1" x14ac:dyDescent="0.2">
      <c r="B83" s="28"/>
      <c r="L83" s="28"/>
    </row>
    <row r="84" spans="2:12" s="1" customFormat="1" ht="12" customHeight="1" x14ac:dyDescent="0.2">
      <c r="B84" s="28"/>
      <c r="C84" s="23" t="s">
        <v>12</v>
      </c>
      <c r="L84" s="28"/>
    </row>
    <row r="85" spans="2:12" s="1" customFormat="1" ht="16.5" customHeight="1" x14ac:dyDescent="0.2">
      <c r="B85" s="28"/>
      <c r="E85" s="300" t="str">
        <f>E7</f>
        <v>Senica OÚ, klientske centrum - stavebné úpravy</v>
      </c>
      <c r="F85" s="301"/>
      <c r="G85" s="301"/>
      <c r="H85" s="301"/>
      <c r="L85" s="28"/>
    </row>
    <row r="86" spans="2:12" ht="12" customHeight="1" x14ac:dyDescent="0.2">
      <c r="B86" s="17"/>
      <c r="C86" s="23" t="s">
        <v>114</v>
      </c>
      <c r="L86" s="17"/>
    </row>
    <row r="87" spans="2:12" s="1" customFormat="1" ht="16.5" customHeight="1" x14ac:dyDescent="0.2">
      <c r="B87" s="28"/>
      <c r="E87" s="300" t="s">
        <v>726</v>
      </c>
      <c r="F87" s="302"/>
      <c r="G87" s="302"/>
      <c r="H87" s="302"/>
      <c r="L87" s="28"/>
    </row>
    <row r="88" spans="2:12" s="1" customFormat="1" ht="12" customHeight="1" x14ac:dyDescent="0.2">
      <c r="B88" s="28"/>
      <c r="C88" s="23" t="s">
        <v>116</v>
      </c>
      <c r="L88" s="28"/>
    </row>
    <row r="89" spans="2:12" s="1" customFormat="1" ht="16.5" customHeight="1" x14ac:dyDescent="0.2">
      <c r="B89" s="28"/>
      <c r="E89" s="261" t="str">
        <f>E11</f>
        <v>4 - Vzduchotechnika</v>
      </c>
      <c r="F89" s="302"/>
      <c r="G89" s="302"/>
      <c r="H89" s="302"/>
      <c r="L89" s="28"/>
    </row>
    <row r="90" spans="2:12" s="1" customFormat="1" ht="7.15" customHeight="1" x14ac:dyDescent="0.2">
      <c r="B90" s="28"/>
      <c r="L90" s="28"/>
    </row>
    <row r="91" spans="2:12" s="1" customFormat="1" ht="12" customHeight="1" x14ac:dyDescent="0.2">
      <c r="B91" s="28"/>
      <c r="C91" s="23" t="s">
        <v>15</v>
      </c>
      <c r="F91" s="21" t="str">
        <f>F14</f>
        <v xml:space="preserve"> </v>
      </c>
      <c r="I91" s="23" t="s">
        <v>17</v>
      </c>
      <c r="J91" s="51" t="str">
        <f>IF(J14="","",J14)</f>
        <v/>
      </c>
      <c r="L91" s="28"/>
    </row>
    <row r="92" spans="2:12" s="1" customFormat="1" ht="7.15" customHeight="1" x14ac:dyDescent="0.2">
      <c r="B92" s="28"/>
      <c r="L92" s="28"/>
    </row>
    <row r="93" spans="2:12" s="1" customFormat="1" ht="40.15" customHeight="1" x14ac:dyDescent="0.2">
      <c r="B93" s="28"/>
      <c r="C93" s="23" t="s">
        <v>18</v>
      </c>
      <c r="F93" s="21" t="str">
        <f>E17</f>
        <v xml:space="preserve">Ministerstvo vnútra Slovenskej republiky </v>
      </c>
      <c r="I93" s="23" t="s">
        <v>24</v>
      </c>
      <c r="J93" s="24" t="str">
        <f>E23</f>
        <v xml:space="preserve">Architectural &amp; Building Management s.r.o. </v>
      </c>
      <c r="L93" s="28"/>
    </row>
    <row r="94" spans="2:12" s="1" customFormat="1" ht="15.4" customHeight="1" x14ac:dyDescent="0.2">
      <c r="B94" s="28"/>
      <c r="C94" s="23" t="s">
        <v>22</v>
      </c>
      <c r="F94" s="21" t="str">
        <f>IF(E20="","",E20)</f>
        <v xml:space="preserve"> </v>
      </c>
      <c r="I94" s="23" t="s">
        <v>27</v>
      </c>
      <c r="J94" s="24"/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10" t="s">
        <v>123</v>
      </c>
      <c r="D96" s="93"/>
      <c r="E96" s="93"/>
      <c r="F96" s="93"/>
      <c r="G96" s="93"/>
      <c r="H96" s="93"/>
      <c r="I96" s="93"/>
      <c r="J96" s="111" t="s">
        <v>124</v>
      </c>
      <c r="K96" s="93"/>
      <c r="L96" s="28"/>
    </row>
    <row r="97" spans="2:65" s="1" customFormat="1" ht="10.35" customHeight="1" x14ac:dyDescent="0.2">
      <c r="B97" s="28"/>
      <c r="L97" s="28"/>
    </row>
    <row r="98" spans="2:65" s="1" customFormat="1" ht="22.9" customHeight="1" x14ac:dyDescent="0.2">
      <c r="B98" s="28"/>
      <c r="C98" s="112" t="s">
        <v>125</v>
      </c>
      <c r="J98" s="64"/>
      <c r="L98" s="28"/>
      <c r="AU98" s="14" t="s">
        <v>126</v>
      </c>
    </row>
    <row r="99" spans="2:65" s="8" customFormat="1" ht="25.15" customHeight="1" x14ac:dyDescent="0.2">
      <c r="B99" s="113"/>
      <c r="D99" s="114" t="s">
        <v>449</v>
      </c>
      <c r="E99" s="115"/>
      <c r="F99" s="115"/>
      <c r="G99" s="115"/>
      <c r="H99" s="115"/>
      <c r="I99" s="115"/>
      <c r="J99" s="116"/>
      <c r="L99" s="113"/>
    </row>
    <row r="100" spans="2:65" s="9" customFormat="1" ht="19.899999999999999" customHeight="1" x14ac:dyDescent="0.2">
      <c r="B100" s="117"/>
      <c r="D100" s="118" t="s">
        <v>732</v>
      </c>
      <c r="E100" s="119"/>
      <c r="F100" s="119"/>
      <c r="G100" s="119"/>
      <c r="H100" s="119"/>
      <c r="I100" s="119"/>
      <c r="J100" s="120"/>
      <c r="L100" s="117"/>
    </row>
    <row r="101" spans="2:65" s="9" customFormat="1" ht="19.899999999999999" customHeight="1" x14ac:dyDescent="0.2">
      <c r="B101" s="117"/>
      <c r="D101" s="118" t="s">
        <v>1455</v>
      </c>
      <c r="E101" s="119"/>
      <c r="F101" s="119"/>
      <c r="G101" s="119"/>
      <c r="H101" s="119"/>
      <c r="I101" s="119"/>
      <c r="J101" s="120"/>
      <c r="L101" s="117"/>
    </row>
    <row r="102" spans="2:65" s="8" customFormat="1" ht="25.15" customHeight="1" x14ac:dyDescent="0.2">
      <c r="B102" s="113"/>
      <c r="D102" s="114" t="s">
        <v>1233</v>
      </c>
      <c r="E102" s="115"/>
      <c r="F102" s="115"/>
      <c r="G102" s="115"/>
      <c r="H102" s="115"/>
      <c r="I102" s="115"/>
      <c r="J102" s="116"/>
      <c r="L102" s="113"/>
    </row>
    <row r="103" spans="2:65" s="9" customFormat="1" ht="19.899999999999999" customHeight="1" x14ac:dyDescent="0.2">
      <c r="B103" s="117"/>
      <c r="D103" s="118" t="s">
        <v>1456</v>
      </c>
      <c r="E103" s="119"/>
      <c r="F103" s="119"/>
      <c r="G103" s="119"/>
      <c r="H103" s="119"/>
      <c r="I103" s="119"/>
      <c r="J103" s="120"/>
      <c r="L103" s="117"/>
    </row>
    <row r="104" spans="2:65" s="8" customFormat="1" ht="25.15" customHeight="1" x14ac:dyDescent="0.2">
      <c r="B104" s="113"/>
      <c r="D104" s="114" t="s">
        <v>1457</v>
      </c>
      <c r="E104" s="115"/>
      <c r="F104" s="115"/>
      <c r="G104" s="115"/>
      <c r="H104" s="115"/>
      <c r="I104" s="115"/>
      <c r="J104" s="116"/>
      <c r="L104" s="113"/>
    </row>
    <row r="105" spans="2:65" s="1" customFormat="1" ht="21.75" customHeight="1" x14ac:dyDescent="0.2">
      <c r="B105" s="28"/>
      <c r="L105" s="28"/>
    </row>
    <row r="106" spans="2:65" s="1" customFormat="1" ht="7.15" customHeight="1" x14ac:dyDescent="0.2">
      <c r="B106" s="28"/>
      <c r="L106" s="28"/>
    </row>
    <row r="107" spans="2:65" s="1" customFormat="1" ht="29.25" customHeight="1" x14ac:dyDescent="0.2">
      <c r="B107" s="28"/>
      <c r="C107" s="112" t="s">
        <v>140</v>
      </c>
      <c r="J107" s="121">
        <f>ROUND(J108 + J109 + J110,2)</f>
        <v>0</v>
      </c>
      <c r="L107" s="28"/>
      <c r="N107" s="122" t="s">
        <v>35</v>
      </c>
    </row>
    <row r="108" spans="2:65" s="1" customFormat="1" ht="18" customHeight="1" x14ac:dyDescent="0.2">
      <c r="B108" s="123"/>
      <c r="C108" s="124"/>
      <c r="D108" s="303" t="s">
        <v>141</v>
      </c>
      <c r="E108" s="303"/>
      <c r="F108" s="303"/>
      <c r="G108" s="124"/>
      <c r="H108" s="124"/>
      <c r="I108" s="124"/>
      <c r="J108" s="125">
        <v>0</v>
      </c>
      <c r="K108" s="124"/>
      <c r="L108" s="123"/>
      <c r="M108" s="124"/>
      <c r="N108" s="126" t="s">
        <v>37</v>
      </c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7" t="s">
        <v>142</v>
      </c>
      <c r="AZ108" s="124"/>
      <c r="BA108" s="124"/>
      <c r="BB108" s="124"/>
      <c r="BC108" s="124"/>
      <c r="BD108" s="124"/>
      <c r="BE108" s="128">
        <f>IF(N108="základná",J108,0)</f>
        <v>0</v>
      </c>
      <c r="BF108" s="128">
        <f>IF(N108="znížená",J108,0)</f>
        <v>0</v>
      </c>
      <c r="BG108" s="128">
        <f>IF(N108="zákl. prenesená",J108,0)</f>
        <v>0</v>
      </c>
      <c r="BH108" s="128">
        <f>IF(N108="zníž. prenesená",J108,0)</f>
        <v>0</v>
      </c>
      <c r="BI108" s="128">
        <f>IF(N108="nulová",J108,0)</f>
        <v>0</v>
      </c>
      <c r="BJ108" s="127" t="s">
        <v>83</v>
      </c>
      <c r="BK108" s="124"/>
      <c r="BL108" s="124"/>
      <c r="BM108" s="124"/>
    </row>
    <row r="109" spans="2:65" s="1" customFormat="1" ht="18" customHeight="1" x14ac:dyDescent="0.2">
      <c r="B109" s="123"/>
      <c r="C109" s="124"/>
      <c r="D109" s="303" t="s">
        <v>143</v>
      </c>
      <c r="E109" s="303"/>
      <c r="F109" s="303"/>
      <c r="G109" s="124"/>
      <c r="H109" s="124"/>
      <c r="I109" s="124"/>
      <c r="J109" s="125">
        <v>0</v>
      </c>
      <c r="K109" s="124"/>
      <c r="L109" s="123"/>
      <c r="M109" s="124"/>
      <c r="N109" s="126" t="s">
        <v>37</v>
      </c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7" t="s">
        <v>142</v>
      </c>
      <c r="AZ109" s="124"/>
      <c r="BA109" s="124"/>
      <c r="BB109" s="124"/>
      <c r="BC109" s="124"/>
      <c r="BD109" s="124"/>
      <c r="BE109" s="128">
        <f>IF(N109="základná",J109,0)</f>
        <v>0</v>
      </c>
      <c r="BF109" s="128">
        <f>IF(N109="znížená",J109,0)</f>
        <v>0</v>
      </c>
      <c r="BG109" s="128">
        <f>IF(N109="zákl. prenesená",J109,0)</f>
        <v>0</v>
      </c>
      <c r="BH109" s="128">
        <f>IF(N109="zníž. prenesená",J109,0)</f>
        <v>0</v>
      </c>
      <c r="BI109" s="128">
        <f>IF(N109="nulová",J109,0)</f>
        <v>0</v>
      </c>
      <c r="BJ109" s="127" t="s">
        <v>83</v>
      </c>
      <c r="BK109" s="124"/>
      <c r="BL109" s="124"/>
      <c r="BM109" s="124"/>
    </row>
    <row r="110" spans="2:65" s="1" customFormat="1" ht="18" customHeight="1" x14ac:dyDescent="0.2">
      <c r="B110" s="123"/>
      <c r="C110" s="124"/>
      <c r="D110" s="303" t="s">
        <v>144</v>
      </c>
      <c r="E110" s="303"/>
      <c r="F110" s="303"/>
      <c r="G110" s="124"/>
      <c r="H110" s="124"/>
      <c r="I110" s="124"/>
      <c r="J110" s="125">
        <v>0</v>
      </c>
      <c r="K110" s="124"/>
      <c r="L110" s="123"/>
      <c r="M110" s="124"/>
      <c r="N110" s="126" t="s">
        <v>37</v>
      </c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7" t="s">
        <v>142</v>
      </c>
      <c r="AZ110" s="124"/>
      <c r="BA110" s="124"/>
      <c r="BB110" s="124"/>
      <c r="BC110" s="124"/>
      <c r="BD110" s="124"/>
      <c r="BE110" s="128">
        <f>IF(N110="základná",J110,0)</f>
        <v>0</v>
      </c>
      <c r="BF110" s="128">
        <f>IF(N110="znížená",J110,0)</f>
        <v>0</v>
      </c>
      <c r="BG110" s="128">
        <f>IF(N110="zákl. prenesená",J110,0)</f>
        <v>0</v>
      </c>
      <c r="BH110" s="128">
        <f>IF(N110="zníž. prenesená",J110,0)</f>
        <v>0</v>
      </c>
      <c r="BI110" s="128">
        <f>IF(N110="nulová",J110,0)</f>
        <v>0</v>
      </c>
      <c r="BJ110" s="127" t="s">
        <v>83</v>
      </c>
      <c r="BK110" s="124"/>
      <c r="BL110" s="124"/>
      <c r="BM110" s="124"/>
    </row>
    <row r="111" spans="2:65" s="1" customFormat="1" ht="18" customHeight="1" x14ac:dyDescent="0.2">
      <c r="B111" s="28"/>
      <c r="L111" s="28"/>
    </row>
    <row r="112" spans="2:65" s="1" customFormat="1" ht="29.25" customHeight="1" x14ac:dyDescent="0.2">
      <c r="B112" s="28"/>
      <c r="C112" s="92" t="s">
        <v>112</v>
      </c>
      <c r="D112" s="93"/>
      <c r="E112" s="93"/>
      <c r="F112" s="93"/>
      <c r="G112" s="93"/>
      <c r="H112" s="93"/>
      <c r="I112" s="93"/>
      <c r="J112" s="94"/>
      <c r="K112" s="93"/>
      <c r="L112" s="28"/>
    </row>
    <row r="113" spans="2:12" s="1" customFormat="1" ht="7.15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7" spans="2:12" s="1" customFormat="1" ht="7.15" customHeight="1" x14ac:dyDescent="0.2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5.15" customHeight="1" x14ac:dyDescent="0.2">
      <c r="B118" s="28"/>
      <c r="C118" s="18" t="s">
        <v>145</v>
      </c>
      <c r="L118" s="28"/>
    </row>
    <row r="119" spans="2:12" s="1" customFormat="1" ht="7.15" customHeight="1" x14ac:dyDescent="0.2">
      <c r="B119" s="28"/>
      <c r="L119" s="28"/>
    </row>
    <row r="120" spans="2:12" s="1" customFormat="1" ht="12" customHeight="1" x14ac:dyDescent="0.2">
      <c r="B120" s="28"/>
      <c r="C120" s="23" t="s">
        <v>12</v>
      </c>
      <c r="L120" s="28"/>
    </row>
    <row r="121" spans="2:12" s="1" customFormat="1" ht="16.5" customHeight="1" x14ac:dyDescent="0.2">
      <c r="B121" s="28"/>
      <c r="E121" s="300" t="str">
        <f>E7</f>
        <v>Senica OÚ, klientske centrum - stavebné úpravy</v>
      </c>
      <c r="F121" s="301"/>
      <c r="G121" s="301"/>
      <c r="H121" s="301"/>
      <c r="L121" s="28"/>
    </row>
    <row r="122" spans="2:12" ht="12" customHeight="1" x14ac:dyDescent="0.2">
      <c r="B122" s="17"/>
      <c r="C122" s="23" t="s">
        <v>114</v>
      </c>
      <c r="L122" s="17"/>
    </row>
    <row r="123" spans="2:12" s="1" customFormat="1" ht="16.5" customHeight="1" x14ac:dyDescent="0.2">
      <c r="B123" s="28"/>
      <c r="E123" s="300" t="s">
        <v>726</v>
      </c>
      <c r="F123" s="302"/>
      <c r="G123" s="302"/>
      <c r="H123" s="302"/>
      <c r="L123" s="28"/>
    </row>
    <row r="124" spans="2:12" s="1" customFormat="1" ht="12" customHeight="1" x14ac:dyDescent="0.2">
      <c r="B124" s="28"/>
      <c r="C124" s="23" t="s">
        <v>116</v>
      </c>
      <c r="L124" s="28"/>
    </row>
    <row r="125" spans="2:12" s="1" customFormat="1" ht="16.5" customHeight="1" x14ac:dyDescent="0.2">
      <c r="B125" s="28"/>
      <c r="E125" s="261" t="str">
        <f>E11</f>
        <v>4 - Vzduchotechnika</v>
      </c>
      <c r="F125" s="302"/>
      <c r="G125" s="302"/>
      <c r="H125" s="302"/>
      <c r="L125" s="28"/>
    </row>
    <row r="126" spans="2:12" s="1" customFormat="1" ht="7.15" customHeight="1" x14ac:dyDescent="0.2">
      <c r="B126" s="28"/>
      <c r="L126" s="28"/>
    </row>
    <row r="127" spans="2:12" s="1" customFormat="1" ht="12" customHeight="1" x14ac:dyDescent="0.2">
      <c r="B127" s="28"/>
      <c r="C127" s="23" t="s">
        <v>15</v>
      </c>
      <c r="F127" s="21" t="str">
        <f>F14</f>
        <v xml:space="preserve"> </v>
      </c>
      <c r="I127" s="23" t="s">
        <v>17</v>
      </c>
      <c r="J127" s="51" t="str">
        <f>IF(J14="","",J14)</f>
        <v/>
      </c>
      <c r="L127" s="28"/>
    </row>
    <row r="128" spans="2:12" s="1" customFormat="1" ht="7.15" customHeight="1" x14ac:dyDescent="0.2">
      <c r="B128" s="28"/>
      <c r="L128" s="28"/>
    </row>
    <row r="129" spans="2:65" s="1" customFormat="1" ht="40.15" customHeight="1" x14ac:dyDescent="0.2">
      <c r="B129" s="28"/>
      <c r="C129" s="23" t="s">
        <v>18</v>
      </c>
      <c r="F129" s="21" t="str">
        <f>E17</f>
        <v xml:space="preserve">Ministerstvo vnútra Slovenskej republiky </v>
      </c>
      <c r="I129" s="23" t="s">
        <v>24</v>
      </c>
      <c r="J129" s="24" t="str">
        <f>E23</f>
        <v xml:space="preserve">Architectural &amp; Building Management s.r.o. </v>
      </c>
      <c r="L129" s="28"/>
    </row>
    <row r="130" spans="2:65" s="1" customFormat="1" ht="15.4" customHeight="1" x14ac:dyDescent="0.2">
      <c r="B130" s="28"/>
      <c r="C130" s="23" t="s">
        <v>22</v>
      </c>
      <c r="F130" s="21" t="str">
        <f>IF(E20="","",E20)</f>
        <v xml:space="preserve"> </v>
      </c>
      <c r="I130" s="23" t="s">
        <v>27</v>
      </c>
      <c r="J130" s="24"/>
      <c r="L130" s="28"/>
    </row>
    <row r="131" spans="2:65" s="1" customFormat="1" ht="10.35" customHeight="1" x14ac:dyDescent="0.2">
      <c r="B131" s="28"/>
      <c r="L131" s="28"/>
    </row>
    <row r="132" spans="2:65" s="10" customFormat="1" ht="29.25" customHeight="1" x14ac:dyDescent="0.2">
      <c r="B132" s="129"/>
      <c r="C132" s="130" t="s">
        <v>146</v>
      </c>
      <c r="D132" s="131" t="s">
        <v>56</v>
      </c>
      <c r="E132" s="131" t="s">
        <v>52</v>
      </c>
      <c r="F132" s="131" t="s">
        <v>53</v>
      </c>
      <c r="G132" s="131" t="s">
        <v>147</v>
      </c>
      <c r="H132" s="131" t="s">
        <v>148</v>
      </c>
      <c r="I132" s="131" t="s">
        <v>149</v>
      </c>
      <c r="J132" s="132" t="s">
        <v>124</v>
      </c>
      <c r="K132" s="133" t="s">
        <v>150</v>
      </c>
      <c r="L132" s="129"/>
      <c r="M132" s="57" t="s">
        <v>1</v>
      </c>
      <c r="N132" s="58" t="s">
        <v>35</v>
      </c>
      <c r="O132" s="58" t="s">
        <v>151</v>
      </c>
      <c r="P132" s="58" t="s">
        <v>152</v>
      </c>
      <c r="Q132" s="58" t="s">
        <v>153</v>
      </c>
      <c r="R132" s="58" t="s">
        <v>154</v>
      </c>
      <c r="S132" s="58" t="s">
        <v>155</v>
      </c>
      <c r="T132" s="59" t="s">
        <v>156</v>
      </c>
    </row>
    <row r="133" spans="2:65" s="1" customFormat="1" ht="22.9" customHeight="1" x14ac:dyDescent="0.25">
      <c r="B133" s="28"/>
      <c r="C133" s="62" t="s">
        <v>120</v>
      </c>
      <c r="J133" s="134"/>
      <c r="L133" s="28"/>
      <c r="M133" s="60"/>
      <c r="N133" s="52"/>
      <c r="O133" s="52"/>
      <c r="P133" s="135" t="e">
        <f>P134+P158+#REF!</f>
        <v>#REF!</v>
      </c>
      <c r="Q133" s="52"/>
      <c r="R133" s="135" t="e">
        <f>R134+R158+#REF!</f>
        <v>#REF!</v>
      </c>
      <c r="S133" s="52"/>
      <c r="T133" s="136" t="e">
        <f>T134+T158+#REF!</f>
        <v>#REF!</v>
      </c>
      <c r="AT133" s="14" t="s">
        <v>70</v>
      </c>
      <c r="AU133" s="14" t="s">
        <v>126</v>
      </c>
      <c r="BK133" s="137" t="e">
        <f>BK134+BK158+#REF!</f>
        <v>#REF!</v>
      </c>
    </row>
    <row r="134" spans="2:65" s="11" customFormat="1" ht="25.9" customHeight="1" x14ac:dyDescent="0.2">
      <c r="B134" s="138"/>
      <c r="D134" s="139" t="s">
        <v>70</v>
      </c>
      <c r="E134" s="140" t="s">
        <v>451</v>
      </c>
      <c r="F134" s="140" t="s">
        <v>452</v>
      </c>
      <c r="J134" s="141"/>
      <c r="L134" s="138"/>
      <c r="M134" s="142"/>
      <c r="P134" s="143">
        <f>P135+P139</f>
        <v>0</v>
      </c>
      <c r="R134" s="143">
        <f>R135+R139</f>
        <v>0</v>
      </c>
      <c r="T134" s="144">
        <f>T135+T139</f>
        <v>0</v>
      </c>
      <c r="AR134" s="139" t="s">
        <v>83</v>
      </c>
      <c r="AT134" s="145" t="s">
        <v>70</v>
      </c>
      <c r="AU134" s="145" t="s">
        <v>71</v>
      </c>
      <c r="AY134" s="139" t="s">
        <v>159</v>
      </c>
      <c r="BK134" s="146">
        <f>BK135+BK139</f>
        <v>0</v>
      </c>
    </row>
    <row r="135" spans="2:65" s="11" customFormat="1" ht="22.9" customHeight="1" x14ac:dyDescent="0.2">
      <c r="B135" s="138"/>
      <c r="D135" s="139" t="s">
        <v>70</v>
      </c>
      <c r="E135" s="147" t="s">
        <v>909</v>
      </c>
      <c r="F135" s="147" t="s">
        <v>910</v>
      </c>
      <c r="J135" s="148"/>
      <c r="L135" s="138"/>
      <c r="M135" s="142"/>
      <c r="P135" s="143">
        <f>SUM(P136:P138)</f>
        <v>0</v>
      </c>
      <c r="R135" s="143">
        <f>SUM(R136:R138)</f>
        <v>0</v>
      </c>
      <c r="T135" s="144">
        <f>SUM(T136:T138)</f>
        <v>0</v>
      </c>
      <c r="AR135" s="139" t="s">
        <v>83</v>
      </c>
      <c r="AT135" s="145" t="s">
        <v>70</v>
      </c>
      <c r="AU135" s="145" t="s">
        <v>78</v>
      </c>
      <c r="AY135" s="139" t="s">
        <v>159</v>
      </c>
      <c r="BK135" s="146">
        <f>SUM(BK136:BK138)</f>
        <v>0</v>
      </c>
    </row>
    <row r="136" spans="2:65" s="1" customFormat="1" ht="24.4" customHeight="1" x14ac:dyDescent="0.2">
      <c r="B136" s="123"/>
      <c r="C136" s="149" t="s">
        <v>78</v>
      </c>
      <c r="D136" s="149" t="s">
        <v>161</v>
      </c>
      <c r="E136" s="150" t="s">
        <v>1458</v>
      </c>
      <c r="F136" s="151" t="s">
        <v>1459</v>
      </c>
      <c r="G136" s="152" t="s">
        <v>174</v>
      </c>
      <c r="H136" s="153">
        <v>147.99</v>
      </c>
      <c r="I136" s="154"/>
      <c r="J136" s="154"/>
      <c r="K136" s="155"/>
      <c r="L136" s="28"/>
      <c r="M136" s="156" t="s">
        <v>1</v>
      </c>
      <c r="N136" s="122" t="s">
        <v>37</v>
      </c>
      <c r="O136" s="157">
        <v>0</v>
      </c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8">
        <f>S136*H136</f>
        <v>0</v>
      </c>
      <c r="AR136" s="159" t="s">
        <v>186</v>
      </c>
      <c r="AT136" s="159" t="s">
        <v>161</v>
      </c>
      <c r="AU136" s="159" t="s">
        <v>83</v>
      </c>
      <c r="AY136" s="14" t="s">
        <v>159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83</v>
      </c>
      <c r="BK136" s="160">
        <f>ROUND(I136*H136,2)</f>
        <v>0</v>
      </c>
      <c r="BL136" s="14" t="s">
        <v>186</v>
      </c>
      <c r="BM136" s="159" t="s">
        <v>83</v>
      </c>
    </row>
    <row r="137" spans="2:65" s="1" customFormat="1" ht="24.4" customHeight="1" x14ac:dyDescent="0.2">
      <c r="B137" s="123"/>
      <c r="C137" s="149" t="s">
        <v>83</v>
      </c>
      <c r="D137" s="149" t="s">
        <v>161</v>
      </c>
      <c r="E137" s="150" t="s">
        <v>1460</v>
      </c>
      <c r="F137" s="151" t="s">
        <v>1461</v>
      </c>
      <c r="G137" s="152" t="s">
        <v>174</v>
      </c>
      <c r="H137" s="153">
        <v>35</v>
      </c>
      <c r="I137" s="154"/>
      <c r="J137" s="154"/>
      <c r="K137" s="155"/>
      <c r="L137" s="28"/>
      <c r="M137" s="156" t="s">
        <v>1</v>
      </c>
      <c r="N137" s="122" t="s">
        <v>37</v>
      </c>
      <c r="O137" s="157">
        <v>0</v>
      </c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8">
        <f>S137*H137</f>
        <v>0</v>
      </c>
      <c r="AR137" s="159" t="s">
        <v>186</v>
      </c>
      <c r="AT137" s="159" t="s">
        <v>161</v>
      </c>
      <c r="AU137" s="159" t="s">
        <v>83</v>
      </c>
      <c r="AY137" s="14" t="s">
        <v>159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83</v>
      </c>
      <c r="BK137" s="160">
        <f>ROUND(I137*H137,2)</f>
        <v>0</v>
      </c>
      <c r="BL137" s="14" t="s">
        <v>186</v>
      </c>
      <c r="BM137" s="159" t="s">
        <v>90</v>
      </c>
    </row>
    <row r="138" spans="2:65" s="1" customFormat="1" ht="24.4" customHeight="1" x14ac:dyDescent="0.2">
      <c r="B138" s="123"/>
      <c r="C138" s="149" t="s">
        <v>87</v>
      </c>
      <c r="D138" s="149" t="s">
        <v>161</v>
      </c>
      <c r="E138" s="150" t="s">
        <v>1239</v>
      </c>
      <c r="F138" s="151" t="s">
        <v>931</v>
      </c>
      <c r="G138" s="152" t="s">
        <v>294</v>
      </c>
      <c r="H138" s="153"/>
      <c r="I138" s="154"/>
      <c r="J138" s="154"/>
      <c r="K138" s="155"/>
      <c r="L138" s="28"/>
      <c r="M138" s="156" t="s">
        <v>1</v>
      </c>
      <c r="N138" s="122" t="s">
        <v>37</v>
      </c>
      <c r="O138" s="157">
        <v>0</v>
      </c>
      <c r="P138" s="157">
        <f>O138*H138</f>
        <v>0</v>
      </c>
      <c r="Q138" s="157">
        <v>0</v>
      </c>
      <c r="R138" s="157">
        <f>Q138*H138</f>
        <v>0</v>
      </c>
      <c r="S138" s="157">
        <v>0</v>
      </c>
      <c r="T138" s="158">
        <f>S138*H138</f>
        <v>0</v>
      </c>
      <c r="AR138" s="159" t="s">
        <v>186</v>
      </c>
      <c r="AT138" s="159" t="s">
        <v>161</v>
      </c>
      <c r="AU138" s="159" t="s">
        <v>83</v>
      </c>
      <c r="AY138" s="14" t="s">
        <v>159</v>
      </c>
      <c r="BE138" s="160">
        <f>IF(N138="základná",J138,0)</f>
        <v>0</v>
      </c>
      <c r="BF138" s="160">
        <f>IF(N138="znížená",J138,0)</f>
        <v>0</v>
      </c>
      <c r="BG138" s="160">
        <f>IF(N138="zákl. prenesená",J138,0)</f>
        <v>0</v>
      </c>
      <c r="BH138" s="160">
        <f>IF(N138="zníž. prenesená",J138,0)</f>
        <v>0</v>
      </c>
      <c r="BI138" s="160">
        <f>IF(N138="nulová",J138,0)</f>
        <v>0</v>
      </c>
      <c r="BJ138" s="14" t="s">
        <v>83</v>
      </c>
      <c r="BK138" s="160">
        <f>ROUND(I138*H138,2)</f>
        <v>0</v>
      </c>
      <c r="BL138" s="14" t="s">
        <v>186</v>
      </c>
      <c r="BM138" s="159" t="s">
        <v>102</v>
      </c>
    </row>
    <row r="139" spans="2:65" s="11" customFormat="1" ht="22.9" customHeight="1" x14ac:dyDescent="0.2">
      <c r="B139" s="138"/>
      <c r="D139" s="139" t="s">
        <v>70</v>
      </c>
      <c r="E139" s="147" t="s">
        <v>1462</v>
      </c>
      <c r="F139" s="147" t="s">
        <v>1463</v>
      </c>
      <c r="J139" s="148"/>
      <c r="L139" s="138"/>
      <c r="M139" s="142"/>
      <c r="P139" s="143">
        <f>SUM(P140:P157)</f>
        <v>0</v>
      </c>
      <c r="R139" s="143">
        <f>SUM(R140:R157)</f>
        <v>0</v>
      </c>
      <c r="T139" s="144">
        <f>SUM(T140:T157)</f>
        <v>0</v>
      </c>
      <c r="AR139" s="139" t="s">
        <v>83</v>
      </c>
      <c r="AT139" s="145" t="s">
        <v>70</v>
      </c>
      <c r="AU139" s="145" t="s">
        <v>78</v>
      </c>
      <c r="AY139" s="139" t="s">
        <v>159</v>
      </c>
      <c r="BK139" s="146">
        <f>SUM(BK140:BK157)</f>
        <v>0</v>
      </c>
    </row>
    <row r="140" spans="2:65" s="1" customFormat="1" ht="24.4" customHeight="1" x14ac:dyDescent="0.2">
      <c r="B140" s="123"/>
      <c r="C140" s="149" t="s">
        <v>90</v>
      </c>
      <c r="D140" s="149" t="s">
        <v>161</v>
      </c>
      <c r="E140" s="150" t="s">
        <v>1464</v>
      </c>
      <c r="F140" s="151" t="s">
        <v>1465</v>
      </c>
      <c r="G140" s="152" t="s">
        <v>196</v>
      </c>
      <c r="H140" s="153">
        <v>68.97</v>
      </c>
      <c r="I140" s="154"/>
      <c r="J140" s="154"/>
      <c r="K140" s="155"/>
      <c r="L140" s="28"/>
      <c r="M140" s="156" t="s">
        <v>1</v>
      </c>
      <c r="N140" s="122" t="s">
        <v>37</v>
      </c>
      <c r="O140" s="157">
        <v>0</v>
      </c>
      <c r="P140" s="157">
        <f t="shared" ref="P140:P157" si="0">O140*H140</f>
        <v>0</v>
      </c>
      <c r="Q140" s="157">
        <v>0</v>
      </c>
      <c r="R140" s="157">
        <f t="shared" ref="R140:R157" si="1">Q140*H140</f>
        <v>0</v>
      </c>
      <c r="S140" s="157">
        <v>0</v>
      </c>
      <c r="T140" s="158">
        <f t="shared" ref="T140:T157" si="2">S140*H140</f>
        <v>0</v>
      </c>
      <c r="AR140" s="159" t="s">
        <v>186</v>
      </c>
      <c r="AT140" s="159" t="s">
        <v>161</v>
      </c>
      <c r="AU140" s="159" t="s">
        <v>83</v>
      </c>
      <c r="AY140" s="14" t="s">
        <v>159</v>
      </c>
      <c r="BE140" s="160">
        <f t="shared" ref="BE140:BE157" si="3">IF(N140="základná",J140,0)</f>
        <v>0</v>
      </c>
      <c r="BF140" s="160">
        <f t="shared" ref="BF140:BF157" si="4">IF(N140="znížená",J140,0)</f>
        <v>0</v>
      </c>
      <c r="BG140" s="160">
        <f t="shared" ref="BG140:BG157" si="5">IF(N140="zákl. prenesená",J140,0)</f>
        <v>0</v>
      </c>
      <c r="BH140" s="160">
        <f t="shared" ref="BH140:BH157" si="6">IF(N140="zníž. prenesená",J140,0)</f>
        <v>0</v>
      </c>
      <c r="BI140" s="160">
        <f t="shared" ref="BI140:BI157" si="7">IF(N140="nulová",J140,0)</f>
        <v>0</v>
      </c>
      <c r="BJ140" s="14" t="s">
        <v>83</v>
      </c>
      <c r="BK140" s="160">
        <f t="shared" ref="BK140:BK157" si="8">ROUND(I140*H140,2)</f>
        <v>0</v>
      </c>
      <c r="BL140" s="14" t="s">
        <v>186</v>
      </c>
      <c r="BM140" s="159" t="s">
        <v>170</v>
      </c>
    </row>
    <row r="141" spans="2:65" s="1" customFormat="1" ht="24.4" customHeight="1" x14ac:dyDescent="0.2">
      <c r="B141" s="123"/>
      <c r="C141" s="149" t="s">
        <v>105</v>
      </c>
      <c r="D141" s="149" t="s">
        <v>161</v>
      </c>
      <c r="E141" s="150" t="s">
        <v>1466</v>
      </c>
      <c r="F141" s="151" t="s">
        <v>1467</v>
      </c>
      <c r="G141" s="152" t="s">
        <v>196</v>
      </c>
      <c r="H141" s="153">
        <v>34.43</v>
      </c>
      <c r="I141" s="154"/>
      <c r="J141" s="154"/>
      <c r="K141" s="155"/>
      <c r="L141" s="28"/>
      <c r="M141" s="156" t="s">
        <v>1</v>
      </c>
      <c r="N141" s="122" t="s">
        <v>37</v>
      </c>
      <c r="O141" s="157">
        <v>0</v>
      </c>
      <c r="P141" s="157">
        <f t="shared" si="0"/>
        <v>0</v>
      </c>
      <c r="Q141" s="157">
        <v>0</v>
      </c>
      <c r="R141" s="157">
        <f t="shared" si="1"/>
        <v>0</v>
      </c>
      <c r="S141" s="157">
        <v>0</v>
      </c>
      <c r="T141" s="158">
        <f t="shared" si="2"/>
        <v>0</v>
      </c>
      <c r="AR141" s="159" t="s">
        <v>186</v>
      </c>
      <c r="AT141" s="159" t="s">
        <v>161</v>
      </c>
      <c r="AU141" s="159" t="s">
        <v>83</v>
      </c>
      <c r="AY141" s="14" t="s">
        <v>159</v>
      </c>
      <c r="BE141" s="160">
        <f t="shared" si="3"/>
        <v>0</v>
      </c>
      <c r="BF141" s="160">
        <f t="shared" si="4"/>
        <v>0</v>
      </c>
      <c r="BG141" s="160">
        <f t="shared" si="5"/>
        <v>0</v>
      </c>
      <c r="BH141" s="160">
        <f t="shared" si="6"/>
        <v>0</v>
      </c>
      <c r="BI141" s="160">
        <f t="shared" si="7"/>
        <v>0</v>
      </c>
      <c r="BJ141" s="14" t="s">
        <v>83</v>
      </c>
      <c r="BK141" s="160">
        <f t="shared" si="8"/>
        <v>0</v>
      </c>
      <c r="BL141" s="14" t="s">
        <v>186</v>
      </c>
      <c r="BM141" s="159" t="s">
        <v>177</v>
      </c>
    </row>
    <row r="142" spans="2:65" s="1" customFormat="1" ht="24.4" customHeight="1" x14ac:dyDescent="0.2">
      <c r="B142" s="123"/>
      <c r="C142" s="149" t="s">
        <v>102</v>
      </c>
      <c r="D142" s="149" t="s">
        <v>161</v>
      </c>
      <c r="E142" s="150" t="s">
        <v>1468</v>
      </c>
      <c r="F142" s="151" t="s">
        <v>1469</v>
      </c>
      <c r="G142" s="152" t="s">
        <v>196</v>
      </c>
      <c r="H142" s="153">
        <v>3.3</v>
      </c>
      <c r="I142" s="154"/>
      <c r="J142" s="154"/>
      <c r="K142" s="155"/>
      <c r="L142" s="28"/>
      <c r="M142" s="156" t="s">
        <v>1</v>
      </c>
      <c r="N142" s="122" t="s">
        <v>37</v>
      </c>
      <c r="O142" s="157">
        <v>0</v>
      </c>
      <c r="P142" s="157">
        <f t="shared" si="0"/>
        <v>0</v>
      </c>
      <c r="Q142" s="157">
        <v>0</v>
      </c>
      <c r="R142" s="157">
        <f t="shared" si="1"/>
        <v>0</v>
      </c>
      <c r="S142" s="157">
        <v>0</v>
      </c>
      <c r="T142" s="158">
        <f t="shared" si="2"/>
        <v>0</v>
      </c>
      <c r="AR142" s="159" t="s">
        <v>186</v>
      </c>
      <c r="AT142" s="159" t="s">
        <v>161</v>
      </c>
      <c r="AU142" s="159" t="s">
        <v>83</v>
      </c>
      <c r="AY142" s="14" t="s">
        <v>159</v>
      </c>
      <c r="BE142" s="160">
        <f t="shared" si="3"/>
        <v>0</v>
      </c>
      <c r="BF142" s="160">
        <f t="shared" si="4"/>
        <v>0</v>
      </c>
      <c r="BG142" s="160">
        <f t="shared" si="5"/>
        <v>0</v>
      </c>
      <c r="BH142" s="160">
        <f t="shared" si="6"/>
        <v>0</v>
      </c>
      <c r="BI142" s="160">
        <f t="shared" si="7"/>
        <v>0</v>
      </c>
      <c r="BJ142" s="14" t="s">
        <v>83</v>
      </c>
      <c r="BK142" s="160">
        <f t="shared" si="8"/>
        <v>0</v>
      </c>
      <c r="BL142" s="14" t="s">
        <v>186</v>
      </c>
      <c r="BM142" s="159" t="s">
        <v>180</v>
      </c>
    </row>
    <row r="143" spans="2:65" s="1" customFormat="1" ht="24.4" customHeight="1" x14ac:dyDescent="0.2">
      <c r="B143" s="123"/>
      <c r="C143" s="149" t="s">
        <v>108</v>
      </c>
      <c r="D143" s="149" t="s">
        <v>161</v>
      </c>
      <c r="E143" s="150" t="s">
        <v>1470</v>
      </c>
      <c r="F143" s="151" t="s">
        <v>1471</v>
      </c>
      <c r="G143" s="152" t="s">
        <v>462</v>
      </c>
      <c r="H143" s="153">
        <v>1</v>
      </c>
      <c r="I143" s="154"/>
      <c r="J143" s="154"/>
      <c r="K143" s="155"/>
      <c r="L143" s="28"/>
      <c r="M143" s="156" t="s">
        <v>1</v>
      </c>
      <c r="N143" s="122" t="s">
        <v>37</v>
      </c>
      <c r="O143" s="157">
        <v>0</v>
      </c>
      <c r="P143" s="157">
        <f t="shared" si="0"/>
        <v>0</v>
      </c>
      <c r="Q143" s="157">
        <v>0</v>
      </c>
      <c r="R143" s="157">
        <f t="shared" si="1"/>
        <v>0</v>
      </c>
      <c r="S143" s="157">
        <v>0</v>
      </c>
      <c r="T143" s="158">
        <f t="shared" si="2"/>
        <v>0</v>
      </c>
      <c r="AR143" s="159" t="s">
        <v>186</v>
      </c>
      <c r="AT143" s="159" t="s">
        <v>161</v>
      </c>
      <c r="AU143" s="159" t="s">
        <v>83</v>
      </c>
      <c r="AY143" s="14" t="s">
        <v>159</v>
      </c>
      <c r="BE143" s="160">
        <f t="shared" si="3"/>
        <v>0</v>
      </c>
      <c r="BF143" s="160">
        <f t="shared" si="4"/>
        <v>0</v>
      </c>
      <c r="BG143" s="160">
        <f t="shared" si="5"/>
        <v>0</v>
      </c>
      <c r="BH143" s="160">
        <f t="shared" si="6"/>
        <v>0</v>
      </c>
      <c r="BI143" s="160">
        <f t="shared" si="7"/>
        <v>0</v>
      </c>
      <c r="BJ143" s="14" t="s">
        <v>83</v>
      </c>
      <c r="BK143" s="160">
        <f t="shared" si="8"/>
        <v>0</v>
      </c>
      <c r="BL143" s="14" t="s">
        <v>186</v>
      </c>
      <c r="BM143" s="159" t="s">
        <v>183</v>
      </c>
    </row>
    <row r="144" spans="2:65" s="1" customFormat="1" ht="16.5" customHeight="1" x14ac:dyDescent="0.2">
      <c r="B144" s="123"/>
      <c r="C144" s="149" t="s">
        <v>170</v>
      </c>
      <c r="D144" s="149" t="s">
        <v>161</v>
      </c>
      <c r="E144" s="150" t="s">
        <v>1472</v>
      </c>
      <c r="F144" s="151" t="s">
        <v>1473</v>
      </c>
      <c r="G144" s="152" t="s">
        <v>462</v>
      </c>
      <c r="H144" s="153">
        <v>5</v>
      </c>
      <c r="I144" s="154"/>
      <c r="J144" s="154"/>
      <c r="K144" s="155"/>
      <c r="L144" s="28"/>
      <c r="M144" s="156" t="s">
        <v>1</v>
      </c>
      <c r="N144" s="122" t="s">
        <v>37</v>
      </c>
      <c r="O144" s="157">
        <v>0</v>
      </c>
      <c r="P144" s="157">
        <f t="shared" si="0"/>
        <v>0</v>
      </c>
      <c r="Q144" s="157">
        <v>0</v>
      </c>
      <c r="R144" s="157">
        <f t="shared" si="1"/>
        <v>0</v>
      </c>
      <c r="S144" s="157">
        <v>0</v>
      </c>
      <c r="T144" s="158">
        <f t="shared" si="2"/>
        <v>0</v>
      </c>
      <c r="AR144" s="159" t="s">
        <v>186</v>
      </c>
      <c r="AT144" s="159" t="s">
        <v>161</v>
      </c>
      <c r="AU144" s="159" t="s">
        <v>83</v>
      </c>
      <c r="AY144" s="14" t="s">
        <v>159</v>
      </c>
      <c r="BE144" s="160">
        <f t="shared" si="3"/>
        <v>0</v>
      </c>
      <c r="BF144" s="160">
        <f t="shared" si="4"/>
        <v>0</v>
      </c>
      <c r="BG144" s="160">
        <f t="shared" si="5"/>
        <v>0</v>
      </c>
      <c r="BH144" s="160">
        <f t="shared" si="6"/>
        <v>0</v>
      </c>
      <c r="BI144" s="160">
        <f t="shared" si="7"/>
        <v>0</v>
      </c>
      <c r="BJ144" s="14" t="s">
        <v>83</v>
      </c>
      <c r="BK144" s="160">
        <f t="shared" si="8"/>
        <v>0</v>
      </c>
      <c r="BL144" s="14" t="s">
        <v>186</v>
      </c>
      <c r="BM144" s="159" t="s">
        <v>186</v>
      </c>
    </row>
    <row r="145" spans="2:65" s="1" customFormat="1" ht="24.4" customHeight="1" x14ac:dyDescent="0.2">
      <c r="B145" s="123"/>
      <c r="C145" s="149" t="s">
        <v>187</v>
      </c>
      <c r="D145" s="149" t="s">
        <v>161</v>
      </c>
      <c r="E145" s="150" t="s">
        <v>1474</v>
      </c>
      <c r="F145" s="151" t="s">
        <v>1475</v>
      </c>
      <c r="G145" s="152" t="s">
        <v>462</v>
      </c>
      <c r="H145" s="153">
        <v>13</v>
      </c>
      <c r="I145" s="154"/>
      <c r="J145" s="154"/>
      <c r="K145" s="155"/>
      <c r="L145" s="28"/>
      <c r="M145" s="156" t="s">
        <v>1</v>
      </c>
      <c r="N145" s="122" t="s">
        <v>37</v>
      </c>
      <c r="O145" s="157">
        <v>0</v>
      </c>
      <c r="P145" s="157">
        <f t="shared" si="0"/>
        <v>0</v>
      </c>
      <c r="Q145" s="157">
        <v>0</v>
      </c>
      <c r="R145" s="157">
        <f t="shared" si="1"/>
        <v>0</v>
      </c>
      <c r="S145" s="157">
        <v>0</v>
      </c>
      <c r="T145" s="158">
        <f t="shared" si="2"/>
        <v>0</v>
      </c>
      <c r="AR145" s="159" t="s">
        <v>186</v>
      </c>
      <c r="AT145" s="159" t="s">
        <v>161</v>
      </c>
      <c r="AU145" s="159" t="s">
        <v>83</v>
      </c>
      <c r="AY145" s="14" t="s">
        <v>159</v>
      </c>
      <c r="BE145" s="160">
        <f t="shared" si="3"/>
        <v>0</v>
      </c>
      <c r="BF145" s="160">
        <f t="shared" si="4"/>
        <v>0</v>
      </c>
      <c r="BG145" s="160">
        <f t="shared" si="5"/>
        <v>0</v>
      </c>
      <c r="BH145" s="160">
        <f t="shared" si="6"/>
        <v>0</v>
      </c>
      <c r="BI145" s="160">
        <f t="shared" si="7"/>
        <v>0</v>
      </c>
      <c r="BJ145" s="14" t="s">
        <v>83</v>
      </c>
      <c r="BK145" s="160">
        <f t="shared" si="8"/>
        <v>0</v>
      </c>
      <c r="BL145" s="14" t="s">
        <v>186</v>
      </c>
      <c r="BM145" s="159" t="s">
        <v>190</v>
      </c>
    </row>
    <row r="146" spans="2:65" s="1" customFormat="1" ht="24.4" customHeight="1" x14ac:dyDescent="0.2">
      <c r="B146" s="123"/>
      <c r="C146" s="149" t="s">
        <v>177</v>
      </c>
      <c r="D146" s="149" t="s">
        <v>161</v>
      </c>
      <c r="E146" s="150" t="s">
        <v>1476</v>
      </c>
      <c r="F146" s="151" t="s">
        <v>1477</v>
      </c>
      <c r="G146" s="152" t="s">
        <v>462</v>
      </c>
      <c r="H146" s="153">
        <v>13</v>
      </c>
      <c r="I146" s="154"/>
      <c r="J146" s="154"/>
      <c r="K146" s="155"/>
      <c r="L146" s="28"/>
      <c r="M146" s="156" t="s">
        <v>1</v>
      </c>
      <c r="N146" s="122" t="s">
        <v>37</v>
      </c>
      <c r="O146" s="157">
        <v>0</v>
      </c>
      <c r="P146" s="157">
        <f t="shared" si="0"/>
        <v>0</v>
      </c>
      <c r="Q146" s="157">
        <v>0</v>
      </c>
      <c r="R146" s="157">
        <f t="shared" si="1"/>
        <v>0</v>
      </c>
      <c r="S146" s="157">
        <v>0</v>
      </c>
      <c r="T146" s="158">
        <f t="shared" si="2"/>
        <v>0</v>
      </c>
      <c r="AR146" s="159" t="s">
        <v>186</v>
      </c>
      <c r="AT146" s="159" t="s">
        <v>161</v>
      </c>
      <c r="AU146" s="159" t="s">
        <v>83</v>
      </c>
      <c r="AY146" s="14" t="s">
        <v>159</v>
      </c>
      <c r="BE146" s="160">
        <f t="shared" si="3"/>
        <v>0</v>
      </c>
      <c r="BF146" s="160">
        <f t="shared" si="4"/>
        <v>0</v>
      </c>
      <c r="BG146" s="160">
        <f t="shared" si="5"/>
        <v>0</v>
      </c>
      <c r="BH146" s="160">
        <f t="shared" si="6"/>
        <v>0</v>
      </c>
      <c r="BI146" s="160">
        <f t="shared" si="7"/>
        <v>0</v>
      </c>
      <c r="BJ146" s="14" t="s">
        <v>83</v>
      </c>
      <c r="BK146" s="160">
        <f t="shared" si="8"/>
        <v>0</v>
      </c>
      <c r="BL146" s="14" t="s">
        <v>186</v>
      </c>
      <c r="BM146" s="159" t="s">
        <v>7</v>
      </c>
    </row>
    <row r="147" spans="2:65" s="1" customFormat="1" ht="66.75" customHeight="1" x14ac:dyDescent="0.2">
      <c r="B147" s="123"/>
      <c r="C147" s="149" t="s">
        <v>193</v>
      </c>
      <c r="D147" s="149" t="s">
        <v>161</v>
      </c>
      <c r="E147" s="150" t="s">
        <v>1478</v>
      </c>
      <c r="F147" s="151" t="s">
        <v>1479</v>
      </c>
      <c r="G147" s="152" t="s">
        <v>462</v>
      </c>
      <c r="H147" s="153">
        <v>1</v>
      </c>
      <c r="I147" s="154"/>
      <c r="J147" s="154"/>
      <c r="K147" s="155"/>
      <c r="L147" s="28"/>
      <c r="M147" s="156" t="s">
        <v>1</v>
      </c>
      <c r="N147" s="122" t="s">
        <v>37</v>
      </c>
      <c r="O147" s="157">
        <v>0</v>
      </c>
      <c r="P147" s="157">
        <f t="shared" si="0"/>
        <v>0</v>
      </c>
      <c r="Q147" s="157">
        <v>0</v>
      </c>
      <c r="R147" s="157">
        <f t="shared" si="1"/>
        <v>0</v>
      </c>
      <c r="S147" s="157">
        <v>0</v>
      </c>
      <c r="T147" s="158">
        <f t="shared" si="2"/>
        <v>0</v>
      </c>
      <c r="AR147" s="159" t="s">
        <v>186</v>
      </c>
      <c r="AT147" s="159" t="s">
        <v>161</v>
      </c>
      <c r="AU147" s="159" t="s">
        <v>83</v>
      </c>
      <c r="AY147" s="14" t="s">
        <v>159</v>
      </c>
      <c r="BE147" s="160">
        <f t="shared" si="3"/>
        <v>0</v>
      </c>
      <c r="BF147" s="160">
        <f t="shared" si="4"/>
        <v>0</v>
      </c>
      <c r="BG147" s="160">
        <f t="shared" si="5"/>
        <v>0</v>
      </c>
      <c r="BH147" s="160">
        <f t="shared" si="6"/>
        <v>0</v>
      </c>
      <c r="BI147" s="160">
        <f t="shared" si="7"/>
        <v>0</v>
      </c>
      <c r="BJ147" s="14" t="s">
        <v>83</v>
      </c>
      <c r="BK147" s="160">
        <f t="shared" si="8"/>
        <v>0</v>
      </c>
      <c r="BL147" s="14" t="s">
        <v>186</v>
      </c>
      <c r="BM147" s="159" t="s">
        <v>197</v>
      </c>
    </row>
    <row r="148" spans="2:65" s="1" customFormat="1" ht="16.5" customHeight="1" x14ac:dyDescent="0.2">
      <c r="B148" s="123"/>
      <c r="C148" s="149" t="s">
        <v>180</v>
      </c>
      <c r="D148" s="149" t="s">
        <v>161</v>
      </c>
      <c r="E148" s="150" t="s">
        <v>1480</v>
      </c>
      <c r="F148" s="206" t="s">
        <v>1825</v>
      </c>
      <c r="G148" s="152" t="s">
        <v>462</v>
      </c>
      <c r="H148" s="153">
        <v>1</v>
      </c>
      <c r="I148" s="154"/>
      <c r="J148" s="154"/>
      <c r="K148" s="155"/>
      <c r="L148" s="28"/>
      <c r="M148" s="156" t="s">
        <v>1</v>
      </c>
      <c r="N148" s="122" t="s">
        <v>37</v>
      </c>
      <c r="O148" s="157">
        <v>0</v>
      </c>
      <c r="P148" s="157">
        <f t="shared" si="0"/>
        <v>0</v>
      </c>
      <c r="Q148" s="157">
        <v>0</v>
      </c>
      <c r="R148" s="157">
        <f t="shared" si="1"/>
        <v>0</v>
      </c>
      <c r="S148" s="157">
        <v>0</v>
      </c>
      <c r="T148" s="158">
        <f t="shared" si="2"/>
        <v>0</v>
      </c>
      <c r="AR148" s="159" t="s">
        <v>186</v>
      </c>
      <c r="AT148" s="159" t="s">
        <v>161</v>
      </c>
      <c r="AU148" s="159" t="s">
        <v>83</v>
      </c>
      <c r="AY148" s="14" t="s">
        <v>159</v>
      </c>
      <c r="BE148" s="160">
        <f t="shared" si="3"/>
        <v>0</v>
      </c>
      <c r="BF148" s="160">
        <f t="shared" si="4"/>
        <v>0</v>
      </c>
      <c r="BG148" s="160">
        <f t="shared" si="5"/>
        <v>0</v>
      </c>
      <c r="BH148" s="160">
        <f t="shared" si="6"/>
        <v>0</v>
      </c>
      <c r="BI148" s="160">
        <f t="shared" si="7"/>
        <v>0</v>
      </c>
      <c r="BJ148" s="14" t="s">
        <v>83</v>
      </c>
      <c r="BK148" s="160">
        <f t="shared" si="8"/>
        <v>0</v>
      </c>
      <c r="BL148" s="14" t="s">
        <v>186</v>
      </c>
      <c r="BM148" s="159" t="s">
        <v>200</v>
      </c>
    </row>
    <row r="149" spans="2:65" s="1" customFormat="1" ht="24.4" customHeight="1" x14ac:dyDescent="0.2">
      <c r="B149" s="123"/>
      <c r="C149" s="149" t="s">
        <v>201</v>
      </c>
      <c r="D149" s="149" t="s">
        <v>161</v>
      </c>
      <c r="E149" s="150" t="s">
        <v>1481</v>
      </c>
      <c r="F149" s="151" t="s">
        <v>1482</v>
      </c>
      <c r="G149" s="152" t="s">
        <v>462</v>
      </c>
      <c r="H149" s="153">
        <v>1</v>
      </c>
      <c r="I149" s="154"/>
      <c r="J149" s="154"/>
      <c r="K149" s="155"/>
      <c r="L149" s="28"/>
      <c r="M149" s="156" t="s">
        <v>1</v>
      </c>
      <c r="N149" s="122" t="s">
        <v>37</v>
      </c>
      <c r="O149" s="157">
        <v>0</v>
      </c>
      <c r="P149" s="157">
        <f t="shared" si="0"/>
        <v>0</v>
      </c>
      <c r="Q149" s="157">
        <v>0</v>
      </c>
      <c r="R149" s="157">
        <f t="shared" si="1"/>
        <v>0</v>
      </c>
      <c r="S149" s="157">
        <v>0</v>
      </c>
      <c r="T149" s="158">
        <f t="shared" si="2"/>
        <v>0</v>
      </c>
      <c r="AR149" s="159" t="s">
        <v>186</v>
      </c>
      <c r="AT149" s="159" t="s">
        <v>161</v>
      </c>
      <c r="AU149" s="159" t="s">
        <v>83</v>
      </c>
      <c r="AY149" s="14" t="s">
        <v>159</v>
      </c>
      <c r="BE149" s="160">
        <f t="shared" si="3"/>
        <v>0</v>
      </c>
      <c r="BF149" s="160">
        <f t="shared" si="4"/>
        <v>0</v>
      </c>
      <c r="BG149" s="160">
        <f t="shared" si="5"/>
        <v>0</v>
      </c>
      <c r="BH149" s="160">
        <f t="shared" si="6"/>
        <v>0</v>
      </c>
      <c r="BI149" s="160">
        <f t="shared" si="7"/>
        <v>0</v>
      </c>
      <c r="BJ149" s="14" t="s">
        <v>83</v>
      </c>
      <c r="BK149" s="160">
        <f t="shared" si="8"/>
        <v>0</v>
      </c>
      <c r="BL149" s="14" t="s">
        <v>186</v>
      </c>
      <c r="BM149" s="159" t="s">
        <v>204</v>
      </c>
    </row>
    <row r="150" spans="2:65" s="1" customFormat="1" ht="24.4" customHeight="1" x14ac:dyDescent="0.2">
      <c r="B150" s="123"/>
      <c r="C150" s="149" t="s">
        <v>183</v>
      </c>
      <c r="D150" s="149" t="s">
        <v>161</v>
      </c>
      <c r="E150" s="150" t="s">
        <v>1483</v>
      </c>
      <c r="F150" s="151" t="s">
        <v>1484</v>
      </c>
      <c r="G150" s="152" t="s">
        <v>462</v>
      </c>
      <c r="H150" s="153">
        <v>1</v>
      </c>
      <c r="I150" s="154"/>
      <c r="J150" s="154"/>
      <c r="K150" s="155"/>
      <c r="L150" s="28"/>
      <c r="M150" s="156" t="s">
        <v>1</v>
      </c>
      <c r="N150" s="122" t="s">
        <v>37</v>
      </c>
      <c r="O150" s="157">
        <v>0</v>
      </c>
      <c r="P150" s="157">
        <f t="shared" si="0"/>
        <v>0</v>
      </c>
      <c r="Q150" s="157">
        <v>0</v>
      </c>
      <c r="R150" s="157">
        <f t="shared" si="1"/>
        <v>0</v>
      </c>
      <c r="S150" s="157">
        <v>0</v>
      </c>
      <c r="T150" s="158">
        <f t="shared" si="2"/>
        <v>0</v>
      </c>
      <c r="AR150" s="159" t="s">
        <v>186</v>
      </c>
      <c r="AT150" s="159" t="s">
        <v>161</v>
      </c>
      <c r="AU150" s="159" t="s">
        <v>83</v>
      </c>
      <c r="AY150" s="14" t="s">
        <v>159</v>
      </c>
      <c r="BE150" s="160">
        <f t="shared" si="3"/>
        <v>0</v>
      </c>
      <c r="BF150" s="160">
        <f t="shared" si="4"/>
        <v>0</v>
      </c>
      <c r="BG150" s="160">
        <f t="shared" si="5"/>
        <v>0</v>
      </c>
      <c r="BH150" s="160">
        <f t="shared" si="6"/>
        <v>0</v>
      </c>
      <c r="BI150" s="160">
        <f t="shared" si="7"/>
        <v>0</v>
      </c>
      <c r="BJ150" s="14" t="s">
        <v>83</v>
      </c>
      <c r="BK150" s="160">
        <f t="shared" si="8"/>
        <v>0</v>
      </c>
      <c r="BL150" s="14" t="s">
        <v>186</v>
      </c>
      <c r="BM150" s="159" t="s">
        <v>207</v>
      </c>
    </row>
    <row r="151" spans="2:65" s="1" customFormat="1" ht="24.4" customHeight="1" x14ac:dyDescent="0.2">
      <c r="B151" s="123"/>
      <c r="C151" s="149" t="s">
        <v>208</v>
      </c>
      <c r="D151" s="149" t="s">
        <v>161</v>
      </c>
      <c r="E151" s="150" t="s">
        <v>1485</v>
      </c>
      <c r="F151" s="151" t="s">
        <v>1486</v>
      </c>
      <c r="G151" s="152" t="s">
        <v>462</v>
      </c>
      <c r="H151" s="153">
        <v>1</v>
      </c>
      <c r="I151" s="154"/>
      <c r="J151" s="154"/>
      <c r="K151" s="155"/>
      <c r="L151" s="28"/>
      <c r="M151" s="156" t="s">
        <v>1</v>
      </c>
      <c r="N151" s="122" t="s">
        <v>37</v>
      </c>
      <c r="O151" s="157">
        <v>0</v>
      </c>
      <c r="P151" s="157">
        <f t="shared" si="0"/>
        <v>0</v>
      </c>
      <c r="Q151" s="157">
        <v>0</v>
      </c>
      <c r="R151" s="157">
        <f t="shared" si="1"/>
        <v>0</v>
      </c>
      <c r="S151" s="157">
        <v>0</v>
      </c>
      <c r="T151" s="158">
        <f t="shared" si="2"/>
        <v>0</v>
      </c>
      <c r="AR151" s="159" t="s">
        <v>186</v>
      </c>
      <c r="AT151" s="159" t="s">
        <v>161</v>
      </c>
      <c r="AU151" s="159" t="s">
        <v>83</v>
      </c>
      <c r="AY151" s="14" t="s">
        <v>159</v>
      </c>
      <c r="BE151" s="160">
        <f t="shared" si="3"/>
        <v>0</v>
      </c>
      <c r="BF151" s="160">
        <f t="shared" si="4"/>
        <v>0</v>
      </c>
      <c r="BG151" s="160">
        <f t="shared" si="5"/>
        <v>0</v>
      </c>
      <c r="BH151" s="160">
        <f t="shared" si="6"/>
        <v>0</v>
      </c>
      <c r="BI151" s="160">
        <f t="shared" si="7"/>
        <v>0</v>
      </c>
      <c r="BJ151" s="14" t="s">
        <v>83</v>
      </c>
      <c r="BK151" s="160">
        <f t="shared" si="8"/>
        <v>0</v>
      </c>
      <c r="BL151" s="14" t="s">
        <v>186</v>
      </c>
      <c r="BM151" s="159" t="s">
        <v>211</v>
      </c>
    </row>
    <row r="152" spans="2:65" s="1" customFormat="1" ht="24.4" customHeight="1" x14ac:dyDescent="0.2">
      <c r="B152" s="123"/>
      <c r="C152" s="149" t="s">
        <v>186</v>
      </c>
      <c r="D152" s="149" t="s">
        <v>161</v>
      </c>
      <c r="E152" s="150" t="s">
        <v>1487</v>
      </c>
      <c r="F152" s="151" t="s">
        <v>1488</v>
      </c>
      <c r="G152" s="152" t="s">
        <v>462</v>
      </c>
      <c r="H152" s="153">
        <v>2</v>
      </c>
      <c r="I152" s="154"/>
      <c r="J152" s="154"/>
      <c r="K152" s="155"/>
      <c r="L152" s="28"/>
      <c r="M152" s="156" t="s">
        <v>1</v>
      </c>
      <c r="N152" s="122" t="s">
        <v>37</v>
      </c>
      <c r="O152" s="157">
        <v>0</v>
      </c>
      <c r="P152" s="157">
        <f t="shared" si="0"/>
        <v>0</v>
      </c>
      <c r="Q152" s="157">
        <v>0</v>
      </c>
      <c r="R152" s="157">
        <f t="shared" si="1"/>
        <v>0</v>
      </c>
      <c r="S152" s="157">
        <v>0</v>
      </c>
      <c r="T152" s="158">
        <f t="shared" si="2"/>
        <v>0</v>
      </c>
      <c r="AR152" s="159" t="s">
        <v>186</v>
      </c>
      <c r="AT152" s="159" t="s">
        <v>161</v>
      </c>
      <c r="AU152" s="159" t="s">
        <v>83</v>
      </c>
      <c r="AY152" s="14" t="s">
        <v>159</v>
      </c>
      <c r="BE152" s="160">
        <f t="shared" si="3"/>
        <v>0</v>
      </c>
      <c r="BF152" s="160">
        <f t="shared" si="4"/>
        <v>0</v>
      </c>
      <c r="BG152" s="160">
        <f t="shared" si="5"/>
        <v>0</v>
      </c>
      <c r="BH152" s="160">
        <f t="shared" si="6"/>
        <v>0</v>
      </c>
      <c r="BI152" s="160">
        <f t="shared" si="7"/>
        <v>0</v>
      </c>
      <c r="BJ152" s="14" t="s">
        <v>83</v>
      </c>
      <c r="BK152" s="160">
        <f t="shared" si="8"/>
        <v>0</v>
      </c>
      <c r="BL152" s="14" t="s">
        <v>186</v>
      </c>
      <c r="BM152" s="159" t="s">
        <v>214</v>
      </c>
    </row>
    <row r="153" spans="2:65" s="1" customFormat="1" ht="33" customHeight="1" x14ac:dyDescent="0.2">
      <c r="B153" s="123"/>
      <c r="C153" s="149" t="s">
        <v>215</v>
      </c>
      <c r="D153" s="149" t="s">
        <v>161</v>
      </c>
      <c r="E153" s="150" t="s">
        <v>1489</v>
      </c>
      <c r="F153" s="151" t="s">
        <v>1490</v>
      </c>
      <c r="G153" s="152" t="s">
        <v>196</v>
      </c>
      <c r="H153" s="153">
        <v>18</v>
      </c>
      <c r="I153" s="154"/>
      <c r="J153" s="154"/>
      <c r="K153" s="155"/>
      <c r="L153" s="28"/>
      <c r="M153" s="156" t="s">
        <v>1</v>
      </c>
      <c r="N153" s="122" t="s">
        <v>37</v>
      </c>
      <c r="O153" s="157">
        <v>0</v>
      </c>
      <c r="P153" s="157">
        <f t="shared" si="0"/>
        <v>0</v>
      </c>
      <c r="Q153" s="157">
        <v>0</v>
      </c>
      <c r="R153" s="157">
        <f t="shared" si="1"/>
        <v>0</v>
      </c>
      <c r="S153" s="157">
        <v>0</v>
      </c>
      <c r="T153" s="158">
        <f t="shared" si="2"/>
        <v>0</v>
      </c>
      <c r="AR153" s="159" t="s">
        <v>186</v>
      </c>
      <c r="AT153" s="159" t="s">
        <v>161</v>
      </c>
      <c r="AU153" s="159" t="s">
        <v>83</v>
      </c>
      <c r="AY153" s="14" t="s">
        <v>159</v>
      </c>
      <c r="BE153" s="160">
        <f t="shared" si="3"/>
        <v>0</v>
      </c>
      <c r="BF153" s="160">
        <f t="shared" si="4"/>
        <v>0</v>
      </c>
      <c r="BG153" s="160">
        <f t="shared" si="5"/>
        <v>0</v>
      </c>
      <c r="BH153" s="160">
        <f t="shared" si="6"/>
        <v>0</v>
      </c>
      <c r="BI153" s="160">
        <f t="shared" si="7"/>
        <v>0</v>
      </c>
      <c r="BJ153" s="14" t="s">
        <v>83</v>
      </c>
      <c r="BK153" s="160">
        <f t="shared" si="8"/>
        <v>0</v>
      </c>
      <c r="BL153" s="14" t="s">
        <v>186</v>
      </c>
      <c r="BM153" s="159" t="s">
        <v>218</v>
      </c>
    </row>
    <row r="154" spans="2:65" s="1" customFormat="1" ht="37.9" customHeight="1" x14ac:dyDescent="0.2">
      <c r="B154" s="123"/>
      <c r="C154" s="149" t="s">
        <v>190</v>
      </c>
      <c r="D154" s="149" t="s">
        <v>161</v>
      </c>
      <c r="E154" s="150" t="s">
        <v>1491</v>
      </c>
      <c r="F154" s="151" t="s">
        <v>1492</v>
      </c>
      <c r="G154" s="152" t="s">
        <v>462</v>
      </c>
      <c r="H154" s="153">
        <v>2</v>
      </c>
      <c r="I154" s="154"/>
      <c r="J154" s="154"/>
      <c r="K154" s="155"/>
      <c r="L154" s="28"/>
      <c r="M154" s="156" t="s">
        <v>1</v>
      </c>
      <c r="N154" s="122" t="s">
        <v>37</v>
      </c>
      <c r="O154" s="157">
        <v>0</v>
      </c>
      <c r="P154" s="157">
        <f t="shared" si="0"/>
        <v>0</v>
      </c>
      <c r="Q154" s="157">
        <v>0</v>
      </c>
      <c r="R154" s="157">
        <f t="shared" si="1"/>
        <v>0</v>
      </c>
      <c r="S154" s="157">
        <v>0</v>
      </c>
      <c r="T154" s="158">
        <f t="shared" si="2"/>
        <v>0</v>
      </c>
      <c r="AR154" s="159" t="s">
        <v>186</v>
      </c>
      <c r="AT154" s="159" t="s">
        <v>161</v>
      </c>
      <c r="AU154" s="159" t="s">
        <v>83</v>
      </c>
      <c r="AY154" s="14" t="s">
        <v>159</v>
      </c>
      <c r="BE154" s="160">
        <f t="shared" si="3"/>
        <v>0</v>
      </c>
      <c r="BF154" s="160">
        <f t="shared" si="4"/>
        <v>0</v>
      </c>
      <c r="BG154" s="160">
        <f t="shared" si="5"/>
        <v>0</v>
      </c>
      <c r="BH154" s="160">
        <f t="shared" si="6"/>
        <v>0</v>
      </c>
      <c r="BI154" s="160">
        <f t="shared" si="7"/>
        <v>0</v>
      </c>
      <c r="BJ154" s="14" t="s">
        <v>83</v>
      </c>
      <c r="BK154" s="160">
        <f t="shared" si="8"/>
        <v>0</v>
      </c>
      <c r="BL154" s="14" t="s">
        <v>186</v>
      </c>
      <c r="BM154" s="159" t="s">
        <v>221</v>
      </c>
    </row>
    <row r="155" spans="2:65" s="1" customFormat="1" ht="16.5" customHeight="1" x14ac:dyDescent="0.2">
      <c r="B155" s="123"/>
      <c r="C155" s="149" t="s">
        <v>222</v>
      </c>
      <c r="D155" s="149" t="s">
        <v>161</v>
      </c>
      <c r="E155" s="150" t="s">
        <v>1493</v>
      </c>
      <c r="F155" s="151" t="s">
        <v>1494</v>
      </c>
      <c r="G155" s="152" t="s">
        <v>462</v>
      </c>
      <c r="H155" s="153">
        <v>2</v>
      </c>
      <c r="I155" s="154"/>
      <c r="J155" s="154"/>
      <c r="K155" s="155"/>
      <c r="L155" s="28"/>
      <c r="M155" s="156" t="s">
        <v>1</v>
      </c>
      <c r="N155" s="122" t="s">
        <v>37</v>
      </c>
      <c r="O155" s="157">
        <v>0</v>
      </c>
      <c r="P155" s="157">
        <f t="shared" si="0"/>
        <v>0</v>
      </c>
      <c r="Q155" s="157">
        <v>0</v>
      </c>
      <c r="R155" s="157">
        <f t="shared" si="1"/>
        <v>0</v>
      </c>
      <c r="S155" s="157">
        <v>0</v>
      </c>
      <c r="T155" s="158">
        <f t="shared" si="2"/>
        <v>0</v>
      </c>
      <c r="AR155" s="159" t="s">
        <v>186</v>
      </c>
      <c r="AT155" s="159" t="s">
        <v>161</v>
      </c>
      <c r="AU155" s="159" t="s">
        <v>83</v>
      </c>
      <c r="AY155" s="14" t="s">
        <v>159</v>
      </c>
      <c r="BE155" s="160">
        <f t="shared" si="3"/>
        <v>0</v>
      </c>
      <c r="BF155" s="160">
        <f t="shared" si="4"/>
        <v>0</v>
      </c>
      <c r="BG155" s="160">
        <f t="shared" si="5"/>
        <v>0</v>
      </c>
      <c r="BH155" s="160">
        <f t="shared" si="6"/>
        <v>0</v>
      </c>
      <c r="BI155" s="160">
        <f t="shared" si="7"/>
        <v>0</v>
      </c>
      <c r="BJ155" s="14" t="s">
        <v>83</v>
      </c>
      <c r="BK155" s="160">
        <f t="shared" si="8"/>
        <v>0</v>
      </c>
      <c r="BL155" s="14" t="s">
        <v>186</v>
      </c>
      <c r="BM155" s="159" t="s">
        <v>225</v>
      </c>
    </row>
    <row r="156" spans="2:65" s="1" customFormat="1" ht="21.75" customHeight="1" x14ac:dyDescent="0.2">
      <c r="B156" s="123"/>
      <c r="C156" s="149" t="s">
        <v>7</v>
      </c>
      <c r="D156" s="149" t="s">
        <v>161</v>
      </c>
      <c r="E156" s="150" t="s">
        <v>1495</v>
      </c>
      <c r="F156" s="151" t="s">
        <v>1496</v>
      </c>
      <c r="G156" s="152" t="s">
        <v>462</v>
      </c>
      <c r="H156" s="153">
        <v>2</v>
      </c>
      <c r="I156" s="154"/>
      <c r="J156" s="154"/>
      <c r="K156" s="155"/>
      <c r="L156" s="28"/>
      <c r="M156" s="156" t="s">
        <v>1</v>
      </c>
      <c r="N156" s="122" t="s">
        <v>37</v>
      </c>
      <c r="O156" s="157">
        <v>0</v>
      </c>
      <c r="P156" s="157">
        <f t="shared" si="0"/>
        <v>0</v>
      </c>
      <c r="Q156" s="157">
        <v>0</v>
      </c>
      <c r="R156" s="157">
        <f t="shared" si="1"/>
        <v>0</v>
      </c>
      <c r="S156" s="157">
        <v>0</v>
      </c>
      <c r="T156" s="158">
        <f t="shared" si="2"/>
        <v>0</v>
      </c>
      <c r="AR156" s="159" t="s">
        <v>186</v>
      </c>
      <c r="AT156" s="159" t="s">
        <v>161</v>
      </c>
      <c r="AU156" s="159" t="s">
        <v>83</v>
      </c>
      <c r="AY156" s="14" t="s">
        <v>159</v>
      </c>
      <c r="BE156" s="160">
        <f t="shared" si="3"/>
        <v>0</v>
      </c>
      <c r="BF156" s="160">
        <f t="shared" si="4"/>
        <v>0</v>
      </c>
      <c r="BG156" s="160">
        <f t="shared" si="5"/>
        <v>0</v>
      </c>
      <c r="BH156" s="160">
        <f t="shared" si="6"/>
        <v>0</v>
      </c>
      <c r="BI156" s="160">
        <f t="shared" si="7"/>
        <v>0</v>
      </c>
      <c r="BJ156" s="14" t="s">
        <v>83</v>
      </c>
      <c r="BK156" s="160">
        <f t="shared" si="8"/>
        <v>0</v>
      </c>
      <c r="BL156" s="14" t="s">
        <v>186</v>
      </c>
      <c r="BM156" s="159" t="s">
        <v>229</v>
      </c>
    </row>
    <row r="157" spans="2:65" s="1" customFormat="1" ht="24.4" customHeight="1" x14ac:dyDescent="0.2">
      <c r="B157" s="123"/>
      <c r="C157" s="149" t="s">
        <v>230</v>
      </c>
      <c r="D157" s="149" t="s">
        <v>161</v>
      </c>
      <c r="E157" s="150" t="s">
        <v>1497</v>
      </c>
      <c r="F157" s="151" t="s">
        <v>1498</v>
      </c>
      <c r="G157" s="152" t="s">
        <v>294</v>
      </c>
      <c r="H157" s="153"/>
      <c r="I157" s="154"/>
      <c r="J157" s="154"/>
      <c r="K157" s="155"/>
      <c r="L157" s="28"/>
      <c r="M157" s="156" t="s">
        <v>1</v>
      </c>
      <c r="N157" s="122" t="s">
        <v>37</v>
      </c>
      <c r="O157" s="157">
        <v>0</v>
      </c>
      <c r="P157" s="157">
        <f t="shared" si="0"/>
        <v>0</v>
      </c>
      <c r="Q157" s="157">
        <v>0</v>
      </c>
      <c r="R157" s="157">
        <f t="shared" si="1"/>
        <v>0</v>
      </c>
      <c r="S157" s="157">
        <v>0</v>
      </c>
      <c r="T157" s="158">
        <f t="shared" si="2"/>
        <v>0</v>
      </c>
      <c r="AR157" s="159" t="s">
        <v>186</v>
      </c>
      <c r="AT157" s="159" t="s">
        <v>161</v>
      </c>
      <c r="AU157" s="159" t="s">
        <v>83</v>
      </c>
      <c r="AY157" s="14" t="s">
        <v>159</v>
      </c>
      <c r="BE157" s="160">
        <f t="shared" si="3"/>
        <v>0</v>
      </c>
      <c r="BF157" s="160">
        <f t="shared" si="4"/>
        <v>0</v>
      </c>
      <c r="BG157" s="160">
        <f t="shared" si="5"/>
        <v>0</v>
      </c>
      <c r="BH157" s="160">
        <f t="shared" si="6"/>
        <v>0</v>
      </c>
      <c r="BI157" s="160">
        <f t="shared" si="7"/>
        <v>0</v>
      </c>
      <c r="BJ157" s="14" t="s">
        <v>83</v>
      </c>
      <c r="BK157" s="160">
        <f t="shared" si="8"/>
        <v>0</v>
      </c>
      <c r="BL157" s="14" t="s">
        <v>186</v>
      </c>
      <c r="BM157" s="159" t="s">
        <v>233</v>
      </c>
    </row>
    <row r="158" spans="2:65" s="11" customFormat="1" ht="25.9" customHeight="1" x14ac:dyDescent="0.2">
      <c r="B158" s="138"/>
      <c r="D158" s="139" t="s">
        <v>70</v>
      </c>
      <c r="E158" s="140" t="s">
        <v>167</v>
      </c>
      <c r="F158" s="140" t="s">
        <v>1291</v>
      </c>
      <c r="J158" s="141"/>
      <c r="L158" s="138"/>
      <c r="M158" s="142"/>
      <c r="P158" s="143">
        <f>P159</f>
        <v>0</v>
      </c>
      <c r="R158" s="143">
        <f>R159</f>
        <v>0</v>
      </c>
      <c r="T158" s="144">
        <f>T159</f>
        <v>0</v>
      </c>
      <c r="AR158" s="139" t="s">
        <v>87</v>
      </c>
      <c r="AT158" s="145" t="s">
        <v>70</v>
      </c>
      <c r="AU158" s="145" t="s">
        <v>71</v>
      </c>
      <c r="AY158" s="139" t="s">
        <v>159</v>
      </c>
      <c r="BK158" s="146">
        <f>BK159</f>
        <v>0</v>
      </c>
    </row>
    <row r="159" spans="2:65" s="11" customFormat="1" ht="22.9" customHeight="1" x14ac:dyDescent="0.2">
      <c r="B159" s="138"/>
      <c r="D159" s="139" t="s">
        <v>70</v>
      </c>
      <c r="E159" s="147" t="s">
        <v>1499</v>
      </c>
      <c r="F159" s="147" t="s">
        <v>1500</v>
      </c>
      <c r="J159" s="148"/>
      <c r="L159" s="138"/>
      <c r="M159" s="142"/>
      <c r="P159" s="143">
        <f>P160</f>
        <v>0</v>
      </c>
      <c r="R159" s="143">
        <f>R160</f>
        <v>0</v>
      </c>
      <c r="T159" s="144">
        <f>T160</f>
        <v>0</v>
      </c>
      <c r="AR159" s="139" t="s">
        <v>87</v>
      </c>
      <c r="AT159" s="145" t="s">
        <v>70</v>
      </c>
      <c r="AU159" s="145" t="s">
        <v>78</v>
      </c>
      <c r="AY159" s="139" t="s">
        <v>159</v>
      </c>
      <c r="BK159" s="146">
        <f>BK160</f>
        <v>0</v>
      </c>
    </row>
    <row r="160" spans="2:65" s="1" customFormat="1" ht="16.5" customHeight="1" x14ac:dyDescent="0.2">
      <c r="B160" s="123"/>
      <c r="C160" s="149" t="s">
        <v>197</v>
      </c>
      <c r="D160" s="149" t="s">
        <v>161</v>
      </c>
      <c r="E160" s="150" t="s">
        <v>1501</v>
      </c>
      <c r="F160" s="151" t="s">
        <v>1502</v>
      </c>
      <c r="G160" s="152" t="s">
        <v>462</v>
      </c>
      <c r="H160" s="153">
        <v>3</v>
      </c>
      <c r="I160" s="154"/>
      <c r="J160" s="154"/>
      <c r="K160" s="155"/>
      <c r="L160" s="28"/>
      <c r="M160" s="156" t="s">
        <v>1</v>
      </c>
      <c r="N160" s="122" t="s">
        <v>37</v>
      </c>
      <c r="O160" s="157">
        <v>0</v>
      </c>
      <c r="P160" s="157">
        <f>O160*H160</f>
        <v>0</v>
      </c>
      <c r="Q160" s="157">
        <v>0</v>
      </c>
      <c r="R160" s="157">
        <f>Q160*H160</f>
        <v>0</v>
      </c>
      <c r="S160" s="157">
        <v>0</v>
      </c>
      <c r="T160" s="158">
        <f>S160*H160</f>
        <v>0</v>
      </c>
      <c r="AR160" s="159" t="s">
        <v>272</v>
      </c>
      <c r="AT160" s="159" t="s">
        <v>161</v>
      </c>
      <c r="AU160" s="159" t="s">
        <v>83</v>
      </c>
      <c r="AY160" s="14" t="s">
        <v>159</v>
      </c>
      <c r="BE160" s="160">
        <f>IF(N160="základná",J160,0)</f>
        <v>0</v>
      </c>
      <c r="BF160" s="160">
        <f>IF(N160="znížená",J160,0)</f>
        <v>0</v>
      </c>
      <c r="BG160" s="160">
        <f>IF(N160="zákl. prenesená",J160,0)</f>
        <v>0</v>
      </c>
      <c r="BH160" s="160">
        <f>IF(N160="zníž. prenesená",J160,0)</f>
        <v>0</v>
      </c>
      <c r="BI160" s="160">
        <f>IF(N160="nulová",J160,0)</f>
        <v>0</v>
      </c>
      <c r="BJ160" s="14" t="s">
        <v>83</v>
      </c>
      <c r="BK160" s="160">
        <f>ROUND(I160*H160,2)</f>
        <v>0</v>
      </c>
      <c r="BL160" s="14" t="s">
        <v>272</v>
      </c>
      <c r="BM160" s="159" t="s">
        <v>236</v>
      </c>
    </row>
    <row r="161" spans="2:12" s="1" customFormat="1" ht="7.15" customHeight="1" x14ac:dyDescent="0.2">
      <c r="B161" s="43"/>
      <c r="C161" s="44"/>
      <c r="D161" s="44"/>
      <c r="E161" s="44"/>
      <c r="F161" s="44"/>
      <c r="G161" s="44"/>
      <c r="H161" s="44"/>
      <c r="I161" s="44"/>
      <c r="J161" s="44"/>
      <c r="K161" s="44"/>
      <c r="L161" s="28"/>
    </row>
  </sheetData>
  <autoFilter ref="C132:K160"/>
  <mergeCells count="15">
    <mergeCell ref="D110:F110"/>
    <mergeCell ref="E121:H121"/>
    <mergeCell ref="E123:H123"/>
    <mergeCell ref="E125:H125"/>
    <mergeCell ref="L2:V2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_x0020__x00fa_pravy xmlns="f5989147-848d-48d2-ae59-80d800a8233c" xsi:nil="true"/>
    <D_x00e1_tum xmlns="f5989147-848d-48d2-ae59-80d800a8233c">2023-12-08T09:08:17+00:00</D_x00e1_tum>
    <Kraj xmlns="f5989147-848d-48d2-ae59-80d800a8233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E6A42C0D2D2B42B23C0DBEC6690C7A" ma:contentTypeVersion="5" ma:contentTypeDescription="Umožňuje vytvoriť nový dokument." ma:contentTypeScope="" ma:versionID="92f133573869d95d1164ce44524a6da8">
  <xsd:schema xmlns:xsd="http://www.w3.org/2001/XMLSchema" xmlns:xs="http://www.w3.org/2001/XMLSchema" xmlns:p="http://schemas.microsoft.com/office/2006/metadata/properties" xmlns:ns2="f5989147-848d-48d2-ae59-80d800a8233c" xmlns:ns3="7d7cdc55-6ebe-4ecb-a43c-ecb324da520f" targetNamespace="http://schemas.microsoft.com/office/2006/metadata/properties" ma:root="true" ma:fieldsID="46a66ee1878a78d8a247981f00274df4" ns2:_="" ns3:_="">
    <xsd:import namespace="f5989147-848d-48d2-ae59-80d800a8233c"/>
    <xsd:import namespace="7d7cdc55-6ebe-4ecb-a43c-ecb324da520f"/>
    <xsd:element name="properties">
      <xsd:complexType>
        <xsd:sequence>
          <xsd:element name="documentManagement">
            <xsd:complexType>
              <xsd:all>
                <xsd:element ref="ns2:Kraj" minOccurs="0"/>
                <xsd:element ref="ns3:SharedWithUsers" minOccurs="0"/>
                <xsd:element ref="ns3:SharedWithDetails" minOccurs="0"/>
                <xsd:element ref="ns2:D_x00e1_tum" minOccurs="0"/>
                <xsd:element ref="ns2:D_x00e1_tum_x0020__x00fa_prav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89147-848d-48d2-ae59-80d800a8233c" elementFormDefault="qualified">
    <xsd:import namespace="http://schemas.microsoft.com/office/2006/documentManagement/types"/>
    <xsd:import namespace="http://schemas.microsoft.com/office/infopath/2007/PartnerControls"/>
    <xsd:element name="Kraj" ma:index="8" nillable="true" ma:displayName="Kraj" ma:internalName="Kraj">
      <xsd:simpleType>
        <xsd:restriction base="dms:Text">
          <xsd:maxLength value="255"/>
        </xsd:restriction>
      </xsd:simpleType>
    </xsd:element>
    <xsd:element name="D_x00e1_tum" ma:index="11" nillable="true" ma:displayName="Dátum" ma:default="[today]" ma:format="DateOnly" ma:internalName="D_x00e1_tum">
      <xsd:simpleType>
        <xsd:restriction base="dms:DateTime"/>
      </xsd:simpleType>
    </xsd:element>
    <xsd:element name="D_x00e1_tum_x0020__x00fa_pravy" ma:index="12" nillable="true" ma:displayName="Dátum úpravy" ma:format="DateOnly" ma:internalName="D_x00e1_tum_x0020__x00fa_prav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cdc55-6ebe-4ecb-a43c-ecb324da520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E44BA-1E44-439E-A3E0-0D59659C5C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D25131-888D-4A36-B4FF-FFD0BB57D3F1}">
  <ds:schemaRefs>
    <ds:schemaRef ds:uri="7d7cdc55-6ebe-4ecb-a43c-ecb324da520f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f5989147-848d-48d2-ae59-80d800a8233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8FE059-1772-4E77-AB34-46BCD64ED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89147-848d-48d2-ae59-80d800a8233c"/>
    <ds:schemaRef ds:uri="7d7cdc55-6ebe-4ecb-a43c-ecb324da52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1 - Stavebná časť</vt:lpstr>
      <vt:lpstr>2 - Zdravotechnika</vt:lpstr>
      <vt:lpstr>3 - Silnoprud</vt:lpstr>
      <vt:lpstr>4 - Slaboprud</vt:lpstr>
      <vt:lpstr>1 - Stavebná časť_01</vt:lpstr>
      <vt:lpstr>2 - Zdravotechnika_01</vt:lpstr>
      <vt:lpstr>3 - Vykurovanie</vt:lpstr>
      <vt:lpstr>4 - Vzduchotechnika</vt:lpstr>
      <vt:lpstr>5 - Silnoprúd</vt:lpstr>
      <vt:lpstr>6 - Prípojka NN</vt:lpstr>
      <vt:lpstr>7 - Slaboprúd</vt:lpstr>
      <vt:lpstr>'1 - Stavebná časť'!Názvy_tlače</vt:lpstr>
      <vt:lpstr>'1 - Stavebná časť_01'!Názvy_tlače</vt:lpstr>
      <vt:lpstr>'2 - Zdravotechnika'!Názvy_tlače</vt:lpstr>
      <vt:lpstr>'2 - Zdravotechnika_01'!Názvy_tlače</vt:lpstr>
      <vt:lpstr>'3 - Silnoprud'!Názvy_tlače</vt:lpstr>
      <vt:lpstr>'3 - Vykurovanie'!Názvy_tlače</vt:lpstr>
      <vt:lpstr>'4 - Slaboprud'!Názvy_tlače</vt:lpstr>
      <vt:lpstr>'4 - Vzduchotechnika'!Názvy_tlače</vt:lpstr>
      <vt:lpstr>'5 - Silnoprúd'!Názvy_tlače</vt:lpstr>
      <vt:lpstr>'6 - Prípojka NN'!Názvy_tlače</vt:lpstr>
      <vt:lpstr>'7 - Slaboprúd'!Názvy_tlače</vt:lpstr>
      <vt:lpstr>'Rekapitulácia stavby'!Názvy_tlače</vt:lpstr>
      <vt:lpstr>'1 - Stavebná časť'!Oblasť_tlače</vt:lpstr>
      <vt:lpstr>'1 - Stavebná časť_01'!Oblasť_tlače</vt:lpstr>
      <vt:lpstr>'2 - Zdravotechnika'!Oblasť_tlače</vt:lpstr>
      <vt:lpstr>'2 - Zdravotechnika_01'!Oblasť_tlače</vt:lpstr>
      <vt:lpstr>'3 - Silnoprud'!Oblasť_tlače</vt:lpstr>
      <vt:lpstr>'3 - Vykurovanie'!Oblasť_tlače</vt:lpstr>
      <vt:lpstr>'4 - Slaboprud'!Oblasť_tlače</vt:lpstr>
      <vt:lpstr>'4 - Vzduchotechnika'!Oblasť_tlače</vt:lpstr>
      <vt:lpstr>'5 - Silnoprúd'!Oblasť_tlače</vt:lpstr>
      <vt:lpstr>'6 - Prípojka NN'!Oblasť_tlače</vt:lpstr>
      <vt:lpstr>'7 - Slaboprúd'!Oblasť_tlače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LAPTOP-TMF4GN50\Danka</dc:creator>
  <cp:lastModifiedBy>Peter Moravčík</cp:lastModifiedBy>
  <cp:lastPrinted>2024-02-19T08:56:01Z</cp:lastPrinted>
  <dcterms:created xsi:type="dcterms:W3CDTF">2023-06-02T06:22:53Z</dcterms:created>
  <dcterms:modified xsi:type="dcterms:W3CDTF">2024-03-12T14:15:41Z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0x010100ABE6A42C0D2D2B42B23C0DBEC6690C7A</vt:lpwstr>
  </property>
</Properties>
</file>