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/>
  <mc:AlternateContent xmlns:mc="http://schemas.openxmlformats.org/markup-compatibility/2006">
    <mc:Choice Requires="x15">
      <x15ac:absPath xmlns:x15ac="http://schemas.microsoft.com/office/spreadsheetml/2010/11/ac" url="Z:\Projekty\PRV_4.2_výzva_51_PRV_2021\Erik Márton s. r. o. - EURI\VO stavba - Zateplenie\VO\"/>
    </mc:Choice>
  </mc:AlternateContent>
  <xr:revisionPtr revIDLastSave="0" documentId="8_{2042079A-2B83-48B7-A2DE-E339AB7E7931}" xr6:coauthVersionLast="47" xr6:coauthVersionMax="47" xr10:uidLastSave="{00000000-0000-0000-0000-000000000000}"/>
  <bookViews>
    <workbookView xWindow="-110" yWindow="-110" windowWidth="38620" windowHeight="21220" tabRatio="947" activeTab="1" xr2:uid="{00000000-000D-0000-FFFF-FFFF00000000}"/>
  </bookViews>
  <sheets>
    <sheet name="Rekapitulácia stavby" sheetId="1" r:id="rId1"/>
    <sheet name="SO-01 - Architektúra (sta..." sheetId="2" r:id="rId2"/>
  </sheets>
  <definedNames>
    <definedName name="_xlnm._FilterDatabase" localSheetId="1" hidden="1">'SO-01 - Architektúra (sta...'!$C$118:$K$126</definedName>
    <definedName name="_xlnm.Print_Titles" localSheetId="0">'Rekapitulácia stavby'!$92:$92</definedName>
    <definedName name="_xlnm.Print_Titles" localSheetId="1">'SO-01 - Architektúra (sta...'!$118:$118</definedName>
    <definedName name="_xlnm.Print_Area" localSheetId="0">'Rekapitulácia stavby'!$D$4:$AO$76,'Rekapitulácia stavby'!$C$82:$AQ$96</definedName>
    <definedName name="_xlnm.Print_Area" localSheetId="1">'SO-01 - Architektúra (sta...'!$C$4:$J$76,'SO-01 - Architektúra (sta...'!$C$82:$J$100,'SO-01 - Architektúra (sta...'!$C$106:$J$126</definedName>
  </definedNames>
  <calcPr calcId="181029"/>
</workbook>
</file>

<file path=xl/calcChain.xml><?xml version="1.0" encoding="utf-8"?>
<calcChain xmlns="http://schemas.openxmlformats.org/spreadsheetml/2006/main">
  <c r="J37" i="2" l="1"/>
  <c r="J36" i="2"/>
  <c r="AY95" i="1" s="1"/>
  <c r="J35" i="2"/>
  <c r="AX95" i="1" s="1"/>
  <c r="BI126" i="2"/>
  <c r="BH126" i="2"/>
  <c r="BG126" i="2"/>
  <c r="BE126" i="2"/>
  <c r="T126" i="2"/>
  <c r="R126" i="2"/>
  <c r="P126" i="2"/>
  <c r="BI124" i="2"/>
  <c r="BH124" i="2"/>
  <c r="BG124" i="2"/>
  <c r="BE124" i="2"/>
  <c r="T124" i="2"/>
  <c r="R124" i="2"/>
  <c r="P124" i="2"/>
  <c r="BI123" i="2"/>
  <c r="BH123" i="2"/>
  <c r="BG123" i="2"/>
  <c r="BE123" i="2"/>
  <c r="T123" i="2"/>
  <c r="R123" i="2"/>
  <c r="P123" i="2"/>
  <c r="BI122" i="2"/>
  <c r="BH122" i="2"/>
  <c r="BG122" i="2"/>
  <c r="BE122" i="2"/>
  <c r="T122" i="2"/>
  <c r="R122" i="2"/>
  <c r="P122" i="2"/>
  <c r="J116" i="2"/>
  <c r="F116" i="2"/>
  <c r="J115" i="2"/>
  <c r="F115" i="2"/>
  <c r="F113" i="2"/>
  <c r="E111" i="2"/>
  <c r="J92" i="2"/>
  <c r="F92" i="2"/>
  <c r="J91" i="2"/>
  <c r="F91" i="2"/>
  <c r="F89" i="2"/>
  <c r="E87" i="2"/>
  <c r="J113" i="2"/>
  <c r="E7" i="2"/>
  <c r="E85" i="2" s="1"/>
  <c r="L90" i="1"/>
  <c r="AM90" i="1"/>
  <c r="AM89" i="1"/>
  <c r="L89" i="1"/>
  <c r="AM87" i="1"/>
  <c r="L87" i="1"/>
  <c r="L85" i="1"/>
  <c r="L84" i="1"/>
  <c r="J126" i="2"/>
  <c r="BK124" i="2"/>
  <c r="BK123" i="2"/>
  <c r="J122" i="2"/>
  <c r="BK126" i="2"/>
  <c r="J124" i="2"/>
  <c r="J123" i="2"/>
  <c r="BK122" i="2"/>
  <c r="F36" i="2" l="1"/>
  <c r="BC95" i="1" s="1"/>
  <c r="R121" i="2"/>
  <c r="P125" i="2"/>
  <c r="T125" i="2"/>
  <c r="T121" i="2"/>
  <c r="R125" i="2"/>
  <c r="BK121" i="2"/>
  <c r="J121" i="2" s="1"/>
  <c r="BK125" i="2"/>
  <c r="J125" i="2" s="1"/>
  <c r="J99" i="2" s="1"/>
  <c r="P121" i="2"/>
  <c r="J89" i="2"/>
  <c r="E109" i="2"/>
  <c r="BF122" i="2"/>
  <c r="BF123" i="2"/>
  <c r="BF124" i="2"/>
  <c r="BF126" i="2"/>
  <c r="F33" i="2"/>
  <c r="AZ95" i="1" s="1"/>
  <c r="J33" i="2"/>
  <c r="AV95" i="1" s="1"/>
  <c r="AS94" i="1"/>
  <c r="F35" i="2"/>
  <c r="BB95" i="1" s="1"/>
  <c r="F37" i="2"/>
  <c r="BD95" i="1" s="1"/>
  <c r="J98" i="2" l="1"/>
  <c r="J120" i="2"/>
  <c r="J119" i="2" s="1"/>
  <c r="P120" i="2"/>
  <c r="R120" i="2"/>
  <c r="T120" i="2"/>
  <c r="BK120" i="2"/>
  <c r="BK119" i="2" s="1"/>
  <c r="F34" i="2"/>
  <c r="BA95" i="1" s="1"/>
  <c r="J34" i="2"/>
  <c r="AW95" i="1" s="1"/>
  <c r="AT95" i="1" s="1"/>
  <c r="J30" i="2" l="1"/>
  <c r="AG95" i="1" s="1"/>
  <c r="AG94" i="1" s="1"/>
  <c r="AK26" i="1"/>
  <c r="T119" i="2"/>
  <c r="R119" i="2"/>
  <c r="P119" i="2"/>
  <c r="AU95" i="1" s="1"/>
  <c r="J96" i="2"/>
  <c r="J97" i="2"/>
  <c r="AZ94" i="1"/>
  <c r="BB94" i="1"/>
  <c r="W31" i="1" s="1"/>
  <c r="BD94" i="1"/>
  <c r="W33" i="1" s="1"/>
  <c r="BC94" i="1"/>
  <c r="W32" i="1" s="1"/>
  <c r="W30" i="1" l="1"/>
  <c r="AK30" i="1" s="1"/>
  <c r="AK35" i="1" s="1"/>
  <c r="AN95" i="1"/>
  <c r="AN94" i="1" s="1"/>
  <c r="J39" i="2"/>
  <c r="BA94" i="1"/>
  <c r="AU94" i="1"/>
  <c r="AV94" i="1"/>
  <c r="AX94" i="1"/>
  <c r="AY94" i="1"/>
  <c r="AW94" i="1" l="1"/>
  <c r="AT94" i="1" l="1"/>
</calcChain>
</file>

<file path=xl/sharedStrings.xml><?xml version="1.0" encoding="utf-8"?>
<sst xmlns="http://schemas.openxmlformats.org/spreadsheetml/2006/main" count="327" uniqueCount="137">
  <si>
    <t>Export Komplet</t>
  </si>
  <si>
    <t/>
  </si>
  <si>
    <t>2.0</t>
  </si>
  <si>
    <t>False</t>
  </si>
  <si>
    <t>{98d8a0e2-a5c1-4be2-9acb-0567f1851f33}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</si>
  <si>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</si>
  <si>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</si>
  <si>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</si>
  <si>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</si>
  <si>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</si>
  <si>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0,001</t>
  </si>
  <si>
    <t>Kód:</t>
  </si>
  <si>
    <t>2044</t>
  </si>
  <si>
    <t>Stavba:</t>
  </si>
  <si>
    <t>JKSO:</t>
  </si>
  <si>
    <t>811 72</t>
  </si>
  <si>
    <t>KS:</t>
  </si>
  <si>
    <t>1252</t>
  </si>
  <si>
    <t>Miesto:</t>
  </si>
  <si>
    <t>k.ú.: Jelka, p.č.:1390/3,13,14 a15</t>
  </si>
  <si>
    <t>Dátum:</t>
  </si>
  <si>
    <t>Objednávateľ:</t>
  </si>
  <si>
    <t>IČO:</t>
  </si>
  <si>
    <t>45508950</t>
  </si>
  <si>
    <t>Erik Márton s.r.o., Lehnice 97, 930 37 Lehnice</t>
  </si>
  <si>
    <t>IČ DPH:</t>
  </si>
  <si>
    <t>SK20230208216</t>
  </si>
  <si>
    <t>Zhotoviteľ:</t>
  </si>
  <si>
    <t>Podľa výberu investora</t>
  </si>
  <si>
    <t>Projektant:</t>
  </si>
  <si>
    <t>47054409</t>
  </si>
  <si>
    <t>ADplan s.r.o.,Jelka,Mierová ul. 956/14</t>
  </si>
  <si>
    <t>SK2023717135</t>
  </si>
  <si>
    <t>True</t>
  </si>
  <si>
    <t>Spracovateľ:</t>
  </si>
  <si>
    <t>47875062</t>
  </si>
  <si>
    <t>1087138382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</si>
  <si>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</si>
  <si>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</si>
  <si>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</si>
  <si>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</si>
  <si>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</si>
  <si>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</si>
  <si>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</si>
  <si>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</si>
  <si>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</si>
  <si>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</si>
  <si>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</si>
  <si>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</si>
  <si>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</si>
  <si>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</si>
  <si>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</si>
  <si>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</si>
  <si>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</si>
  <si>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</si>
  <si>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</si>
  <si>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</si>
  <si>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</si>
  <si>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</si>
  <si>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</si>
  <si>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</si>
  <si>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</si>
  <si>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</si>
  <si>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</si>
  <si>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</si>
  <si>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</si>
  <si>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</si>
  <si>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</si>
  <si>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</si>
  <si>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</si>
  <si>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</si>
  <si>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</si>
  <si>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</si>
  <si>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</si>
  <si>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</si>
  <si>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</si>
  <si>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</si>
  <si>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</si>
  <si>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</si>
  <si>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</si>
  <si>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</si>
  <si>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</si>
  <si>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</si>
  <si>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SO-01</t>
  </si>
  <si>
    <t>Architektúra (stavebná časť)</t>
  </si>
  <si>
    <t>STA</t>
  </si>
  <si>
    <t>1</t>
  </si>
  <si>
    <t>{124facef-824c-40b4-b1bf-a909b8bca74e}</t>
  </si>
  <si>
    <t>2</t>
  </si>
  <si>
    <t>4</t>
  </si>
  <si>
    <t>KRYCÍ LIST ROZPOČTU</t>
  </si>
  <si>
    <t>Objekt:</t>
  </si>
  <si>
    <t>SO-01 - Architektúra (stavebná časť)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</si>
  <si>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</si>
  <si>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</si>
  <si>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</si>
  <si>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</si>
  <si>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</si>
  <si>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</si>
  <si>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6 - Úpravy povrchov, podlahy, osadenie</t>
  </si>
  <si>
    <t xml:space="preserve">    9 -  Ostatné konštrukcie a práce-búranie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</si>
  <si>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</si>
  <si>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</si>
  <si>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</si>
  <si>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</si>
  <si>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</si>
  <si>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</si>
  <si>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</si>
  <si>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</si>
  <si>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</si>
  <si>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</si>
  <si>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</si>
  <si>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</si>
  <si>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Dodávateľ</t>
  </si>
  <si>
    <t>HSV</t>
  </si>
  <si>
    <t>Práce a dodávky HSV</t>
  </si>
  <si>
    <t>ROZPOCET</t>
  </si>
  <si>
    <t>K</t>
  </si>
  <si>
    <t>m2</t>
  </si>
  <si>
    <t>m</t>
  </si>
  <si>
    <t>Úpravy povrchov, podlahy, osadenie</t>
  </si>
  <si>
    <t>622464221</t>
  </si>
  <si>
    <t>Vonkajšia omietka stien tenkovrstvová, silikátová, škrabaná, hr. 1,5 mm</t>
  </si>
  <si>
    <t>2049180758</t>
  </si>
  <si>
    <t>625251272</t>
  </si>
  <si>
    <t>Kontaktný zatepľovací systém ostenia hr. 20 mm (biely EPS-F70), štandardné riešenie</t>
  </si>
  <si>
    <t>643076175</t>
  </si>
  <si>
    <t>625252208</t>
  </si>
  <si>
    <t>Kontaktný zatepľovací systém hr. 100 mm (biely EPS-F70), zatĺkacie kotvy</t>
  </si>
  <si>
    <t>-1774996867</t>
  </si>
  <si>
    <t xml:space="preserve"> Ostatné konštrukcie a práce-búranie</t>
  </si>
  <si>
    <t>953946517</t>
  </si>
  <si>
    <t>Soklový zakladací profil LO 103 mm (hliníkový)</t>
  </si>
  <si>
    <t>-1688900198</t>
  </si>
  <si>
    <t>Modernizácia výrobných technológií prevádzky v obci Jelka - Erik Márton, s.r.o.</t>
  </si>
  <si>
    <t xml:space="preserve">
Výkaz  výmer výberom položiek, priloženými výpočtami má napomôcť a urýchliť  dodávateľovi správne naceniť všetky práce podľa PD ku kompletnej realizácií,  skolaudovaní a užívateľnosti stav. diela._x000D__x000D_
Práce  a dodávky obsiahnuté v projektovej dokumentácii a neobsiahnuté vo výkaze  výmer je dodávateľ povinný položkovo rozšpecifikovať a naceniť pod čiaru,  mimo ponukového rozpočtu pre objektívne rozhodovanie._x000D__x000D_
Zmeny,  opravy VV a návrhy na možné zníženie stav. nákladov dodávateľ nacení rovnako  pod čiaru a priloží k ponukovému rozpočtu. _x000D__x000D_
Dodávateľ  rozšpecifikuje pouzitie VRN-ov: napr. označenie staveniska, čistenie  komunikacií, opatrenia pre stav. v zimnom období, poistenie, geodet. merania  a dokumentáciu, skúšky, vzorky, dielenskú dokumentáciu, staveb. výťah, žeriav  v súčinnosti a položkami pre zvislý presun hmôt vo všetkých výkazoch,  vyčistenie všetkých dotknutých plôch od stavebného odpadu, aj ako príprava  pre sadové úpravy.</t>
  </si>
  <si>
    <t>Výkaz  výmer výberom položiek, priloženými výpočtami má napomôcť a urýchliť  dodávateľovi správne naceniť všetky práce podľa PD ku kompletnej realizácií,  skolaudovaní a užívateľnosti stav. diela._x000D_ Práce  a dodávky obsiahnuté v projektovej dokumentácii a neobsiahnuté vo výkaze  výmer je dodávateľ povinný položkovo rozšpecifikovať a naceniť pod čiaru,  mimo ponukového rozpočtu pre objektívne rozhodovanie._x000D_ Zmeny,  opravy VV a návrhy na možné zníženie stav. nákladov dodávateľ nacení rovnako  pod čiaru a priloží k ponukovému rozpočtu. _x000D_ Dodávateľ  rozšpecifikuje pouzitie VRN-ov: napr. označenie staveniska, čistenie  komunikacií, opatrenia pre stav. v zimnom období, poistenie, geodet. merania  a dokumentáciu, skúšky, vzorky, dielenskú dokumentáciu, staveb. výťah, žeriav  v súčinnosti a položkami pre zvislý presun hmôt vo všetkých výkazoch,  vyčistenie všetkých dotknutých plôch od stavebného odpadu, aj ako príprava  pre sadové úpravy.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</si>
</sst>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0" x14ac:knownFonts="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  <family val="1"/>
      <charset val="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29" fillId="0" borderId="0" applyNumberForma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17" fillId="4" borderId="0" xfId="0" applyFont="1" applyFill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5" fillId="0" borderId="14" xfId="0" applyNumberFormat="1" applyFont="1" applyBorder="1" applyAlignment="1">
      <alignment vertical="center"/>
    </xf>
    <xf numFmtId="4" fontId="15" fillId="0" borderId="0" xfId="0" applyNumberFormat="1" applyFont="1" applyAlignment="1">
      <alignment vertical="center"/>
    </xf>
    <xf numFmtId="166" fontId="15" fillId="0" borderId="0" xfId="0" applyNumberFormat="1" applyFont="1" applyAlignment="1">
      <alignment vertical="center"/>
    </xf>
    <xf numFmtId="4" fontId="15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4" fillId="0" borderId="14" xfId="0" applyNumberFormat="1" applyFont="1" applyBorder="1" applyAlignment="1">
      <alignment vertical="center"/>
    </xf>
    <xf numFmtId="4" fontId="24" fillId="0" borderId="0" xfId="0" applyNumberFormat="1" applyFont="1" applyAlignment="1">
      <alignment vertical="center"/>
    </xf>
    <xf numFmtId="166" fontId="24" fillId="0" borderId="0" xfId="0" applyNumberFormat="1" applyFont="1" applyAlignment="1">
      <alignment vertical="center"/>
    </xf>
    <xf numFmtId="4" fontId="24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7" fillId="4" borderId="0" xfId="0" applyFont="1" applyFill="1" applyAlignment="1">
      <alignment horizontal="left" vertical="center"/>
    </xf>
    <xf numFmtId="0" fontId="17" fillId="4" borderId="0" xfId="0" applyFont="1" applyFill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vertical="center"/>
    </xf>
    <xf numFmtId="4" fontId="6" fillId="0" borderId="19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19" xfId="0" applyFont="1" applyBorder="1" applyAlignment="1">
      <alignment horizontal="left" vertical="center"/>
    </xf>
    <xf numFmtId="0" fontId="7" fillId="0" borderId="19" xfId="0" applyFont="1" applyBorder="1" applyAlignment="1">
      <alignment vertical="center"/>
    </xf>
    <xf numFmtId="4" fontId="7" fillId="0" borderId="19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4" fontId="19" fillId="0" borderId="0" xfId="0" applyNumberFormat="1" applyFont="1"/>
    <xf numFmtId="166" fontId="27" fillId="0" borderId="12" xfId="0" applyNumberFormat="1" applyFont="1" applyBorder="1"/>
    <xf numFmtId="4" fontId="28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0" fontId="8" fillId="0" borderId="15" xfId="0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17" fillId="0" borderId="20" xfId="0" applyFont="1" applyBorder="1" applyAlignment="1" applyProtection="1">
      <alignment horizontal="center" vertical="center"/>
      <protection locked="0"/>
    </xf>
    <xf numFmtId="49" fontId="17" fillId="0" borderId="20" xfId="0" applyNumberFormat="1" applyFont="1" applyBorder="1" applyAlignment="1" applyProtection="1">
      <alignment horizontal="left" vertical="center" wrapText="1"/>
      <protection locked="0"/>
    </xf>
    <xf numFmtId="0" fontId="17" fillId="0" borderId="20" xfId="0" applyFont="1" applyBorder="1" applyAlignment="1" applyProtection="1">
      <alignment horizontal="left" vertical="center" wrapText="1"/>
      <protection locked="0"/>
    </xf>
    <xf numFmtId="0" fontId="17" fillId="0" borderId="20" xfId="0" applyFont="1" applyBorder="1" applyAlignment="1" applyProtection="1">
      <alignment horizontal="center" vertical="center" wrapText="1"/>
      <protection locked="0"/>
    </xf>
    <xf numFmtId="167" fontId="17" fillId="0" borderId="20" xfId="0" applyNumberFormat="1" applyFont="1" applyBorder="1" applyAlignment="1" applyProtection="1">
      <alignment vertical="center"/>
      <protection locked="0"/>
    </xf>
    <xf numFmtId="4" fontId="17" fillId="0" borderId="20" xfId="0" applyNumberFormat="1" applyFont="1" applyBorder="1" applyAlignment="1" applyProtection="1">
      <alignment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166" fontId="18" fillId="0" borderId="0" xfId="0" applyNumberFormat="1" applyFont="1" applyAlignment="1">
      <alignment vertical="center"/>
    </xf>
    <xf numFmtId="0" fontId="18" fillId="0" borderId="15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4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4" fontId="19" fillId="0" borderId="0" xfId="0" applyNumberFormat="1" applyFont="1" applyAlignment="1">
      <alignment horizontal="right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left" vertical="center"/>
    </xf>
    <xf numFmtId="0" fontId="17" fillId="4" borderId="8" xfId="0" applyFont="1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17" fillId="4" borderId="7" xfId="0" applyFont="1" applyFill="1" applyBorder="1" applyAlignment="1">
      <alignment horizontal="right" vertical="center"/>
    </xf>
    <xf numFmtId="4" fontId="1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7" fillId="4" borderId="6" xfId="0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7"/>
  <sheetViews>
    <sheetView showGridLines="0" topLeftCell="A76" workbookViewId="0">
      <selection activeCell="AR9" sqref="AR9"/>
    </sheetView>
  </sheetViews>
  <sheetFormatPr defaultRowHeight="10" x14ac:dyDescent="0.2"/>
  <cols>
    <col min="1" max="1" width="8.33203125" customWidth="1"/>
    <col min="2" max="2" width="1.6640625" customWidth="1"/>
    <col min="3" max="3" width="4.109375" customWidth="1"/>
    <col min="4" max="33" width="2.6640625" customWidth="1"/>
    <col min="34" max="34" width="3.33203125" customWidth="1"/>
    <col min="35" max="35" width="31.6640625" customWidth="1"/>
    <col min="36" max="37" width="2.44140625" customWidth="1"/>
    <col min="38" max="38" width="8.33203125" customWidth="1"/>
    <col min="39" max="39" width="3.33203125" customWidth="1"/>
    <col min="40" max="40" width="13.33203125" customWidth="1"/>
    <col min="41" max="41" width="7.44140625" customWidth="1"/>
    <col min="42" max="42" width="4.109375" customWidth="1"/>
    <col min="43" max="43" width="15.6640625" hidden="1" customWidth="1"/>
    <col min="44" max="44" width="13.6640625" customWidth="1"/>
    <col min="45" max="47" width="25.7773437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09375" hidden="1" customWidth="1"/>
    <col min="54" max="54" width="25" hidden="1" customWidth="1"/>
    <col min="55" max="55" width="21.6640625" hidden="1" customWidth="1"/>
    <col min="56" max="56" width="19.109375" hidden="1" customWidth="1"/>
    <col min="57" max="57" width="66.44140625" customWidth="1"/>
    <col min="71" max="91" width="9.33203125" hidden="1"/>
  </cols>
  <sheetData>
    <row r="1" spans="1:74" x14ac:dyDescent="0.2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7" customHeight="1" x14ac:dyDescent="0.2">
      <c r="AR2" s="152" t="s">
        <v>5</v>
      </c>
      <c r="AS2" s="153"/>
      <c r="AT2" s="153"/>
      <c r="AU2" s="153"/>
      <c r="AV2" s="153"/>
      <c r="AW2" s="153"/>
      <c r="AX2" s="153"/>
      <c r="AY2" s="153"/>
      <c r="AZ2" s="153"/>
      <c r="BA2" s="153"/>
      <c r="BB2" s="153"/>
      <c r="BC2" s="153"/>
      <c r="BD2" s="153"/>
      <c r="BE2" s="153"/>
      <c r="BS2" s="13" t="s">
        <v>6</v>
      </c>
      <c r="BT2" s="13" t="s">
        <v>7</v>
      </c>
    </row>
    <row r="3" spans="1:74" ht="7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5" customHeight="1" x14ac:dyDescent="0.2">
      <c r="B4" s="16"/>
      <c r="D4" s="17" t="s">
        <v>8</v>
      </c>
      <c r="AR4" s="16"/>
      <c r="AS4" s="18" t="s">
        <v>9</v>
      </c>
      <c r="BS4" s="13" t="s">
        <v>10</v>
      </c>
    </row>
    <row r="5" spans="1:74" ht="12" customHeight="1" x14ac:dyDescent="0.2">
      <c r="B5" s="16"/>
      <c r="D5" s="19" t="s">
        <v>11</v>
      </c>
      <c r="K5" s="157" t="s">
        <v>12</v>
      </c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R5" s="16"/>
      <c r="BS5" s="13" t="s">
        <v>6</v>
      </c>
    </row>
    <row r="6" spans="1:74" ht="37" customHeight="1" x14ac:dyDescent="0.2">
      <c r="B6" s="16"/>
      <c r="D6" s="21" t="s">
        <v>13</v>
      </c>
      <c r="K6" s="158" t="s">
        <v>134</v>
      </c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R6" s="16"/>
      <c r="BS6" s="13" t="s">
        <v>6</v>
      </c>
    </row>
    <row r="7" spans="1:74" ht="12" customHeight="1" x14ac:dyDescent="0.2">
      <c r="B7" s="16"/>
      <c r="D7" s="22" t="s">
        <v>14</v>
      </c>
      <c r="K7" s="20" t="s">
        <v>15</v>
      </c>
      <c r="AK7" s="22" t="s">
        <v>16</v>
      </c>
      <c r="AN7" s="20" t="s">
        <v>17</v>
      </c>
      <c r="AR7" s="16"/>
      <c r="BS7" s="13" t="s">
        <v>6</v>
      </c>
    </row>
    <row r="8" spans="1:74" ht="12" customHeight="1" x14ac:dyDescent="0.2">
      <c r="B8" s="16"/>
      <c r="D8" s="22" t="s">
        <v>18</v>
      </c>
      <c r="K8" s="20" t="s">
        <v>19</v>
      </c>
      <c r="AK8" s="22" t="s">
        <v>20</v>
      </c>
      <c r="AN8" s="20">
        <v>0</v>
      </c>
      <c r="AR8" s="16"/>
      <c r="BS8" s="13" t="s">
        <v>6</v>
      </c>
    </row>
    <row r="9" spans="1:74" ht="14.5" customHeight="1" x14ac:dyDescent="0.2">
      <c r="B9" s="16"/>
      <c r="AR9" s="16"/>
      <c r="BS9" s="13" t="s">
        <v>6</v>
      </c>
    </row>
    <row r="10" spans="1:74" ht="12" customHeight="1" x14ac:dyDescent="0.2">
      <c r="B10" s="16"/>
      <c r="D10" s="22" t="s">
        <v>21</v>
      </c>
      <c r="AK10" s="22" t="s">
        <v>22</v>
      </c>
      <c r="AN10" s="20" t="s">
        <v>23</v>
      </c>
      <c r="AR10" s="16"/>
      <c r="BS10" s="13" t="s">
        <v>6</v>
      </c>
    </row>
    <row r="11" spans="1:74" ht="18.399999999999999" customHeight="1" x14ac:dyDescent="0.2">
      <c r="B11" s="16"/>
      <c r="E11" s="20" t="s">
        <v>24</v>
      </c>
      <c r="AK11" s="22" t="s">
        <v>25</v>
      </c>
      <c r="AN11" s="20" t="s">
        <v>26</v>
      </c>
      <c r="AR11" s="16"/>
      <c r="BS11" s="13" t="s">
        <v>6</v>
      </c>
    </row>
    <row r="12" spans="1:74" ht="7" customHeight="1" x14ac:dyDescent="0.2">
      <c r="B12" s="16"/>
      <c r="AR12" s="16"/>
      <c r="BS12" s="13" t="s">
        <v>6</v>
      </c>
    </row>
    <row r="13" spans="1:74" ht="12" customHeight="1" x14ac:dyDescent="0.2">
      <c r="B13" s="16"/>
      <c r="D13" s="22" t="s">
        <v>27</v>
      </c>
      <c r="AK13" s="22" t="s">
        <v>22</v>
      </c>
      <c r="AN13" s="20" t="s">
        <v>1</v>
      </c>
      <c r="AR13" s="16"/>
      <c r="BS13" s="13" t="s">
        <v>6</v>
      </c>
    </row>
    <row r="14" spans="1:74" ht="12.5" x14ac:dyDescent="0.2">
      <c r="B14" s="16"/>
      <c r="E14" s="20" t="s">
        <v>28</v>
      </c>
      <c r="AK14" s="22" t="s">
        <v>25</v>
      </c>
      <c r="AN14" s="20" t="s">
        <v>1</v>
      </c>
      <c r="AR14" s="16"/>
      <c r="BS14" s="13" t="s">
        <v>6</v>
      </c>
    </row>
    <row r="15" spans="1:74" ht="7" customHeight="1" x14ac:dyDescent="0.2">
      <c r="B15" s="16"/>
      <c r="AR15" s="16"/>
      <c r="BS15" s="13" t="s">
        <v>3</v>
      </c>
    </row>
    <row r="16" spans="1:74" ht="12" customHeight="1" x14ac:dyDescent="0.2">
      <c r="B16" s="16"/>
      <c r="D16" s="22" t="s">
        <v>29</v>
      </c>
      <c r="AK16" s="22" t="s">
        <v>22</v>
      </c>
      <c r="AN16" s="20" t="s">
        <v>30</v>
      </c>
      <c r="AR16" s="16"/>
      <c r="BS16" s="13" t="s">
        <v>3</v>
      </c>
    </row>
    <row r="17" spans="2:71" ht="18.399999999999999" customHeight="1" x14ac:dyDescent="0.2">
      <c r="B17" s="16"/>
      <c r="E17" s="20" t="s">
        <v>31</v>
      </c>
      <c r="AK17" s="22" t="s">
        <v>25</v>
      </c>
      <c r="AN17" s="20" t="s">
        <v>32</v>
      </c>
      <c r="AR17" s="16"/>
      <c r="BS17" s="13" t="s">
        <v>33</v>
      </c>
    </row>
    <row r="18" spans="2:71" ht="7" customHeight="1" x14ac:dyDescent="0.2">
      <c r="B18" s="16"/>
      <c r="AR18" s="16"/>
      <c r="BS18" s="13" t="s">
        <v>6</v>
      </c>
    </row>
    <row r="19" spans="2:71" ht="12" customHeight="1" x14ac:dyDescent="0.2">
      <c r="B19" s="16"/>
      <c r="D19" s="22" t="s">
        <v>34</v>
      </c>
      <c r="AK19" s="22" t="s">
        <v>22</v>
      </c>
      <c r="AN19" s="20" t="s">
        <v>35</v>
      </c>
      <c r="AR19" s="16"/>
      <c r="BS19" s="13" t="s">
        <v>6</v>
      </c>
    </row>
    <row r="20" spans="2:71" ht="18.399999999999999" customHeight="1" x14ac:dyDescent="0.2">
      <c r="B20" s="16"/>
      <c r="E20" s="20" t="s">
        <v>31</v>
      </c>
      <c r="AK20" s="22" t="s">
        <v>25</v>
      </c>
      <c r="AN20" s="20" t="s">
        <v>36</v>
      </c>
      <c r="AR20" s="16"/>
      <c r="BS20" s="13" t="s">
        <v>33</v>
      </c>
    </row>
    <row r="21" spans="2:71" ht="7" customHeight="1" x14ac:dyDescent="0.2">
      <c r="B21" s="16"/>
      <c r="AR21" s="16"/>
    </row>
    <row r="22" spans="2:71" ht="12" customHeight="1" x14ac:dyDescent="0.2">
      <c r="B22" s="16"/>
      <c r="D22" s="22" t="s">
        <v>37</v>
      </c>
      <c r="AR22" s="16"/>
    </row>
    <row r="23" spans="2:71" ht="155.25" customHeight="1" x14ac:dyDescent="0.2">
      <c r="B23" s="16"/>
      <c r="E23" s="162" t="s">
        <v>135</v>
      </c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R23" s="16"/>
    </row>
    <row r="24" spans="2:71" ht="7" customHeight="1" x14ac:dyDescent="0.2">
      <c r="B24" s="16"/>
      <c r="AR24" s="16"/>
    </row>
    <row r="25" spans="2:71" ht="7" customHeight="1" x14ac:dyDescent="0.2">
      <c r="B25" s="16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R25" s="16"/>
    </row>
    <row r="26" spans="2:71" s="1" customFormat="1" ht="25.9" customHeight="1" x14ac:dyDescent="0.2">
      <c r="B26" s="25"/>
      <c r="D26" s="26" t="s">
        <v>38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163">
        <f>'SO-01 - Architektúra (sta...'!J119</f>
        <v>0</v>
      </c>
      <c r="AL26" s="164"/>
      <c r="AM26" s="164"/>
      <c r="AN26" s="164"/>
      <c r="AO26" s="164"/>
      <c r="AR26" s="25"/>
    </row>
    <row r="27" spans="2:71" s="1" customFormat="1" ht="7" customHeight="1" x14ac:dyDescent="0.2">
      <c r="B27" s="25"/>
      <c r="AR27" s="25"/>
    </row>
    <row r="28" spans="2:71" s="1" customFormat="1" ht="12.5" x14ac:dyDescent="0.2">
      <c r="B28" s="25"/>
      <c r="L28" s="165" t="s">
        <v>39</v>
      </c>
      <c r="M28" s="165"/>
      <c r="N28" s="165"/>
      <c r="O28" s="165"/>
      <c r="P28" s="165"/>
      <c r="W28" s="165" t="s">
        <v>40</v>
      </c>
      <c r="X28" s="165"/>
      <c r="Y28" s="165"/>
      <c r="Z28" s="165"/>
      <c r="AA28" s="165"/>
      <c r="AB28" s="165"/>
      <c r="AC28" s="165"/>
      <c r="AD28" s="165"/>
      <c r="AE28" s="165"/>
      <c r="AK28" s="165" t="s">
        <v>41</v>
      </c>
      <c r="AL28" s="165"/>
      <c r="AM28" s="165"/>
      <c r="AN28" s="165"/>
      <c r="AO28" s="165"/>
      <c r="AR28" s="25"/>
    </row>
    <row r="29" spans="2:71" s="2" customFormat="1" ht="14.5" customHeight="1" x14ac:dyDescent="0.2">
      <c r="B29" s="29"/>
      <c r="D29" s="22" t="s">
        <v>42</v>
      </c>
      <c r="F29" s="22" t="s">
        <v>43</v>
      </c>
      <c r="L29" s="161">
        <v>0.2</v>
      </c>
      <c r="M29" s="156"/>
      <c r="N29" s="156"/>
      <c r="O29" s="156"/>
      <c r="P29" s="156"/>
      <c r="W29" s="155">
        <v>0</v>
      </c>
      <c r="X29" s="156"/>
      <c r="Y29" s="156"/>
      <c r="Z29" s="156"/>
      <c r="AA29" s="156"/>
      <c r="AB29" s="156"/>
      <c r="AC29" s="156"/>
      <c r="AD29" s="156"/>
      <c r="AE29" s="156"/>
      <c r="AK29" s="155">
        <v>0</v>
      </c>
      <c r="AL29" s="156"/>
      <c r="AM29" s="156"/>
      <c r="AN29" s="156"/>
      <c r="AO29" s="156"/>
      <c r="AR29" s="29"/>
    </row>
    <row r="30" spans="2:71" s="2" customFormat="1" ht="14.5" customHeight="1" x14ac:dyDescent="0.2">
      <c r="B30" s="29"/>
      <c r="F30" s="22" t="s">
        <v>44</v>
      </c>
      <c r="L30" s="161">
        <v>0.2</v>
      </c>
      <c r="M30" s="156"/>
      <c r="N30" s="156"/>
      <c r="O30" s="156"/>
      <c r="P30" s="156"/>
      <c r="W30" s="155">
        <f>AK26</f>
        <v>0</v>
      </c>
      <c r="X30" s="156"/>
      <c r="Y30" s="156"/>
      <c r="Z30" s="156"/>
      <c r="AA30" s="156"/>
      <c r="AB30" s="156"/>
      <c r="AC30" s="156"/>
      <c r="AD30" s="156"/>
      <c r="AE30" s="156"/>
      <c r="AK30" s="155">
        <f>W30*0.2</f>
        <v>0</v>
      </c>
      <c r="AL30" s="156"/>
      <c r="AM30" s="156"/>
      <c r="AN30" s="156"/>
      <c r="AO30" s="156"/>
      <c r="AR30" s="29"/>
    </row>
    <row r="31" spans="2:71" s="2" customFormat="1" ht="14.5" hidden="1" customHeight="1" x14ac:dyDescent="0.2">
      <c r="B31" s="29"/>
      <c r="F31" s="22" t="s">
        <v>45</v>
      </c>
      <c r="L31" s="161">
        <v>0.2</v>
      </c>
      <c r="M31" s="156"/>
      <c r="N31" s="156"/>
      <c r="O31" s="156"/>
      <c r="P31" s="156"/>
      <c r="W31" s="155" t="e">
        <f>ROUND(BB94, 2)</f>
        <v>#REF!</v>
      </c>
      <c r="X31" s="156"/>
      <c r="Y31" s="156"/>
      <c r="Z31" s="156"/>
      <c r="AA31" s="156"/>
      <c r="AB31" s="156"/>
      <c r="AC31" s="156"/>
      <c r="AD31" s="156"/>
      <c r="AE31" s="156"/>
      <c r="AK31" s="155">
        <v>0</v>
      </c>
      <c r="AL31" s="156"/>
      <c r="AM31" s="156"/>
      <c r="AN31" s="156"/>
      <c r="AO31" s="156"/>
      <c r="AR31" s="29"/>
    </row>
    <row r="32" spans="2:71" s="2" customFormat="1" ht="14.5" hidden="1" customHeight="1" x14ac:dyDescent="0.2">
      <c r="B32" s="29"/>
      <c r="F32" s="22" t="s">
        <v>46</v>
      </c>
      <c r="L32" s="161">
        <v>0.2</v>
      </c>
      <c r="M32" s="156"/>
      <c r="N32" s="156"/>
      <c r="O32" s="156"/>
      <c r="P32" s="156"/>
      <c r="W32" s="155" t="e">
        <f>ROUND(BC94, 2)</f>
        <v>#REF!</v>
      </c>
      <c r="X32" s="156"/>
      <c r="Y32" s="156"/>
      <c r="Z32" s="156"/>
      <c r="AA32" s="156"/>
      <c r="AB32" s="156"/>
      <c r="AC32" s="156"/>
      <c r="AD32" s="156"/>
      <c r="AE32" s="156"/>
      <c r="AK32" s="155">
        <v>0</v>
      </c>
      <c r="AL32" s="156"/>
      <c r="AM32" s="156"/>
      <c r="AN32" s="156"/>
      <c r="AO32" s="156"/>
      <c r="AR32" s="29"/>
    </row>
    <row r="33" spans="2:44" s="2" customFormat="1" ht="14.5" hidden="1" customHeight="1" x14ac:dyDescent="0.2">
      <c r="B33" s="29"/>
      <c r="F33" s="22" t="s">
        <v>47</v>
      </c>
      <c r="L33" s="161">
        <v>0</v>
      </c>
      <c r="M33" s="156"/>
      <c r="N33" s="156"/>
      <c r="O33" s="156"/>
      <c r="P33" s="156"/>
      <c r="W33" s="155" t="e">
        <f>ROUND(BD94, 2)</f>
        <v>#REF!</v>
      </c>
      <c r="X33" s="156"/>
      <c r="Y33" s="156"/>
      <c r="Z33" s="156"/>
      <c r="AA33" s="156"/>
      <c r="AB33" s="156"/>
      <c r="AC33" s="156"/>
      <c r="AD33" s="156"/>
      <c r="AE33" s="156"/>
      <c r="AK33" s="155">
        <v>0</v>
      </c>
      <c r="AL33" s="156"/>
      <c r="AM33" s="156"/>
      <c r="AN33" s="156"/>
      <c r="AO33" s="156"/>
      <c r="AR33" s="29"/>
    </row>
    <row r="34" spans="2:44" s="1" customFormat="1" ht="7" customHeight="1" x14ac:dyDescent="0.2">
      <c r="B34" s="25"/>
      <c r="AR34" s="25"/>
    </row>
    <row r="35" spans="2:44" s="1" customFormat="1" ht="25.9" customHeight="1" x14ac:dyDescent="0.2">
      <c r="B35" s="25"/>
      <c r="C35" s="30"/>
      <c r="D35" s="31" t="s">
        <v>48</v>
      </c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3" t="s">
        <v>49</v>
      </c>
      <c r="U35" s="32"/>
      <c r="V35" s="32"/>
      <c r="W35" s="32"/>
      <c r="X35" s="151" t="s">
        <v>50</v>
      </c>
      <c r="Y35" s="149"/>
      <c r="Z35" s="149"/>
      <c r="AA35" s="149"/>
      <c r="AB35" s="149"/>
      <c r="AC35" s="32"/>
      <c r="AD35" s="32"/>
      <c r="AE35" s="32"/>
      <c r="AF35" s="32"/>
      <c r="AG35" s="32"/>
      <c r="AH35" s="32"/>
      <c r="AI35" s="32"/>
      <c r="AJ35" s="32"/>
      <c r="AK35" s="148">
        <f>AK26+AK30</f>
        <v>0</v>
      </c>
      <c r="AL35" s="149"/>
      <c r="AM35" s="149"/>
      <c r="AN35" s="149"/>
      <c r="AO35" s="150"/>
      <c r="AP35" s="30"/>
      <c r="AQ35" s="30"/>
      <c r="AR35" s="25"/>
    </row>
    <row r="36" spans="2:44" s="1" customFormat="1" ht="7" customHeight="1" x14ac:dyDescent="0.2">
      <c r="B36" s="25"/>
      <c r="AR36" s="25"/>
    </row>
    <row r="37" spans="2:44" s="1" customFormat="1" ht="14.5" customHeight="1" x14ac:dyDescent="0.2">
      <c r="B37" s="25"/>
      <c r="AR37" s="25"/>
    </row>
    <row r="38" spans="2:44" ht="14.5" customHeight="1" x14ac:dyDescent="0.2">
      <c r="B38" s="16"/>
      <c r="AR38" s="16"/>
    </row>
    <row r="39" spans="2:44" ht="14.5" customHeight="1" x14ac:dyDescent="0.2">
      <c r="B39" s="16"/>
      <c r="AR39" s="16"/>
    </row>
    <row r="40" spans="2:44" ht="14.5" customHeight="1" x14ac:dyDescent="0.2">
      <c r="B40" s="16"/>
      <c r="AR40" s="16"/>
    </row>
    <row r="41" spans="2:44" ht="14.5" customHeight="1" x14ac:dyDescent="0.2">
      <c r="B41" s="16"/>
      <c r="AR41" s="16"/>
    </row>
    <row r="42" spans="2:44" ht="14.5" customHeight="1" x14ac:dyDescent="0.2">
      <c r="B42" s="16"/>
      <c r="AR42" s="16"/>
    </row>
    <row r="43" spans="2:44" ht="14.5" customHeight="1" x14ac:dyDescent="0.2">
      <c r="B43" s="16"/>
      <c r="AR43" s="16"/>
    </row>
    <row r="44" spans="2:44" ht="14.5" customHeight="1" x14ac:dyDescent="0.2">
      <c r="B44" s="16"/>
      <c r="AR44" s="16"/>
    </row>
    <row r="45" spans="2:44" ht="14.5" customHeight="1" x14ac:dyDescent="0.2">
      <c r="B45" s="16"/>
      <c r="AR45" s="16"/>
    </row>
    <row r="46" spans="2:44" ht="14.5" customHeight="1" x14ac:dyDescent="0.2">
      <c r="B46" s="16"/>
      <c r="AR46" s="16"/>
    </row>
    <row r="47" spans="2:44" ht="14.5" customHeight="1" x14ac:dyDescent="0.2">
      <c r="B47" s="16"/>
      <c r="AR47" s="16"/>
    </row>
    <row r="48" spans="2:44" ht="14.5" customHeight="1" x14ac:dyDescent="0.2">
      <c r="B48" s="16"/>
      <c r="AR48" s="16"/>
    </row>
    <row r="49" spans="2:44" s="1" customFormat="1" ht="14.5" customHeight="1" x14ac:dyDescent="0.2">
      <c r="B49" s="25"/>
      <c r="D49" s="34" t="s">
        <v>51</v>
      </c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4" t="s">
        <v>52</v>
      </c>
      <c r="AI49" s="35"/>
      <c r="AJ49" s="35"/>
      <c r="AK49" s="35"/>
      <c r="AL49" s="35"/>
      <c r="AM49" s="35"/>
      <c r="AN49" s="35"/>
      <c r="AO49" s="35"/>
      <c r="AR49" s="25"/>
    </row>
    <row r="50" spans="2:44" x14ac:dyDescent="0.2">
      <c r="B50" s="16"/>
      <c r="AR50" s="16"/>
    </row>
    <row r="51" spans="2:44" x14ac:dyDescent="0.2">
      <c r="B51" s="16"/>
      <c r="AR51" s="16"/>
    </row>
    <row r="52" spans="2:44" x14ac:dyDescent="0.2">
      <c r="B52" s="16"/>
      <c r="AR52" s="16"/>
    </row>
    <row r="53" spans="2:44" x14ac:dyDescent="0.2">
      <c r="B53" s="16"/>
      <c r="AR53" s="16"/>
    </row>
    <row r="54" spans="2:44" x14ac:dyDescent="0.2">
      <c r="B54" s="16"/>
      <c r="AR54" s="16"/>
    </row>
    <row r="55" spans="2:44" x14ac:dyDescent="0.2">
      <c r="B55" s="16"/>
      <c r="AR55" s="16"/>
    </row>
    <row r="56" spans="2:44" x14ac:dyDescent="0.2">
      <c r="B56" s="16"/>
      <c r="AR56" s="16"/>
    </row>
    <row r="57" spans="2:44" x14ac:dyDescent="0.2">
      <c r="B57" s="16"/>
      <c r="AR57" s="16"/>
    </row>
    <row r="58" spans="2:44" x14ac:dyDescent="0.2">
      <c r="B58" s="16"/>
      <c r="AR58" s="16"/>
    </row>
    <row r="59" spans="2:44" x14ac:dyDescent="0.2">
      <c r="B59" s="16"/>
      <c r="AR59" s="16"/>
    </row>
    <row r="60" spans="2:44" s="1" customFormat="1" ht="12.5" x14ac:dyDescent="0.2">
      <c r="B60" s="25"/>
      <c r="D60" s="36" t="s">
        <v>53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36" t="s">
        <v>54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36" t="s">
        <v>53</v>
      </c>
      <c r="AI60" s="27"/>
      <c r="AJ60" s="27"/>
      <c r="AK60" s="27"/>
      <c r="AL60" s="27"/>
      <c r="AM60" s="36" t="s">
        <v>54</v>
      </c>
      <c r="AN60" s="27"/>
      <c r="AO60" s="27"/>
      <c r="AR60" s="25"/>
    </row>
    <row r="61" spans="2:44" x14ac:dyDescent="0.2">
      <c r="B61" s="16"/>
      <c r="AR61" s="16"/>
    </row>
    <row r="62" spans="2:44" x14ac:dyDescent="0.2">
      <c r="B62" s="16"/>
      <c r="AR62" s="16"/>
    </row>
    <row r="63" spans="2:44" x14ac:dyDescent="0.2">
      <c r="B63" s="16"/>
      <c r="AR63" s="16"/>
    </row>
    <row r="64" spans="2:44" s="1" customFormat="1" ht="13" x14ac:dyDescent="0.2">
      <c r="B64" s="25"/>
      <c r="D64" s="34" t="s">
        <v>55</v>
      </c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4" t="s">
        <v>56</v>
      </c>
      <c r="AI64" s="35"/>
      <c r="AJ64" s="35"/>
      <c r="AK64" s="35"/>
      <c r="AL64" s="35"/>
      <c r="AM64" s="35"/>
      <c r="AN64" s="35"/>
      <c r="AO64" s="35"/>
      <c r="AR64" s="25"/>
    </row>
    <row r="65" spans="2:44" x14ac:dyDescent="0.2">
      <c r="B65" s="16"/>
      <c r="AR65" s="16"/>
    </row>
    <row r="66" spans="2:44" x14ac:dyDescent="0.2">
      <c r="B66" s="16"/>
      <c r="AR66" s="16"/>
    </row>
    <row r="67" spans="2:44" x14ac:dyDescent="0.2">
      <c r="B67" s="16"/>
      <c r="AR67" s="16"/>
    </row>
    <row r="68" spans="2:44" x14ac:dyDescent="0.2">
      <c r="B68" s="16"/>
      <c r="AR68" s="16"/>
    </row>
    <row r="69" spans="2:44" x14ac:dyDescent="0.2">
      <c r="B69" s="16"/>
      <c r="AR69" s="16"/>
    </row>
    <row r="70" spans="2:44" x14ac:dyDescent="0.2">
      <c r="B70" s="16"/>
      <c r="AR70" s="16"/>
    </row>
    <row r="71" spans="2:44" x14ac:dyDescent="0.2">
      <c r="B71" s="16"/>
      <c r="AR71" s="16"/>
    </row>
    <row r="72" spans="2:44" x14ac:dyDescent="0.2">
      <c r="B72" s="16"/>
      <c r="AR72" s="16"/>
    </row>
    <row r="73" spans="2:44" x14ac:dyDescent="0.2">
      <c r="B73" s="16"/>
      <c r="AR73" s="16"/>
    </row>
    <row r="74" spans="2:44" x14ac:dyDescent="0.2">
      <c r="B74" s="16"/>
      <c r="AR74" s="16"/>
    </row>
    <row r="75" spans="2:44" s="1" customFormat="1" ht="12.5" x14ac:dyDescent="0.2">
      <c r="B75" s="25"/>
      <c r="D75" s="36" t="s">
        <v>53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36" t="s">
        <v>54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36" t="s">
        <v>53</v>
      </c>
      <c r="AI75" s="27"/>
      <c r="AJ75" s="27"/>
      <c r="AK75" s="27"/>
      <c r="AL75" s="27"/>
      <c r="AM75" s="36" t="s">
        <v>54</v>
      </c>
      <c r="AN75" s="27"/>
      <c r="AO75" s="27"/>
      <c r="AR75" s="25"/>
    </row>
    <row r="76" spans="2:44" s="1" customFormat="1" x14ac:dyDescent="0.2">
      <c r="B76" s="25"/>
      <c r="AR76" s="25"/>
    </row>
    <row r="77" spans="2:44" s="1" customFormat="1" ht="7" customHeight="1" x14ac:dyDescent="0.2"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25"/>
    </row>
    <row r="81" spans="1:91" s="1" customFormat="1" ht="7" customHeight="1" x14ac:dyDescent="0.2"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25"/>
    </row>
    <row r="82" spans="1:91" s="1" customFormat="1" ht="25" customHeight="1" x14ac:dyDescent="0.2">
      <c r="B82" s="25"/>
      <c r="C82" s="17" t="s">
        <v>57</v>
      </c>
      <c r="AR82" s="25"/>
    </row>
    <row r="83" spans="1:91" s="1" customFormat="1" ht="7" customHeight="1" x14ac:dyDescent="0.2">
      <c r="B83" s="25"/>
      <c r="AR83" s="25"/>
    </row>
    <row r="84" spans="1:91" s="3" customFormat="1" ht="12" customHeight="1" x14ac:dyDescent="0.2">
      <c r="B84" s="41"/>
      <c r="C84" s="22" t="s">
        <v>11</v>
      </c>
      <c r="L84" s="3" t="str">
        <f>K5</f>
        <v>2044</v>
      </c>
      <c r="AR84" s="41"/>
    </row>
    <row r="85" spans="1:91" s="4" customFormat="1" ht="37" customHeight="1" x14ac:dyDescent="0.2">
      <c r="B85" s="42"/>
      <c r="C85" s="43" t="s">
        <v>13</v>
      </c>
      <c r="L85" s="159" t="str">
        <f>K6</f>
        <v>Modernizácia výrobných technológií prevádzky v obci Jelka - Erik Márton, s.r.o.</v>
      </c>
      <c r="M85" s="160"/>
      <c r="N85" s="160"/>
      <c r="O85" s="160"/>
      <c r="P85" s="160"/>
      <c r="Q85" s="160"/>
      <c r="R85" s="160"/>
      <c r="S85" s="160"/>
      <c r="T85" s="160"/>
      <c r="U85" s="160"/>
      <c r="V85" s="160"/>
      <c r="W85" s="160"/>
      <c r="X85" s="160"/>
      <c r="Y85" s="160"/>
      <c r="Z85" s="160"/>
      <c r="AA85" s="160"/>
      <c r="AB85" s="160"/>
      <c r="AC85" s="160"/>
      <c r="AD85" s="160"/>
      <c r="AE85" s="160"/>
      <c r="AF85" s="160"/>
      <c r="AG85" s="160"/>
      <c r="AH85" s="160"/>
      <c r="AI85" s="160"/>
      <c r="AJ85" s="160"/>
      <c r="AK85" s="160"/>
      <c r="AL85" s="160"/>
      <c r="AM85" s="160"/>
      <c r="AN85" s="160"/>
      <c r="AO85" s="160"/>
      <c r="AR85" s="42"/>
    </row>
    <row r="86" spans="1:91" s="1" customFormat="1" ht="7" customHeight="1" x14ac:dyDescent="0.2">
      <c r="B86" s="25"/>
      <c r="AR86" s="25"/>
    </row>
    <row r="87" spans="1:91" s="1" customFormat="1" ht="12" customHeight="1" x14ac:dyDescent="0.2">
      <c r="B87" s="25"/>
      <c r="C87" s="22" t="s">
        <v>18</v>
      </c>
      <c r="L87" s="44" t="str">
        <f>IF(K8="","",K8)</f>
        <v>k.ú.: Jelka, p.č.:1390/3,13,14 a15</v>
      </c>
      <c r="AI87" s="22" t="s">
        <v>20</v>
      </c>
      <c r="AM87" s="136">
        <f>IF(AN8= "","",AN8)</f>
        <v>0</v>
      </c>
      <c r="AN87" s="136"/>
      <c r="AR87" s="25"/>
    </row>
    <row r="88" spans="1:91" s="1" customFormat="1" ht="7" customHeight="1" x14ac:dyDescent="0.2">
      <c r="B88" s="25"/>
      <c r="AR88" s="25"/>
    </row>
    <row r="89" spans="1:91" s="1" customFormat="1" ht="25.75" customHeight="1" x14ac:dyDescent="0.2">
      <c r="B89" s="25"/>
      <c r="C89" s="22" t="s">
        <v>21</v>
      </c>
      <c r="L89" s="3" t="str">
        <f>IF(E11= "","",E11)</f>
        <v>Erik Márton s.r.o., Lehnice 97, 930 37 Lehnice</v>
      </c>
      <c r="AI89" s="22" t="s">
        <v>29</v>
      </c>
      <c r="AM89" s="137" t="str">
        <f>IF(E17="","",E17)</f>
        <v>ADplan s.r.o.,Jelka,Mierová ul. 956/14</v>
      </c>
      <c r="AN89" s="138"/>
      <c r="AO89" s="138"/>
      <c r="AP89" s="138"/>
      <c r="AR89" s="25"/>
      <c r="AS89" s="139" t="s">
        <v>58</v>
      </c>
      <c r="AT89" s="140"/>
      <c r="AU89" s="46"/>
      <c r="AV89" s="46"/>
      <c r="AW89" s="46"/>
      <c r="AX89" s="46"/>
      <c r="AY89" s="46"/>
      <c r="AZ89" s="46"/>
      <c r="BA89" s="46"/>
      <c r="BB89" s="46"/>
      <c r="BC89" s="46"/>
      <c r="BD89" s="47"/>
    </row>
    <row r="90" spans="1:91" s="1" customFormat="1" ht="25.75" customHeight="1" x14ac:dyDescent="0.2">
      <c r="B90" s="25"/>
      <c r="C90" s="22" t="s">
        <v>27</v>
      </c>
      <c r="L90" s="3" t="str">
        <f>IF(E14="","",E14)</f>
        <v>Podľa výberu investora</v>
      </c>
      <c r="AI90" s="22" t="s">
        <v>34</v>
      </c>
      <c r="AM90" s="137" t="str">
        <f>IF(E20="","",E20)</f>
        <v>ADplan s.r.o.,Jelka,Mierová ul. 956/14</v>
      </c>
      <c r="AN90" s="138"/>
      <c r="AO90" s="138"/>
      <c r="AP90" s="138"/>
      <c r="AR90" s="25"/>
      <c r="AS90" s="141"/>
      <c r="AT90" s="142"/>
      <c r="BD90" s="48"/>
    </row>
    <row r="91" spans="1:91" s="1" customFormat="1" ht="10.9" customHeight="1" x14ac:dyDescent="0.2">
      <c r="B91" s="25"/>
      <c r="AR91" s="25"/>
      <c r="AS91" s="141"/>
      <c r="AT91" s="142"/>
      <c r="BD91" s="48"/>
    </row>
    <row r="92" spans="1:91" s="1" customFormat="1" ht="29.25" customHeight="1" x14ac:dyDescent="0.2">
      <c r="B92" s="25"/>
      <c r="C92" s="166" t="s">
        <v>59</v>
      </c>
      <c r="D92" s="146"/>
      <c r="E92" s="146"/>
      <c r="F92" s="146"/>
      <c r="G92" s="146"/>
      <c r="H92" s="49"/>
      <c r="I92" s="145" t="s">
        <v>60</v>
      </c>
      <c r="J92" s="146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  <c r="AA92" s="146"/>
      <c r="AB92" s="146"/>
      <c r="AC92" s="146"/>
      <c r="AD92" s="146"/>
      <c r="AE92" s="146"/>
      <c r="AF92" s="146"/>
      <c r="AG92" s="154" t="s">
        <v>61</v>
      </c>
      <c r="AH92" s="146"/>
      <c r="AI92" s="146"/>
      <c r="AJ92" s="146"/>
      <c r="AK92" s="146"/>
      <c r="AL92" s="146"/>
      <c r="AM92" s="146"/>
      <c r="AN92" s="145" t="s">
        <v>62</v>
      </c>
      <c r="AO92" s="146"/>
      <c r="AP92" s="147"/>
      <c r="AQ92" s="50" t="s">
        <v>63</v>
      </c>
      <c r="AR92" s="25"/>
      <c r="AS92" s="51" t="s">
        <v>64</v>
      </c>
      <c r="AT92" s="52" t="s">
        <v>65</v>
      </c>
      <c r="AU92" s="52" t="s">
        <v>66</v>
      </c>
      <c r="AV92" s="52" t="s">
        <v>67</v>
      </c>
      <c r="AW92" s="52" t="s">
        <v>68</v>
      </c>
      <c r="AX92" s="52" t="s">
        <v>69</v>
      </c>
      <c r="AY92" s="52" t="s">
        <v>70</v>
      </c>
      <c r="AZ92" s="52" t="s">
        <v>71</v>
      </c>
      <c r="BA92" s="52" t="s">
        <v>72</v>
      </c>
      <c r="BB92" s="52" t="s">
        <v>73</v>
      </c>
      <c r="BC92" s="52" t="s">
        <v>74</v>
      </c>
      <c r="BD92" s="53" t="s">
        <v>75</v>
      </c>
    </row>
    <row r="93" spans="1:91" s="1" customFormat="1" ht="10.9" customHeight="1" x14ac:dyDescent="0.2">
      <c r="B93" s="25"/>
      <c r="AR93" s="25"/>
      <c r="AS93" s="54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7"/>
    </row>
    <row r="94" spans="1:91" s="5" customFormat="1" ht="32.5" customHeight="1" x14ac:dyDescent="0.2">
      <c r="B94" s="55"/>
      <c r="C94" s="56" t="s">
        <v>76</v>
      </c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144">
        <f>AG95</f>
        <v>0</v>
      </c>
      <c r="AH94" s="144"/>
      <c r="AI94" s="144"/>
      <c r="AJ94" s="144"/>
      <c r="AK94" s="144"/>
      <c r="AL94" s="144"/>
      <c r="AM94" s="144"/>
      <c r="AN94" s="143">
        <f>AN95</f>
        <v>0</v>
      </c>
      <c r="AO94" s="143"/>
      <c r="AP94" s="143"/>
      <c r="AQ94" s="59" t="s">
        <v>1</v>
      </c>
      <c r="AR94" s="55"/>
      <c r="AS94" s="60" t="e">
        <f>ROUND(AS95+#REF!+#REF!,2)</f>
        <v>#REF!</v>
      </c>
      <c r="AT94" s="61" t="e">
        <f t="shared" ref="AT94:AT95" si="0">ROUND(SUM(AV94:AW94),2)</f>
        <v>#REF!</v>
      </c>
      <c r="AU94" s="62" t="e">
        <f>ROUND(AU95+#REF!+#REF!,5)</f>
        <v>#REF!</v>
      </c>
      <c r="AV94" s="61" t="e">
        <f>ROUND(AZ94*L29,2)</f>
        <v>#REF!</v>
      </c>
      <c r="AW94" s="61" t="e">
        <f>ROUND(BA94*L30,2)</f>
        <v>#REF!</v>
      </c>
      <c r="AX94" s="61" t="e">
        <f>ROUND(BB94*L29,2)</f>
        <v>#REF!</v>
      </c>
      <c r="AY94" s="61" t="e">
        <f>ROUND(BC94*L30,2)</f>
        <v>#REF!</v>
      </c>
      <c r="AZ94" s="61" t="e">
        <f>ROUND(AZ95+#REF!+#REF!,2)</f>
        <v>#REF!</v>
      </c>
      <c r="BA94" s="61" t="e">
        <f>ROUND(BA95+#REF!+#REF!,2)</f>
        <v>#REF!</v>
      </c>
      <c r="BB94" s="61" t="e">
        <f>ROUND(BB95+#REF!+#REF!,2)</f>
        <v>#REF!</v>
      </c>
      <c r="BC94" s="61" t="e">
        <f>ROUND(BC95+#REF!+#REF!,2)</f>
        <v>#REF!</v>
      </c>
      <c r="BD94" s="63" t="e">
        <f>ROUND(BD95+#REF!+#REF!,2)</f>
        <v>#REF!</v>
      </c>
      <c r="BS94" s="64" t="s">
        <v>77</v>
      </c>
      <c r="BT94" s="64" t="s">
        <v>78</v>
      </c>
      <c r="BU94" s="65" t="s">
        <v>79</v>
      </c>
      <c r="BV94" s="64" t="s">
        <v>80</v>
      </c>
      <c r="BW94" s="64" t="s">
        <v>4</v>
      </c>
      <c r="BX94" s="64" t="s">
        <v>81</v>
      </c>
      <c r="CL94" s="64" t="s">
        <v>15</v>
      </c>
    </row>
    <row r="95" spans="1:91" s="6" customFormat="1" ht="16.5" customHeight="1" x14ac:dyDescent="0.2">
      <c r="A95" s="66" t="s">
        <v>82</v>
      </c>
      <c r="B95" s="67"/>
      <c r="C95" s="68"/>
      <c r="D95" s="167" t="s">
        <v>83</v>
      </c>
      <c r="E95" s="167"/>
      <c r="F95" s="167"/>
      <c r="G95" s="167"/>
      <c r="H95" s="167"/>
      <c r="I95" s="69"/>
      <c r="J95" s="167" t="s">
        <v>84</v>
      </c>
      <c r="K95" s="167"/>
      <c r="L95" s="167"/>
      <c r="M95" s="167"/>
      <c r="N95" s="167"/>
      <c r="O95" s="167"/>
      <c r="P95" s="167"/>
      <c r="Q95" s="167"/>
      <c r="R95" s="167"/>
      <c r="S95" s="167"/>
      <c r="T95" s="167"/>
      <c r="U95" s="167"/>
      <c r="V95" s="167"/>
      <c r="W95" s="167"/>
      <c r="X95" s="167"/>
      <c r="Y95" s="167"/>
      <c r="Z95" s="167"/>
      <c r="AA95" s="167"/>
      <c r="AB95" s="167"/>
      <c r="AC95" s="167"/>
      <c r="AD95" s="167"/>
      <c r="AE95" s="167"/>
      <c r="AF95" s="167"/>
      <c r="AG95" s="134">
        <f>'SO-01 - Architektúra (sta...'!J30</f>
        <v>0</v>
      </c>
      <c r="AH95" s="135"/>
      <c r="AI95" s="135"/>
      <c r="AJ95" s="135"/>
      <c r="AK95" s="135"/>
      <c r="AL95" s="135"/>
      <c r="AM95" s="135"/>
      <c r="AN95" s="134">
        <f t="shared" ref="AN95" si="1">SUM(AG95,AT95)</f>
        <v>0</v>
      </c>
      <c r="AO95" s="135"/>
      <c r="AP95" s="135"/>
      <c r="AQ95" s="70" t="s">
        <v>85</v>
      </c>
      <c r="AR95" s="67"/>
      <c r="AS95" s="71">
        <v>0</v>
      </c>
      <c r="AT95" s="72">
        <f t="shared" si="0"/>
        <v>0</v>
      </c>
      <c r="AU95" s="73" t="e">
        <f>'SO-01 - Architektúra (sta...'!P119</f>
        <v>#REF!</v>
      </c>
      <c r="AV95" s="72">
        <f>'SO-01 - Architektúra (sta...'!J33</f>
        <v>0</v>
      </c>
      <c r="AW95" s="72">
        <f>'SO-01 - Architektúra (sta...'!J34</f>
        <v>0</v>
      </c>
      <c r="AX95" s="72">
        <f>'SO-01 - Architektúra (sta...'!J35</f>
        <v>0</v>
      </c>
      <c r="AY95" s="72">
        <f>'SO-01 - Architektúra (sta...'!J36</f>
        <v>0</v>
      </c>
      <c r="AZ95" s="72">
        <f>'SO-01 - Architektúra (sta...'!F33</f>
        <v>0</v>
      </c>
      <c r="BA95" s="72">
        <f>'SO-01 - Architektúra (sta...'!F34</f>
        <v>0</v>
      </c>
      <c r="BB95" s="72">
        <f>'SO-01 - Architektúra (sta...'!F35</f>
        <v>0</v>
      </c>
      <c r="BC95" s="72">
        <f>'SO-01 - Architektúra (sta...'!F36</f>
        <v>0</v>
      </c>
      <c r="BD95" s="74">
        <f>'SO-01 - Architektúra (sta...'!F37</f>
        <v>0</v>
      </c>
      <c r="BT95" s="75" t="s">
        <v>86</v>
      </c>
      <c r="BV95" s="75" t="s">
        <v>80</v>
      </c>
      <c r="BW95" s="75" t="s">
        <v>87</v>
      </c>
      <c r="BX95" s="75" t="s">
        <v>4</v>
      </c>
      <c r="CL95" s="75" t="s">
        <v>1</v>
      </c>
      <c r="CM95" s="75" t="s">
        <v>78</v>
      </c>
    </row>
    <row r="96" spans="1:91" s="1" customFormat="1" ht="30" customHeight="1" x14ac:dyDescent="0.2">
      <c r="B96" s="25"/>
      <c r="AR96" s="25"/>
    </row>
    <row r="97" spans="2:44" s="1" customFormat="1" ht="7" customHeight="1" x14ac:dyDescent="0.2">
      <c r="B97" s="37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25"/>
    </row>
  </sheetData>
  <mergeCells count="40">
    <mergeCell ref="W28:AE28"/>
    <mergeCell ref="AK28:AO28"/>
    <mergeCell ref="C92:G92"/>
    <mergeCell ref="D95:H95"/>
    <mergeCell ref="I92:AF92"/>
    <mergeCell ref="J95:AF95"/>
    <mergeCell ref="L29:P29"/>
    <mergeCell ref="W29:AE29"/>
    <mergeCell ref="L31:P31"/>
    <mergeCell ref="L32:P32"/>
    <mergeCell ref="W32:AE32"/>
    <mergeCell ref="W31:AE31"/>
    <mergeCell ref="L33:P33"/>
    <mergeCell ref="W33:AE33"/>
    <mergeCell ref="AK33:AO33"/>
    <mergeCell ref="AK35:AO35"/>
    <mergeCell ref="X35:AB35"/>
    <mergeCell ref="AR2:BE2"/>
    <mergeCell ref="AG92:AM92"/>
    <mergeCell ref="AK31:AO31"/>
    <mergeCell ref="K5:AO5"/>
    <mergeCell ref="K6:AO6"/>
    <mergeCell ref="AK32:AO32"/>
    <mergeCell ref="L85:AO85"/>
    <mergeCell ref="AK29:AO29"/>
    <mergeCell ref="AK30:AO30"/>
    <mergeCell ref="L30:P30"/>
    <mergeCell ref="W30:AE30"/>
    <mergeCell ref="E23:AN23"/>
    <mergeCell ref="AK26:AO26"/>
    <mergeCell ref="L28:P28"/>
    <mergeCell ref="AG95:AM95"/>
    <mergeCell ref="AM87:AN87"/>
    <mergeCell ref="AM89:AP89"/>
    <mergeCell ref="AS89:AT91"/>
    <mergeCell ref="AN94:AP94"/>
    <mergeCell ref="AG94:AM94"/>
    <mergeCell ref="AM90:AP90"/>
    <mergeCell ref="AN92:AP92"/>
    <mergeCell ref="AN95:AP95"/>
  </mergeCells>
  <hyperlinks>
    <hyperlink ref="A95" location="'SO-01 - Architektúra (sta...'!C2" display="/" xr:uid="{00000000-0004-0000-0000-000000000000}"/>
  </hyperlinks>
  <pageMargins left="0.39374999999999999" right="0.39374999999999999" top="0.39374999999999999" bottom="0.39374999999999999" header="0" footer="0"/>
  <pageSetup paperSize="9" scale="74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127"/>
  <sheetViews>
    <sheetView showGridLines="0" tabSelected="1" zoomScale="115" zoomScaleNormal="115" workbookViewId="0">
      <selection activeCell="I127" sqref="I127"/>
    </sheetView>
  </sheetViews>
  <sheetFormatPr defaultRowHeight="10" x14ac:dyDescent="0.2"/>
  <cols>
    <col min="1" max="1" width="8.33203125" customWidth="1"/>
    <col min="2" max="2" width="1.109375" customWidth="1"/>
    <col min="3" max="3" width="4.109375" customWidth="1"/>
    <col min="4" max="4" width="4.33203125" customWidth="1"/>
    <col min="5" max="5" width="17.109375" customWidth="1"/>
    <col min="6" max="6" width="50.77734375" customWidth="1"/>
    <col min="7" max="7" width="7.44140625" customWidth="1"/>
    <col min="8" max="8" width="11.44140625" customWidth="1"/>
    <col min="9" max="10" width="20.109375" customWidth="1"/>
    <col min="11" max="11" width="20.109375" hidden="1" customWidth="1"/>
    <col min="12" max="12" width="9.33203125" customWidth="1"/>
    <col min="13" max="13" width="10.77734375" hidden="1" customWidth="1"/>
    <col min="14" max="14" width="9.33203125" hidden="1"/>
    <col min="15" max="21" width="14.10937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7" customHeight="1" x14ac:dyDescent="0.2">
      <c r="L2" s="152" t="s">
        <v>5</v>
      </c>
      <c r="M2" s="153"/>
      <c r="N2" s="153"/>
      <c r="O2" s="153"/>
      <c r="P2" s="153"/>
      <c r="Q2" s="153"/>
      <c r="R2" s="153"/>
      <c r="S2" s="153"/>
      <c r="T2" s="153"/>
      <c r="U2" s="153"/>
      <c r="V2" s="153"/>
      <c r="AT2" s="13" t="s">
        <v>87</v>
      </c>
    </row>
    <row r="3" spans="2:46" ht="7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78</v>
      </c>
    </row>
    <row r="4" spans="2:46" ht="25" customHeight="1" x14ac:dyDescent="0.2">
      <c r="B4" s="16"/>
      <c r="D4" s="17" t="s">
        <v>90</v>
      </c>
      <c r="L4" s="16"/>
      <c r="M4" s="76" t="s">
        <v>9</v>
      </c>
      <c r="AT4" s="13" t="s">
        <v>3</v>
      </c>
    </row>
    <row r="5" spans="2:46" ht="7" customHeight="1" x14ac:dyDescent="0.2">
      <c r="B5" s="16"/>
      <c r="L5" s="16"/>
    </row>
    <row r="6" spans="2:46" ht="12" customHeight="1" x14ac:dyDescent="0.2">
      <c r="B6" s="16"/>
      <c r="D6" s="22" t="s">
        <v>13</v>
      </c>
      <c r="L6" s="16"/>
    </row>
    <row r="7" spans="2:46" ht="16.5" customHeight="1" x14ac:dyDescent="0.2">
      <c r="B7" s="16"/>
      <c r="E7" s="168" t="str">
        <f>'Rekapitulácia stavby'!K6</f>
        <v>Modernizácia výrobných technológií prevádzky v obci Jelka - Erik Márton, s.r.o.</v>
      </c>
      <c r="F7" s="169"/>
      <c r="G7" s="169"/>
      <c r="H7" s="169"/>
      <c r="L7" s="16"/>
    </row>
    <row r="8" spans="2:46" s="1" customFormat="1" ht="12" customHeight="1" x14ac:dyDescent="0.2">
      <c r="B8" s="25"/>
      <c r="D8" s="22" t="s">
        <v>91</v>
      </c>
      <c r="L8" s="25"/>
    </row>
    <row r="9" spans="2:46" s="1" customFormat="1" ht="16.5" customHeight="1" x14ac:dyDescent="0.2">
      <c r="B9" s="25"/>
      <c r="E9" s="159" t="s">
        <v>92</v>
      </c>
      <c r="F9" s="170"/>
      <c r="G9" s="170"/>
      <c r="H9" s="170"/>
      <c r="L9" s="25"/>
    </row>
    <row r="10" spans="2:46" s="1" customFormat="1" x14ac:dyDescent="0.2">
      <c r="B10" s="25"/>
      <c r="L10" s="25"/>
    </row>
    <row r="11" spans="2:46" s="1" customFormat="1" ht="12" customHeight="1" x14ac:dyDescent="0.2">
      <c r="B11" s="25"/>
      <c r="D11" s="22" t="s">
        <v>14</v>
      </c>
      <c r="F11" s="20" t="s">
        <v>1</v>
      </c>
      <c r="I11" s="22" t="s">
        <v>16</v>
      </c>
      <c r="J11" s="20" t="s">
        <v>1</v>
      </c>
      <c r="L11" s="25"/>
    </row>
    <row r="12" spans="2:46" s="1" customFormat="1" ht="12" customHeight="1" x14ac:dyDescent="0.2">
      <c r="B12" s="25"/>
      <c r="D12" s="22" t="s">
        <v>18</v>
      </c>
      <c r="F12" s="20" t="s">
        <v>19</v>
      </c>
      <c r="I12" s="22" t="s">
        <v>20</v>
      </c>
      <c r="J12" s="45"/>
      <c r="L12" s="25"/>
    </row>
    <row r="13" spans="2:46" s="1" customFormat="1" ht="10.9" customHeight="1" x14ac:dyDescent="0.2">
      <c r="B13" s="25"/>
      <c r="L13" s="25"/>
    </row>
    <row r="14" spans="2:46" s="1" customFormat="1" ht="12" customHeight="1" x14ac:dyDescent="0.2">
      <c r="B14" s="25"/>
      <c r="D14" s="22" t="s">
        <v>21</v>
      </c>
      <c r="I14" s="22" t="s">
        <v>22</v>
      </c>
      <c r="J14" s="20" t="s">
        <v>23</v>
      </c>
      <c r="L14" s="25"/>
    </row>
    <row r="15" spans="2:46" s="1" customFormat="1" ht="18" customHeight="1" x14ac:dyDescent="0.2">
      <c r="B15" s="25"/>
      <c r="E15" s="20" t="s">
        <v>24</v>
      </c>
      <c r="I15" s="22" t="s">
        <v>25</v>
      </c>
      <c r="J15" s="20" t="s">
        <v>26</v>
      </c>
      <c r="L15" s="25"/>
    </row>
    <row r="16" spans="2:46" s="1" customFormat="1" ht="7" customHeight="1" x14ac:dyDescent="0.2">
      <c r="B16" s="25"/>
      <c r="L16" s="25"/>
    </row>
    <row r="17" spans="2:12" s="1" customFormat="1" ht="12" customHeight="1" x14ac:dyDescent="0.2">
      <c r="B17" s="25"/>
      <c r="D17" s="22" t="s">
        <v>27</v>
      </c>
      <c r="I17" s="22" t="s">
        <v>22</v>
      </c>
      <c r="J17" s="20" t="s">
        <v>1</v>
      </c>
      <c r="L17" s="25"/>
    </row>
    <row r="18" spans="2:12" s="1" customFormat="1" ht="18" customHeight="1" x14ac:dyDescent="0.2">
      <c r="B18" s="25"/>
      <c r="E18" s="20" t="s">
        <v>28</v>
      </c>
      <c r="I18" s="22" t="s">
        <v>25</v>
      </c>
      <c r="J18" s="20" t="s">
        <v>1</v>
      </c>
      <c r="L18" s="25"/>
    </row>
    <row r="19" spans="2:12" s="1" customFormat="1" ht="7" customHeight="1" x14ac:dyDescent="0.2">
      <c r="B19" s="25"/>
      <c r="L19" s="25"/>
    </row>
    <row r="20" spans="2:12" s="1" customFormat="1" ht="12" customHeight="1" x14ac:dyDescent="0.2">
      <c r="B20" s="25"/>
      <c r="D20" s="22" t="s">
        <v>29</v>
      </c>
      <c r="I20" s="22" t="s">
        <v>22</v>
      </c>
      <c r="J20" s="20" t="s">
        <v>30</v>
      </c>
      <c r="L20" s="25"/>
    </row>
    <row r="21" spans="2:12" s="1" customFormat="1" ht="18" customHeight="1" x14ac:dyDescent="0.2">
      <c r="B21" s="25"/>
      <c r="E21" s="20" t="s">
        <v>31</v>
      </c>
      <c r="I21" s="22" t="s">
        <v>25</v>
      </c>
      <c r="J21" s="20" t="s">
        <v>32</v>
      </c>
      <c r="L21" s="25"/>
    </row>
    <row r="22" spans="2:12" s="1" customFormat="1" ht="7" customHeight="1" x14ac:dyDescent="0.2">
      <c r="B22" s="25"/>
      <c r="L22" s="25"/>
    </row>
    <row r="23" spans="2:12" s="1" customFormat="1" ht="12" customHeight="1" x14ac:dyDescent="0.2">
      <c r="B23" s="25"/>
      <c r="D23" s="22" t="s">
        <v>34</v>
      </c>
      <c r="I23" s="22" t="s">
        <v>22</v>
      </c>
      <c r="J23" s="20" t="s">
        <v>35</v>
      </c>
      <c r="L23" s="25"/>
    </row>
    <row r="24" spans="2:12" s="1" customFormat="1" ht="18" customHeight="1" x14ac:dyDescent="0.2">
      <c r="B24" s="25"/>
      <c r="E24" s="20" t="s">
        <v>31</v>
      </c>
      <c r="I24" s="22" t="s">
        <v>25</v>
      </c>
      <c r="J24" s="20" t="s">
        <v>36</v>
      </c>
      <c r="L24" s="25"/>
    </row>
    <row r="25" spans="2:12" s="1" customFormat="1" ht="7" customHeight="1" x14ac:dyDescent="0.2">
      <c r="B25" s="25"/>
      <c r="L25" s="25"/>
    </row>
    <row r="26" spans="2:12" s="1" customFormat="1" ht="12" customHeight="1" x14ac:dyDescent="0.2">
      <c r="B26" s="25"/>
      <c r="D26" s="22" t="s">
        <v>37</v>
      </c>
      <c r="L26" s="25"/>
    </row>
    <row r="27" spans="2:12" s="7" customFormat="1" ht="214.5" customHeight="1" x14ac:dyDescent="0.2">
      <c r="B27" s="77"/>
      <c r="E27" s="162" t="s">
        <v>136</v>
      </c>
      <c r="F27" s="162"/>
      <c r="G27" s="162"/>
      <c r="H27" s="162"/>
      <c r="L27" s="77"/>
    </row>
    <row r="28" spans="2:12" s="1" customFormat="1" ht="7" customHeight="1" x14ac:dyDescent="0.2">
      <c r="B28" s="25"/>
      <c r="L28" s="25"/>
    </row>
    <row r="29" spans="2:12" s="1" customFormat="1" ht="7" customHeight="1" x14ac:dyDescent="0.2">
      <c r="B29" s="25"/>
      <c r="D29" s="46"/>
      <c r="E29" s="46"/>
      <c r="F29" s="46"/>
      <c r="G29" s="46"/>
      <c r="H29" s="46"/>
      <c r="I29" s="46"/>
      <c r="J29" s="46"/>
      <c r="K29" s="46"/>
      <c r="L29" s="25"/>
    </row>
    <row r="30" spans="2:12" s="1" customFormat="1" ht="25.4" customHeight="1" x14ac:dyDescent="0.2">
      <c r="B30" s="25"/>
      <c r="D30" s="78" t="s">
        <v>38</v>
      </c>
      <c r="J30" s="58">
        <f>ROUND(J119, 2)</f>
        <v>0</v>
      </c>
      <c r="L30" s="25"/>
    </row>
    <row r="31" spans="2:12" s="1" customFormat="1" ht="7" customHeight="1" x14ac:dyDescent="0.2">
      <c r="B31" s="25"/>
      <c r="D31" s="46"/>
      <c r="E31" s="46"/>
      <c r="F31" s="46"/>
      <c r="G31" s="46"/>
      <c r="H31" s="46"/>
      <c r="I31" s="46"/>
      <c r="J31" s="46"/>
      <c r="K31" s="46"/>
      <c r="L31" s="25"/>
    </row>
    <row r="32" spans="2:12" s="1" customFormat="1" ht="14.5" customHeight="1" x14ac:dyDescent="0.2">
      <c r="B32" s="25"/>
      <c r="F32" s="28" t="s">
        <v>40</v>
      </c>
      <c r="I32" s="28" t="s">
        <v>39</v>
      </c>
      <c r="J32" s="28" t="s">
        <v>41</v>
      </c>
      <c r="L32" s="25"/>
    </row>
    <row r="33" spans="2:12" s="1" customFormat="1" ht="14.5" customHeight="1" x14ac:dyDescent="0.2">
      <c r="B33" s="25"/>
      <c r="D33" s="79" t="s">
        <v>42</v>
      </c>
      <c r="E33" s="22" t="s">
        <v>43</v>
      </c>
      <c r="F33" s="80">
        <f>ROUND((SUM(BE119:BE126)),  2)</f>
        <v>0</v>
      </c>
      <c r="I33" s="81">
        <v>0.2</v>
      </c>
      <c r="J33" s="80">
        <f>ROUND(((SUM(BE119:BE126))*I33),  2)</f>
        <v>0</v>
      </c>
      <c r="L33" s="25"/>
    </row>
    <row r="34" spans="2:12" s="1" customFormat="1" ht="14.5" customHeight="1" x14ac:dyDescent="0.2">
      <c r="B34" s="25"/>
      <c r="E34" s="22" t="s">
        <v>44</v>
      </c>
      <c r="F34" s="80">
        <f>ROUND((SUM(BF119:BF126)),  2)</f>
        <v>0</v>
      </c>
      <c r="I34" s="81">
        <v>0.2</v>
      </c>
      <c r="J34" s="80">
        <f>ROUND(((SUM(BF119:BF126))*I34),  2)</f>
        <v>0</v>
      </c>
      <c r="L34" s="25"/>
    </row>
    <row r="35" spans="2:12" s="1" customFormat="1" ht="14.5" hidden="1" customHeight="1" x14ac:dyDescent="0.2">
      <c r="B35" s="25"/>
      <c r="E35" s="22" t="s">
        <v>45</v>
      </c>
      <c r="F35" s="80">
        <f>ROUND((SUM(BG119:BG126)),  2)</f>
        <v>0</v>
      </c>
      <c r="I35" s="81">
        <v>0.2</v>
      </c>
      <c r="J35" s="80">
        <f>0</f>
        <v>0</v>
      </c>
      <c r="L35" s="25"/>
    </row>
    <row r="36" spans="2:12" s="1" customFormat="1" ht="14.5" hidden="1" customHeight="1" x14ac:dyDescent="0.2">
      <c r="B36" s="25"/>
      <c r="E36" s="22" t="s">
        <v>46</v>
      </c>
      <c r="F36" s="80">
        <f>ROUND((SUM(BH119:BH126)),  2)</f>
        <v>0</v>
      </c>
      <c r="I36" s="81">
        <v>0.2</v>
      </c>
      <c r="J36" s="80">
        <f>0</f>
        <v>0</v>
      </c>
      <c r="L36" s="25"/>
    </row>
    <row r="37" spans="2:12" s="1" customFormat="1" ht="14.5" hidden="1" customHeight="1" x14ac:dyDescent="0.2">
      <c r="B37" s="25"/>
      <c r="E37" s="22" t="s">
        <v>47</v>
      </c>
      <c r="F37" s="80">
        <f>ROUND((SUM(BI119:BI126)),  2)</f>
        <v>0</v>
      </c>
      <c r="I37" s="81">
        <v>0</v>
      </c>
      <c r="J37" s="80">
        <f>0</f>
        <v>0</v>
      </c>
      <c r="L37" s="25"/>
    </row>
    <row r="38" spans="2:12" s="1" customFormat="1" ht="7" customHeight="1" x14ac:dyDescent="0.2">
      <c r="B38" s="25"/>
      <c r="L38" s="25"/>
    </row>
    <row r="39" spans="2:12" s="1" customFormat="1" ht="25.4" customHeight="1" x14ac:dyDescent="0.2">
      <c r="B39" s="25"/>
      <c r="C39" s="82"/>
      <c r="D39" s="83" t="s">
        <v>48</v>
      </c>
      <c r="E39" s="49"/>
      <c r="F39" s="49"/>
      <c r="G39" s="84" t="s">
        <v>49</v>
      </c>
      <c r="H39" s="85" t="s">
        <v>50</v>
      </c>
      <c r="I39" s="49"/>
      <c r="J39" s="86">
        <f>SUM(J30:J37)</f>
        <v>0</v>
      </c>
      <c r="K39" s="87"/>
      <c r="L39" s="25"/>
    </row>
    <row r="40" spans="2:12" s="1" customFormat="1" ht="14.5" customHeight="1" x14ac:dyDescent="0.2">
      <c r="B40" s="25"/>
      <c r="L40" s="25"/>
    </row>
    <row r="41" spans="2:12" ht="14.5" customHeight="1" x14ac:dyDescent="0.2">
      <c r="B41" s="16"/>
      <c r="L41" s="16"/>
    </row>
    <row r="42" spans="2:12" ht="14.5" customHeight="1" x14ac:dyDescent="0.2">
      <c r="B42" s="16"/>
      <c r="L42" s="16"/>
    </row>
    <row r="43" spans="2:12" ht="14.5" customHeight="1" x14ac:dyDescent="0.2">
      <c r="B43" s="16"/>
      <c r="L43" s="16"/>
    </row>
    <row r="44" spans="2:12" ht="14.5" customHeight="1" x14ac:dyDescent="0.2">
      <c r="B44" s="16"/>
      <c r="L44" s="16"/>
    </row>
    <row r="45" spans="2:12" ht="14.5" customHeight="1" x14ac:dyDescent="0.2">
      <c r="B45" s="16"/>
      <c r="L45" s="16"/>
    </row>
    <row r="46" spans="2:12" ht="14.5" customHeight="1" x14ac:dyDescent="0.2">
      <c r="B46" s="16"/>
      <c r="L46" s="16"/>
    </row>
    <row r="47" spans="2:12" ht="14.5" customHeight="1" x14ac:dyDescent="0.2">
      <c r="B47" s="16"/>
      <c r="L47" s="16"/>
    </row>
    <row r="48" spans="2:12" ht="14.5" customHeight="1" x14ac:dyDescent="0.2">
      <c r="B48" s="16"/>
      <c r="L48" s="16"/>
    </row>
    <row r="49" spans="2:12" ht="14.5" customHeight="1" x14ac:dyDescent="0.2">
      <c r="B49" s="16"/>
      <c r="L49" s="16"/>
    </row>
    <row r="50" spans="2:12" s="1" customFormat="1" ht="14.5" customHeight="1" x14ac:dyDescent="0.2">
      <c r="B50" s="25"/>
      <c r="D50" s="34" t="s">
        <v>51</v>
      </c>
      <c r="E50" s="35"/>
      <c r="F50" s="35"/>
      <c r="G50" s="34" t="s">
        <v>52</v>
      </c>
      <c r="H50" s="35"/>
      <c r="I50" s="35"/>
      <c r="J50" s="35"/>
      <c r="K50" s="35"/>
      <c r="L50" s="25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5" x14ac:dyDescent="0.2">
      <c r="B61" s="25"/>
      <c r="D61" s="36" t="s">
        <v>53</v>
      </c>
      <c r="E61" s="27"/>
      <c r="F61" s="88" t="s">
        <v>54</v>
      </c>
      <c r="G61" s="36" t="s">
        <v>53</v>
      </c>
      <c r="H61" s="27"/>
      <c r="I61" s="27"/>
      <c r="J61" s="89" t="s">
        <v>54</v>
      </c>
      <c r="K61" s="27"/>
      <c r="L61" s="25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3" x14ac:dyDescent="0.2">
      <c r="B65" s="25"/>
      <c r="D65" s="34" t="s">
        <v>55</v>
      </c>
      <c r="E65" s="35"/>
      <c r="F65" s="35"/>
      <c r="G65" s="34" t="s">
        <v>56</v>
      </c>
      <c r="H65" s="35"/>
      <c r="I65" s="35"/>
      <c r="J65" s="35"/>
      <c r="K65" s="35"/>
      <c r="L65" s="25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5" x14ac:dyDescent="0.2">
      <c r="B76" s="25"/>
      <c r="D76" s="36" t="s">
        <v>53</v>
      </c>
      <c r="E76" s="27"/>
      <c r="F76" s="88" t="s">
        <v>54</v>
      </c>
      <c r="G76" s="36" t="s">
        <v>53</v>
      </c>
      <c r="H76" s="27"/>
      <c r="I76" s="27"/>
      <c r="J76" s="89" t="s">
        <v>54</v>
      </c>
      <c r="K76" s="27"/>
      <c r="L76" s="25"/>
    </row>
    <row r="77" spans="2:12" s="1" customFormat="1" ht="14.5" customHeight="1" x14ac:dyDescent="0.2"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25"/>
    </row>
    <row r="81" spans="2:47" s="1" customFormat="1" ht="7" customHeight="1" x14ac:dyDescent="0.2"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25"/>
    </row>
    <row r="82" spans="2:47" s="1" customFormat="1" ht="25" customHeight="1" x14ac:dyDescent="0.2">
      <c r="B82" s="25"/>
      <c r="C82" s="17" t="s">
        <v>93</v>
      </c>
      <c r="L82" s="25"/>
    </row>
    <row r="83" spans="2:47" s="1" customFormat="1" ht="7" customHeight="1" x14ac:dyDescent="0.2">
      <c r="B83" s="25"/>
      <c r="L83" s="25"/>
    </row>
    <row r="84" spans="2:47" s="1" customFormat="1" ht="12" customHeight="1" x14ac:dyDescent="0.2">
      <c r="B84" s="25"/>
      <c r="C84" s="22" t="s">
        <v>13</v>
      </c>
      <c r="L84" s="25"/>
    </row>
    <row r="85" spans="2:47" s="1" customFormat="1" ht="16.5" customHeight="1" x14ac:dyDescent="0.2">
      <c r="B85" s="25"/>
      <c r="E85" s="168" t="str">
        <f>E7</f>
        <v>Modernizácia výrobných technológií prevádzky v obci Jelka - Erik Márton, s.r.o.</v>
      </c>
      <c r="F85" s="169"/>
      <c r="G85" s="169"/>
      <c r="H85" s="169"/>
      <c r="L85" s="25"/>
    </row>
    <row r="86" spans="2:47" s="1" customFormat="1" ht="12" customHeight="1" x14ac:dyDescent="0.2">
      <c r="B86" s="25"/>
      <c r="C86" s="22" t="s">
        <v>91</v>
      </c>
      <c r="L86" s="25"/>
    </row>
    <row r="87" spans="2:47" s="1" customFormat="1" ht="16.5" customHeight="1" x14ac:dyDescent="0.2">
      <c r="B87" s="25"/>
      <c r="E87" s="159" t="str">
        <f>E9</f>
        <v>SO-01 - Architektúra (stavebná časť)</v>
      </c>
      <c r="F87" s="170"/>
      <c r="G87" s="170"/>
      <c r="H87" s="170"/>
      <c r="L87" s="25"/>
    </row>
    <row r="88" spans="2:47" s="1" customFormat="1" ht="7" customHeight="1" x14ac:dyDescent="0.2">
      <c r="B88" s="25"/>
      <c r="L88" s="25"/>
    </row>
    <row r="89" spans="2:47" s="1" customFormat="1" ht="12" customHeight="1" x14ac:dyDescent="0.2">
      <c r="B89" s="25"/>
      <c r="C89" s="22" t="s">
        <v>18</v>
      </c>
      <c r="F89" s="20" t="str">
        <f>F12</f>
        <v>k.ú.: Jelka, p.č.:1390/3,13,14 a15</v>
      </c>
      <c r="I89" s="22" t="s">
        <v>20</v>
      </c>
      <c r="J89" s="45" t="str">
        <f>IF(J12="","",J12)</f>
        <v/>
      </c>
      <c r="L89" s="25"/>
    </row>
    <row r="90" spans="2:47" s="1" customFormat="1" ht="7" customHeight="1" x14ac:dyDescent="0.2">
      <c r="B90" s="25"/>
      <c r="L90" s="25"/>
    </row>
    <row r="91" spans="2:47" s="1" customFormat="1" ht="40.15" customHeight="1" x14ac:dyDescent="0.2">
      <c r="B91" s="25"/>
      <c r="C91" s="22" t="s">
        <v>21</v>
      </c>
      <c r="F91" s="20" t="str">
        <f>E15</f>
        <v>Erik Márton s.r.o., Lehnice 97, 930 37 Lehnice</v>
      </c>
      <c r="I91" s="22" t="s">
        <v>29</v>
      </c>
      <c r="J91" s="23" t="str">
        <f>E21</f>
        <v>ADplan s.r.o.,Jelka,Mierová ul. 956/14</v>
      </c>
      <c r="L91" s="25"/>
    </row>
    <row r="92" spans="2:47" s="1" customFormat="1" ht="54.4" customHeight="1" x14ac:dyDescent="0.2">
      <c r="B92" s="25"/>
      <c r="C92" s="22" t="s">
        <v>27</v>
      </c>
      <c r="F92" s="20" t="str">
        <f>IF(E18="","",E18)</f>
        <v>Podľa výberu investora</v>
      </c>
      <c r="I92" s="22" t="s">
        <v>34</v>
      </c>
      <c r="J92" s="23" t="str">
        <f>E24</f>
        <v>ADplan s.r.o.,Jelka,Mierová ul. 956/14</v>
      </c>
      <c r="L92" s="25"/>
    </row>
    <row r="93" spans="2:47" s="1" customFormat="1" ht="10.4" customHeight="1" x14ac:dyDescent="0.2">
      <c r="B93" s="25"/>
      <c r="L93" s="25"/>
    </row>
    <row r="94" spans="2:47" s="1" customFormat="1" ht="29.25" customHeight="1" x14ac:dyDescent="0.2">
      <c r="B94" s="25"/>
      <c r="C94" s="90" t="s">
        <v>94</v>
      </c>
      <c r="D94" s="82"/>
      <c r="E94" s="82"/>
      <c r="F94" s="82"/>
      <c r="G94" s="82"/>
      <c r="H94" s="82"/>
      <c r="I94" s="82"/>
      <c r="J94" s="91" t="s">
        <v>95</v>
      </c>
      <c r="K94" s="82"/>
      <c r="L94" s="25"/>
    </row>
    <row r="95" spans="2:47" s="1" customFormat="1" ht="10.4" customHeight="1" x14ac:dyDescent="0.2">
      <c r="B95" s="25"/>
      <c r="L95" s="25"/>
    </row>
    <row r="96" spans="2:47" s="1" customFormat="1" ht="22.9" customHeight="1" x14ac:dyDescent="0.2">
      <c r="B96" s="25"/>
      <c r="C96" s="92" t="s">
        <v>96</v>
      </c>
      <c r="J96" s="58">
        <f>J119</f>
        <v>0</v>
      </c>
      <c r="L96" s="25"/>
      <c r="AU96" s="13" t="s">
        <v>97</v>
      </c>
    </row>
    <row r="97" spans="2:12" s="8" customFormat="1" ht="25" customHeight="1" x14ac:dyDescent="0.2">
      <c r="B97" s="93"/>
      <c r="D97" s="94" t="s">
        <v>98</v>
      </c>
      <c r="E97" s="95"/>
      <c r="F97" s="95"/>
      <c r="G97" s="95"/>
      <c r="H97" s="95"/>
      <c r="I97" s="95"/>
      <c r="J97" s="96">
        <f>J120</f>
        <v>0</v>
      </c>
      <c r="L97" s="93"/>
    </row>
    <row r="98" spans="2:12" s="9" customFormat="1" ht="19.899999999999999" customHeight="1" x14ac:dyDescent="0.2">
      <c r="B98" s="97"/>
      <c r="D98" s="98" t="s">
        <v>99</v>
      </c>
      <c r="E98" s="99"/>
      <c r="F98" s="99"/>
      <c r="G98" s="99"/>
      <c r="H98" s="99"/>
      <c r="I98" s="99"/>
      <c r="J98" s="100">
        <f>J121</f>
        <v>0</v>
      </c>
      <c r="L98" s="97"/>
    </row>
    <row r="99" spans="2:12" s="9" customFormat="1" ht="19.899999999999999" customHeight="1" x14ac:dyDescent="0.2">
      <c r="B99" s="97"/>
      <c r="D99" s="98" t="s">
        <v>100</v>
      </c>
      <c r="E99" s="99"/>
      <c r="F99" s="99"/>
      <c r="G99" s="99"/>
      <c r="H99" s="99"/>
      <c r="I99" s="99"/>
      <c r="J99" s="100">
        <f>J125</f>
        <v>0</v>
      </c>
      <c r="L99" s="97"/>
    </row>
    <row r="100" spans="2:12" s="1" customFormat="1" ht="21.75" customHeight="1" x14ac:dyDescent="0.2">
      <c r="B100" s="25"/>
      <c r="L100" s="25"/>
    </row>
    <row r="101" spans="2:12" s="1" customFormat="1" ht="7" customHeight="1" x14ac:dyDescent="0.2">
      <c r="B101" s="37"/>
      <c r="C101" s="38"/>
      <c r="D101" s="38"/>
      <c r="E101" s="38"/>
      <c r="F101" s="38"/>
      <c r="G101" s="38"/>
      <c r="H101" s="38"/>
      <c r="I101" s="38"/>
      <c r="J101" s="38"/>
      <c r="K101" s="38"/>
      <c r="L101" s="25"/>
    </row>
    <row r="105" spans="2:12" s="1" customFormat="1" ht="7" customHeight="1" x14ac:dyDescent="0.2">
      <c r="B105" s="39"/>
      <c r="C105" s="40"/>
      <c r="D105" s="40"/>
      <c r="E105" s="40"/>
      <c r="F105" s="40"/>
      <c r="G105" s="40"/>
      <c r="H105" s="40"/>
      <c r="I105" s="40"/>
      <c r="J105" s="40"/>
      <c r="K105" s="40"/>
      <c r="L105" s="25"/>
    </row>
    <row r="106" spans="2:12" s="1" customFormat="1" ht="25" customHeight="1" x14ac:dyDescent="0.2">
      <c r="B106" s="25"/>
      <c r="C106" s="17" t="s">
        <v>101</v>
      </c>
      <c r="L106" s="25"/>
    </row>
    <row r="107" spans="2:12" s="1" customFormat="1" ht="7" customHeight="1" x14ac:dyDescent="0.2">
      <c r="B107" s="25"/>
      <c r="L107" s="25"/>
    </row>
    <row r="108" spans="2:12" s="1" customFormat="1" ht="12" customHeight="1" x14ac:dyDescent="0.2">
      <c r="B108" s="25"/>
      <c r="C108" s="22" t="s">
        <v>13</v>
      </c>
      <c r="L108" s="25"/>
    </row>
    <row r="109" spans="2:12" s="1" customFormat="1" ht="16.5" customHeight="1" x14ac:dyDescent="0.2">
      <c r="B109" s="25"/>
      <c r="E109" s="168" t="str">
        <f>E7</f>
        <v>Modernizácia výrobných technológií prevádzky v obci Jelka - Erik Márton, s.r.o.</v>
      </c>
      <c r="F109" s="169"/>
      <c r="G109" s="169"/>
      <c r="H109" s="169"/>
      <c r="L109" s="25"/>
    </row>
    <row r="110" spans="2:12" s="1" customFormat="1" ht="12" customHeight="1" x14ac:dyDescent="0.2">
      <c r="B110" s="25"/>
      <c r="C110" s="22" t="s">
        <v>91</v>
      </c>
      <c r="L110" s="25"/>
    </row>
    <row r="111" spans="2:12" s="1" customFormat="1" ht="16.5" customHeight="1" x14ac:dyDescent="0.2">
      <c r="B111" s="25"/>
      <c r="E111" s="159" t="str">
        <f>E9</f>
        <v>SO-01 - Architektúra (stavebná časť)</v>
      </c>
      <c r="F111" s="170"/>
      <c r="G111" s="170"/>
      <c r="H111" s="170"/>
      <c r="L111" s="25"/>
    </row>
    <row r="112" spans="2:12" s="1" customFormat="1" ht="7" customHeight="1" x14ac:dyDescent="0.2">
      <c r="B112" s="25"/>
      <c r="L112" s="25"/>
    </row>
    <row r="113" spans="2:65" s="1" customFormat="1" ht="12" customHeight="1" x14ac:dyDescent="0.2">
      <c r="B113" s="25"/>
      <c r="C113" s="22" t="s">
        <v>18</v>
      </c>
      <c r="F113" s="20" t="str">
        <f>F12</f>
        <v>k.ú.: Jelka, p.č.:1390/3,13,14 a15</v>
      </c>
      <c r="I113" s="22" t="s">
        <v>20</v>
      </c>
      <c r="J113" s="45" t="str">
        <f>IF(J12="","",J12)</f>
        <v/>
      </c>
      <c r="L113" s="25"/>
    </row>
    <row r="114" spans="2:65" s="1" customFormat="1" ht="7" customHeight="1" x14ac:dyDescent="0.2">
      <c r="B114" s="25"/>
      <c r="L114" s="25"/>
    </row>
    <row r="115" spans="2:65" s="1" customFormat="1" ht="40.15" customHeight="1" x14ac:dyDescent="0.2">
      <c r="B115" s="25"/>
      <c r="C115" s="22" t="s">
        <v>21</v>
      </c>
      <c r="F115" s="20" t="str">
        <f>E15</f>
        <v>Erik Márton s.r.o., Lehnice 97, 930 37 Lehnice</v>
      </c>
      <c r="I115" s="22" t="s">
        <v>29</v>
      </c>
      <c r="J115" s="23" t="str">
        <f>E21</f>
        <v>ADplan s.r.o.,Jelka,Mierová ul. 956/14</v>
      </c>
      <c r="L115" s="25"/>
    </row>
    <row r="116" spans="2:65" s="1" customFormat="1" ht="54.4" customHeight="1" x14ac:dyDescent="0.2">
      <c r="B116" s="25"/>
      <c r="C116" s="22" t="s">
        <v>27</v>
      </c>
      <c r="F116" s="20" t="str">
        <f>IF(E18="","",E18)</f>
        <v>Podľa výberu investora</v>
      </c>
      <c r="I116" s="22" t="s">
        <v>34</v>
      </c>
      <c r="J116" s="23" t="str">
        <f>E24</f>
        <v>ADplan s.r.o.,Jelka,Mierová ul. 956/14</v>
      </c>
      <c r="L116" s="25"/>
    </row>
    <row r="117" spans="2:65" s="1" customFormat="1" ht="10.4" customHeight="1" x14ac:dyDescent="0.2">
      <c r="B117" s="25"/>
      <c r="L117" s="25"/>
    </row>
    <row r="118" spans="2:65" s="10" customFormat="1" ht="29.25" customHeight="1" x14ac:dyDescent="0.2">
      <c r="B118" s="101"/>
      <c r="C118" s="102" t="s">
        <v>102</v>
      </c>
      <c r="D118" s="103" t="s">
        <v>63</v>
      </c>
      <c r="E118" s="103" t="s">
        <v>59</v>
      </c>
      <c r="F118" s="103" t="s">
        <v>60</v>
      </c>
      <c r="G118" s="103" t="s">
        <v>103</v>
      </c>
      <c r="H118" s="103" t="s">
        <v>104</v>
      </c>
      <c r="I118" s="103" t="s">
        <v>105</v>
      </c>
      <c r="J118" s="104" t="s">
        <v>95</v>
      </c>
      <c r="K118" s="105" t="s">
        <v>106</v>
      </c>
      <c r="L118" s="101"/>
      <c r="M118" s="51" t="s">
        <v>1</v>
      </c>
      <c r="N118" s="52" t="s">
        <v>42</v>
      </c>
      <c r="O118" s="52" t="s">
        <v>107</v>
      </c>
      <c r="P118" s="52" t="s">
        <v>108</v>
      </c>
      <c r="Q118" s="52" t="s">
        <v>109</v>
      </c>
      <c r="R118" s="52" t="s">
        <v>110</v>
      </c>
      <c r="S118" s="52" t="s">
        <v>111</v>
      </c>
      <c r="T118" s="52" t="s">
        <v>112</v>
      </c>
      <c r="U118" s="53" t="s">
        <v>113</v>
      </c>
    </row>
    <row r="119" spans="2:65" s="1" customFormat="1" ht="22.9" customHeight="1" x14ac:dyDescent="0.35">
      <c r="B119" s="25"/>
      <c r="C119" s="56" t="s">
        <v>96</v>
      </c>
      <c r="J119" s="106">
        <f>J120</f>
        <v>0</v>
      </c>
      <c r="L119" s="25"/>
      <c r="M119" s="54"/>
      <c r="N119" s="46"/>
      <c r="O119" s="46"/>
      <c r="P119" s="107" t="e">
        <f>P120+#REF!+#REF!</f>
        <v>#REF!</v>
      </c>
      <c r="Q119" s="46"/>
      <c r="R119" s="107" t="e">
        <f>R120+#REF!+#REF!</f>
        <v>#REF!</v>
      </c>
      <c r="S119" s="46"/>
      <c r="T119" s="107" t="e">
        <f>T120+#REF!+#REF!</f>
        <v>#REF!</v>
      </c>
      <c r="U119" s="47"/>
      <c r="AT119" s="13" t="s">
        <v>77</v>
      </c>
      <c r="AU119" s="13" t="s">
        <v>97</v>
      </c>
      <c r="BK119" s="108" t="e">
        <f>BK120+#REF!+#REF!</f>
        <v>#REF!</v>
      </c>
    </row>
    <row r="120" spans="2:65" s="11" customFormat="1" ht="25.9" customHeight="1" x14ac:dyDescent="0.35">
      <c r="B120" s="109"/>
      <c r="D120" s="110" t="s">
        <v>77</v>
      </c>
      <c r="E120" s="111" t="s">
        <v>114</v>
      </c>
      <c r="F120" s="111" t="s">
        <v>115</v>
      </c>
      <c r="J120" s="112">
        <f>J121+J125</f>
        <v>0</v>
      </c>
      <c r="L120" s="109"/>
      <c r="M120" s="113"/>
      <c r="P120" s="114" t="e">
        <f>#REF!+#REF!+#REF!+P121+P125+#REF!</f>
        <v>#REF!</v>
      </c>
      <c r="R120" s="114" t="e">
        <f>#REF!+#REF!+#REF!+R121+R125+#REF!</f>
        <v>#REF!</v>
      </c>
      <c r="T120" s="114" t="e">
        <f>#REF!+#REF!+#REF!+T121+T125+#REF!</f>
        <v>#REF!</v>
      </c>
      <c r="U120" s="115"/>
      <c r="AR120" s="110" t="s">
        <v>86</v>
      </c>
      <c r="AT120" s="116" t="s">
        <v>77</v>
      </c>
      <c r="AU120" s="116" t="s">
        <v>78</v>
      </c>
      <c r="AY120" s="110" t="s">
        <v>116</v>
      </c>
      <c r="BK120" s="117" t="e">
        <f>#REF!+#REF!+#REF!+BK121+BK125+#REF!</f>
        <v>#REF!</v>
      </c>
    </row>
    <row r="121" spans="2:65" s="11" customFormat="1" ht="22.9" customHeight="1" x14ac:dyDescent="0.25">
      <c r="B121" s="109"/>
      <c r="D121" s="110" t="s">
        <v>77</v>
      </c>
      <c r="E121" s="118">
        <v>1</v>
      </c>
      <c r="F121" s="118" t="s">
        <v>120</v>
      </c>
      <c r="J121" s="119">
        <f>BK121</f>
        <v>0</v>
      </c>
      <c r="L121" s="109"/>
      <c r="M121" s="113"/>
      <c r="P121" s="114">
        <f>SUM(P122:P124)</f>
        <v>496.56963200000001</v>
      </c>
      <c r="R121" s="114">
        <f>SUM(R122:R124)</f>
        <v>6.2048941099999988</v>
      </c>
      <c r="T121" s="114">
        <f>SUM(T122:T124)</f>
        <v>0</v>
      </c>
      <c r="U121" s="115"/>
      <c r="AR121" s="110" t="s">
        <v>86</v>
      </c>
      <c r="AT121" s="116" t="s">
        <v>77</v>
      </c>
      <c r="AU121" s="116" t="s">
        <v>86</v>
      </c>
      <c r="AY121" s="110" t="s">
        <v>116</v>
      </c>
      <c r="BK121" s="117">
        <f>SUM(BK122:BK124)</f>
        <v>0</v>
      </c>
    </row>
    <row r="122" spans="2:65" s="1" customFormat="1" ht="24.25" customHeight="1" x14ac:dyDescent="0.2">
      <c r="B122" s="120"/>
      <c r="C122" s="121">
        <v>1</v>
      </c>
      <c r="D122" s="121" t="s">
        <v>117</v>
      </c>
      <c r="E122" s="122" t="s">
        <v>121</v>
      </c>
      <c r="F122" s="123" t="s">
        <v>122</v>
      </c>
      <c r="G122" s="124" t="s">
        <v>118</v>
      </c>
      <c r="H122" s="125">
        <v>427.74200000000002</v>
      </c>
      <c r="I122" s="126">
        <v>0</v>
      </c>
      <c r="J122" s="126">
        <f t="shared" ref="J122:J124" si="0">ROUND(I122*H122,2)</f>
        <v>0</v>
      </c>
      <c r="K122" s="127"/>
      <c r="L122" s="25"/>
      <c r="M122" s="128" t="s">
        <v>1</v>
      </c>
      <c r="N122" s="129" t="s">
        <v>44</v>
      </c>
      <c r="O122" s="130">
        <v>0.35899999999999999</v>
      </c>
      <c r="P122" s="130">
        <f t="shared" ref="P122:P124" si="1">O122*H122</f>
        <v>153.55937800000001</v>
      </c>
      <c r="Q122" s="130">
        <v>2.8999999999999998E-3</v>
      </c>
      <c r="R122" s="130">
        <f t="shared" ref="R122:R124" si="2">Q122*H122</f>
        <v>1.2404518</v>
      </c>
      <c r="S122" s="130">
        <v>0</v>
      </c>
      <c r="T122" s="130">
        <f t="shared" ref="T122:T124" si="3">S122*H122</f>
        <v>0</v>
      </c>
      <c r="U122" s="131" t="s">
        <v>1</v>
      </c>
      <c r="AR122" s="132" t="s">
        <v>89</v>
      </c>
      <c r="AT122" s="132" t="s">
        <v>117</v>
      </c>
      <c r="AU122" s="132" t="s">
        <v>88</v>
      </c>
      <c r="AY122" s="13" t="s">
        <v>116</v>
      </c>
      <c r="BE122" s="133">
        <f t="shared" ref="BE122:BE124" si="4">IF(N122="základná",J122,0)</f>
        <v>0</v>
      </c>
      <c r="BF122" s="133">
        <f t="shared" ref="BF122:BF124" si="5">IF(N122="znížená",J122,0)</f>
        <v>0</v>
      </c>
      <c r="BG122" s="133">
        <f t="shared" ref="BG122:BG124" si="6">IF(N122="zákl. prenesená",J122,0)</f>
        <v>0</v>
      </c>
      <c r="BH122" s="133">
        <f t="shared" ref="BH122:BH124" si="7">IF(N122="zníž. prenesená",J122,0)</f>
        <v>0</v>
      </c>
      <c r="BI122" s="133">
        <f t="shared" ref="BI122:BI124" si="8">IF(N122="nulová",J122,0)</f>
        <v>0</v>
      </c>
      <c r="BJ122" s="13" t="s">
        <v>88</v>
      </c>
      <c r="BK122" s="133">
        <f t="shared" ref="BK122:BK124" si="9">ROUND(I122*H122,2)</f>
        <v>0</v>
      </c>
      <c r="BL122" s="13" t="s">
        <v>89</v>
      </c>
      <c r="BM122" s="132" t="s">
        <v>123</v>
      </c>
    </row>
    <row r="123" spans="2:65" s="1" customFormat="1" ht="24.25" customHeight="1" x14ac:dyDescent="0.2">
      <c r="B123" s="120"/>
      <c r="C123" s="121">
        <v>2</v>
      </c>
      <c r="D123" s="121" t="s">
        <v>117</v>
      </c>
      <c r="E123" s="122" t="s">
        <v>124</v>
      </c>
      <c r="F123" s="123" t="s">
        <v>125</v>
      </c>
      <c r="G123" s="124" t="s">
        <v>118</v>
      </c>
      <c r="H123" s="125">
        <v>18.920999999999999</v>
      </c>
      <c r="I123" s="126">
        <v>0</v>
      </c>
      <c r="J123" s="126">
        <f t="shared" si="0"/>
        <v>0</v>
      </c>
      <c r="K123" s="127"/>
      <c r="L123" s="25"/>
      <c r="M123" s="128" t="s">
        <v>1</v>
      </c>
      <c r="N123" s="129" t="s">
        <v>44</v>
      </c>
      <c r="O123" s="130">
        <v>1.153</v>
      </c>
      <c r="P123" s="130">
        <f t="shared" si="1"/>
        <v>21.815912999999998</v>
      </c>
      <c r="Q123" s="130">
        <v>1.042E-2</v>
      </c>
      <c r="R123" s="130">
        <f t="shared" si="2"/>
        <v>0.19715682000000001</v>
      </c>
      <c r="S123" s="130">
        <v>0</v>
      </c>
      <c r="T123" s="130">
        <f t="shared" si="3"/>
        <v>0</v>
      </c>
      <c r="U123" s="131" t="s">
        <v>1</v>
      </c>
      <c r="AR123" s="132" t="s">
        <v>89</v>
      </c>
      <c r="AT123" s="132" t="s">
        <v>117</v>
      </c>
      <c r="AU123" s="132" t="s">
        <v>88</v>
      </c>
      <c r="AY123" s="13" t="s">
        <v>116</v>
      </c>
      <c r="BE123" s="133">
        <f t="shared" si="4"/>
        <v>0</v>
      </c>
      <c r="BF123" s="133">
        <f t="shared" si="5"/>
        <v>0</v>
      </c>
      <c r="BG123" s="133">
        <f t="shared" si="6"/>
        <v>0</v>
      </c>
      <c r="BH123" s="133">
        <f t="shared" si="7"/>
        <v>0</v>
      </c>
      <c r="BI123" s="133">
        <f t="shared" si="8"/>
        <v>0</v>
      </c>
      <c r="BJ123" s="13" t="s">
        <v>88</v>
      </c>
      <c r="BK123" s="133">
        <f t="shared" si="9"/>
        <v>0</v>
      </c>
      <c r="BL123" s="13" t="s">
        <v>89</v>
      </c>
      <c r="BM123" s="132" t="s">
        <v>126</v>
      </c>
    </row>
    <row r="124" spans="2:65" s="1" customFormat="1" ht="24.25" customHeight="1" x14ac:dyDescent="0.2">
      <c r="B124" s="120"/>
      <c r="C124" s="121">
        <v>3</v>
      </c>
      <c r="D124" s="121" t="s">
        <v>117</v>
      </c>
      <c r="E124" s="122" t="s">
        <v>127</v>
      </c>
      <c r="F124" s="123" t="s">
        <v>128</v>
      </c>
      <c r="G124" s="124" t="s">
        <v>118</v>
      </c>
      <c r="H124" s="125">
        <v>405.03699999999998</v>
      </c>
      <c r="I124" s="126">
        <v>0</v>
      </c>
      <c r="J124" s="126">
        <f t="shared" si="0"/>
        <v>0</v>
      </c>
      <c r="K124" s="127"/>
      <c r="L124" s="25"/>
      <c r="M124" s="128" t="s">
        <v>1</v>
      </c>
      <c r="N124" s="129" t="s">
        <v>44</v>
      </c>
      <c r="O124" s="130">
        <v>0.79300000000000004</v>
      </c>
      <c r="P124" s="130">
        <f t="shared" si="1"/>
        <v>321.19434100000001</v>
      </c>
      <c r="Q124" s="130">
        <v>1.1769999999999999E-2</v>
      </c>
      <c r="R124" s="130">
        <f t="shared" si="2"/>
        <v>4.767285489999999</v>
      </c>
      <c r="S124" s="130">
        <v>0</v>
      </c>
      <c r="T124" s="130">
        <f t="shared" si="3"/>
        <v>0</v>
      </c>
      <c r="U124" s="131" t="s">
        <v>1</v>
      </c>
      <c r="AR124" s="132" t="s">
        <v>89</v>
      </c>
      <c r="AT124" s="132" t="s">
        <v>117</v>
      </c>
      <c r="AU124" s="132" t="s">
        <v>88</v>
      </c>
      <c r="AY124" s="13" t="s">
        <v>116</v>
      </c>
      <c r="BE124" s="133">
        <f t="shared" si="4"/>
        <v>0</v>
      </c>
      <c r="BF124" s="133">
        <f t="shared" si="5"/>
        <v>0</v>
      </c>
      <c r="BG124" s="133">
        <f t="shared" si="6"/>
        <v>0</v>
      </c>
      <c r="BH124" s="133">
        <f t="shared" si="7"/>
        <v>0</v>
      </c>
      <c r="BI124" s="133">
        <f t="shared" si="8"/>
        <v>0</v>
      </c>
      <c r="BJ124" s="13" t="s">
        <v>88</v>
      </c>
      <c r="BK124" s="133">
        <f t="shared" si="9"/>
        <v>0</v>
      </c>
      <c r="BL124" s="13" t="s">
        <v>89</v>
      </c>
      <c r="BM124" s="132" t="s">
        <v>129</v>
      </c>
    </row>
    <row r="125" spans="2:65" s="11" customFormat="1" ht="22.9" customHeight="1" x14ac:dyDescent="0.25">
      <c r="B125" s="109"/>
      <c r="D125" s="110" t="s">
        <v>77</v>
      </c>
      <c r="E125" s="118">
        <v>2</v>
      </c>
      <c r="F125" s="118" t="s">
        <v>130</v>
      </c>
      <c r="I125" s="11">
        <v>0</v>
      </c>
      <c r="J125" s="119">
        <f>BK125</f>
        <v>0</v>
      </c>
      <c r="L125" s="109"/>
      <c r="M125" s="113"/>
      <c r="P125" s="114">
        <f>SUM(P126:P126)</f>
        <v>13.63</v>
      </c>
      <c r="R125" s="114">
        <f>SUM(R126:R126)</f>
        <v>3.6249999999999998E-2</v>
      </c>
      <c r="T125" s="114">
        <f>SUM(T126:T126)</f>
        <v>0</v>
      </c>
      <c r="U125" s="115"/>
      <c r="AR125" s="110" t="s">
        <v>86</v>
      </c>
      <c r="AT125" s="116" t="s">
        <v>77</v>
      </c>
      <c r="AU125" s="116" t="s">
        <v>86</v>
      </c>
      <c r="AY125" s="110" t="s">
        <v>116</v>
      </c>
      <c r="BK125" s="117">
        <f>SUM(BK126:BK126)</f>
        <v>0</v>
      </c>
    </row>
    <row r="126" spans="2:65" s="1" customFormat="1" ht="14.5" customHeight="1" x14ac:dyDescent="0.2">
      <c r="B126" s="120"/>
      <c r="C126" s="121">
        <v>4</v>
      </c>
      <c r="D126" s="121" t="s">
        <v>117</v>
      </c>
      <c r="E126" s="122" t="s">
        <v>131</v>
      </c>
      <c r="F126" s="123" t="s">
        <v>132</v>
      </c>
      <c r="G126" s="124" t="s">
        <v>119</v>
      </c>
      <c r="H126" s="125">
        <v>72.5</v>
      </c>
      <c r="I126" s="126">
        <v>0</v>
      </c>
      <c r="J126" s="126">
        <f t="shared" ref="J126" si="10">ROUND(I126*H126,2)</f>
        <v>0</v>
      </c>
      <c r="K126" s="127"/>
      <c r="L126" s="25"/>
      <c r="M126" s="128" t="s">
        <v>1</v>
      </c>
      <c r="N126" s="129" t="s">
        <v>44</v>
      </c>
      <c r="O126" s="130">
        <v>0.188</v>
      </c>
      <c r="P126" s="130">
        <f t="shared" ref="P126" si="11">O126*H126</f>
        <v>13.63</v>
      </c>
      <c r="Q126" s="130">
        <v>5.0000000000000001E-4</v>
      </c>
      <c r="R126" s="130">
        <f t="shared" ref="R126" si="12">Q126*H126</f>
        <v>3.6249999999999998E-2</v>
      </c>
      <c r="S126" s="130">
        <v>0</v>
      </c>
      <c r="T126" s="130">
        <f t="shared" ref="T126" si="13">S126*H126</f>
        <v>0</v>
      </c>
      <c r="U126" s="131" t="s">
        <v>1</v>
      </c>
      <c r="AR126" s="132" t="s">
        <v>89</v>
      </c>
      <c r="AT126" s="132" t="s">
        <v>117</v>
      </c>
      <c r="AU126" s="132" t="s">
        <v>88</v>
      </c>
      <c r="AY126" s="13" t="s">
        <v>116</v>
      </c>
      <c r="BE126" s="133">
        <f t="shared" ref="BE126" si="14">IF(N126="základná",J126,0)</f>
        <v>0</v>
      </c>
      <c r="BF126" s="133">
        <f t="shared" ref="BF126" si="15">IF(N126="znížená",J126,0)</f>
        <v>0</v>
      </c>
      <c r="BG126" s="133">
        <f t="shared" ref="BG126" si="16">IF(N126="zákl. prenesená",J126,0)</f>
        <v>0</v>
      </c>
      <c r="BH126" s="133">
        <f t="shared" ref="BH126" si="17">IF(N126="zníž. prenesená",J126,0)</f>
        <v>0</v>
      </c>
      <c r="BI126" s="133">
        <f t="shared" ref="BI126" si="18">IF(N126="nulová",J126,0)</f>
        <v>0</v>
      </c>
      <c r="BJ126" s="13" t="s">
        <v>88</v>
      </c>
      <c r="BK126" s="133">
        <f t="shared" ref="BK126" si="19">ROUND(I126*H126,2)</f>
        <v>0</v>
      </c>
      <c r="BL126" s="13" t="s">
        <v>89</v>
      </c>
      <c r="BM126" s="132" t="s">
        <v>133</v>
      </c>
    </row>
    <row r="127" spans="2:65" s="1" customFormat="1" ht="7" customHeight="1" x14ac:dyDescent="0.2">
      <c r="B127" s="37"/>
      <c r="C127" s="38"/>
      <c r="D127" s="38"/>
      <c r="E127" s="38"/>
      <c r="F127" s="38"/>
      <c r="G127" s="38"/>
      <c r="H127" s="38"/>
      <c r="I127" s="38"/>
      <c r="J127" s="38"/>
      <c r="K127" s="38"/>
      <c r="L127" s="25"/>
    </row>
  </sheetData>
  <autoFilter ref="C118:K126" xr:uid="{00000000-0009-0000-0000-000001000000}"/>
  <mergeCells count="8">
    <mergeCell ref="E109:H109"/>
    <mergeCell ref="E111:H111"/>
    <mergeCell ref="L2:V2"/>
    <mergeCell ref="E7:H7"/>
    <mergeCell ref="E9:H9"/>
    <mergeCell ref="E27:H27"/>
    <mergeCell ref="E85:H85"/>
    <mergeCell ref="E87:H87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SO-01 - Architektúra (sta...</vt:lpstr>
      <vt:lpstr>'Rekapitulácia stavby'!Názvy_tlače</vt:lpstr>
      <vt:lpstr>'SO-01 - Architektúra (sta...'!Názvy_tlače</vt:lpstr>
      <vt:lpstr>'Rekapitulácia stavby'!Oblasť_tlače</vt:lpstr>
      <vt:lpstr>'SO-01 - Architektúra (sta...'!Oblasť_tlače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Kemenczký</dc:creator>
  <cp:lastModifiedBy>Zuzana Pálovicsová</cp:lastModifiedBy>
  <cp:lastPrinted>2022-03-23T08:23:37Z</cp:lastPrinted>
  <dcterms:created xsi:type="dcterms:W3CDTF">2022-02-11T08:11:53Z</dcterms:created>
  <dcterms:modified xsi:type="dcterms:W3CDTF">2023-12-15T07:33:57Z</dcterms:modified>
</cp:coreProperties>
</file>