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Štefan Comba\Desktop\projekty kravíny\Bobrov\Bobrov projekt\Rozpocet\rozpocet na uniu\aktualizacia rozpoctu\"/>
    </mc:Choice>
  </mc:AlternateContent>
  <xr:revisionPtr revIDLastSave="0" documentId="13_ncr:1_{8B7009CB-847C-46CE-BED1-10EA72E6D2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kapitulácia" sheetId="1" r:id="rId1"/>
    <sheet name="Krycí list stavby" sheetId="2" r:id="rId2"/>
    <sheet name="Kryci_list 27358" sheetId="6" r:id="rId3"/>
    <sheet name="Rekap 27358" sheetId="7" r:id="rId4"/>
    <sheet name="SO 27358" sheetId="8" r:id="rId5"/>
    <sheet name="Kryci_list 27359" sheetId="9" r:id="rId6"/>
    <sheet name="Rekap 27359" sheetId="10" r:id="rId7"/>
    <sheet name="Hárok1" sheetId="24" r:id="rId8"/>
    <sheet name="ustajnenie" sheetId="18" r:id="rId9"/>
    <sheet name="kryci_list 27002" sheetId="26" r:id="rId10"/>
    <sheet name="rekap 27002" sheetId="28" r:id="rId11"/>
    <sheet name="Hárok2" sheetId="27" r:id="rId12"/>
    <sheet name="krmenie a napajanie" sheetId="19" r:id="rId13"/>
    <sheet name="Krycí_list 27003" sheetId="25" r:id="rId14"/>
    <sheet name="Rekap 27003" sheetId="30" r:id="rId15"/>
    <sheet name="Hárok3" sheetId="29" r:id="rId16"/>
    <sheet name="vetranie" sheetId="23" r:id="rId17"/>
    <sheet name="Kryci_list 27390" sheetId="12" r:id="rId18"/>
    <sheet name="Rekap 27390" sheetId="13" r:id="rId19"/>
    <sheet name="SO 27390" sheetId="14" r:id="rId20"/>
    <sheet name="Kryci_list 27391" sheetId="15" r:id="rId21"/>
    <sheet name="Rekap 27391" sheetId="16" r:id="rId22"/>
    <sheet name="SO 27391" sheetId="17" r:id="rId23"/>
  </sheets>
  <definedNames>
    <definedName name="_xlnm.Print_Titles" localSheetId="3">'Rekap 27358'!$9:$9</definedName>
    <definedName name="_xlnm.Print_Titles" localSheetId="6">'Rekap 27359'!$9:$9</definedName>
    <definedName name="_xlnm.Print_Titles" localSheetId="18">'Rekap 27390'!$9:$9</definedName>
    <definedName name="_xlnm.Print_Titles" localSheetId="21">'Rekap 27391'!$9:$9</definedName>
    <definedName name="_xlnm.Print_Titles" localSheetId="4">'SO 27358'!$8:$8</definedName>
    <definedName name="_xlnm.Print_Titles" localSheetId="19">'SO 27390'!$8:$8</definedName>
    <definedName name="_xlnm.Print_Titles" localSheetId="22">'SO 27391'!$8:$8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" i="18" l="1"/>
  <c r="I26" i="18"/>
  <c r="J26" i="18"/>
  <c r="K26" i="18"/>
  <c r="L26" i="18"/>
  <c r="R26" i="18"/>
  <c r="H20" i="18"/>
  <c r="I20" i="18"/>
  <c r="J20" i="18"/>
  <c r="K20" i="18"/>
  <c r="L20" i="18"/>
  <c r="R20" i="18"/>
  <c r="H17" i="18"/>
  <c r="I17" i="18"/>
  <c r="J17" i="18"/>
  <c r="K17" i="18"/>
  <c r="L17" i="18"/>
  <c r="R17" i="18"/>
  <c r="E8" i="1"/>
  <c r="E9" i="1"/>
  <c r="Z17" i="29"/>
  <c r="P17" i="29"/>
  <c r="P16" i="29"/>
  <c r="S13" i="29"/>
  <c r="K13" i="29"/>
  <c r="J13" i="29"/>
  <c r="S12" i="29"/>
  <c r="K12" i="29"/>
  <c r="J12" i="29"/>
  <c r="F12" i="30"/>
  <c r="F14" i="30" s="1"/>
  <c r="E12" i="30"/>
  <c r="E14" i="30" s="1"/>
  <c r="I30" i="25"/>
  <c r="J30" i="25" s="1"/>
  <c r="J17" i="25"/>
  <c r="J20" i="25" s="1"/>
  <c r="Z17" i="27"/>
  <c r="P16" i="27"/>
  <c r="P17" i="27" s="1"/>
  <c r="S13" i="27"/>
  <c r="K13" i="27"/>
  <c r="J13" i="27"/>
  <c r="S12" i="27"/>
  <c r="K12" i="27"/>
  <c r="J12" i="27"/>
  <c r="E14" i="28"/>
  <c r="F12" i="28"/>
  <c r="F14" i="28" s="1"/>
  <c r="E12" i="28"/>
  <c r="I30" i="26"/>
  <c r="J30" i="26" s="1"/>
  <c r="J17" i="26"/>
  <c r="J20" i="26" s="1"/>
  <c r="I30" i="9"/>
  <c r="J17" i="9"/>
  <c r="F14" i="10"/>
  <c r="E14" i="10"/>
  <c r="F12" i="10"/>
  <c r="E12" i="10"/>
  <c r="K30" i="18"/>
  <c r="Z17" i="24"/>
  <c r="P14" i="24"/>
  <c r="P16" i="24" s="1"/>
  <c r="S13" i="24"/>
  <c r="K13" i="24"/>
  <c r="J13" i="24"/>
  <c r="S12" i="24"/>
  <c r="K12" i="24"/>
  <c r="J12" i="24"/>
  <c r="S16" i="24" l="1"/>
  <c r="S14" i="24"/>
  <c r="S14" i="29"/>
  <c r="S16" i="29" s="1"/>
  <c r="S17" i="29" s="1"/>
  <c r="S16" i="27"/>
  <c r="S17" i="27" s="1"/>
  <c r="S14" i="27"/>
  <c r="P17" i="24"/>
  <c r="S17" i="24"/>
  <c r="F19" i="2" l="1"/>
  <c r="E19" i="2"/>
  <c r="D19" i="2"/>
  <c r="S118" i="8" l="1"/>
  <c r="M118" i="8"/>
  <c r="L118" i="8"/>
  <c r="K118" i="8"/>
  <c r="J118" i="8"/>
  <c r="I118" i="8"/>
  <c r="S117" i="8"/>
  <c r="M117" i="8"/>
  <c r="L117" i="8"/>
  <c r="K117" i="8"/>
  <c r="J117" i="8"/>
  <c r="I117" i="8"/>
  <c r="S116" i="8"/>
  <c r="M116" i="8"/>
  <c r="L116" i="8"/>
  <c r="K116" i="8"/>
  <c r="J116" i="8"/>
  <c r="I116" i="8"/>
  <c r="V115" i="8"/>
  <c r="S115" i="8"/>
  <c r="M115" i="8"/>
  <c r="L115" i="8"/>
  <c r="K115" i="8"/>
  <c r="J115" i="8"/>
  <c r="I115" i="8"/>
  <c r="H30" i="18"/>
  <c r="J30" i="18"/>
  <c r="R30" i="18"/>
  <c r="H44" i="18"/>
  <c r="I44" i="18"/>
  <c r="J44" i="18"/>
  <c r="K44" i="18"/>
  <c r="L44" i="18"/>
  <c r="R44" i="18"/>
  <c r="H42" i="18"/>
  <c r="I42" i="18"/>
  <c r="J42" i="18"/>
  <c r="K42" i="18"/>
  <c r="L42" i="18"/>
  <c r="R42" i="18"/>
  <c r="H43" i="18"/>
  <c r="I43" i="18"/>
  <c r="J43" i="18"/>
  <c r="K43" i="18"/>
  <c r="L43" i="18"/>
  <c r="R43" i="18"/>
  <c r="R40" i="18"/>
  <c r="L40" i="18"/>
  <c r="K40" i="18"/>
  <c r="J40" i="18"/>
  <c r="I40" i="18"/>
  <c r="H40" i="18"/>
  <c r="R39" i="18"/>
  <c r="L39" i="18"/>
  <c r="K39" i="18"/>
  <c r="J39" i="18"/>
  <c r="I39" i="18"/>
  <c r="H39" i="18"/>
  <c r="R38" i="18"/>
  <c r="L38" i="18"/>
  <c r="K38" i="18"/>
  <c r="J38" i="18"/>
  <c r="I38" i="18"/>
  <c r="H38" i="18"/>
  <c r="R37" i="18"/>
  <c r="L37" i="18"/>
  <c r="K37" i="18"/>
  <c r="J37" i="18"/>
  <c r="I37" i="18"/>
  <c r="H37" i="18"/>
  <c r="R36" i="18"/>
  <c r="L36" i="18"/>
  <c r="K36" i="18"/>
  <c r="J36" i="18"/>
  <c r="I36" i="18"/>
  <c r="H36" i="18"/>
  <c r="R35" i="18"/>
  <c r="L35" i="18"/>
  <c r="K35" i="18"/>
  <c r="J35" i="18"/>
  <c r="I35" i="18"/>
  <c r="H35" i="18"/>
  <c r="R34" i="18"/>
  <c r="L34" i="18"/>
  <c r="K34" i="18"/>
  <c r="J34" i="18"/>
  <c r="I34" i="18"/>
  <c r="H34" i="18"/>
  <c r="R33" i="18"/>
  <c r="L33" i="18"/>
  <c r="K33" i="18"/>
  <c r="J33" i="18"/>
  <c r="I33" i="18"/>
  <c r="H33" i="18"/>
  <c r="R32" i="18"/>
  <c r="L32" i="18"/>
  <c r="K32" i="18"/>
  <c r="J32" i="18"/>
  <c r="I32" i="18"/>
  <c r="H32" i="18"/>
  <c r="R31" i="18"/>
  <c r="L31" i="18"/>
  <c r="K31" i="18"/>
  <c r="J31" i="18"/>
  <c r="I31" i="18"/>
  <c r="H31" i="18"/>
  <c r="H13" i="18"/>
  <c r="I13" i="18"/>
  <c r="J13" i="18"/>
  <c r="K13" i="18"/>
  <c r="L13" i="18"/>
  <c r="R13" i="18"/>
  <c r="H14" i="18"/>
  <c r="I14" i="18"/>
  <c r="J14" i="18"/>
  <c r="K14" i="18"/>
  <c r="L14" i="18"/>
  <c r="R14" i="18"/>
  <c r="H15" i="18"/>
  <c r="I15" i="18"/>
  <c r="J15" i="18"/>
  <c r="K15" i="18"/>
  <c r="L15" i="18"/>
  <c r="R15" i="18"/>
  <c r="H16" i="18"/>
  <c r="I16" i="18"/>
  <c r="J16" i="18"/>
  <c r="K16" i="18"/>
  <c r="L16" i="18"/>
  <c r="R16" i="18"/>
  <c r="H18" i="18"/>
  <c r="I18" i="18"/>
  <c r="J18" i="18"/>
  <c r="K18" i="18"/>
  <c r="L18" i="18"/>
  <c r="R18" i="18"/>
  <c r="H19" i="18"/>
  <c r="I19" i="18"/>
  <c r="J19" i="18"/>
  <c r="K19" i="18"/>
  <c r="L19" i="18"/>
  <c r="R19" i="18"/>
  <c r="H21" i="18"/>
  <c r="I21" i="18"/>
  <c r="J21" i="18"/>
  <c r="K21" i="18"/>
  <c r="L21" i="18"/>
  <c r="R21" i="18"/>
  <c r="H22" i="18"/>
  <c r="I22" i="18"/>
  <c r="J22" i="18"/>
  <c r="K22" i="18"/>
  <c r="L22" i="18"/>
  <c r="R22" i="18"/>
  <c r="H23" i="18"/>
  <c r="I23" i="18"/>
  <c r="J23" i="18"/>
  <c r="K23" i="18"/>
  <c r="L23" i="18"/>
  <c r="R23" i="18"/>
  <c r="H24" i="18"/>
  <c r="I24" i="18"/>
  <c r="J24" i="18"/>
  <c r="K24" i="18"/>
  <c r="L24" i="18"/>
  <c r="R24" i="18"/>
  <c r="H25" i="18"/>
  <c r="I25" i="18"/>
  <c r="J25" i="18"/>
  <c r="K25" i="18"/>
  <c r="L25" i="18"/>
  <c r="R25" i="18"/>
  <c r="H27" i="18"/>
  <c r="I27" i="18"/>
  <c r="J27" i="18"/>
  <c r="K27" i="18"/>
  <c r="L27" i="18"/>
  <c r="R27" i="18"/>
  <c r="H28" i="18"/>
  <c r="I28" i="18"/>
  <c r="J28" i="18"/>
  <c r="K28" i="18"/>
  <c r="L28" i="18"/>
  <c r="R28" i="18"/>
  <c r="H29" i="18"/>
  <c r="I29" i="18"/>
  <c r="J29" i="18"/>
  <c r="K29" i="18"/>
  <c r="L29" i="18"/>
  <c r="R29" i="18"/>
  <c r="R12" i="18"/>
  <c r="L12" i="18"/>
  <c r="K12" i="18"/>
  <c r="J12" i="18"/>
  <c r="I12" i="18"/>
  <c r="H12" i="18"/>
  <c r="R16" i="23"/>
  <c r="L16" i="23"/>
  <c r="K16" i="23"/>
  <c r="J16" i="23"/>
  <c r="I16" i="23"/>
  <c r="H16" i="23"/>
  <c r="R14" i="19"/>
  <c r="L14" i="19"/>
  <c r="K14" i="19"/>
  <c r="J14" i="19"/>
  <c r="I14" i="19"/>
  <c r="H14" i="19"/>
  <c r="R12" i="23"/>
  <c r="L12" i="23"/>
  <c r="K12" i="23"/>
  <c r="J12" i="23"/>
  <c r="I12" i="23"/>
  <c r="H12" i="23"/>
  <c r="R15" i="23"/>
  <c r="L15" i="23"/>
  <c r="K15" i="23"/>
  <c r="J15" i="23"/>
  <c r="I15" i="23"/>
  <c r="H15" i="23"/>
  <c r="R14" i="23"/>
  <c r="L14" i="23"/>
  <c r="K14" i="23"/>
  <c r="J14" i="23"/>
  <c r="I14" i="23"/>
  <c r="H14" i="23"/>
  <c r="R13" i="23"/>
  <c r="L13" i="23"/>
  <c r="K13" i="23"/>
  <c r="J13" i="23"/>
  <c r="I13" i="23"/>
  <c r="H13" i="23"/>
  <c r="R11" i="23"/>
  <c r="L11" i="23"/>
  <c r="K11" i="23"/>
  <c r="J11" i="23"/>
  <c r="I11" i="23"/>
  <c r="H11" i="23"/>
  <c r="U17" i="23"/>
  <c r="U15" i="19"/>
  <c r="R13" i="19"/>
  <c r="L13" i="19"/>
  <c r="K13" i="19"/>
  <c r="J13" i="19"/>
  <c r="I13" i="19"/>
  <c r="H13" i="19"/>
  <c r="R12" i="19"/>
  <c r="L12" i="19"/>
  <c r="K12" i="19"/>
  <c r="J12" i="19"/>
  <c r="I12" i="19"/>
  <c r="H12" i="19"/>
  <c r="R11" i="19"/>
  <c r="L11" i="19"/>
  <c r="K11" i="19"/>
  <c r="J11" i="19"/>
  <c r="I11" i="19"/>
  <c r="H11" i="19"/>
  <c r="U46" i="18"/>
  <c r="R45" i="18"/>
  <c r="L45" i="18"/>
  <c r="K45" i="18"/>
  <c r="J45" i="18"/>
  <c r="I45" i="18"/>
  <c r="H45" i="18"/>
  <c r="R41" i="18"/>
  <c r="L41" i="18"/>
  <c r="K41" i="18"/>
  <c r="J41" i="18"/>
  <c r="I41" i="18"/>
  <c r="H41" i="18"/>
  <c r="R11" i="18"/>
  <c r="L11" i="18"/>
  <c r="K11" i="18"/>
  <c r="J11" i="18"/>
  <c r="I11" i="18"/>
  <c r="H11" i="18"/>
  <c r="G46" i="18" l="1"/>
  <c r="F15" i="19"/>
  <c r="H15" i="19"/>
  <c r="H17" i="19" s="1"/>
  <c r="H18" i="19" s="1"/>
  <c r="G17" i="23"/>
  <c r="H17" i="23"/>
  <c r="H19" i="23" s="1"/>
  <c r="H20" i="23" s="1"/>
  <c r="F17" i="23"/>
  <c r="G15" i="19"/>
  <c r="L15" i="19"/>
  <c r="G17" i="19" s="1"/>
  <c r="F46" i="18"/>
  <c r="R15" i="19"/>
  <c r="J49" i="18"/>
  <c r="R46" i="18"/>
  <c r="R48" i="18" s="1"/>
  <c r="R49" i="18" s="1"/>
  <c r="U48" i="18"/>
  <c r="U49" i="18" s="1"/>
  <c r="J18" i="19"/>
  <c r="R17" i="23"/>
  <c r="R19" i="23" s="1"/>
  <c r="R20" i="23" s="1"/>
  <c r="J20" i="23"/>
  <c r="K17" i="23"/>
  <c r="L17" i="23"/>
  <c r="G19" i="23" s="1"/>
  <c r="U19" i="23"/>
  <c r="U20" i="23" s="1"/>
  <c r="K15" i="19"/>
  <c r="K17" i="19" s="1"/>
  <c r="R17" i="19"/>
  <c r="R18" i="19" s="1"/>
  <c r="U17" i="19"/>
  <c r="U18" i="19" s="1"/>
  <c r="H46" i="18"/>
  <c r="H48" i="18" s="1"/>
  <c r="K46" i="18"/>
  <c r="K48" i="18" s="1"/>
  <c r="L46" i="18"/>
  <c r="L48" i="18" s="1"/>
  <c r="F13" i="1"/>
  <c r="J16" i="2" s="1"/>
  <c r="D13" i="1"/>
  <c r="J18" i="2" s="1"/>
  <c r="J17" i="15"/>
  <c r="E12" i="1" s="1"/>
  <c r="Z66" i="17"/>
  <c r="V63" i="17"/>
  <c r="F14" i="16" s="1"/>
  <c r="K62" i="17"/>
  <c r="J62" i="17"/>
  <c r="S62" i="17"/>
  <c r="S63" i="17" s="1"/>
  <c r="E14" i="16" s="1"/>
  <c r="M62" i="17"/>
  <c r="M63" i="17" s="1"/>
  <c r="C14" i="16" s="1"/>
  <c r="L62" i="17"/>
  <c r="G63" i="17" s="1"/>
  <c r="I62" i="17"/>
  <c r="I63" i="17" s="1"/>
  <c r="D14" i="16" s="1"/>
  <c r="V59" i="17"/>
  <c r="F13" i="16" s="1"/>
  <c r="K58" i="17"/>
  <c r="J58" i="17"/>
  <c r="S58" i="17"/>
  <c r="M58" i="17"/>
  <c r="L58" i="17"/>
  <c r="I58" i="17"/>
  <c r="K57" i="17"/>
  <c r="J57" i="17"/>
  <c r="S57" i="17"/>
  <c r="M57" i="17"/>
  <c r="L57" i="17"/>
  <c r="I57" i="17"/>
  <c r="K56" i="17"/>
  <c r="J56" i="17"/>
  <c r="S56" i="17"/>
  <c r="M56" i="17"/>
  <c r="L56" i="17"/>
  <c r="I56" i="17"/>
  <c r="K55" i="17"/>
  <c r="J55" i="17"/>
  <c r="S55" i="17"/>
  <c r="M55" i="17"/>
  <c r="L55" i="17"/>
  <c r="I55" i="17"/>
  <c r="K54" i="17"/>
  <c r="J54" i="17"/>
  <c r="S54" i="17"/>
  <c r="M54" i="17"/>
  <c r="L54" i="17"/>
  <c r="I54" i="17"/>
  <c r="K53" i="17"/>
  <c r="J53" i="17"/>
  <c r="S53" i="17"/>
  <c r="M53" i="17"/>
  <c r="L53" i="17"/>
  <c r="I53" i="17"/>
  <c r="K52" i="17"/>
  <c r="J52" i="17"/>
  <c r="S52" i="17"/>
  <c r="M52" i="17"/>
  <c r="L52" i="17"/>
  <c r="I52" i="17"/>
  <c r="K51" i="17"/>
  <c r="J51" i="17"/>
  <c r="S51" i="17"/>
  <c r="M51" i="17"/>
  <c r="L51" i="17"/>
  <c r="I51" i="17"/>
  <c r="K50" i="17"/>
  <c r="J50" i="17"/>
  <c r="S50" i="17"/>
  <c r="M50" i="17"/>
  <c r="L50" i="17"/>
  <c r="I50" i="17"/>
  <c r="K49" i="17"/>
  <c r="J49" i="17"/>
  <c r="S49" i="17"/>
  <c r="M49" i="17"/>
  <c r="L49" i="17"/>
  <c r="I49" i="17"/>
  <c r="K48" i="17"/>
  <c r="J48" i="17"/>
  <c r="S48" i="17"/>
  <c r="M48" i="17"/>
  <c r="L48" i="17"/>
  <c r="I48" i="17"/>
  <c r="K47" i="17"/>
  <c r="J47" i="17"/>
  <c r="S47" i="17"/>
  <c r="M47" i="17"/>
  <c r="L47" i="17"/>
  <c r="I47" i="17"/>
  <c r="K46" i="17"/>
  <c r="J46" i="17"/>
  <c r="S46" i="17"/>
  <c r="M46" i="17"/>
  <c r="L46" i="17"/>
  <c r="I46" i="17"/>
  <c r="K45" i="17"/>
  <c r="J45" i="17"/>
  <c r="S45" i="17"/>
  <c r="M45" i="17"/>
  <c r="L45" i="17"/>
  <c r="I45" i="17"/>
  <c r="K44" i="17"/>
  <c r="J44" i="17"/>
  <c r="S44" i="17"/>
  <c r="M44" i="17"/>
  <c r="L44" i="17"/>
  <c r="I44" i="17"/>
  <c r="K43" i="17"/>
  <c r="J43" i="17"/>
  <c r="S43" i="17"/>
  <c r="M43" i="17"/>
  <c r="L43" i="17"/>
  <c r="I43" i="17"/>
  <c r="K42" i="17"/>
  <c r="J42" i="17"/>
  <c r="S42" i="17"/>
  <c r="M42" i="17"/>
  <c r="L42" i="17"/>
  <c r="I42" i="17"/>
  <c r="K41" i="17"/>
  <c r="J41" i="17"/>
  <c r="S41" i="17"/>
  <c r="M41" i="17"/>
  <c r="L41" i="17"/>
  <c r="I41" i="17"/>
  <c r="K40" i="17"/>
  <c r="J40" i="17"/>
  <c r="S40" i="17"/>
  <c r="S59" i="17" s="1"/>
  <c r="E13" i="16" s="1"/>
  <c r="M40" i="17"/>
  <c r="L40" i="17"/>
  <c r="I40" i="17"/>
  <c r="V37" i="17"/>
  <c r="F12" i="16" s="1"/>
  <c r="K36" i="17"/>
  <c r="J36" i="17"/>
  <c r="S36" i="17"/>
  <c r="M36" i="17"/>
  <c r="L36" i="17"/>
  <c r="I36" i="17"/>
  <c r="K35" i="17"/>
  <c r="J35" i="17"/>
  <c r="S35" i="17"/>
  <c r="M35" i="17"/>
  <c r="L35" i="17"/>
  <c r="I35" i="17"/>
  <c r="K34" i="17"/>
  <c r="J34" i="17"/>
  <c r="S34" i="17"/>
  <c r="M34" i="17"/>
  <c r="L34" i="17"/>
  <c r="I34" i="17"/>
  <c r="K33" i="17"/>
  <c r="J33" i="17"/>
  <c r="S33" i="17"/>
  <c r="M33" i="17"/>
  <c r="L33" i="17"/>
  <c r="I33" i="17"/>
  <c r="K32" i="17"/>
  <c r="J32" i="17"/>
  <c r="S32" i="17"/>
  <c r="M32" i="17"/>
  <c r="L32" i="17"/>
  <c r="I32" i="17"/>
  <c r="K31" i="17"/>
  <c r="J31" i="17"/>
  <c r="S31" i="17"/>
  <c r="M31" i="17"/>
  <c r="L31" i="17"/>
  <c r="I31" i="17"/>
  <c r="K30" i="17"/>
  <c r="J30" i="17"/>
  <c r="S30" i="17"/>
  <c r="M30" i="17"/>
  <c r="H37" i="17" s="1"/>
  <c r="L30" i="17"/>
  <c r="I30" i="17"/>
  <c r="V27" i="17"/>
  <c r="F11" i="16" s="1"/>
  <c r="K26" i="17"/>
  <c r="J26" i="17"/>
  <c r="S26" i="17"/>
  <c r="M26" i="17"/>
  <c r="L26" i="17"/>
  <c r="I26" i="17"/>
  <c r="K25" i="17"/>
  <c r="J25" i="17"/>
  <c r="S25" i="17"/>
  <c r="M25" i="17"/>
  <c r="L25" i="17"/>
  <c r="I25" i="17"/>
  <c r="K24" i="17"/>
  <c r="J24" i="17"/>
  <c r="S24" i="17"/>
  <c r="M24" i="17"/>
  <c r="L24" i="17"/>
  <c r="I24" i="17"/>
  <c r="K23" i="17"/>
  <c r="J23" i="17"/>
  <c r="S23" i="17"/>
  <c r="M23" i="17"/>
  <c r="L23" i="17"/>
  <c r="I23" i="17"/>
  <c r="K22" i="17"/>
  <c r="J22" i="17"/>
  <c r="S22" i="17"/>
  <c r="M22" i="17"/>
  <c r="L22" i="17"/>
  <c r="I22" i="17"/>
  <c r="K21" i="17"/>
  <c r="J21" i="17"/>
  <c r="S21" i="17"/>
  <c r="M21" i="17"/>
  <c r="L21" i="17"/>
  <c r="I21" i="17"/>
  <c r="K20" i="17"/>
  <c r="J20" i="17"/>
  <c r="S20" i="17"/>
  <c r="M20" i="17"/>
  <c r="L20" i="17"/>
  <c r="I20" i="17"/>
  <c r="K19" i="17"/>
  <c r="J19" i="17"/>
  <c r="S19" i="17"/>
  <c r="M19" i="17"/>
  <c r="L19" i="17"/>
  <c r="I19" i="17"/>
  <c r="K18" i="17"/>
  <c r="J18" i="17"/>
  <c r="S18" i="17"/>
  <c r="M18" i="17"/>
  <c r="L18" i="17"/>
  <c r="I18" i="17"/>
  <c r="K17" i="17"/>
  <c r="J17" i="17"/>
  <c r="S17" i="17"/>
  <c r="M17" i="17"/>
  <c r="L17" i="17"/>
  <c r="I17" i="17"/>
  <c r="K16" i="17"/>
  <c r="J16" i="17"/>
  <c r="S16" i="17"/>
  <c r="M16" i="17"/>
  <c r="L16" i="17"/>
  <c r="I16" i="17"/>
  <c r="K15" i="17"/>
  <c r="J15" i="17"/>
  <c r="S15" i="17"/>
  <c r="M15" i="17"/>
  <c r="L15" i="17"/>
  <c r="I15" i="17"/>
  <c r="K14" i="17"/>
  <c r="J14" i="17"/>
  <c r="S14" i="17"/>
  <c r="M14" i="17"/>
  <c r="L14" i="17"/>
  <c r="I14" i="17"/>
  <c r="K13" i="17"/>
  <c r="J13" i="17"/>
  <c r="S13" i="17"/>
  <c r="M13" i="17"/>
  <c r="L13" i="17"/>
  <c r="I13" i="17"/>
  <c r="K12" i="17"/>
  <c r="I30" i="15" s="1"/>
  <c r="J30" i="15" s="1"/>
  <c r="J12" i="17"/>
  <c r="S12" i="17"/>
  <c r="M12" i="17"/>
  <c r="L12" i="17"/>
  <c r="I12" i="17"/>
  <c r="K11" i="17"/>
  <c r="J11" i="17"/>
  <c r="S11" i="17"/>
  <c r="M11" i="17"/>
  <c r="L11" i="17"/>
  <c r="I11" i="17"/>
  <c r="J20" i="15"/>
  <c r="Z54" i="14"/>
  <c r="J17" i="12" s="1"/>
  <c r="V51" i="14"/>
  <c r="F17" i="13" s="1"/>
  <c r="K50" i="14"/>
  <c r="J50" i="14"/>
  <c r="S50" i="14"/>
  <c r="S51" i="14" s="1"/>
  <c r="E17" i="13" s="1"/>
  <c r="M50" i="14"/>
  <c r="M51" i="14" s="1"/>
  <c r="C17" i="13" s="1"/>
  <c r="L50" i="14"/>
  <c r="G51" i="14" s="1"/>
  <c r="I50" i="14"/>
  <c r="I51" i="14" s="1"/>
  <c r="D17" i="13" s="1"/>
  <c r="V47" i="14"/>
  <c r="F16" i="13" s="1"/>
  <c r="K46" i="14"/>
  <c r="J46" i="14"/>
  <c r="S46" i="14"/>
  <c r="M46" i="14"/>
  <c r="L46" i="14"/>
  <c r="I46" i="14"/>
  <c r="K45" i="14"/>
  <c r="J45" i="14"/>
  <c r="S45" i="14"/>
  <c r="M45" i="14"/>
  <c r="L45" i="14"/>
  <c r="I45" i="14"/>
  <c r="V42" i="14"/>
  <c r="F15" i="13" s="1"/>
  <c r="K41" i="14"/>
  <c r="J41" i="14"/>
  <c r="S41" i="14"/>
  <c r="M41" i="14"/>
  <c r="L41" i="14"/>
  <c r="I41" i="14"/>
  <c r="K40" i="14"/>
  <c r="J40" i="14"/>
  <c r="S40" i="14"/>
  <c r="M40" i="14"/>
  <c r="L40" i="14"/>
  <c r="I40" i="14"/>
  <c r="K39" i="14"/>
  <c r="J39" i="14"/>
  <c r="S39" i="14"/>
  <c r="M39" i="14"/>
  <c r="L39" i="14"/>
  <c r="I39" i="14"/>
  <c r="K38" i="14"/>
  <c r="J38" i="14"/>
  <c r="S38" i="14"/>
  <c r="M38" i="14"/>
  <c r="L38" i="14"/>
  <c r="I38" i="14"/>
  <c r="V35" i="14"/>
  <c r="F14" i="13" s="1"/>
  <c r="K34" i="14"/>
  <c r="J34" i="14"/>
  <c r="S34" i="14"/>
  <c r="M34" i="14"/>
  <c r="L34" i="14"/>
  <c r="I34" i="14"/>
  <c r="K33" i="14"/>
  <c r="J33" i="14"/>
  <c r="S33" i="14"/>
  <c r="M33" i="14"/>
  <c r="L33" i="14"/>
  <c r="I33" i="14"/>
  <c r="K32" i="14"/>
  <c r="J32" i="14"/>
  <c r="S32" i="14"/>
  <c r="M32" i="14"/>
  <c r="L32" i="14"/>
  <c r="I32" i="14"/>
  <c r="F13" i="13"/>
  <c r="V29" i="14"/>
  <c r="K28" i="14"/>
  <c r="J28" i="14"/>
  <c r="S28" i="14"/>
  <c r="M28" i="14"/>
  <c r="L28" i="14"/>
  <c r="I28" i="14"/>
  <c r="K27" i="14"/>
  <c r="J27" i="14"/>
  <c r="S27" i="14"/>
  <c r="M27" i="14"/>
  <c r="L27" i="14"/>
  <c r="I27" i="14"/>
  <c r="K26" i="14"/>
  <c r="J26" i="14"/>
  <c r="S26" i="14"/>
  <c r="M26" i="14"/>
  <c r="L26" i="14"/>
  <c r="I26" i="14"/>
  <c r="K25" i="14"/>
  <c r="J25" i="14"/>
  <c r="S25" i="14"/>
  <c r="M25" i="14"/>
  <c r="L25" i="14"/>
  <c r="I25" i="14"/>
  <c r="V22" i="14"/>
  <c r="F12" i="13" s="1"/>
  <c r="K21" i="14"/>
  <c r="J21" i="14"/>
  <c r="S21" i="14"/>
  <c r="M21" i="14"/>
  <c r="L21" i="14"/>
  <c r="I21" i="14"/>
  <c r="K20" i="14"/>
  <c r="J20" i="14"/>
  <c r="S20" i="14"/>
  <c r="M20" i="14"/>
  <c r="L20" i="14"/>
  <c r="I20" i="14"/>
  <c r="K19" i="14"/>
  <c r="J19" i="14"/>
  <c r="S19" i="14"/>
  <c r="M19" i="14"/>
  <c r="L19" i="14"/>
  <c r="I19" i="14"/>
  <c r="K18" i="14"/>
  <c r="J18" i="14"/>
  <c r="S18" i="14"/>
  <c r="M18" i="14"/>
  <c r="L18" i="14"/>
  <c r="I18" i="14"/>
  <c r="K17" i="14"/>
  <c r="J17" i="14"/>
  <c r="S17" i="14"/>
  <c r="M17" i="14"/>
  <c r="L17" i="14"/>
  <c r="I17" i="14"/>
  <c r="K16" i="14"/>
  <c r="J16" i="14"/>
  <c r="S16" i="14"/>
  <c r="M16" i="14"/>
  <c r="L16" i="14"/>
  <c r="I16" i="14"/>
  <c r="V13" i="14"/>
  <c r="F11" i="13" s="1"/>
  <c r="K12" i="14"/>
  <c r="J12" i="14"/>
  <c r="S12" i="14"/>
  <c r="M12" i="14"/>
  <c r="L12" i="14"/>
  <c r="I12" i="14"/>
  <c r="K11" i="14"/>
  <c r="J11" i="14"/>
  <c r="S11" i="14"/>
  <c r="M11" i="14"/>
  <c r="L11" i="14"/>
  <c r="I11" i="14"/>
  <c r="J30" i="9"/>
  <c r="J20" i="9"/>
  <c r="Z151" i="8"/>
  <c r="J17" i="6" s="1"/>
  <c r="V148" i="8"/>
  <c r="F32" i="7" s="1"/>
  <c r="K147" i="8"/>
  <c r="J147" i="8"/>
  <c r="S147" i="8"/>
  <c r="M147" i="8"/>
  <c r="L147" i="8"/>
  <c r="I147" i="8"/>
  <c r="V141" i="8"/>
  <c r="F28" i="7" s="1"/>
  <c r="K140" i="8"/>
  <c r="J140" i="8"/>
  <c r="S140" i="8"/>
  <c r="M140" i="8"/>
  <c r="L140" i="8"/>
  <c r="I140" i="8"/>
  <c r="K139" i="8"/>
  <c r="J139" i="8"/>
  <c r="S139" i="8"/>
  <c r="M139" i="8"/>
  <c r="L139" i="8"/>
  <c r="I139" i="8"/>
  <c r="V136" i="8"/>
  <c r="F27" i="7" s="1"/>
  <c r="K135" i="8"/>
  <c r="J135" i="8"/>
  <c r="S135" i="8"/>
  <c r="M135" i="8"/>
  <c r="L135" i="8"/>
  <c r="I135" i="8"/>
  <c r="K134" i="8"/>
  <c r="J134" i="8"/>
  <c r="S134" i="8"/>
  <c r="M134" i="8"/>
  <c r="L134" i="8"/>
  <c r="I134" i="8"/>
  <c r="K133" i="8"/>
  <c r="J133" i="8"/>
  <c r="S133" i="8"/>
  <c r="M133" i="8"/>
  <c r="M136" i="8" s="1"/>
  <c r="C27" i="7" s="1"/>
  <c r="L133" i="8"/>
  <c r="I133" i="8"/>
  <c r="V130" i="8"/>
  <c r="F26" i="7" s="1"/>
  <c r="K129" i="8"/>
  <c r="J129" i="8"/>
  <c r="S129" i="8"/>
  <c r="M129" i="8"/>
  <c r="L129" i="8"/>
  <c r="I129" i="8"/>
  <c r="K128" i="8"/>
  <c r="J128" i="8"/>
  <c r="S128" i="8"/>
  <c r="M128" i="8"/>
  <c r="L128" i="8"/>
  <c r="I128" i="8"/>
  <c r="K127" i="8"/>
  <c r="J127" i="8"/>
  <c r="S127" i="8"/>
  <c r="M127" i="8"/>
  <c r="L127" i="8"/>
  <c r="I127" i="8"/>
  <c r="K126" i="8"/>
  <c r="J126" i="8"/>
  <c r="S126" i="8"/>
  <c r="M126" i="8"/>
  <c r="L126" i="8"/>
  <c r="I126" i="8"/>
  <c r="K125" i="8"/>
  <c r="J125" i="8"/>
  <c r="S125" i="8"/>
  <c r="M125" i="8"/>
  <c r="L125" i="8"/>
  <c r="I125" i="8"/>
  <c r="K124" i="8"/>
  <c r="J124" i="8"/>
  <c r="S124" i="8"/>
  <c r="S130" i="8" s="1"/>
  <c r="E26" i="7" s="1"/>
  <c r="M124" i="8"/>
  <c r="L124" i="8"/>
  <c r="I124" i="8"/>
  <c r="V121" i="8"/>
  <c r="F25" i="7" s="1"/>
  <c r="K120" i="8"/>
  <c r="J120" i="8"/>
  <c r="S120" i="8"/>
  <c r="M120" i="8"/>
  <c r="L120" i="8"/>
  <c r="I120" i="8"/>
  <c r="K119" i="8"/>
  <c r="J119" i="8"/>
  <c r="S119" i="8"/>
  <c r="M119" i="8"/>
  <c r="L119" i="8"/>
  <c r="I119" i="8"/>
  <c r="V112" i="8"/>
  <c r="F24" i="7" s="1"/>
  <c r="K111" i="8"/>
  <c r="J111" i="8"/>
  <c r="S111" i="8"/>
  <c r="M111" i="8"/>
  <c r="L111" i="8"/>
  <c r="I111" i="8"/>
  <c r="K110" i="8"/>
  <c r="J110" i="8"/>
  <c r="S110" i="8"/>
  <c r="M110" i="8"/>
  <c r="L110" i="8"/>
  <c r="I110" i="8"/>
  <c r="K109" i="8"/>
  <c r="J109" i="8"/>
  <c r="S109" i="8"/>
  <c r="M109" i="8"/>
  <c r="L109" i="8"/>
  <c r="I109" i="8"/>
  <c r="V106" i="8"/>
  <c r="F23" i="7" s="1"/>
  <c r="K105" i="8"/>
  <c r="J105" i="8"/>
  <c r="S105" i="8"/>
  <c r="M105" i="8"/>
  <c r="L105" i="8"/>
  <c r="I105" i="8"/>
  <c r="K104" i="8"/>
  <c r="J104" i="8"/>
  <c r="S104" i="8"/>
  <c r="M104" i="8"/>
  <c r="L104" i="8"/>
  <c r="I104" i="8"/>
  <c r="K103" i="8"/>
  <c r="J103" i="8"/>
  <c r="S103" i="8"/>
  <c r="M103" i="8"/>
  <c r="L103" i="8"/>
  <c r="I103" i="8"/>
  <c r="K102" i="8"/>
  <c r="J102" i="8"/>
  <c r="S102" i="8"/>
  <c r="M102" i="8"/>
  <c r="L102" i="8"/>
  <c r="I102" i="8"/>
  <c r="K101" i="8"/>
  <c r="J101" i="8"/>
  <c r="S101" i="8"/>
  <c r="M101" i="8"/>
  <c r="L101" i="8"/>
  <c r="I101" i="8"/>
  <c r="V95" i="8"/>
  <c r="F19" i="7" s="1"/>
  <c r="K94" i="8"/>
  <c r="J94" i="8"/>
  <c r="S94" i="8"/>
  <c r="S95" i="8" s="1"/>
  <c r="E19" i="7" s="1"/>
  <c r="M94" i="8"/>
  <c r="H95" i="8" s="1"/>
  <c r="L94" i="8"/>
  <c r="L95" i="8" s="1"/>
  <c r="B19" i="7" s="1"/>
  <c r="I94" i="8"/>
  <c r="I95" i="8" s="1"/>
  <c r="D19" i="7" s="1"/>
  <c r="K90" i="8"/>
  <c r="J90" i="8"/>
  <c r="S90" i="8"/>
  <c r="M90" i="8"/>
  <c r="L90" i="8"/>
  <c r="I90" i="8"/>
  <c r="K89" i="8"/>
  <c r="J89" i="8"/>
  <c r="S89" i="8"/>
  <c r="M89" i="8"/>
  <c r="L89" i="8"/>
  <c r="I89" i="8"/>
  <c r="K88" i="8"/>
  <c r="J88" i="8"/>
  <c r="S88" i="8"/>
  <c r="M88" i="8"/>
  <c r="L88" i="8"/>
  <c r="I88" i="8"/>
  <c r="K87" i="8"/>
  <c r="J87" i="8"/>
  <c r="S87" i="8"/>
  <c r="M87" i="8"/>
  <c r="L87" i="8"/>
  <c r="I87" i="8"/>
  <c r="K86" i="8"/>
  <c r="J86" i="8"/>
  <c r="S86" i="8"/>
  <c r="M86" i="8"/>
  <c r="L86" i="8"/>
  <c r="I86" i="8"/>
  <c r="K85" i="8"/>
  <c r="J85" i="8"/>
  <c r="S85" i="8"/>
  <c r="M85" i="8"/>
  <c r="L85" i="8"/>
  <c r="I85" i="8"/>
  <c r="K84" i="8"/>
  <c r="J84" i="8"/>
  <c r="S84" i="8"/>
  <c r="M84" i="8"/>
  <c r="L84" i="8"/>
  <c r="I84" i="8"/>
  <c r="K83" i="8"/>
  <c r="J83" i="8"/>
  <c r="V83" i="8"/>
  <c r="S83" i="8"/>
  <c r="M83" i="8"/>
  <c r="L83" i="8"/>
  <c r="I83" i="8"/>
  <c r="K82" i="8"/>
  <c r="J82" i="8"/>
  <c r="V82" i="8"/>
  <c r="S82" i="8"/>
  <c r="M82" i="8"/>
  <c r="L82" i="8"/>
  <c r="I82" i="8"/>
  <c r="K81" i="8"/>
  <c r="J81" i="8"/>
  <c r="V81" i="8"/>
  <c r="S81" i="8"/>
  <c r="M81" i="8"/>
  <c r="L81" i="8"/>
  <c r="I81" i="8"/>
  <c r="K80" i="8"/>
  <c r="J80" i="8"/>
  <c r="V80" i="8"/>
  <c r="S80" i="8"/>
  <c r="M80" i="8"/>
  <c r="L80" i="8"/>
  <c r="I80" i="8"/>
  <c r="K79" i="8"/>
  <c r="J79" i="8"/>
  <c r="V79" i="8"/>
  <c r="S79" i="8"/>
  <c r="M79" i="8"/>
  <c r="L79" i="8"/>
  <c r="I79" i="8"/>
  <c r="K78" i="8"/>
  <c r="J78" i="8"/>
  <c r="V78" i="8"/>
  <c r="S78" i="8"/>
  <c r="M78" i="8"/>
  <c r="L78" i="8"/>
  <c r="I78" i="8"/>
  <c r="K77" i="8"/>
  <c r="J77" i="8"/>
  <c r="S77" i="8"/>
  <c r="M77" i="8"/>
  <c r="L77" i="8"/>
  <c r="I77" i="8"/>
  <c r="K76" i="8"/>
  <c r="J76" i="8"/>
  <c r="S76" i="8"/>
  <c r="M76" i="8"/>
  <c r="L76" i="8"/>
  <c r="I76" i="8"/>
  <c r="K75" i="8"/>
  <c r="J75" i="8"/>
  <c r="S75" i="8"/>
  <c r="M75" i="8"/>
  <c r="L75" i="8"/>
  <c r="I75" i="8"/>
  <c r="K74" i="8"/>
  <c r="J74" i="8"/>
  <c r="S74" i="8"/>
  <c r="M74" i="8"/>
  <c r="L74" i="8"/>
  <c r="I74" i="8"/>
  <c r="V71" i="8"/>
  <c r="F17" i="7" s="1"/>
  <c r="K70" i="8"/>
  <c r="J70" i="8"/>
  <c r="S70" i="8"/>
  <c r="S71" i="8" s="1"/>
  <c r="E17" i="7" s="1"/>
  <c r="M70" i="8"/>
  <c r="M71" i="8" s="1"/>
  <c r="C17" i="7" s="1"/>
  <c r="L70" i="8"/>
  <c r="G71" i="8" s="1"/>
  <c r="I70" i="8"/>
  <c r="I71" i="8" s="1"/>
  <c r="D17" i="7" s="1"/>
  <c r="V67" i="8"/>
  <c r="F16" i="7" s="1"/>
  <c r="K66" i="8"/>
  <c r="J66" i="8"/>
  <c r="S66" i="8"/>
  <c r="M66" i="8"/>
  <c r="L66" i="8"/>
  <c r="I66" i="8"/>
  <c r="K65" i="8"/>
  <c r="J65" i="8"/>
  <c r="S65" i="8"/>
  <c r="M65" i="8"/>
  <c r="L65" i="8"/>
  <c r="I65" i="8"/>
  <c r="K64" i="8"/>
  <c r="J64" i="8"/>
  <c r="S64" i="8"/>
  <c r="M64" i="8"/>
  <c r="L64" i="8"/>
  <c r="I64" i="8"/>
  <c r="K63" i="8"/>
  <c r="J63" i="8"/>
  <c r="S63" i="8"/>
  <c r="M63" i="8"/>
  <c r="L63" i="8"/>
  <c r="I63" i="8"/>
  <c r="K62" i="8"/>
  <c r="J62" i="8"/>
  <c r="S62" i="8"/>
  <c r="M62" i="8"/>
  <c r="L62" i="8"/>
  <c r="I62" i="8"/>
  <c r="K61" i="8"/>
  <c r="J61" i="8"/>
  <c r="S61" i="8"/>
  <c r="M61" i="8"/>
  <c r="L61" i="8"/>
  <c r="I61" i="8"/>
  <c r="K60" i="8"/>
  <c r="J60" i="8"/>
  <c r="S60" i="8"/>
  <c r="M60" i="8"/>
  <c r="L60" i="8"/>
  <c r="I60" i="8"/>
  <c r="K59" i="8"/>
  <c r="J59" i="8"/>
  <c r="S59" i="8"/>
  <c r="M59" i="8"/>
  <c r="L59" i="8"/>
  <c r="I59" i="8"/>
  <c r="K58" i="8"/>
  <c r="J58" i="8"/>
  <c r="S58" i="8"/>
  <c r="M58" i="8"/>
  <c r="L58" i="8"/>
  <c r="I58" i="8"/>
  <c r="K57" i="8"/>
  <c r="J57" i="8"/>
  <c r="S57" i="8"/>
  <c r="M57" i="8"/>
  <c r="L57" i="8"/>
  <c r="I57" i="8"/>
  <c r="K56" i="8"/>
  <c r="J56" i="8"/>
  <c r="S56" i="8"/>
  <c r="S67" i="8" s="1"/>
  <c r="E16" i="7" s="1"/>
  <c r="M56" i="8"/>
  <c r="L56" i="8"/>
  <c r="I56" i="8"/>
  <c r="V53" i="8"/>
  <c r="F15" i="7" s="1"/>
  <c r="K52" i="8"/>
  <c r="J52" i="8"/>
  <c r="S52" i="8"/>
  <c r="M52" i="8"/>
  <c r="L52" i="8"/>
  <c r="I52" i="8"/>
  <c r="K51" i="8"/>
  <c r="J51" i="8"/>
  <c r="S51" i="8"/>
  <c r="M51" i="8"/>
  <c r="L51" i="8"/>
  <c r="I51" i="8"/>
  <c r="K50" i="8"/>
  <c r="J50" i="8"/>
  <c r="S50" i="8"/>
  <c r="M50" i="8"/>
  <c r="L50" i="8"/>
  <c r="I50" i="8"/>
  <c r="K49" i="8"/>
  <c r="J49" i="8"/>
  <c r="S49" i="8"/>
  <c r="M49" i="8"/>
  <c r="L49" i="8"/>
  <c r="I49" i="8"/>
  <c r="K48" i="8"/>
  <c r="J48" i="8"/>
  <c r="S48" i="8"/>
  <c r="M48" i="8"/>
  <c r="L48" i="8"/>
  <c r="I48" i="8"/>
  <c r="K47" i="8"/>
  <c r="J47" i="8"/>
  <c r="S47" i="8"/>
  <c r="M47" i="8"/>
  <c r="L47" i="8"/>
  <c r="I47" i="8"/>
  <c r="K43" i="8"/>
  <c r="J43" i="8"/>
  <c r="V43" i="8"/>
  <c r="V44" i="8" s="1"/>
  <c r="F14" i="7" s="1"/>
  <c r="S43" i="8"/>
  <c r="M43" i="8"/>
  <c r="L43" i="8"/>
  <c r="I43" i="8"/>
  <c r="K42" i="8"/>
  <c r="J42" i="8"/>
  <c r="S42" i="8"/>
  <c r="M42" i="8"/>
  <c r="L42" i="8"/>
  <c r="I42" i="8"/>
  <c r="K41" i="8"/>
  <c r="J41" i="8"/>
  <c r="S41" i="8"/>
  <c r="M41" i="8"/>
  <c r="L41" i="8"/>
  <c r="I41" i="8"/>
  <c r="K40" i="8"/>
  <c r="J40" i="8"/>
  <c r="S40" i="8"/>
  <c r="M40" i="8"/>
  <c r="L40" i="8"/>
  <c r="I40" i="8"/>
  <c r="K36" i="8"/>
  <c r="J36" i="8"/>
  <c r="V36" i="8"/>
  <c r="V37" i="8" s="1"/>
  <c r="F13" i="7" s="1"/>
  <c r="S36" i="8"/>
  <c r="M36" i="8"/>
  <c r="L36" i="8"/>
  <c r="I36" i="8"/>
  <c r="K35" i="8"/>
  <c r="J35" i="8"/>
  <c r="S35" i="8"/>
  <c r="M35" i="8"/>
  <c r="L35" i="8"/>
  <c r="I35" i="8"/>
  <c r="K34" i="8"/>
  <c r="J34" i="8"/>
  <c r="S34" i="8"/>
  <c r="M34" i="8"/>
  <c r="L34" i="8"/>
  <c r="I34" i="8"/>
  <c r="K33" i="8"/>
  <c r="J33" i="8"/>
  <c r="S33" i="8"/>
  <c r="M33" i="8"/>
  <c r="L33" i="8"/>
  <c r="I33" i="8"/>
  <c r="K32" i="8"/>
  <c r="J32" i="8"/>
  <c r="S32" i="8"/>
  <c r="M32" i="8"/>
  <c r="L32" i="8"/>
  <c r="I32" i="8"/>
  <c r="K31" i="8"/>
  <c r="J31" i="8"/>
  <c r="S31" i="8"/>
  <c r="M31" i="8"/>
  <c r="H37" i="8" s="1"/>
  <c r="L31" i="8"/>
  <c r="I31" i="8"/>
  <c r="V28" i="8"/>
  <c r="F12" i="7" s="1"/>
  <c r="K27" i="8"/>
  <c r="J27" i="8"/>
  <c r="S27" i="8"/>
  <c r="M27" i="8"/>
  <c r="L27" i="8"/>
  <c r="I27" i="8"/>
  <c r="K26" i="8"/>
  <c r="J26" i="8"/>
  <c r="S26" i="8"/>
  <c r="M26" i="8"/>
  <c r="L26" i="8"/>
  <c r="I26" i="8"/>
  <c r="K25" i="8"/>
  <c r="J25" i="8"/>
  <c r="S25" i="8"/>
  <c r="M25" i="8"/>
  <c r="L25" i="8"/>
  <c r="I25" i="8"/>
  <c r="K24" i="8"/>
  <c r="J24" i="8"/>
  <c r="S24" i="8"/>
  <c r="M24" i="8"/>
  <c r="L24" i="8"/>
  <c r="I24" i="8"/>
  <c r="K23" i="8"/>
  <c r="J23" i="8"/>
  <c r="S23" i="8"/>
  <c r="M23" i="8"/>
  <c r="L23" i="8"/>
  <c r="I23" i="8"/>
  <c r="K22" i="8"/>
  <c r="J22" i="8"/>
  <c r="S22" i="8"/>
  <c r="M22" i="8"/>
  <c r="L22" i="8"/>
  <c r="I22" i="8"/>
  <c r="K21" i="8"/>
  <c r="J21" i="8"/>
  <c r="S21" i="8"/>
  <c r="M21" i="8"/>
  <c r="L21" i="8"/>
  <c r="I21" i="8"/>
  <c r="K20" i="8"/>
  <c r="J20" i="8"/>
  <c r="S20" i="8"/>
  <c r="M20" i="8"/>
  <c r="L20" i="8"/>
  <c r="I20" i="8"/>
  <c r="K19" i="8"/>
  <c r="J19" i="8"/>
  <c r="S19" i="8"/>
  <c r="M19" i="8"/>
  <c r="L19" i="8"/>
  <c r="I19" i="8"/>
  <c r="V16" i="8"/>
  <c r="K15" i="8"/>
  <c r="J15" i="8"/>
  <c r="S15" i="8"/>
  <c r="M15" i="8"/>
  <c r="L15" i="8"/>
  <c r="I15" i="8"/>
  <c r="K14" i="8"/>
  <c r="J14" i="8"/>
  <c r="S14" i="8"/>
  <c r="M14" i="8"/>
  <c r="L14" i="8"/>
  <c r="I14" i="8"/>
  <c r="K13" i="8"/>
  <c r="J13" i="8"/>
  <c r="S13" i="8"/>
  <c r="M13" i="8"/>
  <c r="L13" i="8"/>
  <c r="I13" i="8"/>
  <c r="K12" i="8"/>
  <c r="J12" i="8"/>
  <c r="S12" i="8"/>
  <c r="M12" i="8"/>
  <c r="L12" i="8"/>
  <c r="I12" i="8"/>
  <c r="K11" i="8"/>
  <c r="J11" i="8"/>
  <c r="S11" i="8"/>
  <c r="M11" i="8"/>
  <c r="L11" i="8"/>
  <c r="I11" i="8"/>
  <c r="I37" i="17" l="1"/>
  <c r="D12" i="16" s="1"/>
  <c r="M59" i="17"/>
  <c r="C13" i="16" s="1"/>
  <c r="I121" i="8"/>
  <c r="D25" i="7" s="1"/>
  <c r="L44" i="8"/>
  <c r="B14" i="7" s="1"/>
  <c r="G28" i="8"/>
  <c r="G121" i="8"/>
  <c r="S35" i="14"/>
  <c r="E14" i="13" s="1"/>
  <c r="G59" i="17"/>
  <c r="G42" i="14"/>
  <c r="I47" i="14"/>
  <c r="D16" i="13" s="1"/>
  <c r="L37" i="17"/>
  <c r="B12" i="16" s="1"/>
  <c r="S37" i="17"/>
  <c r="E12" i="16" s="1"/>
  <c r="H22" i="14"/>
  <c r="L29" i="14"/>
  <c r="B13" i="13" s="1"/>
  <c r="S47" i="14"/>
  <c r="E16" i="13" s="1"/>
  <c r="K66" i="17"/>
  <c r="K12" i="1" s="1"/>
  <c r="I59" i="17"/>
  <c r="D13" i="16" s="1"/>
  <c r="S141" i="8"/>
  <c r="E28" i="7" s="1"/>
  <c r="S22" i="14"/>
  <c r="E12" i="13" s="1"/>
  <c r="H29" i="14"/>
  <c r="I35" i="14"/>
  <c r="D14" i="13" s="1"/>
  <c r="E11" i="1"/>
  <c r="J20" i="12"/>
  <c r="I42" i="14"/>
  <c r="D15" i="13" s="1"/>
  <c r="I30" i="12"/>
  <c r="J30" i="12" s="1"/>
  <c r="I22" i="14"/>
  <c r="D12" i="13" s="1"/>
  <c r="L22" i="14"/>
  <c r="B12" i="13" s="1"/>
  <c r="M42" i="14"/>
  <c r="C15" i="13" s="1"/>
  <c r="S42" i="14"/>
  <c r="E15" i="13" s="1"/>
  <c r="G35" i="14"/>
  <c r="M35" i="14"/>
  <c r="C14" i="13" s="1"/>
  <c r="S29" i="14"/>
  <c r="E13" i="13" s="1"/>
  <c r="I29" i="14"/>
  <c r="D13" i="13" s="1"/>
  <c r="L67" i="8"/>
  <c r="B16" i="7" s="1"/>
  <c r="M112" i="8"/>
  <c r="C24" i="7" s="1"/>
  <c r="V91" i="8"/>
  <c r="F18" i="7" s="1"/>
  <c r="L53" i="8"/>
  <c r="B15" i="7" s="1"/>
  <c r="I67" i="8"/>
  <c r="D16" i="7" s="1"/>
  <c r="M141" i="8"/>
  <c r="C28" i="7" s="1"/>
  <c r="S44" i="8"/>
  <c r="E14" i="7" s="1"/>
  <c r="M53" i="8"/>
  <c r="C15" i="7" s="1"/>
  <c r="G67" i="8"/>
  <c r="I130" i="8"/>
  <c r="D26" i="7" s="1"/>
  <c r="S136" i="8"/>
  <c r="E27" i="7" s="1"/>
  <c r="I141" i="8"/>
  <c r="D28" i="7" s="1"/>
  <c r="I28" i="8"/>
  <c r="D12" i="7" s="1"/>
  <c r="G37" i="8"/>
  <c r="I44" i="8"/>
  <c r="D14" i="7" s="1"/>
  <c r="G112" i="8"/>
  <c r="J20" i="6"/>
  <c r="E10" i="1" s="1"/>
  <c r="E7" i="1"/>
  <c r="K151" i="8"/>
  <c r="K7" i="1" s="1"/>
  <c r="G44" i="8"/>
  <c r="S53" i="8"/>
  <c r="E15" i="7" s="1"/>
  <c r="G53" i="8"/>
  <c r="S37" i="8"/>
  <c r="E13" i="7" s="1"/>
  <c r="M44" i="8"/>
  <c r="C14" i="7" s="1"/>
  <c r="I53" i="8"/>
  <c r="D15" i="7" s="1"/>
  <c r="H67" i="8"/>
  <c r="M91" i="8"/>
  <c r="C18" i="7" s="1"/>
  <c r="S112" i="8"/>
  <c r="E24" i="7" s="1"/>
  <c r="M121" i="8"/>
  <c r="C25" i="7" s="1"/>
  <c r="L130" i="8"/>
  <c r="B26" i="7" s="1"/>
  <c r="I136" i="8"/>
  <c r="D27" i="7" s="1"/>
  <c r="G141" i="8"/>
  <c r="I30" i="6"/>
  <c r="J30" i="6" s="1"/>
  <c r="H28" i="8"/>
  <c r="F11" i="7"/>
  <c r="S28" i="8"/>
  <c r="E12" i="7" s="1"/>
  <c r="L28" i="8"/>
  <c r="B12" i="7" s="1"/>
  <c r="I37" i="8"/>
  <c r="D13" i="7" s="1"/>
  <c r="S91" i="8"/>
  <c r="E18" i="7" s="1"/>
  <c r="I112" i="8"/>
  <c r="D24" i="7" s="1"/>
  <c r="S121" i="8"/>
  <c r="E25" i="7" s="1"/>
  <c r="H130" i="8"/>
  <c r="G136" i="8"/>
  <c r="I91" i="8"/>
  <c r="D18" i="7" s="1"/>
  <c r="G91" i="8"/>
  <c r="G49" i="18"/>
  <c r="H13" i="24" s="1"/>
  <c r="G48" i="18"/>
  <c r="L49" i="18"/>
  <c r="L17" i="19"/>
  <c r="L18" i="19" s="1"/>
  <c r="F18" i="19"/>
  <c r="G12" i="27" s="1"/>
  <c r="K18" i="19"/>
  <c r="F17" i="19"/>
  <c r="L19" i="23"/>
  <c r="G20" i="23" s="1"/>
  <c r="H13" i="29" s="1"/>
  <c r="G47" i="14"/>
  <c r="M47" i="14"/>
  <c r="C16" i="13" s="1"/>
  <c r="K54" i="14"/>
  <c r="K11" i="1" s="1"/>
  <c r="K19" i="23"/>
  <c r="F20" i="23" s="1"/>
  <c r="G12" i="29" s="1"/>
  <c r="F19" i="23"/>
  <c r="F49" i="18"/>
  <c r="G12" i="24" s="1"/>
  <c r="H49" i="18"/>
  <c r="K49" i="18"/>
  <c r="F48" i="18"/>
  <c r="I27" i="17"/>
  <c r="D11" i="16" s="1"/>
  <c r="H27" i="17"/>
  <c r="M37" i="17"/>
  <c r="C12" i="16" s="1"/>
  <c r="H59" i="17"/>
  <c r="H63" i="17"/>
  <c r="V65" i="17"/>
  <c r="F15" i="16" s="1"/>
  <c r="V66" i="17"/>
  <c r="F17" i="16" s="1"/>
  <c r="L27" i="17"/>
  <c r="B11" i="16" s="1"/>
  <c r="G37" i="17"/>
  <c r="L59" i="17"/>
  <c r="B13" i="16" s="1"/>
  <c r="L63" i="17"/>
  <c r="B14" i="16" s="1"/>
  <c r="M27" i="17"/>
  <c r="C11" i="16" s="1"/>
  <c r="S27" i="17"/>
  <c r="E11" i="16" s="1"/>
  <c r="G27" i="17"/>
  <c r="M13" i="14"/>
  <c r="C11" i="13" s="1"/>
  <c r="S13" i="14"/>
  <c r="E11" i="13" s="1"/>
  <c r="M22" i="14"/>
  <c r="C12" i="13" s="1"/>
  <c r="M29" i="14"/>
  <c r="C13" i="13" s="1"/>
  <c r="H35" i="14"/>
  <c r="H42" i="14"/>
  <c r="H47" i="14"/>
  <c r="H51" i="14"/>
  <c r="V53" i="14"/>
  <c r="F18" i="13" s="1"/>
  <c r="G13" i="14"/>
  <c r="G22" i="14"/>
  <c r="G29" i="14"/>
  <c r="L35" i="14"/>
  <c r="B14" i="13" s="1"/>
  <c r="L42" i="14"/>
  <c r="B15" i="13" s="1"/>
  <c r="L47" i="14"/>
  <c r="B16" i="13" s="1"/>
  <c r="L51" i="14"/>
  <c r="B17" i="13" s="1"/>
  <c r="I13" i="14"/>
  <c r="D11" i="13" s="1"/>
  <c r="H13" i="14"/>
  <c r="L13" i="14"/>
  <c r="B11" i="13" s="1"/>
  <c r="I16" i="8"/>
  <c r="D11" i="7" s="1"/>
  <c r="H16" i="8"/>
  <c r="M28" i="8"/>
  <c r="C12" i="7" s="1"/>
  <c r="L37" i="8"/>
  <c r="B13" i="7" s="1"/>
  <c r="H44" i="8"/>
  <c r="H53" i="8"/>
  <c r="M67" i="8"/>
  <c r="C16" i="7" s="1"/>
  <c r="H71" i="8"/>
  <c r="H91" i="8"/>
  <c r="M95" i="8"/>
  <c r="C19" i="7" s="1"/>
  <c r="I106" i="8"/>
  <c r="D23" i="7" s="1"/>
  <c r="H106" i="8"/>
  <c r="H112" i="8"/>
  <c r="H121" i="8"/>
  <c r="M130" i="8"/>
  <c r="C26" i="7" s="1"/>
  <c r="H136" i="8"/>
  <c r="H141" i="8"/>
  <c r="H148" i="8"/>
  <c r="S148" i="8"/>
  <c r="E32" i="7" s="1"/>
  <c r="V150" i="8"/>
  <c r="F33" i="7" s="1"/>
  <c r="L16" i="8"/>
  <c r="B11" i="7" s="1"/>
  <c r="M37" i="8"/>
  <c r="C13" i="7" s="1"/>
  <c r="L71" i="8"/>
  <c r="B17" i="7" s="1"/>
  <c r="L91" i="8"/>
  <c r="B18" i="7" s="1"/>
  <c r="G95" i="8"/>
  <c r="L106" i="8"/>
  <c r="B23" i="7" s="1"/>
  <c r="L112" i="8"/>
  <c r="B24" i="7" s="1"/>
  <c r="L121" i="8"/>
  <c r="B25" i="7" s="1"/>
  <c r="G130" i="8"/>
  <c r="L136" i="8"/>
  <c r="B27" i="7" s="1"/>
  <c r="L141" i="8"/>
  <c r="B28" i="7" s="1"/>
  <c r="V143" i="8"/>
  <c r="F29" i="7" s="1"/>
  <c r="L148" i="8"/>
  <c r="B32" i="7" s="1"/>
  <c r="M16" i="8"/>
  <c r="C11" i="7" s="1"/>
  <c r="S16" i="8"/>
  <c r="E11" i="7" s="1"/>
  <c r="M106" i="8"/>
  <c r="C23" i="7" s="1"/>
  <c r="S106" i="8"/>
  <c r="E23" i="7" s="1"/>
  <c r="I148" i="8"/>
  <c r="D32" i="7" s="1"/>
  <c r="M148" i="8"/>
  <c r="C32" i="7" s="1"/>
  <c r="G16" i="8"/>
  <c r="G106" i="8"/>
  <c r="G148" i="8"/>
  <c r="L65" i="17" l="1"/>
  <c r="B15" i="16" s="1"/>
  <c r="D16" i="15" s="1"/>
  <c r="I65" i="17"/>
  <c r="D15" i="16" s="1"/>
  <c r="F16" i="15" s="1"/>
  <c r="F24" i="15" s="1"/>
  <c r="I13" i="29"/>
  <c r="M13" i="29"/>
  <c r="L12" i="27"/>
  <c r="I12" i="27"/>
  <c r="I12" i="24"/>
  <c r="L12" i="24"/>
  <c r="S65" i="17"/>
  <c r="E15" i="16" s="1"/>
  <c r="I12" i="29"/>
  <c r="L12" i="29"/>
  <c r="M13" i="24"/>
  <c r="I13" i="24"/>
  <c r="V97" i="8"/>
  <c r="F20" i="7" s="1"/>
  <c r="G65" i="17"/>
  <c r="S53" i="14"/>
  <c r="E18" i="13" s="1"/>
  <c r="M65" i="17"/>
  <c r="C15" i="16" s="1"/>
  <c r="E16" i="15" s="1"/>
  <c r="V54" i="14"/>
  <c r="F20" i="13" s="1"/>
  <c r="M53" i="14"/>
  <c r="C18" i="13" s="1"/>
  <c r="E16" i="12" s="1"/>
  <c r="E13" i="1"/>
  <c r="J17" i="2" s="1"/>
  <c r="J20" i="2" s="1"/>
  <c r="I97" i="8"/>
  <c r="D20" i="7" s="1"/>
  <c r="F16" i="6" s="1"/>
  <c r="L150" i="8"/>
  <c r="B33" i="7" s="1"/>
  <c r="D18" i="6" s="1"/>
  <c r="D18" i="2" s="1"/>
  <c r="G97" i="8"/>
  <c r="M97" i="8"/>
  <c r="C20" i="7" s="1"/>
  <c r="E16" i="6" s="1"/>
  <c r="G18" i="19"/>
  <c r="H13" i="27" s="1"/>
  <c r="L20" i="23"/>
  <c r="K20" i="23"/>
  <c r="H65" i="17"/>
  <c r="S66" i="17"/>
  <c r="E17" i="16" s="1"/>
  <c r="I53" i="14"/>
  <c r="D18" i="13" s="1"/>
  <c r="F16" i="12" s="1"/>
  <c r="J23" i="12" s="1"/>
  <c r="L53" i="14"/>
  <c r="B18" i="13" s="1"/>
  <c r="D16" i="12" s="1"/>
  <c r="M54" i="14"/>
  <c r="C20" i="13" s="1"/>
  <c r="G53" i="14"/>
  <c r="H53" i="14"/>
  <c r="S54" i="14"/>
  <c r="E20" i="13" s="1"/>
  <c r="G143" i="8"/>
  <c r="H150" i="8"/>
  <c r="H97" i="8"/>
  <c r="S143" i="8"/>
  <c r="E29" i="7" s="1"/>
  <c r="V151" i="8"/>
  <c r="F35" i="7" s="1"/>
  <c r="G150" i="8"/>
  <c r="I150" i="8"/>
  <c r="D33" i="7" s="1"/>
  <c r="F18" i="6" s="1"/>
  <c r="F18" i="2" s="1"/>
  <c r="M150" i="8"/>
  <c r="C33" i="7" s="1"/>
  <c r="E18" i="6" s="1"/>
  <c r="E18" i="2" s="1"/>
  <c r="I143" i="8"/>
  <c r="D29" i="7" s="1"/>
  <c r="F17" i="6" s="1"/>
  <c r="L97" i="8"/>
  <c r="M143" i="8"/>
  <c r="C29" i="7" s="1"/>
  <c r="E17" i="6" s="1"/>
  <c r="S97" i="8"/>
  <c r="E20" i="7" s="1"/>
  <c r="S150" i="8"/>
  <c r="E33" i="7" s="1"/>
  <c r="H143" i="8"/>
  <c r="L143" i="8"/>
  <c r="B29" i="7" s="1"/>
  <c r="D17" i="6" s="1"/>
  <c r="M66" i="17" l="1"/>
  <c r="C17" i="16" s="1"/>
  <c r="G66" i="17"/>
  <c r="L66" i="17"/>
  <c r="B17" i="16" s="1"/>
  <c r="J24" i="15"/>
  <c r="J22" i="15"/>
  <c r="J23" i="15"/>
  <c r="F23" i="15"/>
  <c r="F20" i="15"/>
  <c r="I66" i="17"/>
  <c r="D17" i="16" s="1"/>
  <c r="F22" i="15"/>
  <c r="H66" i="17"/>
  <c r="H54" i="14"/>
  <c r="F16" i="2"/>
  <c r="I14" i="29"/>
  <c r="I16" i="29" s="1"/>
  <c r="I17" i="29" s="1"/>
  <c r="D11" i="30" s="1"/>
  <c r="D12" i="30" s="1"/>
  <c r="D14" i="30" s="1"/>
  <c r="I13" i="27"/>
  <c r="I14" i="27" s="1"/>
  <c r="I16" i="27" s="1"/>
  <c r="I17" i="27" s="1"/>
  <c r="D11" i="28" s="1"/>
  <c r="D12" i="28" s="1"/>
  <c r="M13" i="27"/>
  <c r="E16" i="2"/>
  <c r="M14" i="24"/>
  <c r="H16" i="24" s="1"/>
  <c r="H14" i="24"/>
  <c r="G14" i="29"/>
  <c r="L14" i="29"/>
  <c r="G16" i="29" s="1"/>
  <c r="G14" i="24"/>
  <c r="L14" i="24"/>
  <c r="L16" i="24" s="1"/>
  <c r="G17" i="24" s="1"/>
  <c r="B11" i="10" s="1"/>
  <c r="B12" i="10" s="1"/>
  <c r="I14" i="24"/>
  <c r="I16" i="24" s="1"/>
  <c r="I17" i="24" s="1"/>
  <c r="D11" i="10" s="1"/>
  <c r="D12" i="10" s="1"/>
  <c r="D14" i="10" s="1"/>
  <c r="G14" i="27"/>
  <c r="L14" i="27"/>
  <c r="G16" i="27" s="1"/>
  <c r="M14" i="29"/>
  <c r="M16" i="29" s="1"/>
  <c r="M17" i="29" s="1"/>
  <c r="H14" i="29"/>
  <c r="F23" i="12"/>
  <c r="F20" i="12"/>
  <c r="I151" i="8"/>
  <c r="D35" i="7" s="1"/>
  <c r="J24" i="6"/>
  <c r="J22" i="6"/>
  <c r="F20" i="6"/>
  <c r="F22" i="6"/>
  <c r="H151" i="8"/>
  <c r="J23" i="6"/>
  <c r="F24" i="6"/>
  <c r="F23" i="6"/>
  <c r="G54" i="14"/>
  <c r="F24" i="12"/>
  <c r="F22" i="12"/>
  <c r="L54" i="14"/>
  <c r="B20" i="13" s="1"/>
  <c r="J24" i="12"/>
  <c r="I54" i="14"/>
  <c r="B11" i="1" s="1"/>
  <c r="J22" i="12"/>
  <c r="S151" i="8"/>
  <c r="E35" i="7" s="1"/>
  <c r="B20" i="7"/>
  <c r="D16" i="6" s="1"/>
  <c r="D16" i="2" s="1"/>
  <c r="L151" i="8"/>
  <c r="B35" i="7" s="1"/>
  <c r="G151" i="8"/>
  <c r="M151" i="8"/>
  <c r="C35" i="7" s="1"/>
  <c r="B12" i="1" l="1"/>
  <c r="J26" i="15"/>
  <c r="J28" i="15" s="1"/>
  <c r="I29" i="15" s="1"/>
  <c r="J29" i="15" s="1"/>
  <c r="J31" i="15" s="1"/>
  <c r="H17" i="29"/>
  <c r="C11" i="30" s="1"/>
  <c r="C12" i="30" s="1"/>
  <c r="C14" i="30" s="1"/>
  <c r="F17" i="25"/>
  <c r="J23" i="25" s="1"/>
  <c r="L16" i="29"/>
  <c r="L17" i="29" s="1"/>
  <c r="H16" i="29"/>
  <c r="M16" i="24"/>
  <c r="H17" i="24" s="1"/>
  <c r="C11" i="10" s="1"/>
  <c r="C12" i="10" s="1"/>
  <c r="E17" i="9" s="1"/>
  <c r="G16" i="24"/>
  <c r="D14" i="28"/>
  <c r="F17" i="26"/>
  <c r="L17" i="24"/>
  <c r="L16" i="27"/>
  <c r="L17" i="27" s="1"/>
  <c r="B14" i="10"/>
  <c r="D17" i="9"/>
  <c r="M14" i="27"/>
  <c r="M16" i="27" s="1"/>
  <c r="M17" i="27" s="1"/>
  <c r="H14" i="27"/>
  <c r="F17" i="9"/>
  <c r="J22" i="9" s="1"/>
  <c r="J22" i="2" s="1"/>
  <c r="D20" i="13"/>
  <c r="B7" i="1"/>
  <c r="J26" i="6"/>
  <c r="J28" i="6" s="1"/>
  <c r="I29" i="6" s="1"/>
  <c r="J29" i="6" s="1"/>
  <c r="J31" i="6" s="1"/>
  <c r="J26" i="12"/>
  <c r="C12" i="1" l="1"/>
  <c r="G12" i="1" s="1"/>
  <c r="E17" i="25"/>
  <c r="F20" i="25"/>
  <c r="B10" i="1" s="1"/>
  <c r="G10" i="1" s="1"/>
  <c r="F23" i="25"/>
  <c r="F24" i="25"/>
  <c r="F22" i="25"/>
  <c r="J24" i="25"/>
  <c r="J22" i="25"/>
  <c r="G17" i="29"/>
  <c r="B11" i="30" s="1"/>
  <c r="B12" i="30" s="1"/>
  <c r="H16" i="27"/>
  <c r="H17" i="27"/>
  <c r="C11" i="28" s="1"/>
  <c r="C12" i="28" s="1"/>
  <c r="E17" i="26" s="1"/>
  <c r="E17" i="2" s="1"/>
  <c r="M17" i="24"/>
  <c r="C14" i="10"/>
  <c r="J24" i="9"/>
  <c r="J24" i="2" s="1"/>
  <c r="J23" i="9"/>
  <c r="J23" i="2" s="1"/>
  <c r="G17" i="27"/>
  <c r="B11" i="28" s="1"/>
  <c r="B12" i="28" s="1"/>
  <c r="F24" i="26"/>
  <c r="F20" i="26"/>
  <c r="B9" i="1" s="1"/>
  <c r="J22" i="26"/>
  <c r="J23" i="26"/>
  <c r="J24" i="26"/>
  <c r="F23" i="26"/>
  <c r="F22" i="26"/>
  <c r="F22" i="9"/>
  <c r="F22" i="2" s="1"/>
  <c r="F20" i="9"/>
  <c r="B8" i="1" s="1"/>
  <c r="F23" i="9"/>
  <c r="F23" i="2" s="1"/>
  <c r="F24" i="9"/>
  <c r="F24" i="2" s="1"/>
  <c r="F17" i="2"/>
  <c r="F20" i="2" s="1"/>
  <c r="C7" i="1"/>
  <c r="G7" i="1" s="1"/>
  <c r="J28" i="12"/>
  <c r="I29" i="12" s="1"/>
  <c r="J29" i="12" s="1"/>
  <c r="J31" i="12" s="1"/>
  <c r="C11" i="1"/>
  <c r="J26" i="25" l="1"/>
  <c r="J28" i="25" s="1"/>
  <c r="I29" i="25" s="1"/>
  <c r="J29" i="25" s="1"/>
  <c r="J31" i="25" s="1"/>
  <c r="B14" i="30"/>
  <c r="D17" i="25"/>
  <c r="C14" i="28"/>
  <c r="J26" i="2"/>
  <c r="J28" i="2" s="1"/>
  <c r="J26" i="26"/>
  <c r="J26" i="9"/>
  <c r="B13" i="1"/>
  <c r="B14" i="28"/>
  <c r="D17" i="26"/>
  <c r="D17" i="2" s="1"/>
  <c r="G11" i="1"/>
  <c r="C8" i="1" l="1"/>
  <c r="G8" i="1" s="1"/>
  <c r="J28" i="9"/>
  <c r="J28" i="26"/>
  <c r="I29" i="26" s="1"/>
  <c r="J29" i="26" s="1"/>
  <c r="J31" i="26" s="1"/>
  <c r="C9" i="1"/>
  <c r="G9" i="1" s="1"/>
  <c r="G13" i="1" l="1"/>
  <c r="B14" i="1" s="1"/>
  <c r="B15" i="1" s="1"/>
  <c r="G15" i="1" s="1"/>
  <c r="C13" i="1"/>
  <c r="I29" i="9"/>
  <c r="J29" i="9" s="1"/>
  <c r="J31" i="9" s="1"/>
  <c r="I29" i="2" l="1"/>
  <c r="J29" i="2" s="1"/>
  <c r="G14" i="1"/>
  <c r="G16" i="1" s="1"/>
  <c r="I30" i="2"/>
  <c r="J30" i="2" s="1"/>
  <c r="J31" i="2" l="1"/>
</calcChain>
</file>

<file path=xl/sharedStrings.xml><?xml version="1.0" encoding="utf-8"?>
<sst xmlns="http://schemas.openxmlformats.org/spreadsheetml/2006/main" count="1653" uniqueCount="512">
  <si>
    <t>Stavba Rekonštrukcia maštalí a rozšírenie farmového hnojiska, Bobrov</t>
  </si>
  <si>
    <t xml:space="preserve">           Sadzby DPH</t>
  </si>
  <si>
    <t xml:space="preserve">   A   </t>
  </si>
  <si>
    <t xml:space="preserve">   B   </t>
  </si>
  <si>
    <t>Názov objektu</t>
  </si>
  <si>
    <t>ZRN</t>
  </si>
  <si>
    <t>VRN %</t>
  </si>
  <si>
    <t>HZS</t>
  </si>
  <si>
    <t>Kompl.čin.</t>
  </si>
  <si>
    <t>Ost. náklady</t>
  </si>
  <si>
    <t>Cena</t>
  </si>
  <si>
    <t>SO 02 Kravín</t>
  </si>
  <si>
    <t>SO 03 Farmové hnojisko</t>
  </si>
  <si>
    <t>SO 02 - vodovodná prípojka,žumpa 12 m3</t>
  </si>
  <si>
    <t xml:space="preserve">Miesto:  </t>
  </si>
  <si>
    <t xml:space="preserve">Ks: </t>
  </si>
  <si>
    <t xml:space="preserve">Zákazka: </t>
  </si>
  <si>
    <t xml:space="preserve">Spracoval: </t>
  </si>
  <si>
    <t xml:space="preserve">Dňa </t>
  </si>
  <si>
    <t>Odberateľ: Podielnícke roľnícko-obchodné družstvo,Družstevná 263,Bobrov</t>
  </si>
  <si>
    <t>Projektant: Ing.Štefan Comba,Levoča</t>
  </si>
  <si>
    <t xml:space="preserve">Dodávateľ: </t>
  </si>
  <si>
    <t xml:space="preserve">IČO: </t>
  </si>
  <si>
    <t xml:space="preserve">DIČ: </t>
  </si>
  <si>
    <t xml:space="preserve">A </t>
  </si>
  <si>
    <t xml:space="preserve">HSV </t>
  </si>
  <si>
    <t xml:space="preserve">PSV </t>
  </si>
  <si>
    <t xml:space="preserve">MONT </t>
  </si>
  <si>
    <t xml:space="preserve">VRN </t>
  </si>
  <si>
    <t>Spolu</t>
  </si>
  <si>
    <t xml:space="preserve">B </t>
  </si>
  <si>
    <t>Ďalšie náklady</t>
  </si>
  <si>
    <t>Ostatné náklady</t>
  </si>
  <si>
    <t xml:space="preserve">Kompletačná činnosť </t>
  </si>
  <si>
    <t xml:space="preserve">HZS </t>
  </si>
  <si>
    <t xml:space="preserve">E </t>
  </si>
  <si>
    <t>Celkové náklady</t>
  </si>
  <si>
    <t>Súčet riadkov 5,10,15,20</t>
  </si>
  <si>
    <t xml:space="preserve">DPH 20% z </t>
  </si>
  <si>
    <t xml:space="preserve">DPH 0% z </t>
  </si>
  <si>
    <t>Spolu v EUR</t>
  </si>
  <si>
    <t xml:space="preserve">F </t>
  </si>
  <si>
    <t xml:space="preserve">C </t>
  </si>
  <si>
    <t>VRN</t>
  </si>
  <si>
    <t>Zariadenie staveniska</t>
  </si>
  <si>
    <t>Sťažené výrobné podmienky</t>
  </si>
  <si>
    <t>Prevádzkové vplyvy</t>
  </si>
  <si>
    <t>0% z [H+P+M]</t>
  </si>
  <si>
    <t>0% z [H+P]</t>
  </si>
  <si>
    <t xml:space="preserve">D </t>
  </si>
  <si>
    <t>Sťažené podmienky dopravy</t>
  </si>
  <si>
    <t>Horské oblasti</t>
  </si>
  <si>
    <t>Mimostavenisková doprava</t>
  </si>
  <si>
    <t>Montáž</t>
  </si>
  <si>
    <t>Materiál</t>
  </si>
  <si>
    <t>ZRN spolu</t>
  </si>
  <si>
    <t>Odberateľ</t>
  </si>
  <si>
    <t>Dodávateľ</t>
  </si>
  <si>
    <t>Projektant,rozpočtár</t>
  </si>
  <si>
    <t>Oddiel</t>
  </si>
  <si>
    <t>Hmotnosť (T)</t>
  </si>
  <si>
    <t>Suť (T)</t>
  </si>
  <si>
    <t>Prehľad rozpočtových nákladov</t>
  </si>
  <si>
    <t>Práce HSV</t>
  </si>
  <si>
    <t>POVRCHOVÉ ÚPRAVY</t>
  </si>
  <si>
    <t>OSTATNÉ PRÁCE</t>
  </si>
  <si>
    <t>PRESUNY HMÔT</t>
  </si>
  <si>
    <t>Práce PSV</t>
  </si>
  <si>
    <t>KONŠTRUKCIE TESÁRSKE</t>
  </si>
  <si>
    <t>KONŠTRUKCIE KLAMPIARSKE</t>
  </si>
  <si>
    <t>KOVOVÉ DOPLNKOVÉ KONŠTRUKCIE</t>
  </si>
  <si>
    <t>NÁTERY</t>
  </si>
  <si>
    <t>Montážne práce</t>
  </si>
  <si>
    <t>Celkom v EUR</t>
  </si>
  <si>
    <t>Por.č.</t>
  </si>
  <si>
    <t>Cenník</t>
  </si>
  <si>
    <t>Kód položky</t>
  </si>
  <si>
    <t>Názov</t>
  </si>
  <si>
    <t>Mj</t>
  </si>
  <si>
    <t>Množstvo</t>
  </si>
  <si>
    <t>Cena celkom</t>
  </si>
  <si>
    <t>Hmotnosť/Mj</t>
  </si>
  <si>
    <t>Hmotnosť</t>
  </si>
  <si>
    <t>Suť</t>
  </si>
  <si>
    <t xml:space="preserve">Dátum: </t>
  </si>
  <si>
    <t>Zákazka Rekonštrukcia maštalí a rozšírenie farmového hnojiska, Bobrov</t>
  </si>
  <si>
    <t xml:space="preserve"> 11/A 1</t>
  </si>
  <si>
    <t xml:space="preserve"> m2</t>
  </si>
  <si>
    <t>1/A 1</t>
  </si>
  <si>
    <t>m2</t>
  </si>
  <si>
    <t xml:space="preserve">  3/A 1</t>
  </si>
  <si>
    <t xml:space="preserve"> 941941031</t>
  </si>
  <si>
    <t>Montáž lešenia ľahkého pracovného radového s podlahami šírky od 0, 80 do 1,00 m a výšky do 10 m</t>
  </si>
  <si>
    <t xml:space="preserve"> 941941191</t>
  </si>
  <si>
    <t>Príplatok za prvý a každý ďalší i začatý mesiac použitia lešenia k cene -1031</t>
  </si>
  <si>
    <t xml:space="preserve">  3/B 1</t>
  </si>
  <si>
    <t xml:space="preserve"> 941941831</t>
  </si>
  <si>
    <t>Demontáž lešenia ľahkého pracovného radového a s podlahami, šírky 0,80-1,00 m a výšky do 10m</t>
  </si>
  <si>
    <t xml:space="preserve"> 952901311</t>
  </si>
  <si>
    <t>Vyčistenie budov poľnohospodárskych objektov akejkoľvek výšky</t>
  </si>
  <si>
    <t xml:space="preserve"> 13/B 1</t>
  </si>
  <si>
    <t xml:space="preserve"> 979082121</t>
  </si>
  <si>
    <t>Vnútrostavenisková doprava sutiny a vybúraných hmôt za každých ďalších 5 m</t>
  </si>
  <si>
    <t>t</t>
  </si>
  <si>
    <t xml:space="preserve"> 979081111</t>
  </si>
  <si>
    <t>Odvoz sutiny a vybúraných hmôt na skládku do 1 km</t>
  </si>
  <si>
    <t xml:space="preserve"> 979081121</t>
  </si>
  <si>
    <t>Odvoz sutiny a vybúraných hmôt na skládku za každý ďalší 1 km</t>
  </si>
  <si>
    <t xml:space="preserve"> 979089012</t>
  </si>
  <si>
    <t>Poplatok za skladovanie - betón, tehly, dlaždice (17 01 ), ostatné</t>
  </si>
  <si>
    <t xml:space="preserve"> 979082111</t>
  </si>
  <si>
    <t>Vnútrostavenisková doprava sutiny a vybúraných hmôt do 10 m</t>
  </si>
  <si>
    <t xml:space="preserve"> 14/C 1</t>
  </si>
  <si>
    <t xml:space="preserve"> 999281111</t>
  </si>
  <si>
    <t>762/A 1</t>
  </si>
  <si>
    <t>P/PC</t>
  </si>
  <si>
    <t xml:space="preserve"> 605000000</t>
  </si>
  <si>
    <t>m3</t>
  </si>
  <si>
    <t xml:space="preserve"> 762395000</t>
  </si>
  <si>
    <t>Spojovacie a ochranné prostriedky svorky, dosky, klince, pásová oceľ, vruty, impregnácia</t>
  </si>
  <si>
    <t>764/B 1</t>
  </si>
  <si>
    <t xml:space="preserve"> 764312822</t>
  </si>
  <si>
    <t>Demontáž krytiny hladkej strešnej z tabúľ do 30st.,  -0,00751t</t>
  </si>
  <si>
    <t>764/A 1</t>
  </si>
  <si>
    <t>m</t>
  </si>
  <si>
    <t xml:space="preserve"> 764351203</t>
  </si>
  <si>
    <t>Žľaby z pozinkovaného PZ plechu, pododkvapové štvorhranné rš 330 mm</t>
  </si>
  <si>
    <t xml:space="preserve"> 764358201</t>
  </si>
  <si>
    <t xml:space="preserve">Hák pre medzistrešné alebo zaatikové žľaby </t>
  </si>
  <si>
    <t>kus</t>
  </si>
  <si>
    <t xml:space="preserve"> 764331230</t>
  </si>
  <si>
    <t>Lemovanie z pozinkov.PZ plechu, múrov na strechách - štítový múr</t>
  </si>
  <si>
    <t>767/A 2</t>
  </si>
  <si>
    <t xml:space="preserve"> 767397101</t>
  </si>
  <si>
    <t xml:space="preserve"> 767000000</t>
  </si>
  <si>
    <t>žeriav + montažná plošina</t>
  </si>
  <si>
    <t>ks</t>
  </si>
  <si>
    <t>783/A 1</t>
  </si>
  <si>
    <t xml:space="preserve"> 783226100</t>
  </si>
  <si>
    <t xml:space="preserve"> 783225600</t>
  </si>
  <si>
    <t>Nátery kov.stav.doplnk.konštr. syntetické  na vzduchu schnúce 2x emailovaním</t>
  </si>
  <si>
    <t>kpl</t>
  </si>
  <si>
    <t>Objekt SO 02 Kravín</t>
  </si>
  <si>
    <t>ZEMNÉ PRÁCE</t>
  </si>
  <si>
    <t>ZÁKLADY</t>
  </si>
  <si>
    <t>ZVISLÉ KONŠTRUKCIE</t>
  </si>
  <si>
    <t>VODOROVNÉ KONŠTRUKCIE</t>
  </si>
  <si>
    <t>SPEVNENÉ PLOCHY</t>
  </si>
  <si>
    <t>Potrubné rozvody</t>
  </si>
  <si>
    <t>ZTI - VNÚTORNÝ VODOVOD</t>
  </si>
  <si>
    <t>MAĽBY</t>
  </si>
  <si>
    <t>M-21 ELEKTROMONTÁŽE</t>
  </si>
  <si>
    <t xml:space="preserve">  1/A 1</t>
  </si>
  <si>
    <t xml:space="preserve"> 132101101</t>
  </si>
  <si>
    <t xml:space="preserve">Výkop ryhy do šírky 600 mm v horn.3 do 100 m3 </t>
  </si>
  <si>
    <t xml:space="preserve"> 181101102</t>
  </si>
  <si>
    <t>Úprava pláne  so zhutnením</t>
  </si>
  <si>
    <t xml:space="preserve"> 181101101</t>
  </si>
  <si>
    <t>Terénne úpravy</t>
  </si>
  <si>
    <t>Výkop ryhy do šírky 600 mm v horn.3 do  100 m3-hnojová koncovka</t>
  </si>
  <si>
    <t xml:space="preserve"> 133111101</t>
  </si>
  <si>
    <t>Hĺbenie pätiek  v  horninách tr. 3</t>
  </si>
  <si>
    <t xml:space="preserve"> 274313611</t>
  </si>
  <si>
    <t>Betón základových pásov, prostý tr.C 16/20</t>
  </si>
  <si>
    <t xml:space="preserve"> 271573001</t>
  </si>
  <si>
    <t>Násyp pod zákl. konštr. so zhutnením zo štrkopiesku fr. 0-32 mm hr. 150 mm - pod ryhy</t>
  </si>
  <si>
    <t xml:space="preserve">Násyp pod zákl. konštr. so zhutnením zo štrkopiesku fr. 0-32 mm hr. 150 mm </t>
  </si>
  <si>
    <t xml:space="preserve"> 279000000</t>
  </si>
  <si>
    <t>Kotevné otvory 150x150/250 mm pod stlpami</t>
  </si>
  <si>
    <t>Zálievka vodostavebným betónom</t>
  </si>
  <si>
    <t>Betón základových pásov, prostý tr.C 16/20 s kryštl. hydroizol.- hnojová koncovka</t>
  </si>
  <si>
    <t>Násyp pod zákl. konštr. so zhutnením zo štrkopiesku fr. 0-32 mm, hr. 150 mm - hnojová koncovka</t>
  </si>
  <si>
    <t>Násyp zhutnený makadam  hr. 300 mm - hnojová koncovka</t>
  </si>
  <si>
    <t xml:space="preserve"> 275313611</t>
  </si>
  <si>
    <t>Betón základových pätiek, prostý tr.C 16/20</t>
  </si>
  <si>
    <t xml:space="preserve"> 310238211</t>
  </si>
  <si>
    <t>Zamurovanie otvorov - domurovky v murive nadzákladného tehlami na maltu vápennocementovú</t>
  </si>
  <si>
    <t xml:space="preserve"> 317941121</t>
  </si>
  <si>
    <t>Osadenie oceľových valcovaných nosníkov L 80/80/6 - 4ks, L 50/50/5 - 2 ks  - preklady - murov. steny</t>
  </si>
  <si>
    <t xml:space="preserve"> 345321313</t>
  </si>
  <si>
    <t>Betón múrikov parapet., atik., schodisk., zábradl., železový (bez výstuže) tr.C 16/20- hnojová koncovka</t>
  </si>
  <si>
    <t xml:space="preserve"> 345351101</t>
  </si>
  <si>
    <t>Debnenie múrikov parapet., atik., zábradl., plnostenných- zhotovenie</t>
  </si>
  <si>
    <t xml:space="preserve"> 345351102</t>
  </si>
  <si>
    <t>Debnenie múrikov parapet., atik., zábradl., plnostenných- odstránenie</t>
  </si>
  <si>
    <t xml:space="preserve"> 345361821</t>
  </si>
  <si>
    <t>Výstuž múrikov parapet., atik., schdisk., zábradl., z betonárskej ocele 10505</t>
  </si>
  <si>
    <t xml:space="preserve"> 417321313</t>
  </si>
  <si>
    <t>Betón stužujúcich pásov a vencov železový tr. C 16/20</t>
  </si>
  <si>
    <t xml:space="preserve"> 417351115</t>
  </si>
  <si>
    <t>Debnenie bočníc stužujúcich pásov a vencov vrátane vzpier zhotovenie</t>
  </si>
  <si>
    <t xml:space="preserve"> 417351116</t>
  </si>
  <si>
    <t>Debnenie bočníc stužujúcich pásov a vencov vrátane vzpier odstránenie</t>
  </si>
  <si>
    <t xml:space="preserve"> 417361821</t>
  </si>
  <si>
    <t>Výstuž stužujúcich pásov a vencov z betonárskej ocele 10505</t>
  </si>
  <si>
    <t>221/B 1</t>
  </si>
  <si>
    <t xml:space="preserve"> 113106241</t>
  </si>
  <si>
    <t>Rozoberanie vozovky a plochy z panelov  - uloženie</t>
  </si>
  <si>
    <t>221/A 1</t>
  </si>
  <si>
    <t xml:space="preserve"> 584121111</t>
  </si>
  <si>
    <t>Prekládka panelovej cesty - osadenie cestných panelov zo železového betónu, so zhotovením podkladu z kam. ťaženého do hr.40 mm</t>
  </si>
  <si>
    <t xml:space="preserve"> 564000000</t>
  </si>
  <si>
    <t>obslužné a príjazdové komunikácie</t>
  </si>
  <si>
    <t>okapové chodníky</t>
  </si>
  <si>
    <t>odvodňovacie priekopy</t>
  </si>
  <si>
    <t xml:space="preserve"> 564681111</t>
  </si>
  <si>
    <t>Podklad z kameniva hrubého drveného veľ.63-125 mm s rozprestrením a zhutnením, po zhutnení hr.300 mm</t>
  </si>
  <si>
    <t xml:space="preserve"> 631362422</t>
  </si>
  <si>
    <t>Výstuž mazanín z betónov (z kameniva) a z ľahkých betónov, zo zváraných sietí KARI, priemer drôtu 6/6 mm, veľkosť oka 150x150 mm</t>
  </si>
  <si>
    <t xml:space="preserve"> 612464212</t>
  </si>
  <si>
    <t>Vnútorná omietka stien vapennoštuková</t>
  </si>
  <si>
    <t xml:space="preserve"> 612460312</t>
  </si>
  <si>
    <t>Vnutorná omietka pálená do 1850 mm</t>
  </si>
  <si>
    <t xml:space="preserve"> 612460121</t>
  </si>
  <si>
    <t>príprava vn. podkladu stien penetráciou zákl.</t>
  </si>
  <si>
    <t xml:space="preserve"> 631000000</t>
  </si>
  <si>
    <t>osadenie + dodávka - L  50/50/5 do podlahy</t>
  </si>
  <si>
    <t xml:space="preserve"> 632000000</t>
  </si>
  <si>
    <t>V podlahe krmoviska oc.prof. na vedenie pri vyhrňaní hnoja</t>
  </si>
  <si>
    <t xml:space="preserve"> 612481119</t>
  </si>
  <si>
    <t>Potiahnutie vnútorných stien, sklotextílnou mriežkou</t>
  </si>
  <si>
    <t xml:space="preserve"> 622466201</t>
  </si>
  <si>
    <t xml:space="preserve">Vonkajšia omietka vápennocementová </t>
  </si>
  <si>
    <t xml:space="preserve"> 622481119</t>
  </si>
  <si>
    <t>Potiahnutie vonkajších stien, sklotextílnou mriežkou</t>
  </si>
  <si>
    <t>AQUAFIN IC  izolácia voči vplyvom močovky</t>
  </si>
  <si>
    <t>271/A 1</t>
  </si>
  <si>
    <t xml:space="preserve"> 871241111</t>
  </si>
  <si>
    <t>Daždová kanalizácia - Montáž a dodávka potrubia z  PVC 150</t>
  </si>
  <si>
    <t xml:space="preserve"> 962022391</t>
  </si>
  <si>
    <t>Búranie muriva v obvodovom murive</t>
  </si>
  <si>
    <t xml:space="preserve"> 978013191</t>
  </si>
  <si>
    <t>Otlčenie vnút. omietok stien MV MVC do 100 %</t>
  </si>
  <si>
    <t>M2</t>
  </si>
  <si>
    <t xml:space="preserve"> 978036191</t>
  </si>
  <si>
    <t>Otlčenie omietok vonkajších v rozsahu do 100 % -0,050 t</t>
  </si>
  <si>
    <t xml:space="preserve"> 962042321</t>
  </si>
  <si>
    <t>Búranie muriva z betónu prostého nadzákladného, - obvodové steny -2,20000t</t>
  </si>
  <si>
    <t xml:space="preserve"> 968072641</t>
  </si>
  <si>
    <t>Vybúranie a vybratie kovových brán-0,025 t</t>
  </si>
  <si>
    <t xml:space="preserve"> 971033641</t>
  </si>
  <si>
    <t>Vybúranie otvorov pre vráta v čelnej stene, tehlové murivo   -1,87500t</t>
  </si>
  <si>
    <t xml:space="preserve"> 979000000</t>
  </si>
  <si>
    <t>Demontáž prístavby</t>
  </si>
  <si>
    <t>Demontáž prístreška</t>
  </si>
  <si>
    <t xml:space="preserve">Presun hmôt </t>
  </si>
  <si>
    <t xml:space="preserve"> 722000000</t>
  </si>
  <si>
    <t>Vodovod z rur PE pod podlahou k   napajačkám - tlakové rury PE,DN20,DN25,DN32,DN40</t>
  </si>
  <si>
    <t>M+D - vypušťací ventil DN15</t>
  </si>
  <si>
    <t>M+D - guľový ventil DN15</t>
  </si>
  <si>
    <t>Tlaková skúška,preplach,dezinfekcia</t>
  </si>
  <si>
    <t>Chranička  DN 100 - potrubie križujúce základy</t>
  </si>
  <si>
    <t xml:space="preserve"> 762332140</t>
  </si>
  <si>
    <t xml:space="preserve"> 764000000</t>
  </si>
  <si>
    <t xml:space="preserve">Daždový zvod DN 120 zvedený do daždovej kanalizácie </t>
  </si>
  <si>
    <t>Lapač strešných splavenín</t>
  </si>
  <si>
    <t xml:space="preserve">M+D - oceľové stlpy         </t>
  </si>
  <si>
    <t>Montáž strešných agro panelov hr. 40 mm</t>
  </si>
  <si>
    <t>strešný agropanel  hr. 40 mm / plech,PUR pena,sklolaminát /</t>
  </si>
  <si>
    <t>kotviaci materiál</t>
  </si>
  <si>
    <t>Nátery kov.stav.doplnk.konštr. syntetické  na vzduchu schnúce základný</t>
  </si>
  <si>
    <t xml:space="preserve"> 783782203</t>
  </si>
  <si>
    <t>Nátery tesárskych konštrukcií povrchová impregnácia ekologický náter proti pliesní a hnilobe</t>
  </si>
  <si>
    <t>784/A 1</t>
  </si>
  <si>
    <t xml:space="preserve"> 784412410</t>
  </si>
  <si>
    <t>Pačokovanie jednonásobné  podkladov do 3,8 m</t>
  </si>
  <si>
    <t xml:space="preserve"> 784452274</t>
  </si>
  <si>
    <t>Maľby z maliar. zmesí tekutých Primalex jednofar. dvojnás. s výš. podl. do 3,80 m</t>
  </si>
  <si>
    <t xml:space="preserve"> 210000000</t>
  </si>
  <si>
    <t>Objekt SO 03 Farmové hnojisko</t>
  </si>
  <si>
    <t>Výkop ryhy do šírky 600 mm v horn.3 do 100 m3</t>
  </si>
  <si>
    <t>Úprava plochy  v hornine 1-4 so zhutnením</t>
  </si>
  <si>
    <t>Betónové lôžko prostý tr.C 16/20 hr. 250 mm - odvodňov. žľab</t>
  </si>
  <si>
    <t>Štrkové lôžko 150 mm - odvodňov. žľab</t>
  </si>
  <si>
    <t xml:space="preserve"> 212752241</t>
  </si>
  <si>
    <t>Montáž kontrolnej a preplachovacej šachty PVC pre drenažny systém DN 50 mm + dodávka</t>
  </si>
  <si>
    <t xml:space="preserve"> 212752123</t>
  </si>
  <si>
    <t>Trativody z flexodrenážnych rúr DN 50</t>
  </si>
  <si>
    <t xml:space="preserve"> 274314611</t>
  </si>
  <si>
    <t>Betón základových pásov prostého triedy C 20/25</t>
  </si>
  <si>
    <t xml:space="preserve"> 451541111</t>
  </si>
  <si>
    <t>Lôžko pod potrubie, stoky a drobné objekty, v otvorenom výkope zo štrkodrvy 0-63 mm</t>
  </si>
  <si>
    <t xml:space="preserve"> 341321315</t>
  </si>
  <si>
    <t>Betón stien  železový (bez výstuže) tr.C 20/25 s kryštal. izoláciou</t>
  </si>
  <si>
    <t xml:space="preserve"> 341351101</t>
  </si>
  <si>
    <t>Debnenie  stien   jednostranné, zhotovenie-dielce</t>
  </si>
  <si>
    <t xml:space="preserve"> 341351102</t>
  </si>
  <si>
    <t>Debnenie  stien   jednostranné, odstránenie-dielce</t>
  </si>
  <si>
    <t xml:space="preserve"> 341361821</t>
  </si>
  <si>
    <t>Výstuž  stien  10505</t>
  </si>
  <si>
    <t xml:space="preserve"> 564251111</t>
  </si>
  <si>
    <t>Podklad alebo podsyp zo štrkopiesku s rozprestretím, vlhčením a zhutnením po zhutnení hr.150 mm, fr. 0-32</t>
  </si>
  <si>
    <t>Osadenie cestných panelov zo železového betónu, so zhotovením podkladu z kam. ťaženého do hr.40 mm</t>
  </si>
  <si>
    <t xml:space="preserve"> 564281111</t>
  </si>
  <si>
    <t>Podklad alebo podsyp zo štrkopiesku s rozprestretím, vlhčením a zhutnením po zhutnení hr. 0-300 mm</t>
  </si>
  <si>
    <t xml:space="preserve"> 631315611</t>
  </si>
  <si>
    <t>Mazanina z betónu prostého tr.C 20/25 hr.nad 120 do 240 mm s kryštal. izoláciou</t>
  </si>
  <si>
    <t>AQUAFIN IC - izolácia voči vplyvom močovky</t>
  </si>
  <si>
    <t>AQUAFIN CJ5 - pracovná škára vr. kotviacich omega profilov</t>
  </si>
  <si>
    <t xml:space="preserve"> 935114512</t>
  </si>
  <si>
    <t>Odvodňovací betonový žľab s mrežou v spáde</t>
  </si>
  <si>
    <t xml:space="preserve"> m</t>
  </si>
  <si>
    <t xml:space="preserve"> 592000000</t>
  </si>
  <si>
    <t>betonový žľab prefabrikát 60 T</t>
  </si>
  <si>
    <t xml:space="preserve"> 998224111</t>
  </si>
  <si>
    <t>Presun hmôt</t>
  </si>
  <si>
    <t>Objekt SO 02 - vodovodná prípojka,žumpa 12 m3</t>
  </si>
  <si>
    <t xml:space="preserve"> 132111101</t>
  </si>
  <si>
    <t>Hĺbenie rýh šírky do 600 mm v  horninách tr. 3 - ručným náradím</t>
  </si>
  <si>
    <t xml:space="preserve"> 133201201</t>
  </si>
  <si>
    <t>Výkop šachty nezapaženej, hornina 3 do 100 m3</t>
  </si>
  <si>
    <t xml:space="preserve"> 133201209</t>
  </si>
  <si>
    <t>Príplatok k cenám za lepivosť horniny</t>
  </si>
  <si>
    <t xml:space="preserve"> 151101101</t>
  </si>
  <si>
    <t>Paženie a rozopretie stien rýh pre podzemné vedenie, príložné do 2 m</t>
  </si>
  <si>
    <t xml:space="preserve"> 151101111</t>
  </si>
  <si>
    <t>Odstránenie paženia rýh pre podzemné vedenie, príložné hĺbky do 2 m</t>
  </si>
  <si>
    <t xml:space="preserve"> 162501102</t>
  </si>
  <si>
    <t>Vodorovné premiestnenie výkopku tr.1-4 do 3000 m</t>
  </si>
  <si>
    <t xml:space="preserve"> 167101101</t>
  </si>
  <si>
    <t>Nakladanie neuľahnutého výkopku z hornín tr.1-4 do 100 m3</t>
  </si>
  <si>
    <t xml:space="preserve"> 171201201</t>
  </si>
  <si>
    <t>Uloženie sypaniny na skládky do 100 m3</t>
  </si>
  <si>
    <t xml:space="preserve"> 174101001</t>
  </si>
  <si>
    <t>Zásyp sypaninou so zhutnením jám, šachiet, rýh, zárezov alebo okolo objektov do 100 m3</t>
  </si>
  <si>
    <t xml:space="preserve"> 175101101</t>
  </si>
  <si>
    <t>Obsyp potrubia sypaninou z vhodných hornín 1 až 4 bez prehodenia sypaniny</t>
  </si>
  <si>
    <t>S/S60</t>
  </si>
  <si>
    <t xml:space="preserve"> 5833362000</t>
  </si>
  <si>
    <t>Kamenivo ťažené hrubé  4-8 a</t>
  </si>
  <si>
    <t>Úprava pláne uvedenie do pôvodného stavu</t>
  </si>
  <si>
    <t xml:space="preserve"> 131201101</t>
  </si>
  <si>
    <t>Výkop nezapaženej jamy v hornine 3, do 100 m3 - žumpa</t>
  </si>
  <si>
    <t xml:space="preserve"> 131201109</t>
  </si>
  <si>
    <t>Hĺbenie nezapažených jám a zárezov. Príplatok za lepivosť horniny 3</t>
  </si>
  <si>
    <t xml:space="preserve"> 161101102</t>
  </si>
  <si>
    <t>Zvislé premiestnenie výkopku bez naloženia z horniny 1 až 4, pri hĺbke výkopu nad 2.5 m do 4 m</t>
  </si>
  <si>
    <t>M3</t>
  </si>
  <si>
    <t xml:space="preserve"> 174101101</t>
  </si>
  <si>
    <t>Zásyp sypaninou so zhutnením jám, šachiet, rýh, zárezov alebo okolo objektov v týchto vykopávkach</t>
  </si>
  <si>
    <t xml:space="preserve"> 451572111</t>
  </si>
  <si>
    <t>Lôžko pod potrubie, stoky a drobné objekty, v otvorenom výkope z kameniva drobného ťaženého 0-4 mm</t>
  </si>
  <si>
    <t xml:space="preserve"> 452311141</t>
  </si>
  <si>
    <t xml:space="preserve">VŠ - podkladný beton hr. 150 mm  tr.C 16/20 </t>
  </si>
  <si>
    <t xml:space="preserve"> 452351101</t>
  </si>
  <si>
    <t>Debnenie v otvorenom výkope dosiek, sedlových lôžok a blokov pod potrubie,stoky a drobné objekty</t>
  </si>
  <si>
    <t xml:space="preserve"> 451542111</t>
  </si>
  <si>
    <t>VŠ - piesok hr. 30 mm</t>
  </si>
  <si>
    <t xml:space="preserve"> 451543111</t>
  </si>
  <si>
    <t>VŠ - štrkový násyp hr. 120 mm</t>
  </si>
  <si>
    <t xml:space="preserve"> m3</t>
  </si>
  <si>
    <t>Násyp štrkový hr. 120 mm pod žumpu</t>
  </si>
  <si>
    <t>Dosky z betónu podkladný beton hr. 150 mm pod žumpu</t>
  </si>
  <si>
    <t xml:space="preserve"> 871211004</t>
  </si>
  <si>
    <t>Montáž vodovodného potrubia -  tlaková HDPE rura DN40  50x3,0 SDR 17, PN10</t>
  </si>
  <si>
    <t xml:space="preserve"> 891181111</t>
  </si>
  <si>
    <t>Montáž vodovodného posúvača / uzaver / č. 2800 zavit / hrdlo / Hawle DN 40 s výstupom ISO pre napojenie potrubia + dodávka</t>
  </si>
  <si>
    <t xml:space="preserve"> 891269111</t>
  </si>
  <si>
    <t>Montáž navrtávacieho pásu - Hawle typ HAKU 2" + dodávka</t>
  </si>
  <si>
    <t xml:space="preserve"> 892233111</t>
  </si>
  <si>
    <t xml:space="preserve">Preplach a dezinfekcia vodovodného potrubia </t>
  </si>
  <si>
    <t xml:space="preserve"> 892241111</t>
  </si>
  <si>
    <t>Ostatné práce na rúrovom vedení, tlakové skúšky vodovodného potrubia DN do 80</t>
  </si>
  <si>
    <t xml:space="preserve"> 893301001</t>
  </si>
  <si>
    <t>Osadenie + dodávka vodomernej šachty plastovej pr. 1200 mm</t>
  </si>
  <si>
    <t xml:space="preserve"> ks</t>
  </si>
  <si>
    <t xml:space="preserve"> 899102111</t>
  </si>
  <si>
    <t>Osadenie + dodávka poklopu 600x600, D400</t>
  </si>
  <si>
    <t xml:space="preserve"> 899401112</t>
  </si>
  <si>
    <t>Osadenie + dodávka   poklopu liatinového posúvačového</t>
  </si>
  <si>
    <t xml:space="preserve"> 899713111</t>
  </si>
  <si>
    <t>Orientačná tabuľka na vodovodných a kanalizačných radoch na stĺpiku oceľovom alebo betónovom</t>
  </si>
  <si>
    <t xml:space="preserve"> 899721111</t>
  </si>
  <si>
    <t>Vyhľadávací vodič na potrubí PVC DN do 150 mm</t>
  </si>
  <si>
    <t xml:space="preserve"> 899721131</t>
  </si>
  <si>
    <t>Označenie vodovodného potrubia bielou výstražnou fóliou</t>
  </si>
  <si>
    <t xml:space="preserve"> 891000000</t>
  </si>
  <si>
    <t>Montáž + dodávka  zemná súprava teleskopická</t>
  </si>
  <si>
    <t>Montáž + dodávka  zavitový filter DN40</t>
  </si>
  <si>
    <t>Montáž + dodávka uzáver so spätnou klapkou profilu DN 40 a vypušťacím ventilom DN15</t>
  </si>
  <si>
    <t>271/A 3</t>
  </si>
  <si>
    <t xml:space="preserve"> 837314111</t>
  </si>
  <si>
    <t>Montáž napojenia</t>
  </si>
  <si>
    <t xml:space="preserve">lôžko  z piesku hr. 30 mm pod žumpu </t>
  </si>
  <si>
    <t xml:space="preserve"> 893000000</t>
  </si>
  <si>
    <t>Osadenie akumulačnej želbet. nádrže 12 m3</t>
  </si>
  <si>
    <t>akumulačná nádrž KL AN 12    12m3 + poklop pr. 600 mm  / KLARTEK /</t>
  </si>
  <si>
    <t>dopravné náklady nádrže</t>
  </si>
  <si>
    <t xml:space="preserve"> 998276101</t>
  </si>
  <si>
    <t>Presun hmôt pre rúrové vedenie hĺbené z rúr z plast., hmôt alebo sklolamin. v otvorenom výkope</t>
  </si>
  <si>
    <t xml:space="preserve">           Celkom bez DPH</t>
  </si>
  <si>
    <t xml:space="preserve">           DPH 20% z </t>
  </si>
  <si>
    <t xml:space="preserve">           DPH 0% z </t>
  </si>
  <si>
    <t xml:space="preserve">          Celkom v EUR</t>
  </si>
  <si>
    <t>Krycí list stavby</t>
  </si>
  <si>
    <t>Lalemolový prechod,2x2,15 m, folia do 4000N, D+M</t>
  </si>
  <si>
    <t>Vetracia štrbina, D+M</t>
  </si>
  <si>
    <t>bm</t>
  </si>
  <si>
    <t>Výdreva - zvinovacia plachta D+M</t>
  </si>
  <si>
    <t>Zvinovacia plachta, elektricke ovladanie, otvor 44x1,2m, plachta priehľadná, D+M</t>
  </si>
  <si>
    <t>Rolovacie vráta, otvor 2,6x3,5 m, ovladanie retiazkové, 1/2 plachta priesvitná, 1/2 farba D+M</t>
  </si>
  <si>
    <t>Vyhrievaný napájací žľab - pravý D+M</t>
  </si>
  <si>
    <t>Vyhrievaný napájací žľab - ľavý D+M</t>
  </si>
  <si>
    <t>akrylbetónová vložka krmného stola D+M</t>
  </si>
  <si>
    <t>Doprava</t>
  </si>
  <si>
    <t>Deliaca bránka 2,8-3,1 , Zn</t>
  </si>
  <si>
    <t>Deliaca bránka plachta , Zn</t>
  </si>
  <si>
    <t>Spojovací materlial, bránky</t>
  </si>
  <si>
    <t>Montáž bránok</t>
  </si>
  <si>
    <t>Stĺpik 102/2000 , Zn</t>
  </si>
  <si>
    <t>Stĺpik 102/1800 , Zn</t>
  </si>
  <si>
    <t>Závesy 102/42 komplet, bránka, Zn</t>
  </si>
  <si>
    <t>Montáž stlpikov, závesov, istenia Zn</t>
  </si>
  <si>
    <t>Istenie bránky 76, na stlpik, Zn</t>
  </si>
  <si>
    <t>Čap bránky 18/400 Zn</t>
  </si>
  <si>
    <t>Stĺpik 76/1800 , istenie, Zn</t>
  </si>
  <si>
    <t>Spona X 60/42 Zn</t>
  </si>
  <si>
    <t>Zábrana bočná dojnice Zn</t>
  </si>
  <si>
    <t>Teleso zábrany Zn</t>
  </si>
  <si>
    <t>Zámok 42 Zn</t>
  </si>
  <si>
    <t>Šijová zábrana vrtaná 5/4" Zn</t>
  </si>
  <si>
    <t>Stĺpik 76/1800 Zn</t>
  </si>
  <si>
    <t>Zakončenie predsunutia 60/3000 Zn</t>
  </si>
  <si>
    <t>Predsunutie šijovej zábrany 76/60 Zn</t>
  </si>
  <si>
    <t xml:space="preserve">Trubka 2" </t>
  </si>
  <si>
    <t xml:space="preserve">Trubka 5/4" </t>
  </si>
  <si>
    <t>Spona T 76/60 Zn</t>
  </si>
  <si>
    <t>Spona T 76/40 Zn</t>
  </si>
  <si>
    <t>Spona X 76/42 Zn</t>
  </si>
  <si>
    <t xml:space="preserve">Trubka 51x4 </t>
  </si>
  <si>
    <t>Zámok 60 Zn</t>
  </si>
  <si>
    <t>Spona T 60/60 Zn</t>
  </si>
  <si>
    <t>Spojovací materlial, zábrany</t>
  </si>
  <si>
    <t>Montáž zábran</t>
  </si>
  <si>
    <t>Montáž bočných zábran</t>
  </si>
  <si>
    <t xml:space="preserve">Doprava </t>
  </si>
  <si>
    <t>dodávka - rezivo -vaznice</t>
  </si>
  <si>
    <t>M+D - oceľový nosník valcované I 140 dl. 4900 mm</t>
  </si>
  <si>
    <t>Montáž viazaných konštrukcií krovov striech z reziva priemernej plochy 288-450 cm2 - väznice</t>
  </si>
  <si>
    <t>PREVÁDZKOVÉ SÚBORY</t>
  </si>
  <si>
    <t>PS 02.01 Ustajnenie</t>
  </si>
  <si>
    <t>PS 02.02 Kŕmenie a napájanie</t>
  </si>
  <si>
    <t>PS 02.03 Vetranie</t>
  </si>
  <si>
    <t>Objekt PS 02.01 Ustajnenie</t>
  </si>
  <si>
    <t>Objekt PS 02.01 Ustájnenie</t>
  </si>
  <si>
    <t>R/R 0</t>
  </si>
  <si>
    <t xml:space="preserve">Ustajnenie  montáž   - samostatný rozpočet </t>
  </si>
  <si>
    <t>SUB</t>
  </si>
  <si>
    <t>S/S50</t>
  </si>
  <si>
    <t>Ustajnenie dodávka - samostatný rozpočet</t>
  </si>
  <si>
    <t>Celkom</t>
  </si>
  <si>
    <t>000000001</t>
  </si>
  <si>
    <t xml:space="preserve"> 000000002</t>
  </si>
  <si>
    <t>000000003</t>
  </si>
  <si>
    <t xml:space="preserve"> 000000004</t>
  </si>
  <si>
    <t xml:space="preserve"> 000000005</t>
  </si>
  <si>
    <t xml:space="preserve"> 000000006</t>
  </si>
  <si>
    <t xml:space="preserve"> 000000007</t>
  </si>
  <si>
    <t xml:space="preserve"> 000000008</t>
  </si>
  <si>
    <t xml:space="preserve"> 000000009</t>
  </si>
  <si>
    <t xml:space="preserve"> 000000010</t>
  </si>
  <si>
    <t xml:space="preserve"> 000000011</t>
  </si>
  <si>
    <t xml:space="preserve"> 000000012</t>
  </si>
  <si>
    <t xml:space="preserve"> 000000013</t>
  </si>
  <si>
    <t xml:space="preserve"> 000000014</t>
  </si>
  <si>
    <t xml:space="preserve"> 000000015</t>
  </si>
  <si>
    <t xml:space="preserve"> 000000016</t>
  </si>
  <si>
    <t xml:space="preserve"> 000000017</t>
  </si>
  <si>
    <t xml:space="preserve"> 000000018</t>
  </si>
  <si>
    <t xml:space="preserve"> 000000019</t>
  </si>
  <si>
    <t xml:space="preserve"> 000000020</t>
  </si>
  <si>
    <t xml:space="preserve"> 000000021</t>
  </si>
  <si>
    <t xml:space="preserve"> 000000022</t>
  </si>
  <si>
    <t xml:space="preserve"> 000000023</t>
  </si>
  <si>
    <t xml:space="preserve"> 000000024</t>
  </si>
  <si>
    <t xml:space="preserve"> 000000025</t>
  </si>
  <si>
    <t xml:space="preserve"> 000000026</t>
  </si>
  <si>
    <t xml:space="preserve"> 000000027</t>
  </si>
  <si>
    <t xml:space="preserve"> 000000028</t>
  </si>
  <si>
    <t xml:space="preserve"> 000000029</t>
  </si>
  <si>
    <t xml:space="preserve"> 000000030</t>
  </si>
  <si>
    <t xml:space="preserve"> 000000031</t>
  </si>
  <si>
    <t xml:space="preserve"> 000000032</t>
  </si>
  <si>
    <t>Objekt PS 02.02 Kŕmenie a napájanie</t>
  </si>
  <si>
    <t>Kŕmenie a napájanie  montáž - samostatný rozpočet</t>
  </si>
  <si>
    <t>Kŕmenie a napájanie - dodávka - samostatný rozpočet</t>
  </si>
  <si>
    <t>Objekt PS 02.02 Krmenie a napájanie</t>
  </si>
  <si>
    <t>000000033</t>
  </si>
  <si>
    <t>000000034</t>
  </si>
  <si>
    <t>000000035</t>
  </si>
  <si>
    <t>000000036</t>
  </si>
  <si>
    <t>Objekt PS 02.03 Vetranie</t>
  </si>
  <si>
    <t>Vetranie  montáž - samostatný rozpočet</t>
  </si>
  <si>
    <t>Vetranie - dodávka - samostatný rozpočet</t>
  </si>
  <si>
    <t>000000037</t>
  </si>
  <si>
    <t>000000038</t>
  </si>
  <si>
    <t>000000039</t>
  </si>
  <si>
    <t>000000040</t>
  </si>
  <si>
    <t>000000041</t>
  </si>
  <si>
    <t>000000042</t>
  </si>
  <si>
    <t>Objekt  PS - 02,02 krmenie a napájanie</t>
  </si>
  <si>
    <t xml:space="preserve"> 00000006a</t>
  </si>
  <si>
    <t>Stĺpik 76/1800 , Zn</t>
  </si>
  <si>
    <t xml:space="preserve"> 00000009a</t>
  </si>
  <si>
    <t>Istenie bránky 76, na stenu, Zn</t>
  </si>
  <si>
    <t xml:space="preserve"> 00000013a</t>
  </si>
  <si>
    <t>Dátum: 3. 12. 2023</t>
  </si>
  <si>
    <t>Rekapitulácia výkazu výmer</t>
  </si>
  <si>
    <t>Výkaz výmer</t>
  </si>
  <si>
    <t>Prehľad výkazu výmer</t>
  </si>
  <si>
    <t>Krycí list výkazu výmer</t>
  </si>
  <si>
    <t xml:space="preserve">M+D - elektroinštalácia samostatný rozpočet- doplnenie,úprava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</si>
</sst>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\ ###\ ##0.00"/>
    <numFmt numFmtId="165" formatCode="###\ ###\ ##0.000"/>
    <numFmt numFmtId="166" formatCode="###\ ###\ ##0.0000"/>
    <numFmt numFmtId="167" formatCode="########################################"/>
  </numFmts>
  <fonts count="3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CE"/>
      <charset val="238"/>
    </font>
    <font>
      <b/>
      <sz val="11"/>
      <color theme="1"/>
      <name val="Arial CE"/>
      <charset val="238"/>
    </font>
    <font>
      <b/>
      <sz val="10"/>
      <color theme="1"/>
      <name val="Arial CE"/>
      <charset val="238"/>
    </font>
    <font>
      <b/>
      <sz val="8"/>
      <color theme="1"/>
      <name val="Arial CE"/>
      <charset val="238"/>
    </font>
    <font>
      <sz val="8"/>
      <color theme="1"/>
      <name val="Arial CE"/>
      <charset val="238"/>
    </font>
    <font>
      <sz val="9"/>
      <color theme="1"/>
      <name val="Arial CE"/>
      <charset val="238"/>
    </font>
    <font>
      <sz val="9"/>
      <color rgb="FF0000FF"/>
      <name val="Arial CE"/>
      <charset val="238"/>
    </font>
    <font>
      <sz val="8"/>
      <color theme="1"/>
      <name val="Calibri"/>
      <family val="2"/>
      <charset val="238"/>
      <scheme val="minor"/>
    </font>
    <font>
      <sz val="12"/>
      <color theme="1"/>
      <name val="Arial CE"/>
      <charset val="238"/>
    </font>
    <font>
      <sz val="12"/>
      <color theme="1"/>
      <name val="Calibri"/>
      <family val="2"/>
      <charset val="238"/>
      <scheme val="minor"/>
    </font>
    <font>
      <b/>
      <sz val="9"/>
      <color theme="1"/>
      <name val="Arial CE"/>
      <charset val="238"/>
    </font>
    <font>
      <sz val="8"/>
      <color rgb="FF000000"/>
      <name val="Arial CE"/>
      <charset val="238"/>
    </font>
    <font>
      <sz val="8"/>
      <color rgb="FF000000"/>
      <name val="Calibri"/>
      <family val="2"/>
      <charset val="238"/>
      <scheme val="minor"/>
    </font>
    <font>
      <sz val="8"/>
      <color rgb="FF0000FF"/>
      <name val="Arial CE"/>
      <charset val="238"/>
    </font>
    <font>
      <sz val="8"/>
      <color rgb="FF0000FF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color rgb="FFFF0000"/>
      <name val="Arial CE"/>
      <charset val="238"/>
    </font>
    <font>
      <b/>
      <sz val="8"/>
      <color rgb="FFFF0000"/>
      <name val="Calibri"/>
      <family val="2"/>
      <charset val="238"/>
      <scheme val="minor"/>
    </font>
    <font>
      <sz val="8"/>
      <name val="Arial CE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indexed="8"/>
      <name val="Arial CE"/>
      <charset val="238"/>
    </font>
    <font>
      <b/>
      <sz val="8"/>
      <color indexed="8"/>
      <name val="Arial CE"/>
      <charset val="238"/>
    </font>
    <font>
      <sz val="8"/>
      <color indexed="8"/>
      <name val="Calibri"/>
      <family val="2"/>
      <charset val="238"/>
    </font>
    <font>
      <sz val="11"/>
      <color indexed="8"/>
      <name val="Arial CE"/>
      <charset val="238"/>
    </font>
    <font>
      <b/>
      <sz val="9"/>
      <color indexed="10"/>
      <name val="Arial CE"/>
      <charset val="238"/>
    </font>
    <font>
      <sz val="11"/>
      <color rgb="FFFF0000"/>
      <name val="Calibri"/>
      <family val="2"/>
      <charset val="238"/>
      <scheme val="minor"/>
    </font>
    <font>
      <sz val="8"/>
      <color rgb="FFFF0000"/>
      <name val="Arial CE"/>
      <charset val="238"/>
    </font>
    <font>
      <sz val="8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AA"/>
        <bgColor indexed="64"/>
      </patternFill>
    </fill>
  </fills>
  <borders count="10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808080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 style="double">
        <color rgb="FF000000"/>
      </top>
      <bottom/>
      <diagonal/>
    </border>
    <border>
      <left/>
      <right style="thin">
        <color rgb="FFFFFFFF"/>
      </right>
      <top style="thin">
        <color rgb="FF808080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thin">
        <color rgb="FF808080"/>
      </top>
      <bottom/>
      <diagonal/>
    </border>
    <border>
      <left style="double">
        <color rgb="FF000000"/>
      </left>
      <right style="thin">
        <color rgb="FFFFFFFF"/>
      </right>
      <top style="thin">
        <color rgb="FF808080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/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double">
        <color rgb="FF000000"/>
      </top>
      <bottom/>
      <diagonal/>
    </border>
    <border>
      <left style="thin">
        <color rgb="FFFFFFFF"/>
      </left>
      <right/>
      <top style="thin">
        <color rgb="FF808080"/>
      </top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thin">
        <color rgb="FF000000"/>
      </top>
      <bottom style="thin">
        <color rgb="FF80808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thin">
        <color rgb="FF808080"/>
      </top>
      <bottom/>
      <diagonal/>
    </border>
    <border>
      <left style="thin">
        <color rgb="FFFFFFFF"/>
      </left>
      <right style="double">
        <color rgb="FF000000"/>
      </right>
      <top/>
      <bottom/>
      <diagonal/>
    </border>
    <border>
      <left style="thin">
        <color rgb="FFFFFFFF"/>
      </left>
      <right style="double">
        <color rgb="FF000000"/>
      </right>
      <top/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thin">
        <color rgb="FFFFFFFF"/>
      </top>
      <bottom style="thin">
        <color rgb="FFFFFFFF"/>
      </bottom>
      <diagonal/>
    </border>
    <border>
      <left style="double">
        <color rgb="FF000000"/>
      </left>
      <right/>
      <top style="double">
        <color rgb="FF000000"/>
      </top>
      <bottom style="thin">
        <color rgb="FF808080"/>
      </bottom>
      <diagonal/>
    </border>
    <border>
      <left/>
      <right/>
      <top style="double">
        <color rgb="FF000000"/>
      </top>
      <bottom style="thin">
        <color rgb="FF808080"/>
      </bottom>
      <diagonal/>
    </border>
    <border>
      <left/>
      <right style="double">
        <color rgb="FF00000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/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 style="thin">
        <color rgb="FFFFFFFF"/>
      </left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 style="thin">
        <color rgb="FFFFFFFF"/>
      </left>
      <right/>
      <top style="double">
        <color rgb="FF000000"/>
      </top>
      <bottom style="thin">
        <color rgb="FF808080"/>
      </bottom>
      <diagonal/>
    </border>
    <border>
      <left style="thin">
        <color rgb="FFFFFFFF"/>
      </left>
      <right style="double">
        <color rgb="FF00000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double">
        <color rgb="FF000000"/>
      </right>
      <top style="thin">
        <color rgb="FF808080"/>
      </top>
      <bottom style="thin">
        <color rgb="FF808080"/>
      </bottom>
      <diagonal/>
    </border>
    <border>
      <left style="double">
        <color rgb="FF000000"/>
      </left>
      <right style="thin">
        <color rgb="FF80808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 style="thin">
        <color rgb="FF808080"/>
      </right>
      <top/>
      <bottom/>
      <diagonal/>
    </border>
    <border>
      <left style="double">
        <color rgb="FF000000"/>
      </left>
      <right style="thin">
        <color rgb="FF808080"/>
      </right>
      <top style="thin">
        <color rgb="FF808080"/>
      </top>
      <bottom/>
      <diagonal/>
    </border>
    <border>
      <left style="double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 style="thin">
        <color rgb="FF808080"/>
      </top>
      <bottom/>
      <diagonal/>
    </border>
    <border>
      <left/>
      <right style="thin">
        <color rgb="FFFFFFFF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thin">
        <color rgb="FF808080"/>
      </left>
      <right/>
      <top style="thin">
        <color rgb="FF808080"/>
      </top>
      <bottom style="double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  <border>
      <left style="double">
        <color rgb="FF000000"/>
      </left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double">
        <color rgb="FF000000"/>
      </right>
      <top style="thin">
        <color rgb="FFFFFFFF"/>
      </top>
      <bottom/>
      <diagonal/>
    </border>
    <border>
      <left/>
      <right/>
      <top style="thin">
        <color rgb="FF808080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808080"/>
      </top>
      <bottom/>
      <diagonal/>
    </border>
    <border>
      <left style="thin">
        <color rgb="FFFFFFFF"/>
      </left>
      <right style="thin">
        <color rgb="FF808080"/>
      </right>
      <top style="thin">
        <color rgb="FF808080"/>
      </top>
      <bottom style="thin">
        <color rgb="FFFFFFFF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thin">
        <color rgb="FF808080"/>
      </left>
      <right/>
      <top style="double">
        <color rgb="FF000000"/>
      </top>
      <bottom/>
      <diagonal/>
    </border>
    <border>
      <left style="thin">
        <color rgb="FF808080"/>
      </left>
      <right style="thin">
        <color rgb="FF808080"/>
      </right>
      <top style="double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 style="thin">
        <color rgb="FF808080"/>
      </bottom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double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FFFFFF"/>
      </left>
      <right/>
      <top/>
      <bottom style="thin">
        <color rgb="FF80808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double">
        <color rgb="FF000000"/>
      </bottom>
      <diagonal/>
    </border>
    <border>
      <left/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/>
      <top style="double">
        <color rgb="FF000000"/>
      </top>
      <bottom style="thin">
        <color rgb="FFFFFFFF"/>
      </bottom>
      <diagonal/>
    </border>
    <border>
      <left/>
      <right/>
      <top style="double">
        <color rgb="FF000000"/>
      </top>
      <bottom/>
      <diagonal/>
    </border>
    <border>
      <left/>
      <right/>
      <top style="thin">
        <color rgb="FF000000"/>
      </top>
      <bottom style="thin">
        <color rgb="FF80808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808080"/>
      </left>
      <right/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80808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/>
      <right style="double">
        <color rgb="FF000000"/>
      </right>
      <top style="thin">
        <color rgb="FF808080"/>
      </top>
      <bottom/>
      <diagonal/>
    </border>
    <border>
      <left style="thin">
        <color rgb="FFFFFFFF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FFFFFF"/>
      </left>
      <right style="thin">
        <color rgb="FF808080"/>
      </right>
      <top/>
      <bottom/>
      <diagonal/>
    </border>
    <border>
      <left style="thin">
        <color rgb="FFFFFFFF"/>
      </left>
      <right style="thin">
        <color rgb="FF808080"/>
      </right>
      <top/>
      <bottom style="double">
        <color rgb="FF000000"/>
      </bottom>
      <diagonal/>
    </border>
    <border>
      <left style="thin">
        <color rgb="FFFFFFFF"/>
      </left>
      <right/>
      <top style="thin">
        <color rgb="FF808080"/>
      </top>
      <bottom style="double">
        <color rgb="FF000000"/>
      </bottom>
      <diagonal/>
    </border>
    <border>
      <left style="thin">
        <color rgb="FFFFFFFF"/>
      </left>
      <right style="double">
        <color rgb="FF000000"/>
      </right>
      <top/>
      <bottom style="thin">
        <color rgb="FF80808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thin">
        <color rgb="FF808080"/>
      </bottom>
      <diagonal/>
    </border>
    <border>
      <left/>
      <right/>
      <top style="double">
        <color rgb="FF000000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808080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FFFFFF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 style="thin">
        <color rgb="FF808080"/>
      </right>
      <top style="thin">
        <color rgb="FF000000"/>
      </top>
      <bottom style="double">
        <color rgb="FF000000"/>
      </bottom>
      <diagonal/>
    </border>
    <border>
      <left style="thin">
        <color rgb="FFFFFFFF"/>
      </left>
      <right style="thin">
        <color rgb="FF80808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50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4" fillId="0" borderId="2" xfId="0" applyFont="1" applyBorder="1"/>
    <xf numFmtId="0" fontId="1" fillId="0" borderId="2" xfId="0" applyFont="1" applyBorder="1" applyAlignment="1">
      <alignment horizontal="center"/>
    </xf>
    <xf numFmtId="9" fontId="1" fillId="0" borderId="2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wrapText="1"/>
    </xf>
    <xf numFmtId="0" fontId="1" fillId="0" borderId="3" xfId="0" applyFont="1" applyBorder="1"/>
    <xf numFmtId="0" fontId="1" fillId="0" borderId="4" xfId="0" applyFont="1" applyBorder="1"/>
    <xf numFmtId="0" fontId="3" fillId="0" borderId="4" xfId="0" applyFont="1" applyBorder="1"/>
    <xf numFmtId="0" fontId="1" fillId="0" borderId="5" xfId="0" applyFont="1" applyBorder="1"/>
    <xf numFmtId="0" fontId="1" fillId="0" borderId="8" xfId="0" applyFont="1" applyBorder="1"/>
    <xf numFmtId="0" fontId="1" fillId="0" borderId="9" xfId="0" applyFont="1" applyBorder="1"/>
    <xf numFmtId="164" fontId="1" fillId="0" borderId="9" xfId="0" applyNumberFormat="1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3" xfId="0" applyFont="1" applyBorder="1"/>
    <xf numFmtId="0" fontId="1" fillId="0" borderId="25" xfId="0" applyFont="1" applyBorder="1"/>
    <xf numFmtId="164" fontId="1" fillId="0" borderId="26" xfId="0" applyNumberFormat="1" applyFont="1" applyBorder="1"/>
    <xf numFmtId="0" fontId="1" fillId="0" borderId="27" xfId="0" applyFont="1" applyBorder="1"/>
    <xf numFmtId="0" fontId="1" fillId="0" borderId="28" xfId="0" applyFont="1" applyBorder="1"/>
    <xf numFmtId="0" fontId="6" fillId="0" borderId="15" xfId="0" applyFont="1" applyBorder="1"/>
    <xf numFmtId="0" fontId="6" fillId="0" borderId="11" xfId="0" applyFont="1" applyBorder="1"/>
    <xf numFmtId="0" fontId="6" fillId="0" borderId="8" xfId="0" applyFont="1" applyBorder="1"/>
    <xf numFmtId="0" fontId="5" fillId="0" borderId="20" xfId="0" applyFont="1" applyBorder="1"/>
    <xf numFmtId="0" fontId="5" fillId="0" borderId="15" xfId="0" applyFont="1" applyBorder="1"/>
    <xf numFmtId="0" fontId="5" fillId="0" borderId="8" xfId="0" applyFont="1" applyBorder="1"/>
    <xf numFmtId="0" fontId="1" fillId="0" borderId="32" xfId="0" applyFont="1" applyBorder="1"/>
    <xf numFmtId="0" fontId="1" fillId="0" borderId="33" xfId="0" applyFont="1" applyBorder="1"/>
    <xf numFmtId="0" fontId="1" fillId="0" borderId="26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5" fillId="0" borderId="32" xfId="0" applyFont="1" applyBorder="1"/>
    <xf numFmtId="0" fontId="5" fillId="0" borderId="9" xfId="0" applyFont="1" applyBorder="1"/>
    <xf numFmtId="0" fontId="4" fillId="0" borderId="4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35" xfId="0" applyFont="1" applyBorder="1"/>
    <xf numFmtId="0" fontId="5" fillId="0" borderId="33" xfId="0" applyFont="1" applyBorder="1"/>
    <xf numFmtId="0" fontId="5" fillId="0" borderId="11" xfId="0" applyFont="1" applyBorder="1"/>
    <xf numFmtId="0" fontId="5" fillId="0" borderId="42" xfId="0" applyFont="1" applyBorder="1" applyAlignment="1">
      <alignment horizontal="center"/>
    </xf>
    <xf numFmtId="164" fontId="1" fillId="0" borderId="20" xfId="0" applyNumberFormat="1" applyFont="1" applyBorder="1"/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/>
    <xf numFmtId="0" fontId="5" fillId="0" borderId="50" xfId="0" applyFont="1" applyBorder="1"/>
    <xf numFmtId="0" fontId="5" fillId="0" borderId="51" xfId="0" applyFont="1" applyBorder="1"/>
    <xf numFmtId="0" fontId="5" fillId="0" borderId="52" xfId="0" applyFont="1" applyBorder="1"/>
    <xf numFmtId="0" fontId="5" fillId="0" borderId="53" xfId="0" applyFont="1" applyBorder="1"/>
    <xf numFmtId="164" fontId="1" fillId="0" borderId="54" xfId="0" applyNumberFormat="1" applyFont="1" applyBorder="1"/>
    <xf numFmtId="164" fontId="5" fillId="0" borderId="49" xfId="0" applyNumberFormat="1" applyFont="1" applyBorder="1"/>
    <xf numFmtId="164" fontId="5" fillId="0" borderId="50" xfId="0" applyNumberFormat="1" applyFont="1" applyBorder="1"/>
    <xf numFmtId="164" fontId="5" fillId="0" borderId="51" xfId="0" applyNumberFormat="1" applyFont="1" applyBorder="1"/>
    <xf numFmtId="164" fontId="5" fillId="0" borderId="52" xfId="0" applyNumberFormat="1" applyFont="1" applyBorder="1"/>
    <xf numFmtId="164" fontId="1" fillId="0" borderId="53" xfId="0" applyNumberFormat="1" applyFont="1" applyBorder="1"/>
    <xf numFmtId="164" fontId="5" fillId="0" borderId="0" xfId="0" applyNumberFormat="1" applyFont="1"/>
    <xf numFmtId="164" fontId="5" fillId="0" borderId="55" xfId="0" applyNumberFormat="1" applyFont="1" applyBorder="1"/>
    <xf numFmtId="0" fontId="1" fillId="0" borderId="56" xfId="0" applyFont="1" applyBorder="1"/>
    <xf numFmtId="0" fontId="1" fillId="0" borderId="57" xfId="0" applyFont="1" applyBorder="1"/>
    <xf numFmtId="0" fontId="1" fillId="0" borderId="58" xfId="0" applyFont="1" applyBorder="1"/>
    <xf numFmtId="0" fontId="1" fillId="0" borderId="59" xfId="0" applyFont="1" applyBorder="1"/>
    <xf numFmtId="0" fontId="1" fillId="0" borderId="7" xfId="0" applyFont="1" applyBorder="1"/>
    <xf numFmtId="164" fontId="1" fillId="0" borderId="21" xfId="0" applyNumberFormat="1" applyFont="1" applyBorder="1"/>
    <xf numFmtId="164" fontId="1" fillId="0" borderId="55" xfId="0" applyNumberFormat="1" applyFont="1" applyBorder="1"/>
    <xf numFmtId="164" fontId="5" fillId="0" borderId="61" xfId="0" applyNumberFormat="1" applyFont="1" applyBorder="1"/>
    <xf numFmtId="164" fontId="1" fillId="0" borderId="61" xfId="0" applyNumberFormat="1" applyFont="1" applyBorder="1"/>
    <xf numFmtId="0" fontId="4" fillId="0" borderId="63" xfId="0" applyFont="1" applyBorder="1" applyAlignment="1">
      <alignment horizontal="center"/>
    </xf>
    <xf numFmtId="0" fontId="5" fillId="0" borderId="64" xfId="0" applyFont="1" applyBorder="1"/>
    <xf numFmtId="0" fontId="5" fillId="0" borderId="65" xfId="0" applyFont="1" applyBorder="1"/>
    <xf numFmtId="0" fontId="5" fillId="0" borderId="66" xfId="0" applyFont="1" applyBorder="1" applyAlignment="1">
      <alignment horizontal="center"/>
    </xf>
    <xf numFmtId="0" fontId="5" fillId="0" borderId="67" xfId="0" applyFont="1" applyBorder="1"/>
    <xf numFmtId="164" fontId="5" fillId="0" borderId="67" xfId="0" applyNumberFormat="1" applyFont="1" applyBorder="1"/>
    <xf numFmtId="164" fontId="5" fillId="0" borderId="68" xfId="0" applyNumberFormat="1" applyFont="1" applyBorder="1"/>
    <xf numFmtId="164" fontId="5" fillId="0" borderId="69" xfId="0" applyNumberFormat="1" applyFont="1" applyBorder="1"/>
    <xf numFmtId="164" fontId="1" fillId="0" borderId="70" xfId="0" applyNumberFormat="1" applyFont="1" applyBorder="1"/>
    <xf numFmtId="164" fontId="4" fillId="0" borderId="71" xfId="0" applyNumberFormat="1" applyFont="1" applyBorder="1"/>
    <xf numFmtId="164" fontId="1" fillId="0" borderId="72" xfId="0" applyNumberFormat="1" applyFont="1" applyBorder="1"/>
    <xf numFmtId="0" fontId="1" fillId="0" borderId="14" xfId="0" applyFont="1" applyBorder="1"/>
    <xf numFmtId="0" fontId="1" fillId="0" borderId="73" xfId="0" applyFont="1" applyBorder="1"/>
    <xf numFmtId="0" fontId="1" fillId="0" borderId="74" xfId="0" applyFont="1" applyBorder="1"/>
    <xf numFmtId="0" fontId="5" fillId="0" borderId="10" xfId="0" applyFont="1" applyBorder="1"/>
    <xf numFmtId="0" fontId="1" fillId="0" borderId="19" xfId="0" applyFont="1" applyBorder="1"/>
    <xf numFmtId="0" fontId="5" fillId="0" borderId="75" xfId="0" applyFont="1" applyBorder="1"/>
    <xf numFmtId="164" fontId="5" fillId="0" borderId="76" xfId="0" applyNumberFormat="1" applyFont="1" applyBorder="1"/>
    <xf numFmtId="164" fontId="4" fillId="0" borderId="77" xfId="0" applyNumberFormat="1" applyFont="1" applyBorder="1"/>
    <xf numFmtId="164" fontId="4" fillId="0" borderId="78" xfId="0" applyNumberFormat="1" applyFont="1" applyBorder="1"/>
    <xf numFmtId="0" fontId="4" fillId="0" borderId="79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5" fontId="1" fillId="0" borderId="24" xfId="0" applyNumberFormat="1" applyFont="1" applyBorder="1"/>
    <xf numFmtId="164" fontId="1" fillId="0" borderId="22" xfId="0" applyNumberFormat="1" applyFont="1" applyBorder="1"/>
    <xf numFmtId="0" fontId="5" fillId="0" borderId="76" xfId="0" applyFont="1" applyBorder="1"/>
    <xf numFmtId="0" fontId="5" fillId="0" borderId="0" xfId="0" applyFont="1"/>
    <xf numFmtId="0" fontId="5" fillId="0" borderId="55" xfId="0" applyFont="1" applyBorder="1"/>
    <xf numFmtId="164" fontId="5" fillId="0" borderId="80" xfId="0" applyNumberFormat="1" applyFont="1" applyBorder="1"/>
    <xf numFmtId="164" fontId="5" fillId="0" borderId="81" xfId="0" applyNumberFormat="1" applyFont="1" applyBorder="1"/>
    <xf numFmtId="164" fontId="1" fillId="0" borderId="80" xfId="0" applyNumberFormat="1" applyFont="1" applyBorder="1"/>
    <xf numFmtId="0" fontId="1" fillId="0" borderId="82" xfId="0" applyFont="1" applyBorder="1"/>
    <xf numFmtId="164" fontId="5" fillId="0" borderId="83" xfId="0" applyNumberFormat="1" applyFont="1" applyBorder="1"/>
    <xf numFmtId="0" fontId="1" fillId="0" borderId="84" xfId="0" applyFont="1" applyBorder="1"/>
    <xf numFmtId="0" fontId="1" fillId="0" borderId="55" xfId="0" applyFont="1" applyBorder="1"/>
    <xf numFmtId="164" fontId="1" fillId="0" borderId="81" xfId="0" applyNumberFormat="1" applyFont="1" applyBorder="1"/>
    <xf numFmtId="0" fontId="1" fillId="0" borderId="61" xfId="0" applyFont="1" applyBorder="1"/>
    <xf numFmtId="0" fontId="5" fillId="0" borderId="61" xfId="0" applyFont="1" applyBorder="1"/>
    <xf numFmtId="0" fontId="1" fillId="0" borderId="85" xfId="0" applyFont="1" applyBorder="1"/>
    <xf numFmtId="164" fontId="1" fillId="0" borderId="86" xfId="0" applyNumberFormat="1" applyFont="1" applyBorder="1"/>
    <xf numFmtId="164" fontId="4" fillId="0" borderId="87" xfId="0" applyNumberFormat="1" applyFont="1" applyBorder="1"/>
    <xf numFmtId="0" fontId="1" fillId="0" borderId="89" xfId="0" applyFont="1" applyBorder="1"/>
    <xf numFmtId="0" fontId="1" fillId="0" borderId="90" xfId="0" applyFont="1" applyBorder="1"/>
    <xf numFmtId="0" fontId="1" fillId="0" borderId="91" xfId="0" applyFont="1" applyBorder="1"/>
    <xf numFmtId="0" fontId="1" fillId="0" borderId="92" xfId="0" applyFont="1" applyBorder="1"/>
    <xf numFmtId="0" fontId="1" fillId="0" borderId="93" xfId="0" applyFont="1" applyBorder="1"/>
    <xf numFmtId="0" fontId="1" fillId="0" borderId="60" xfId="0" applyFont="1" applyBorder="1"/>
    <xf numFmtId="0" fontId="1" fillId="0" borderId="62" xfId="0" applyFont="1" applyBorder="1"/>
    <xf numFmtId="0" fontId="5" fillId="0" borderId="5" xfId="0" applyFont="1" applyBorder="1"/>
    <xf numFmtId="0" fontId="5" fillId="0" borderId="7" xfId="0" applyFont="1" applyBorder="1"/>
    <xf numFmtId="0" fontId="5" fillId="0" borderId="88" xfId="0" applyFont="1" applyBorder="1"/>
    <xf numFmtId="0" fontId="4" fillId="0" borderId="1" xfId="0" applyFont="1" applyBorder="1" applyAlignment="1">
      <alignment wrapText="1"/>
    </xf>
    <xf numFmtId="0" fontId="4" fillId="2" borderId="4" xfId="0" applyFont="1" applyFill="1" applyBorder="1" applyAlignment="1">
      <alignment horizontal="center"/>
    </xf>
    <xf numFmtId="166" fontId="1" fillId="0" borderId="0" xfId="0" applyNumberFormat="1" applyFont="1"/>
    <xf numFmtId="164" fontId="1" fillId="0" borderId="0" xfId="0" applyNumberFormat="1" applyFont="1"/>
    <xf numFmtId="0" fontId="5" fillId="0" borderId="94" xfId="0" applyFont="1" applyBorder="1"/>
    <xf numFmtId="164" fontId="5" fillId="0" borderId="94" xfId="0" applyNumberFormat="1" applyFont="1" applyBorder="1"/>
    <xf numFmtId="166" fontId="5" fillId="0" borderId="94" xfId="0" applyNumberFormat="1" applyFont="1" applyBorder="1"/>
    <xf numFmtId="0" fontId="8" fillId="0" borderId="0" xfId="0" applyFont="1"/>
    <xf numFmtId="0" fontId="4" fillId="0" borderId="94" xfId="0" applyFont="1" applyBorder="1"/>
    <xf numFmtId="164" fontId="4" fillId="0" borderId="94" xfId="0" applyNumberFormat="1" applyFont="1" applyBorder="1"/>
    <xf numFmtId="166" fontId="5" fillId="0" borderId="0" xfId="0" applyNumberFormat="1" applyFont="1"/>
    <xf numFmtId="164" fontId="4" fillId="0" borderId="0" xfId="0" applyNumberFormat="1" applyFont="1"/>
    <xf numFmtId="166" fontId="4" fillId="0" borderId="0" xfId="0" applyNumberFormat="1" applyFont="1"/>
    <xf numFmtId="0" fontId="10" fillId="0" borderId="0" xfId="0" applyFont="1"/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1" fillId="0" borderId="1" xfId="0" applyFont="1" applyBorder="1"/>
    <xf numFmtId="165" fontId="1" fillId="0" borderId="0" xfId="0" applyNumberFormat="1" applyFont="1"/>
    <xf numFmtId="0" fontId="4" fillId="2" borderId="94" xfId="0" applyFont="1" applyFill="1" applyBorder="1" applyAlignment="1">
      <alignment horizontal="center"/>
    </xf>
    <xf numFmtId="49" fontId="5" fillId="0" borderId="94" xfId="0" applyNumberFormat="1" applyFont="1" applyBorder="1"/>
    <xf numFmtId="165" fontId="5" fillId="0" borderId="94" xfId="0" applyNumberFormat="1" applyFont="1" applyBorder="1"/>
    <xf numFmtId="165" fontId="5" fillId="0" borderId="0" xfId="0" applyNumberFormat="1" applyFont="1"/>
    <xf numFmtId="0" fontId="4" fillId="0" borderId="0" xfId="0" applyFont="1" applyAlignment="1">
      <alignment horizontal="left"/>
    </xf>
    <xf numFmtId="0" fontId="12" fillId="0" borderId="0" xfId="0" applyFont="1" applyAlignment="1">
      <alignment wrapText="1"/>
    </xf>
    <xf numFmtId="165" fontId="12" fillId="0" borderId="0" xfId="0" applyNumberFormat="1" applyFont="1" applyAlignment="1">
      <alignment wrapText="1"/>
    </xf>
    <xf numFmtId="164" fontId="12" fillId="0" borderId="0" xfId="0" applyNumberFormat="1" applyFont="1" applyAlignment="1">
      <alignment wrapText="1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center" wrapText="1"/>
    </xf>
    <xf numFmtId="49" fontId="12" fillId="0" borderId="0" xfId="0" applyNumberFormat="1" applyFont="1" applyAlignment="1">
      <alignment horizontal="left" wrapText="1"/>
    </xf>
    <xf numFmtId="165" fontId="12" fillId="0" borderId="0" xfId="0" applyNumberFormat="1" applyFont="1"/>
    <xf numFmtId="165" fontId="4" fillId="0" borderId="0" xfId="0" applyNumberFormat="1" applyFont="1"/>
    <xf numFmtId="0" fontId="14" fillId="0" borderId="0" xfId="0" applyFont="1" applyAlignment="1">
      <alignment wrapText="1"/>
    </xf>
    <xf numFmtId="165" fontId="14" fillId="0" borderId="0" xfId="0" applyNumberFormat="1" applyFont="1" applyAlignment="1">
      <alignment wrapText="1"/>
    </xf>
    <xf numFmtId="164" fontId="14" fillId="0" borderId="0" xfId="0" applyNumberFormat="1" applyFont="1" applyAlignment="1">
      <alignment wrapText="1"/>
    </xf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 wrapText="1"/>
    </xf>
    <xf numFmtId="49" fontId="14" fillId="0" borderId="0" xfId="0" applyNumberFormat="1" applyFont="1" applyAlignment="1">
      <alignment horizontal="left" wrapText="1"/>
    </xf>
    <xf numFmtId="165" fontId="14" fillId="0" borderId="0" xfId="0" applyNumberFormat="1" applyFont="1"/>
    <xf numFmtId="0" fontId="16" fillId="0" borderId="0" xfId="0" applyFont="1"/>
    <xf numFmtId="0" fontId="17" fillId="0" borderId="94" xfId="0" applyFont="1" applyBorder="1"/>
    <xf numFmtId="165" fontId="17" fillId="0" borderId="94" xfId="0" applyNumberFormat="1" applyFont="1" applyBorder="1"/>
    <xf numFmtId="164" fontId="17" fillId="0" borderId="94" xfId="0" applyNumberFormat="1" applyFont="1" applyBorder="1"/>
    <xf numFmtId="0" fontId="18" fillId="0" borderId="94" xfId="0" applyFont="1" applyBorder="1"/>
    <xf numFmtId="0" fontId="5" fillId="0" borderId="2" xfId="0" applyFont="1" applyBorder="1"/>
    <xf numFmtId="164" fontId="5" fillId="0" borderId="2" xfId="0" applyNumberFormat="1" applyFont="1" applyBorder="1"/>
    <xf numFmtId="164" fontId="0" fillId="0" borderId="0" xfId="0" applyNumberFormat="1"/>
    <xf numFmtId="164" fontId="4" fillId="0" borderId="1" xfId="0" applyNumberFormat="1" applyFont="1" applyBorder="1"/>
    <xf numFmtId="164" fontId="2" fillId="0" borderId="1" xfId="0" applyNumberFormat="1" applyFont="1" applyBorder="1"/>
    <xf numFmtId="0" fontId="4" fillId="0" borderId="5" xfId="0" applyFont="1" applyBorder="1"/>
    <xf numFmtId="164" fontId="4" fillId="0" borderId="5" xfId="0" applyNumberFormat="1" applyFont="1" applyBorder="1"/>
    <xf numFmtId="0" fontId="4" fillId="0" borderId="6" xfId="0" applyFont="1" applyBorder="1"/>
    <xf numFmtId="164" fontId="4" fillId="0" borderId="6" xfId="0" applyNumberFormat="1" applyFont="1" applyBorder="1"/>
    <xf numFmtId="0" fontId="5" fillId="0" borderId="95" xfId="0" applyFont="1" applyBorder="1" applyAlignment="1">
      <alignment horizontal="center"/>
    </xf>
    <xf numFmtId="0" fontId="1" fillId="0" borderId="77" xfId="0" applyFont="1" applyBorder="1"/>
    <xf numFmtId="0" fontId="1" fillId="0" borderId="96" xfId="0" applyFont="1" applyBorder="1"/>
    <xf numFmtId="164" fontId="1" fillId="0" borderId="97" xfId="0" applyNumberFormat="1" applyFont="1" applyBorder="1"/>
    <xf numFmtId="164" fontId="4" fillId="0" borderId="98" xfId="0" applyNumberFormat="1" applyFont="1" applyBorder="1"/>
    <xf numFmtId="0" fontId="19" fillId="0" borderId="0" xfId="0" applyFont="1" applyAlignment="1">
      <alignment wrapText="1"/>
    </xf>
    <xf numFmtId="49" fontId="19" fillId="0" borderId="0" xfId="0" applyNumberFormat="1" applyFont="1" applyAlignment="1">
      <alignment horizontal="left" wrapText="1"/>
    </xf>
    <xf numFmtId="165" fontId="19" fillId="0" borderId="0" xfId="0" applyNumberFormat="1" applyFont="1" applyAlignment="1">
      <alignment wrapText="1"/>
    </xf>
    <xf numFmtId="164" fontId="19" fillId="0" borderId="0" xfId="0" applyNumberFormat="1" applyFont="1" applyAlignment="1">
      <alignment wrapText="1"/>
    </xf>
    <xf numFmtId="0" fontId="19" fillId="0" borderId="0" xfId="0" applyFont="1"/>
    <xf numFmtId="165" fontId="19" fillId="0" borderId="0" xfId="0" applyNumberFormat="1" applyFont="1"/>
    <xf numFmtId="0" fontId="20" fillId="0" borderId="0" xfId="0" applyFont="1"/>
    <xf numFmtId="0" fontId="21" fillId="0" borderId="0" xfId="0" applyFont="1"/>
    <xf numFmtId="0" fontId="19" fillId="0" borderId="0" xfId="0" applyFont="1" applyAlignment="1">
      <alignment horizontal="center" wrapText="1"/>
    </xf>
    <xf numFmtId="0" fontId="22" fillId="0" borderId="99" xfId="0" applyFont="1" applyBorder="1"/>
    <xf numFmtId="167" fontId="22" fillId="0" borderId="99" xfId="0" applyNumberFormat="1" applyFont="1" applyBorder="1"/>
    <xf numFmtId="0" fontId="23" fillId="0" borderId="99" xfId="0" applyFont="1" applyBorder="1"/>
    <xf numFmtId="165" fontId="22" fillId="0" borderId="99" xfId="0" applyNumberFormat="1" applyFont="1" applyBorder="1"/>
    <xf numFmtId="164" fontId="22" fillId="0" borderId="99" xfId="0" applyNumberFormat="1" applyFont="1" applyBorder="1"/>
    <xf numFmtId="0" fontId="24" fillId="0" borderId="0" xfId="0" applyFont="1"/>
    <xf numFmtId="0" fontId="22" fillId="0" borderId="0" xfId="0" applyFont="1"/>
    <xf numFmtId="165" fontId="22" fillId="0" borderId="0" xfId="0" applyNumberFormat="1" applyFont="1"/>
    <xf numFmtId="164" fontId="22" fillId="0" borderId="0" xfId="0" applyNumberFormat="1" applyFont="1"/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wrapText="1"/>
    </xf>
    <xf numFmtId="167" fontId="22" fillId="0" borderId="0" xfId="0" applyNumberFormat="1" applyFont="1" applyAlignment="1">
      <alignment horizontal="left" wrapText="1"/>
    </xf>
    <xf numFmtId="165" fontId="22" fillId="0" borderId="0" xfId="0" applyNumberFormat="1" applyFont="1" applyAlignment="1">
      <alignment wrapText="1"/>
    </xf>
    <xf numFmtId="164" fontId="22" fillId="0" borderId="0" xfId="0" applyNumberFormat="1" applyFont="1" applyAlignment="1">
      <alignment wrapText="1"/>
    </xf>
    <xf numFmtId="0" fontId="25" fillId="0" borderId="0" xfId="0" applyFont="1"/>
    <xf numFmtId="165" fontId="0" fillId="0" borderId="0" xfId="0" applyNumberFormat="1"/>
    <xf numFmtId="164" fontId="23" fillId="0" borderId="0" xfId="0" applyNumberFormat="1" applyFont="1"/>
    <xf numFmtId="165" fontId="23" fillId="0" borderId="0" xfId="0" applyNumberFormat="1" applyFont="1"/>
    <xf numFmtId="165" fontId="25" fillId="0" borderId="0" xfId="0" applyNumberFormat="1" applyFont="1"/>
    <xf numFmtId="164" fontId="25" fillId="0" borderId="0" xfId="0" applyNumberFormat="1" applyFont="1"/>
    <xf numFmtId="0" fontId="23" fillId="0" borderId="0" xfId="0" applyFont="1"/>
    <xf numFmtId="0" fontId="26" fillId="0" borderId="99" xfId="0" applyFont="1" applyBorder="1"/>
    <xf numFmtId="165" fontId="26" fillId="0" borderId="99" xfId="0" applyNumberFormat="1" applyFont="1" applyBorder="1"/>
    <xf numFmtId="164" fontId="26" fillId="0" borderId="99" xfId="0" applyNumberFormat="1" applyFont="1" applyBorder="1"/>
    <xf numFmtId="0" fontId="28" fillId="0" borderId="0" xfId="0" applyFont="1" applyAlignment="1">
      <alignment wrapText="1"/>
    </xf>
    <xf numFmtId="49" fontId="28" fillId="0" borderId="0" xfId="0" applyNumberFormat="1" applyFont="1" applyAlignment="1">
      <alignment horizontal="left" wrapText="1"/>
    </xf>
    <xf numFmtId="165" fontId="28" fillId="0" borderId="0" xfId="0" applyNumberFormat="1" applyFont="1" applyAlignment="1">
      <alignment wrapText="1"/>
    </xf>
    <xf numFmtId="164" fontId="28" fillId="0" borderId="0" xfId="0" applyNumberFormat="1" applyFont="1" applyAlignment="1">
      <alignment wrapText="1"/>
    </xf>
    <xf numFmtId="0" fontId="28" fillId="0" borderId="0" xfId="0" applyFont="1"/>
    <xf numFmtId="165" fontId="28" fillId="0" borderId="0" xfId="0" applyNumberFormat="1" applyFont="1"/>
    <xf numFmtId="0" fontId="29" fillId="0" borderId="0" xfId="0" applyFont="1"/>
    <xf numFmtId="0" fontId="27" fillId="0" borderId="0" xfId="0" applyFont="1"/>
    <xf numFmtId="14" fontId="4" fillId="0" borderId="1" xfId="0" applyNumberFormat="1" applyFont="1" applyBorder="1"/>
    <xf numFmtId="14" fontId="5" fillId="0" borderId="25" xfId="0" applyNumberFormat="1" applyFont="1" applyBorder="1"/>
    <xf numFmtId="0" fontId="4" fillId="0" borderId="1" xfId="0" applyFont="1" applyBorder="1" applyAlignment="1">
      <alignment wrapText="1"/>
    </xf>
    <xf numFmtId="0" fontId="6" fillId="0" borderId="29" xfId="0" applyFont="1" applyBorder="1" applyAlignment="1">
      <alignment wrapText="1"/>
    </xf>
    <xf numFmtId="0" fontId="6" fillId="0" borderId="30" xfId="0" applyFont="1" applyBorder="1" applyAlignment="1">
      <alignment wrapText="1"/>
    </xf>
    <xf numFmtId="0" fontId="6" fillId="0" borderId="31" xfId="0" applyFont="1" applyBorder="1" applyAlignment="1">
      <alignment wrapText="1"/>
    </xf>
    <xf numFmtId="0" fontId="5" fillId="0" borderId="29" xfId="0" applyFont="1" applyBorder="1" applyAlignment="1">
      <alignment wrapText="1"/>
    </xf>
    <xf numFmtId="0" fontId="1" fillId="0" borderId="30" xfId="0" applyFont="1" applyBorder="1" applyAlignment="1">
      <alignment wrapText="1"/>
    </xf>
    <xf numFmtId="0" fontId="1" fillId="0" borderId="31" xfId="0" applyFont="1" applyBorder="1" applyAlignment="1">
      <alignment wrapText="1"/>
    </xf>
    <xf numFmtId="0" fontId="5" fillId="0" borderId="39" xfId="0" applyFont="1" applyBorder="1" applyAlignment="1">
      <alignment wrapText="1"/>
    </xf>
    <xf numFmtId="0" fontId="1" fillId="0" borderId="40" xfId="0" applyFont="1" applyBorder="1" applyAlignment="1">
      <alignment wrapText="1"/>
    </xf>
    <xf numFmtId="0" fontId="1" fillId="0" borderId="41" xfId="0" applyFont="1" applyBorder="1" applyAlignment="1">
      <alignment wrapText="1"/>
    </xf>
    <xf numFmtId="0" fontId="7" fillId="0" borderId="29" xfId="0" applyFont="1" applyBorder="1" applyAlignment="1">
      <alignment wrapText="1"/>
    </xf>
    <xf numFmtId="0" fontId="7" fillId="0" borderId="30" xfId="0" applyFont="1" applyBorder="1" applyAlignment="1">
      <alignment wrapText="1"/>
    </xf>
    <xf numFmtId="0" fontId="7" fillId="0" borderId="31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1" fillId="0" borderId="89" xfId="0" applyFont="1" applyBorder="1" applyAlignment="1">
      <alignment wrapText="1"/>
    </xf>
    <xf numFmtId="0" fontId="1" fillId="0" borderId="13" xfId="0" applyFont="1" applyBorder="1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8"/>
  <sheetViews>
    <sheetView tabSelected="1" workbookViewId="0">
      <selection activeCell="A27" sqref="A27"/>
    </sheetView>
  </sheetViews>
  <sheetFormatPr defaultColWidth="9.140625" defaultRowHeight="15" x14ac:dyDescent="0.25"/>
  <cols>
    <col min="1" max="1" width="35.7109375" customWidth="1"/>
    <col min="2" max="3" width="15.7109375" customWidth="1"/>
    <col min="4" max="6" width="8.7109375" customWidth="1"/>
    <col min="7" max="7" width="15.7109375" customWidth="1"/>
    <col min="8" max="8" width="3.7109375" customWidth="1"/>
    <col min="9" max="9" width="9.140625" customWidth="1"/>
    <col min="10" max="19" width="9.140625" hidden="1" customWidth="1"/>
    <col min="20" max="26" width="9.140625" customWidth="1"/>
  </cols>
  <sheetData>
    <row r="1" spans="1:26" x14ac:dyDescent="0.25">
      <c r="A1" s="3"/>
      <c r="B1" s="3"/>
      <c r="C1" s="3"/>
      <c r="D1" s="3"/>
      <c r="E1" s="3"/>
      <c r="F1" s="3"/>
      <c r="G1" s="3"/>
    </row>
    <row r="2" spans="1:26" x14ac:dyDescent="0.25">
      <c r="A2" s="4" t="s">
        <v>507</v>
      </c>
      <c r="B2" s="3"/>
      <c r="C2" s="3"/>
      <c r="D2" s="3"/>
      <c r="E2" s="3"/>
      <c r="F2" s="6" t="s">
        <v>1</v>
      </c>
      <c r="G2" s="6"/>
    </row>
    <row r="3" spans="1:26" x14ac:dyDescent="0.25">
      <c r="A3" s="234" t="s">
        <v>0</v>
      </c>
      <c r="B3" s="234"/>
      <c r="C3" s="234"/>
      <c r="D3" s="234"/>
      <c r="E3" s="234"/>
      <c r="F3" s="7" t="s">
        <v>2</v>
      </c>
      <c r="G3" s="7" t="s">
        <v>3</v>
      </c>
    </row>
    <row r="4" spans="1:26" x14ac:dyDescent="0.25">
      <c r="A4" s="234"/>
      <c r="B4" s="234"/>
      <c r="C4" s="234"/>
      <c r="D4" s="234"/>
      <c r="E4" s="234"/>
      <c r="F4" s="8">
        <v>0.2</v>
      </c>
      <c r="G4" s="8">
        <v>0</v>
      </c>
    </row>
    <row r="5" spans="1:26" x14ac:dyDescent="0.25">
      <c r="A5" s="3"/>
      <c r="B5" s="3"/>
      <c r="C5" s="3"/>
      <c r="D5" s="3"/>
      <c r="E5" s="3"/>
      <c r="F5" s="3"/>
      <c r="G5" s="3"/>
    </row>
    <row r="6" spans="1:26" x14ac:dyDescent="0.25">
      <c r="A6" s="9" t="s">
        <v>4</v>
      </c>
      <c r="B6" s="9" t="s">
        <v>5</v>
      </c>
      <c r="C6" s="9" t="s">
        <v>6</v>
      </c>
      <c r="D6" s="9" t="s">
        <v>7</v>
      </c>
      <c r="E6" s="9" t="s">
        <v>8</v>
      </c>
      <c r="F6" s="9" t="s">
        <v>9</v>
      </c>
      <c r="G6" s="9" t="s">
        <v>10</v>
      </c>
    </row>
    <row r="7" spans="1:26" x14ac:dyDescent="0.25">
      <c r="A7" s="177" t="s">
        <v>11</v>
      </c>
      <c r="B7" s="178">
        <f>'SO 27358'!I151-Rekapitulácia!D7</f>
        <v>0</v>
      </c>
      <c r="C7" s="178">
        <f>'Kryci_list 27358'!J26</f>
        <v>0</v>
      </c>
      <c r="D7" s="178">
        <v>0</v>
      </c>
      <c r="E7" s="178">
        <f>'Kryci_list 27358'!J17</f>
        <v>0</v>
      </c>
      <c r="F7" s="178">
        <v>0</v>
      </c>
      <c r="G7" s="178">
        <f>B7+C7+D7+E7+F7</f>
        <v>0</v>
      </c>
      <c r="K7">
        <f>'SO 27358'!K151</f>
        <v>0</v>
      </c>
      <c r="Q7">
        <v>30.126000000000001</v>
      </c>
    </row>
    <row r="8" spans="1:26" x14ac:dyDescent="0.25">
      <c r="A8" s="177" t="s">
        <v>440</v>
      </c>
      <c r="B8" s="178">
        <f>'Kryci_list 27359'!F20</f>
        <v>0</v>
      </c>
      <c r="C8" s="178">
        <f>'Kryci_list 27359'!J26</f>
        <v>0</v>
      </c>
      <c r="D8" s="178">
        <v>0</v>
      </c>
      <c r="E8" s="178">
        <f>'Kryci_list 27358'!J18</f>
        <v>0</v>
      </c>
      <c r="F8" s="178">
        <v>0</v>
      </c>
      <c r="G8" s="178">
        <f t="shared" ref="G8:G10" si="0">B8+C8+D8+E8+F8</f>
        <v>0</v>
      </c>
    </row>
    <row r="9" spans="1:26" x14ac:dyDescent="0.25">
      <c r="A9" s="177" t="s">
        <v>441</v>
      </c>
      <c r="B9" s="178">
        <f>'kryci_list 27002'!F20</f>
        <v>0</v>
      </c>
      <c r="C9" s="178">
        <f>'kryci_list 27002'!J26</f>
        <v>0</v>
      </c>
      <c r="D9" s="178">
        <v>0</v>
      </c>
      <c r="E9" s="178">
        <f>'Kryci_list 27358'!J19</f>
        <v>0</v>
      </c>
      <c r="F9" s="178">
        <v>0</v>
      </c>
      <c r="G9" s="178">
        <f t="shared" si="0"/>
        <v>0</v>
      </c>
    </row>
    <row r="10" spans="1:26" x14ac:dyDescent="0.25">
      <c r="A10" s="177" t="s">
        <v>442</v>
      </c>
      <c r="B10" s="178">
        <f>'Krycí_list 27003'!F20</f>
        <v>0</v>
      </c>
      <c r="C10" s="178">
        <v>0</v>
      </c>
      <c r="D10" s="178">
        <v>0</v>
      </c>
      <c r="E10" s="178">
        <f>'Kryci_list 27358'!J20</f>
        <v>0</v>
      </c>
      <c r="F10" s="178">
        <v>0</v>
      </c>
      <c r="G10" s="178">
        <f t="shared" si="0"/>
        <v>0</v>
      </c>
    </row>
    <row r="11" spans="1:26" x14ac:dyDescent="0.25">
      <c r="A11" s="177" t="s">
        <v>12</v>
      </c>
      <c r="B11" s="178">
        <f>'SO 27390'!I54-Rekapitulácia!D11</f>
        <v>0</v>
      </c>
      <c r="C11" s="178">
        <f>'Kryci_list 27390'!J26</f>
        <v>0</v>
      </c>
      <c r="D11" s="178">
        <v>0</v>
      </c>
      <c r="E11" s="178">
        <f>'Kryci_list 27390'!J17</f>
        <v>0</v>
      </c>
      <c r="F11" s="178">
        <v>0</v>
      </c>
      <c r="G11" s="178">
        <f>B11+C11+D11+E11+F11</f>
        <v>0</v>
      </c>
      <c r="K11">
        <f>'SO 27390'!K54</f>
        <v>0</v>
      </c>
      <c r="Q11">
        <v>30.126000000000001</v>
      </c>
    </row>
    <row r="12" spans="1:26" x14ac:dyDescent="0.25">
      <c r="A12" s="60" t="s">
        <v>13</v>
      </c>
      <c r="B12" s="66">
        <f>'SO 27391'!I66-Rekapitulácia!D12</f>
        <v>0</v>
      </c>
      <c r="C12" s="66">
        <f>'Kryci_list 27391'!J26</f>
        <v>0</v>
      </c>
      <c r="D12" s="66">
        <v>0</v>
      </c>
      <c r="E12" s="66">
        <f>'Kryci_list 27391'!J17</f>
        <v>0</v>
      </c>
      <c r="F12" s="66">
        <v>0</v>
      </c>
      <c r="G12" s="66">
        <f>B12+C12+D12+E12+F12</f>
        <v>0</v>
      </c>
      <c r="K12">
        <f>'SO 27391'!K66</f>
        <v>0</v>
      </c>
      <c r="Q12">
        <v>30.126000000000001</v>
      </c>
    </row>
    <row r="13" spans="1:26" x14ac:dyDescent="0.25">
      <c r="A13" s="184" t="s">
        <v>390</v>
      </c>
      <c r="B13" s="185">
        <f>SUM(B7:B12)</f>
        <v>0</v>
      </c>
      <c r="C13" s="185">
        <f>SUM(C7:C12)</f>
        <v>0</v>
      </c>
      <c r="D13" s="185">
        <f>SUM(D7:D12)</f>
        <v>0</v>
      </c>
      <c r="E13" s="185">
        <f>SUM(E7:E12)</f>
        <v>0</v>
      </c>
      <c r="F13" s="185">
        <f>SUM(F7:F12)</f>
        <v>0</v>
      </c>
      <c r="G13" s="185">
        <f>SUM(G7:G12)-SUM(Z7:Z12)</f>
        <v>0</v>
      </c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</row>
    <row r="14" spans="1:26" x14ac:dyDescent="0.25">
      <c r="A14" s="182" t="s">
        <v>391</v>
      </c>
      <c r="B14" s="183">
        <f>G13-SUM(Rekapitulácia!K12)*1</f>
        <v>0</v>
      </c>
      <c r="C14" s="183"/>
      <c r="D14" s="183"/>
      <c r="E14" s="183"/>
      <c r="F14" s="183"/>
      <c r="G14" s="183">
        <f>ROUND(((ROUND(B14,2)*20)/100),2)*1</f>
        <v>0</v>
      </c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</row>
    <row r="15" spans="1:26" x14ac:dyDescent="0.25">
      <c r="A15" s="5" t="s">
        <v>392</v>
      </c>
      <c r="B15" s="180">
        <f>(G13-B14)</f>
        <v>0</v>
      </c>
      <c r="C15" s="180"/>
      <c r="D15" s="180"/>
      <c r="E15" s="180"/>
      <c r="F15" s="180"/>
      <c r="G15" s="180">
        <f>ROUND(((ROUND(B15,2)*0)/100),2)</f>
        <v>0</v>
      </c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</row>
    <row r="16" spans="1:26" x14ac:dyDescent="0.25">
      <c r="A16" s="5" t="s">
        <v>393</v>
      </c>
      <c r="B16" s="180"/>
      <c r="C16" s="180"/>
      <c r="D16" s="180"/>
      <c r="E16" s="180"/>
      <c r="F16" s="180"/>
      <c r="G16" s="180">
        <f>SUM(G13:G15)</f>
        <v>0</v>
      </c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</row>
    <row r="17" spans="1:7" x14ac:dyDescent="0.25">
      <c r="A17" s="10"/>
      <c r="B17" s="181"/>
      <c r="C17" s="181"/>
      <c r="D17" s="181"/>
      <c r="E17" s="181"/>
      <c r="F17" s="181"/>
      <c r="G17" s="181"/>
    </row>
    <row r="18" spans="1:7" x14ac:dyDescent="0.25">
      <c r="A18" s="10"/>
      <c r="B18" s="181"/>
      <c r="C18" s="181"/>
      <c r="D18" s="181"/>
      <c r="E18" s="181"/>
      <c r="F18" s="181"/>
      <c r="G18" s="181"/>
    </row>
    <row r="19" spans="1:7" x14ac:dyDescent="0.25">
      <c r="A19" s="10"/>
      <c r="B19" s="181"/>
      <c r="C19" s="181"/>
      <c r="D19" s="181"/>
      <c r="E19" s="181"/>
      <c r="F19" s="181"/>
      <c r="G19" s="181"/>
    </row>
    <row r="20" spans="1:7" x14ac:dyDescent="0.25">
      <c r="A20" s="10"/>
      <c r="B20" s="181"/>
      <c r="C20" s="181"/>
      <c r="D20" s="181"/>
      <c r="E20" s="181"/>
      <c r="F20" s="181"/>
      <c r="G20" s="181"/>
    </row>
    <row r="21" spans="1:7" x14ac:dyDescent="0.25">
      <c r="A21" s="10"/>
      <c r="B21" s="181"/>
      <c r="C21" s="181"/>
      <c r="D21" s="181"/>
      <c r="E21" s="181"/>
      <c r="F21" s="181"/>
      <c r="G21" s="181"/>
    </row>
    <row r="22" spans="1:7" x14ac:dyDescent="0.25">
      <c r="A22" s="10"/>
      <c r="B22" s="181"/>
      <c r="C22" s="181"/>
      <c r="D22" s="181"/>
      <c r="E22" s="181"/>
      <c r="F22" s="181"/>
      <c r="G22" s="181"/>
    </row>
    <row r="23" spans="1:7" x14ac:dyDescent="0.25">
      <c r="A23" s="10"/>
      <c r="B23" s="181"/>
      <c r="C23" s="181"/>
      <c r="D23" s="181"/>
      <c r="E23" s="181"/>
      <c r="F23" s="181"/>
      <c r="G23" s="181"/>
    </row>
    <row r="24" spans="1:7" x14ac:dyDescent="0.25">
      <c r="A24" s="10"/>
      <c r="B24" s="181"/>
      <c r="C24" s="181"/>
      <c r="D24" s="181"/>
      <c r="E24" s="181"/>
      <c r="F24" s="181"/>
      <c r="G24" s="181"/>
    </row>
    <row r="25" spans="1:7" x14ac:dyDescent="0.25">
      <c r="A25" s="10"/>
      <c r="B25" s="181"/>
      <c r="C25" s="181"/>
      <c r="D25" s="181"/>
      <c r="E25" s="181"/>
      <c r="F25" s="181"/>
      <c r="G25" s="181"/>
    </row>
    <row r="26" spans="1:7" x14ac:dyDescent="0.25">
      <c r="A26" s="10"/>
      <c r="B26" s="181"/>
      <c r="C26" s="181"/>
      <c r="D26" s="181"/>
      <c r="E26" s="181"/>
      <c r="F26" s="181"/>
      <c r="G26" s="181"/>
    </row>
    <row r="27" spans="1:7" x14ac:dyDescent="0.25">
      <c r="A27" s="10"/>
      <c r="B27" s="181"/>
      <c r="C27" s="181"/>
      <c r="D27" s="181"/>
      <c r="E27" s="181"/>
      <c r="F27" s="181"/>
      <c r="G27" s="181"/>
    </row>
    <row r="28" spans="1:7" x14ac:dyDescent="0.25">
      <c r="A28" s="10"/>
      <c r="B28" s="181"/>
      <c r="C28" s="181"/>
      <c r="D28" s="181"/>
      <c r="E28" s="181"/>
      <c r="F28" s="181"/>
      <c r="G28" s="181"/>
    </row>
    <row r="29" spans="1:7" x14ac:dyDescent="0.25">
      <c r="A29" s="10"/>
      <c r="B29" s="181"/>
      <c r="C29" s="181"/>
      <c r="D29" s="181"/>
      <c r="E29" s="181"/>
      <c r="F29" s="181"/>
      <c r="G29" s="181"/>
    </row>
    <row r="30" spans="1:7" x14ac:dyDescent="0.25">
      <c r="A30" s="10"/>
      <c r="B30" s="181"/>
      <c r="C30" s="181"/>
      <c r="D30" s="181"/>
      <c r="E30" s="181"/>
      <c r="F30" s="181"/>
      <c r="G30" s="181"/>
    </row>
    <row r="31" spans="1:7" x14ac:dyDescent="0.25">
      <c r="A31" s="10"/>
      <c r="B31" s="181"/>
      <c r="C31" s="181"/>
      <c r="D31" s="181"/>
      <c r="E31" s="181"/>
      <c r="F31" s="181"/>
      <c r="G31" s="181"/>
    </row>
    <row r="32" spans="1:7" x14ac:dyDescent="0.25">
      <c r="A32" s="10"/>
      <c r="B32" s="181"/>
      <c r="C32" s="181"/>
      <c r="D32" s="181"/>
      <c r="E32" s="181"/>
      <c r="F32" s="181"/>
      <c r="G32" s="181"/>
    </row>
    <row r="33" spans="1:7" x14ac:dyDescent="0.25">
      <c r="A33" s="10"/>
      <c r="B33" s="181"/>
      <c r="C33" s="181"/>
      <c r="D33" s="181"/>
      <c r="E33" s="181"/>
      <c r="F33" s="181"/>
      <c r="G33" s="181"/>
    </row>
    <row r="34" spans="1:7" x14ac:dyDescent="0.25">
      <c r="A34" s="10"/>
      <c r="B34" s="181"/>
      <c r="C34" s="181"/>
      <c r="D34" s="181"/>
      <c r="E34" s="181"/>
      <c r="F34" s="181"/>
      <c r="G34" s="181"/>
    </row>
    <row r="35" spans="1:7" x14ac:dyDescent="0.25">
      <c r="A35" s="10"/>
      <c r="B35" s="181"/>
      <c r="C35" s="181"/>
      <c r="D35" s="181"/>
      <c r="E35" s="181"/>
      <c r="F35" s="181"/>
      <c r="G35" s="181"/>
    </row>
    <row r="36" spans="1:7" x14ac:dyDescent="0.25">
      <c r="A36" s="10"/>
      <c r="B36" s="181"/>
      <c r="C36" s="181"/>
      <c r="D36" s="181"/>
      <c r="E36" s="181"/>
      <c r="F36" s="181"/>
      <c r="G36" s="181"/>
    </row>
    <row r="37" spans="1:7" x14ac:dyDescent="0.25">
      <c r="A37" s="10"/>
      <c r="B37" s="181"/>
      <c r="C37" s="181"/>
      <c r="D37" s="181"/>
      <c r="E37" s="181"/>
      <c r="F37" s="181"/>
      <c r="G37" s="181"/>
    </row>
    <row r="38" spans="1:7" x14ac:dyDescent="0.25">
      <c r="A38" s="10"/>
      <c r="B38" s="181"/>
      <c r="C38" s="181"/>
      <c r="D38" s="181"/>
      <c r="E38" s="181"/>
      <c r="F38" s="181"/>
      <c r="G38" s="181"/>
    </row>
    <row r="39" spans="1:7" x14ac:dyDescent="0.25">
      <c r="A39" s="1"/>
      <c r="B39" s="135"/>
      <c r="C39" s="135"/>
      <c r="D39" s="135"/>
      <c r="E39" s="135"/>
      <c r="F39" s="135"/>
      <c r="G39" s="135"/>
    </row>
    <row r="40" spans="1:7" x14ac:dyDescent="0.25">
      <c r="A40" s="1"/>
      <c r="B40" s="135"/>
      <c r="C40" s="135"/>
      <c r="D40" s="135"/>
      <c r="E40" s="135"/>
      <c r="F40" s="135"/>
      <c r="G40" s="135"/>
    </row>
    <row r="41" spans="1:7" x14ac:dyDescent="0.25">
      <c r="A41" s="1"/>
      <c r="B41" s="135"/>
      <c r="C41" s="135"/>
      <c r="D41" s="135"/>
      <c r="E41" s="135"/>
      <c r="F41" s="135"/>
      <c r="G41" s="135"/>
    </row>
    <row r="42" spans="1:7" x14ac:dyDescent="0.25">
      <c r="A42" s="1"/>
      <c r="B42" s="135"/>
      <c r="C42" s="135"/>
      <c r="D42" s="135"/>
      <c r="E42" s="135"/>
      <c r="F42" s="135"/>
      <c r="G42" s="135"/>
    </row>
    <row r="43" spans="1:7" x14ac:dyDescent="0.25">
      <c r="A43" s="1"/>
      <c r="B43" s="135"/>
      <c r="C43" s="135"/>
      <c r="D43" s="135"/>
      <c r="E43" s="135"/>
      <c r="F43" s="135"/>
      <c r="G43" s="135"/>
    </row>
    <row r="44" spans="1:7" x14ac:dyDescent="0.25">
      <c r="A44" s="1"/>
      <c r="B44" s="135"/>
      <c r="C44" s="135"/>
      <c r="D44" s="135"/>
      <c r="E44" s="135"/>
      <c r="F44" s="135"/>
      <c r="G44" s="135"/>
    </row>
    <row r="45" spans="1:7" x14ac:dyDescent="0.25">
      <c r="A45" s="1"/>
      <c r="B45" s="135"/>
      <c r="C45" s="135"/>
      <c r="D45" s="135"/>
      <c r="E45" s="135"/>
      <c r="F45" s="135"/>
      <c r="G45" s="135"/>
    </row>
    <row r="46" spans="1:7" x14ac:dyDescent="0.25">
      <c r="A46" s="1"/>
      <c r="B46" s="135"/>
      <c r="C46" s="135"/>
      <c r="D46" s="135"/>
      <c r="E46" s="135"/>
      <c r="F46" s="135"/>
      <c r="G46" s="135"/>
    </row>
    <row r="47" spans="1:7" x14ac:dyDescent="0.25">
      <c r="A47" s="1"/>
      <c r="B47" s="135"/>
      <c r="C47" s="135"/>
      <c r="D47" s="135"/>
      <c r="E47" s="135"/>
      <c r="F47" s="135"/>
      <c r="G47" s="135"/>
    </row>
    <row r="48" spans="1:7" x14ac:dyDescent="0.25">
      <c r="A48" s="1"/>
      <c r="B48" s="135"/>
      <c r="C48" s="135"/>
      <c r="D48" s="135"/>
      <c r="E48" s="135"/>
      <c r="F48" s="135"/>
      <c r="G48" s="135"/>
    </row>
    <row r="49" spans="1:7" x14ac:dyDescent="0.25">
      <c r="A49" s="1"/>
      <c r="B49" s="135"/>
      <c r="C49" s="135"/>
      <c r="D49" s="135"/>
      <c r="E49" s="135"/>
      <c r="F49" s="135"/>
      <c r="G49" s="135"/>
    </row>
    <row r="50" spans="1:7" x14ac:dyDescent="0.25">
      <c r="A50" s="1"/>
      <c r="B50" s="135"/>
      <c r="C50" s="135"/>
      <c r="D50" s="135"/>
      <c r="E50" s="135"/>
      <c r="F50" s="135"/>
      <c r="G50" s="135"/>
    </row>
    <row r="51" spans="1:7" x14ac:dyDescent="0.25">
      <c r="A51" s="1"/>
      <c r="B51" s="135"/>
      <c r="C51" s="135"/>
      <c r="D51" s="135"/>
      <c r="E51" s="135"/>
      <c r="F51" s="135"/>
      <c r="G51" s="135"/>
    </row>
    <row r="52" spans="1:7" x14ac:dyDescent="0.25">
      <c r="B52" s="179"/>
      <c r="C52" s="179"/>
      <c r="D52" s="179"/>
      <c r="E52" s="179"/>
      <c r="F52" s="179"/>
      <c r="G52" s="179"/>
    </row>
    <row r="53" spans="1:7" x14ac:dyDescent="0.25">
      <c r="B53" s="179"/>
      <c r="C53" s="179"/>
      <c r="D53" s="179"/>
      <c r="E53" s="179"/>
      <c r="F53" s="179"/>
      <c r="G53" s="179"/>
    </row>
    <row r="54" spans="1:7" x14ac:dyDescent="0.25">
      <c r="B54" s="179"/>
      <c r="C54" s="179"/>
      <c r="D54" s="179"/>
      <c r="E54" s="179"/>
      <c r="F54" s="179"/>
      <c r="G54" s="179"/>
    </row>
    <row r="55" spans="1:7" x14ac:dyDescent="0.25">
      <c r="B55" s="179"/>
      <c r="C55" s="179"/>
      <c r="D55" s="179"/>
      <c r="E55" s="179"/>
      <c r="F55" s="179"/>
      <c r="G55" s="179"/>
    </row>
    <row r="56" spans="1:7" x14ac:dyDescent="0.25">
      <c r="B56" s="179"/>
      <c r="C56" s="179"/>
      <c r="D56" s="179"/>
      <c r="E56" s="179"/>
      <c r="F56" s="179"/>
      <c r="G56" s="179"/>
    </row>
    <row r="57" spans="1:7" x14ac:dyDescent="0.25">
      <c r="B57" s="179"/>
      <c r="C57" s="179"/>
      <c r="D57" s="179"/>
      <c r="E57" s="179"/>
      <c r="F57" s="179"/>
      <c r="G57" s="179"/>
    </row>
    <row r="58" spans="1:7" x14ac:dyDescent="0.25">
      <c r="B58" s="179"/>
      <c r="C58" s="179"/>
      <c r="D58" s="179"/>
      <c r="E58" s="179"/>
      <c r="F58" s="179"/>
      <c r="G58" s="179"/>
    </row>
    <row r="59" spans="1:7" x14ac:dyDescent="0.25">
      <c r="B59" s="179"/>
      <c r="C59" s="179"/>
      <c r="D59" s="179"/>
      <c r="E59" s="179"/>
      <c r="F59" s="179"/>
      <c r="G59" s="179"/>
    </row>
    <row r="60" spans="1:7" x14ac:dyDescent="0.25">
      <c r="B60" s="179"/>
      <c r="C60" s="179"/>
      <c r="D60" s="179"/>
      <c r="E60" s="179"/>
      <c r="F60" s="179"/>
      <c r="G60" s="179"/>
    </row>
    <row r="61" spans="1:7" x14ac:dyDescent="0.25">
      <c r="B61" s="179"/>
      <c r="C61" s="179"/>
      <c r="D61" s="179"/>
      <c r="E61" s="179"/>
      <c r="F61" s="179"/>
      <c r="G61" s="179"/>
    </row>
    <row r="62" spans="1:7" x14ac:dyDescent="0.25">
      <c r="B62" s="179"/>
      <c r="C62" s="179"/>
      <c r="D62" s="179"/>
      <c r="E62" s="179"/>
      <c r="F62" s="179"/>
      <c r="G62" s="179"/>
    </row>
    <row r="63" spans="1:7" x14ac:dyDescent="0.25">
      <c r="B63" s="179"/>
      <c r="C63" s="179"/>
      <c r="D63" s="179"/>
      <c r="E63" s="179"/>
      <c r="F63" s="179"/>
      <c r="G63" s="179"/>
    </row>
    <row r="64" spans="1:7" x14ac:dyDescent="0.25">
      <c r="B64" s="179"/>
      <c r="C64" s="179"/>
      <c r="D64" s="179"/>
      <c r="E64" s="179"/>
      <c r="F64" s="179"/>
      <c r="G64" s="179"/>
    </row>
    <row r="65" spans="2:7" x14ac:dyDescent="0.25">
      <c r="B65" s="179"/>
      <c r="C65" s="179"/>
      <c r="D65" s="179"/>
      <c r="E65" s="179"/>
      <c r="F65" s="179"/>
      <c r="G65" s="179"/>
    </row>
    <row r="66" spans="2:7" x14ac:dyDescent="0.25">
      <c r="B66" s="179"/>
      <c r="C66" s="179"/>
      <c r="D66" s="179"/>
      <c r="E66" s="179"/>
      <c r="F66" s="179"/>
      <c r="G66" s="179"/>
    </row>
    <row r="67" spans="2:7" x14ac:dyDescent="0.25">
      <c r="B67" s="179"/>
      <c r="C67" s="179"/>
      <c r="D67" s="179"/>
      <c r="E67" s="179"/>
      <c r="F67" s="179"/>
      <c r="G67" s="179"/>
    </row>
    <row r="68" spans="2:7" x14ac:dyDescent="0.25">
      <c r="B68" s="179"/>
      <c r="C68" s="179"/>
      <c r="D68" s="179"/>
      <c r="E68" s="179"/>
      <c r="F68" s="179"/>
      <c r="G68" s="179"/>
    </row>
    <row r="69" spans="2:7" x14ac:dyDescent="0.25">
      <c r="B69" s="179"/>
      <c r="C69" s="179"/>
      <c r="D69" s="179"/>
      <c r="E69" s="179"/>
      <c r="F69" s="179"/>
      <c r="G69" s="179"/>
    </row>
    <row r="70" spans="2:7" x14ac:dyDescent="0.25">
      <c r="B70" s="179"/>
      <c r="C70" s="179"/>
      <c r="D70" s="179"/>
      <c r="E70" s="179"/>
      <c r="F70" s="179"/>
      <c r="G70" s="179"/>
    </row>
    <row r="71" spans="2:7" x14ac:dyDescent="0.25">
      <c r="B71" s="179"/>
      <c r="C71" s="179"/>
      <c r="D71" s="179"/>
      <c r="E71" s="179"/>
      <c r="F71" s="179"/>
      <c r="G71" s="179"/>
    </row>
    <row r="72" spans="2:7" x14ac:dyDescent="0.25">
      <c r="B72" s="179"/>
      <c r="C72" s="179"/>
      <c r="D72" s="179"/>
      <c r="E72" s="179"/>
      <c r="F72" s="179"/>
      <c r="G72" s="179"/>
    </row>
    <row r="73" spans="2:7" x14ac:dyDescent="0.25">
      <c r="B73" s="179"/>
      <c r="C73" s="179"/>
      <c r="D73" s="179"/>
      <c r="E73" s="179"/>
      <c r="F73" s="179"/>
      <c r="G73" s="179"/>
    </row>
    <row r="74" spans="2:7" x14ac:dyDescent="0.25">
      <c r="B74" s="179"/>
      <c r="C74" s="179"/>
      <c r="D74" s="179"/>
      <c r="E74" s="179"/>
      <c r="F74" s="179"/>
      <c r="G74" s="179"/>
    </row>
    <row r="75" spans="2:7" x14ac:dyDescent="0.25">
      <c r="B75" s="179"/>
      <c r="C75" s="179"/>
      <c r="D75" s="179"/>
      <c r="E75" s="179"/>
      <c r="F75" s="179"/>
      <c r="G75" s="179"/>
    </row>
    <row r="76" spans="2:7" x14ac:dyDescent="0.25">
      <c r="B76" s="179"/>
      <c r="C76" s="179"/>
      <c r="D76" s="179"/>
      <c r="E76" s="179"/>
      <c r="F76" s="179"/>
      <c r="G76" s="179"/>
    </row>
    <row r="77" spans="2:7" x14ac:dyDescent="0.25">
      <c r="B77" s="179"/>
      <c r="C77" s="179"/>
      <c r="D77" s="179"/>
      <c r="E77" s="179"/>
      <c r="F77" s="179"/>
      <c r="G77" s="179"/>
    </row>
    <row r="78" spans="2:7" x14ac:dyDescent="0.25">
      <c r="B78" s="179"/>
      <c r="C78" s="179"/>
      <c r="D78" s="179"/>
      <c r="E78" s="179"/>
      <c r="F78" s="179"/>
      <c r="G78" s="179"/>
    </row>
    <row r="79" spans="2:7" x14ac:dyDescent="0.25">
      <c r="B79" s="179"/>
      <c r="C79" s="179"/>
      <c r="D79" s="179"/>
      <c r="E79" s="179"/>
      <c r="F79" s="179"/>
      <c r="G79" s="179"/>
    </row>
    <row r="80" spans="2:7" x14ac:dyDescent="0.25">
      <c r="B80" s="179"/>
      <c r="C80" s="179"/>
      <c r="D80" s="179"/>
      <c r="E80" s="179"/>
      <c r="F80" s="179"/>
      <c r="G80" s="179"/>
    </row>
    <row r="81" spans="2:7" x14ac:dyDescent="0.25">
      <c r="B81" s="179"/>
      <c r="C81" s="179"/>
      <c r="D81" s="179"/>
      <c r="E81" s="179"/>
      <c r="F81" s="179"/>
      <c r="G81" s="179"/>
    </row>
    <row r="82" spans="2:7" x14ac:dyDescent="0.25">
      <c r="B82" s="179"/>
      <c r="C82" s="179"/>
      <c r="D82" s="179"/>
      <c r="E82" s="179"/>
      <c r="F82" s="179"/>
      <c r="G82" s="179"/>
    </row>
    <row r="83" spans="2:7" x14ac:dyDescent="0.25">
      <c r="B83" s="179"/>
      <c r="C83" s="179"/>
      <c r="D83" s="179"/>
      <c r="E83" s="179"/>
      <c r="F83" s="179"/>
      <c r="G83" s="179"/>
    </row>
    <row r="84" spans="2:7" x14ac:dyDescent="0.25">
      <c r="B84" s="179"/>
      <c r="C84" s="179"/>
      <c r="D84" s="179"/>
      <c r="E84" s="179"/>
      <c r="F84" s="179"/>
      <c r="G84" s="179"/>
    </row>
    <row r="85" spans="2:7" x14ac:dyDescent="0.25">
      <c r="B85" s="179"/>
      <c r="C85" s="179"/>
      <c r="D85" s="179"/>
      <c r="E85" s="179"/>
      <c r="F85" s="179"/>
      <c r="G85" s="179"/>
    </row>
    <row r="86" spans="2:7" x14ac:dyDescent="0.25">
      <c r="B86" s="179"/>
      <c r="C86" s="179"/>
      <c r="D86" s="179"/>
      <c r="E86" s="179"/>
      <c r="F86" s="179"/>
      <c r="G86" s="179"/>
    </row>
    <row r="87" spans="2:7" x14ac:dyDescent="0.25">
      <c r="B87" s="179"/>
      <c r="C87" s="179"/>
      <c r="D87" s="179"/>
      <c r="E87" s="179"/>
      <c r="F87" s="179"/>
      <c r="G87" s="179"/>
    </row>
    <row r="88" spans="2:7" x14ac:dyDescent="0.25">
      <c r="B88" s="179"/>
      <c r="C88" s="179"/>
      <c r="D88" s="179"/>
      <c r="E88" s="179"/>
      <c r="F88" s="179"/>
      <c r="G88" s="179"/>
    </row>
    <row r="89" spans="2:7" x14ac:dyDescent="0.25">
      <c r="B89" s="179"/>
      <c r="C89" s="179"/>
      <c r="D89" s="179"/>
      <c r="E89" s="179"/>
      <c r="F89" s="179"/>
      <c r="G89" s="179"/>
    </row>
    <row r="90" spans="2:7" x14ac:dyDescent="0.25">
      <c r="B90" s="179"/>
      <c r="C90" s="179"/>
      <c r="D90" s="179"/>
      <c r="E90" s="179"/>
      <c r="F90" s="179"/>
      <c r="G90" s="179"/>
    </row>
    <row r="91" spans="2:7" x14ac:dyDescent="0.25">
      <c r="B91" s="179"/>
      <c r="C91" s="179"/>
      <c r="D91" s="179"/>
      <c r="E91" s="179"/>
      <c r="F91" s="179"/>
      <c r="G91" s="179"/>
    </row>
    <row r="92" spans="2:7" x14ac:dyDescent="0.25">
      <c r="B92" s="179"/>
      <c r="C92" s="179"/>
      <c r="D92" s="179"/>
      <c r="E92" s="179"/>
      <c r="F92" s="179"/>
      <c r="G92" s="179"/>
    </row>
    <row r="93" spans="2:7" x14ac:dyDescent="0.25">
      <c r="B93" s="179"/>
      <c r="C93" s="179"/>
      <c r="D93" s="179"/>
      <c r="E93" s="179"/>
      <c r="F93" s="179"/>
      <c r="G93" s="179"/>
    </row>
    <row r="94" spans="2:7" x14ac:dyDescent="0.25">
      <c r="B94" s="179"/>
      <c r="C94" s="179"/>
      <c r="D94" s="179"/>
      <c r="E94" s="179"/>
      <c r="F94" s="179"/>
      <c r="G94" s="179"/>
    </row>
    <row r="95" spans="2:7" x14ac:dyDescent="0.25">
      <c r="B95" s="179"/>
      <c r="C95" s="179"/>
      <c r="D95" s="179"/>
      <c r="E95" s="179"/>
      <c r="F95" s="179"/>
      <c r="G95" s="179"/>
    </row>
    <row r="96" spans="2:7" x14ac:dyDescent="0.25">
      <c r="B96" s="179"/>
      <c r="C96" s="179"/>
      <c r="D96" s="179"/>
      <c r="E96" s="179"/>
      <c r="F96" s="179"/>
      <c r="G96" s="179"/>
    </row>
    <row r="97" spans="2:7" x14ac:dyDescent="0.25">
      <c r="B97" s="179"/>
      <c r="C97" s="179"/>
      <c r="D97" s="179"/>
      <c r="E97" s="179"/>
      <c r="F97" s="179"/>
      <c r="G97" s="179"/>
    </row>
    <row r="98" spans="2:7" x14ac:dyDescent="0.25">
      <c r="B98" s="179"/>
      <c r="C98" s="179"/>
      <c r="D98" s="179"/>
      <c r="E98" s="179"/>
      <c r="F98" s="179"/>
      <c r="G98" s="179"/>
    </row>
    <row r="99" spans="2:7" x14ac:dyDescent="0.25">
      <c r="B99" s="179"/>
      <c r="C99" s="179"/>
      <c r="D99" s="179"/>
      <c r="E99" s="179"/>
      <c r="F99" s="179"/>
      <c r="G99" s="179"/>
    </row>
    <row r="100" spans="2:7" x14ac:dyDescent="0.25">
      <c r="B100" s="179"/>
      <c r="C100" s="179"/>
      <c r="D100" s="179"/>
      <c r="E100" s="179"/>
      <c r="F100" s="179"/>
      <c r="G100" s="179"/>
    </row>
    <row r="101" spans="2:7" x14ac:dyDescent="0.25">
      <c r="B101" s="179"/>
      <c r="C101" s="179"/>
      <c r="D101" s="179"/>
      <c r="E101" s="179"/>
      <c r="F101" s="179"/>
      <c r="G101" s="179"/>
    </row>
    <row r="102" spans="2:7" x14ac:dyDescent="0.25">
      <c r="B102" s="179"/>
      <c r="C102" s="179"/>
      <c r="D102" s="179"/>
      <c r="E102" s="179"/>
      <c r="F102" s="179"/>
      <c r="G102" s="179"/>
    </row>
    <row r="103" spans="2:7" x14ac:dyDescent="0.25">
      <c r="B103" s="179"/>
      <c r="C103" s="179"/>
      <c r="D103" s="179"/>
      <c r="E103" s="179"/>
      <c r="F103" s="179"/>
      <c r="G103" s="179"/>
    </row>
    <row r="104" spans="2:7" x14ac:dyDescent="0.25">
      <c r="B104" s="179"/>
      <c r="C104" s="179"/>
      <c r="D104" s="179"/>
      <c r="E104" s="179"/>
      <c r="F104" s="179"/>
      <c r="G104" s="179"/>
    </row>
    <row r="105" spans="2:7" x14ac:dyDescent="0.25">
      <c r="B105" s="179"/>
      <c r="C105" s="179"/>
      <c r="D105" s="179"/>
      <c r="E105" s="179"/>
      <c r="F105" s="179"/>
      <c r="G105" s="179"/>
    </row>
    <row r="106" spans="2:7" x14ac:dyDescent="0.25">
      <c r="B106" s="179"/>
      <c r="C106" s="179"/>
      <c r="D106" s="179"/>
      <c r="E106" s="179"/>
      <c r="F106" s="179"/>
      <c r="G106" s="179"/>
    </row>
    <row r="107" spans="2:7" x14ac:dyDescent="0.25">
      <c r="B107" s="179"/>
      <c r="C107" s="179"/>
      <c r="D107" s="179"/>
      <c r="E107" s="179"/>
      <c r="F107" s="179"/>
      <c r="G107" s="179"/>
    </row>
    <row r="108" spans="2:7" x14ac:dyDescent="0.25">
      <c r="B108" s="179"/>
      <c r="C108" s="179"/>
      <c r="D108" s="179"/>
      <c r="E108" s="179"/>
      <c r="F108" s="179"/>
      <c r="G108" s="179"/>
    </row>
  </sheetData>
  <mergeCells count="1">
    <mergeCell ref="A3:E4"/>
  </mergeCells>
  <printOptions horizontalCentered="1"/>
  <pageMargins left="0.7" right="0.7" top="0.75" bottom="0.75" header="0.3" footer="0.3"/>
  <pageSetup paperSize="9" scale="95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41"/>
  <sheetViews>
    <sheetView topLeftCell="A19" workbookViewId="0">
      <selection activeCell="H9" sqref="B8:J9"/>
    </sheetView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3"/>
      <c r="C1" s="13"/>
      <c r="D1" s="13"/>
      <c r="E1" s="13"/>
      <c r="F1" s="14" t="s">
        <v>394</v>
      </c>
      <c r="G1" s="13"/>
      <c r="H1" s="13"/>
      <c r="I1" s="13"/>
      <c r="J1" s="13"/>
      <c r="W1">
        <v>30.126000000000001</v>
      </c>
    </row>
    <row r="2" spans="1:23" ht="30" customHeight="1" thickTop="1" x14ac:dyDescent="0.25">
      <c r="A2" s="12"/>
      <c r="B2" s="235" t="s">
        <v>0</v>
      </c>
      <c r="C2" s="236"/>
      <c r="D2" s="236"/>
      <c r="E2" s="236"/>
      <c r="F2" s="236"/>
      <c r="G2" s="236"/>
      <c r="H2" s="236"/>
      <c r="I2" s="236"/>
      <c r="J2" s="237"/>
    </row>
    <row r="3" spans="1:23" ht="18" customHeight="1" x14ac:dyDescent="0.25">
      <c r="A3" s="12"/>
      <c r="B3" s="22"/>
      <c r="C3" s="19"/>
      <c r="D3" s="16"/>
      <c r="E3" s="16"/>
      <c r="F3" s="16"/>
      <c r="G3" s="16"/>
      <c r="H3" s="16"/>
      <c r="I3" s="36" t="s">
        <v>14</v>
      </c>
      <c r="J3" s="29"/>
    </row>
    <row r="4" spans="1:23" ht="18" customHeight="1" x14ac:dyDescent="0.25">
      <c r="A4" s="12"/>
      <c r="B4" s="22"/>
      <c r="C4" s="19"/>
      <c r="D4" s="16"/>
      <c r="E4" s="16"/>
      <c r="F4" s="16"/>
      <c r="G4" s="16"/>
      <c r="H4" s="16"/>
      <c r="I4" s="36" t="s">
        <v>15</v>
      </c>
      <c r="J4" s="29"/>
    </row>
    <row r="5" spans="1:23" ht="18" customHeight="1" thickBot="1" x14ac:dyDescent="0.3">
      <c r="A5" s="12"/>
      <c r="B5" s="37" t="s">
        <v>16</v>
      </c>
      <c r="C5" s="19"/>
      <c r="D5" s="16"/>
      <c r="E5" s="16"/>
      <c r="F5" s="38" t="s">
        <v>17</v>
      </c>
      <c r="G5" s="16"/>
      <c r="H5" s="16"/>
      <c r="I5" s="36" t="s">
        <v>18</v>
      </c>
      <c r="J5" s="233">
        <v>45263</v>
      </c>
    </row>
    <row r="6" spans="1:23" ht="24.95" customHeight="1" thickTop="1" x14ac:dyDescent="0.25">
      <c r="A6" s="12"/>
      <c r="B6" s="238" t="s">
        <v>19</v>
      </c>
      <c r="C6" s="239"/>
      <c r="D6" s="239"/>
      <c r="E6" s="239"/>
      <c r="F6" s="239"/>
      <c r="G6" s="239"/>
      <c r="H6" s="239"/>
      <c r="I6" s="239"/>
      <c r="J6" s="240"/>
    </row>
    <row r="7" spans="1:23" ht="18" customHeight="1" x14ac:dyDescent="0.25">
      <c r="A7" s="12"/>
      <c r="B7" s="47" t="s">
        <v>22</v>
      </c>
      <c r="C7" s="40"/>
      <c r="D7" s="17"/>
      <c r="E7" s="17"/>
      <c r="F7" s="17"/>
      <c r="G7" s="48" t="s">
        <v>23</v>
      </c>
      <c r="H7" s="17"/>
      <c r="I7" s="27"/>
      <c r="J7" s="41"/>
    </row>
    <row r="8" spans="1:23" ht="20.100000000000001" customHeight="1" x14ac:dyDescent="0.25">
      <c r="A8" s="12"/>
      <c r="B8" s="241" t="s">
        <v>20</v>
      </c>
      <c r="C8" s="242"/>
      <c r="D8" s="242"/>
      <c r="E8" s="242"/>
      <c r="F8" s="242"/>
      <c r="G8" s="242"/>
      <c r="H8" s="242"/>
      <c r="I8" s="242"/>
      <c r="J8" s="243"/>
    </row>
    <row r="9" spans="1:23" ht="18" customHeight="1" x14ac:dyDescent="0.25">
      <c r="A9" s="12"/>
      <c r="B9" s="37" t="s">
        <v>22</v>
      </c>
      <c r="C9" s="19"/>
      <c r="D9" s="16"/>
      <c r="E9" s="16"/>
      <c r="F9" s="16"/>
      <c r="G9" s="38" t="s">
        <v>23</v>
      </c>
      <c r="H9" s="16"/>
      <c r="I9" s="26"/>
      <c r="J9" s="29"/>
    </row>
    <row r="10" spans="1:23" ht="20.100000000000001" customHeight="1" x14ac:dyDescent="0.25">
      <c r="A10" s="12"/>
      <c r="B10" s="241" t="s">
        <v>21</v>
      </c>
      <c r="C10" s="242"/>
      <c r="D10" s="242"/>
      <c r="E10" s="242"/>
      <c r="F10" s="242"/>
      <c r="G10" s="242"/>
      <c r="H10" s="242"/>
      <c r="I10" s="242"/>
      <c r="J10" s="243"/>
    </row>
    <row r="11" spans="1:23" ht="18" customHeight="1" thickBot="1" x14ac:dyDescent="0.3">
      <c r="A11" s="12"/>
      <c r="B11" s="37" t="s">
        <v>22</v>
      </c>
      <c r="C11" s="19"/>
      <c r="D11" s="16"/>
      <c r="E11" s="16"/>
      <c r="F11" s="16"/>
      <c r="G11" s="38" t="s">
        <v>23</v>
      </c>
      <c r="H11" s="16"/>
      <c r="I11" s="26"/>
      <c r="J11" s="29"/>
    </row>
    <row r="12" spans="1:23" ht="18" customHeight="1" thickTop="1" x14ac:dyDescent="0.25">
      <c r="A12" s="12"/>
      <c r="B12" s="42"/>
      <c r="C12" s="43"/>
      <c r="D12" s="44"/>
      <c r="E12" s="44"/>
      <c r="F12" s="44"/>
      <c r="G12" s="44"/>
      <c r="H12" s="44"/>
      <c r="I12" s="45"/>
      <c r="J12" s="46"/>
    </row>
    <row r="13" spans="1:23" ht="18" customHeight="1" x14ac:dyDescent="0.25">
      <c r="A13" s="12"/>
      <c r="B13" s="39"/>
      <c r="C13" s="40"/>
      <c r="D13" s="17"/>
      <c r="E13" s="17"/>
      <c r="F13" s="17"/>
      <c r="G13" s="17"/>
      <c r="H13" s="17"/>
      <c r="I13" s="27"/>
      <c r="J13" s="41"/>
    </row>
    <row r="14" spans="1:23" ht="18" customHeight="1" thickBot="1" x14ac:dyDescent="0.3">
      <c r="A14" s="12"/>
      <c r="B14" s="22"/>
      <c r="C14" s="19"/>
      <c r="D14" s="16"/>
      <c r="E14" s="16"/>
      <c r="F14" s="16"/>
      <c r="G14" s="16"/>
      <c r="H14" s="16"/>
      <c r="I14" s="26"/>
      <c r="J14" s="29"/>
    </row>
    <row r="15" spans="1:23" ht="18" customHeight="1" thickTop="1" x14ac:dyDescent="0.25">
      <c r="A15" s="12"/>
      <c r="B15" s="81" t="s">
        <v>24</v>
      </c>
      <c r="C15" s="82" t="s">
        <v>5</v>
      </c>
      <c r="D15" s="82" t="s">
        <v>53</v>
      </c>
      <c r="E15" s="83" t="s">
        <v>54</v>
      </c>
      <c r="F15" s="97" t="s">
        <v>55</v>
      </c>
      <c r="G15" s="49" t="s">
        <v>30</v>
      </c>
      <c r="H15" s="52" t="s">
        <v>31</v>
      </c>
      <c r="I15" s="96"/>
      <c r="J15" s="46"/>
    </row>
    <row r="16" spans="1:23" ht="18" customHeight="1" x14ac:dyDescent="0.25">
      <c r="A16" s="12"/>
      <c r="B16" s="84">
        <v>1</v>
      </c>
      <c r="C16" s="85" t="s">
        <v>25</v>
      </c>
      <c r="D16" s="86">
        <f>'Kryci_list 27358'!D16+'Kryci_list 27390'!D16+'Kryci_list 27391'!D16</f>
        <v>0</v>
      </c>
      <c r="E16" s="87">
        <f>'Kryci_list 27358'!E16+'Kryci_list 27390'!E16+'Kryci_list 27391'!E16</f>
        <v>0</v>
      </c>
      <c r="F16" s="98">
        <f>'Kryci_list 27358'!F16+'Kryci_list 27390'!F16+'Kryci_list 27391'!F16</f>
        <v>0</v>
      </c>
      <c r="G16" s="50">
        <v>6</v>
      </c>
      <c r="H16" s="107" t="s">
        <v>32</v>
      </c>
      <c r="I16" s="117"/>
      <c r="J16" s="109">
        <f>Rekapitulácia!F13</f>
        <v>0</v>
      </c>
    </row>
    <row r="17" spans="1:10" ht="18" customHeight="1" x14ac:dyDescent="0.25">
      <c r="A17" s="12"/>
      <c r="B17" s="57">
        <v>2</v>
      </c>
      <c r="C17" s="61" t="s">
        <v>26</v>
      </c>
      <c r="D17" s="67">
        <f>'Kryci_list 27358'!D17+'Kryci_list 27390'!D17+'Kryci_list 27391'!D17+'Kryci_list 27359'!D17+'kryci_list 27002'!D17+vetranie!F20</f>
        <v>0</v>
      </c>
      <c r="E17" s="65">
        <f>'Kryci_list 27358'!E17+'Kryci_list 27390'!E17+'Kryci_list 27391'!E17+'Kryci_list 27359'!E17+'kryci_list 27002'!E17+vetranie!G20</f>
        <v>0</v>
      </c>
      <c r="F17" s="70">
        <f>'Kryci_list 27358'!F17+'Kryci_list 27390'!F17+'Kryci_list 27391'!F17+'Kryci_list 27359'!F17+'kryci_list 27002'!F17+vetranie!H20</f>
        <v>0</v>
      </c>
      <c r="G17" s="51">
        <v>7</v>
      </c>
      <c r="H17" s="108" t="s">
        <v>33</v>
      </c>
      <c r="I17" s="117"/>
      <c r="J17" s="110">
        <f>Rekapitulácia!E13</f>
        <v>0</v>
      </c>
    </row>
    <row r="18" spans="1:10" ht="18" customHeight="1" x14ac:dyDescent="0.25">
      <c r="A18" s="12"/>
      <c r="B18" s="58">
        <v>3</v>
      </c>
      <c r="C18" s="62" t="s">
        <v>27</v>
      </c>
      <c r="D18" s="68">
        <f>'Kryci_list 27358'!D18+'Kryci_list 27359'!D18+'Kryci_list 27390'!D18+'Kryci_list 27391'!D18</f>
        <v>0</v>
      </c>
      <c r="E18" s="66">
        <f>'Kryci_list 27358'!E18+'Kryci_list 27359'!E18+'Kryci_list 27390'!E18+'Kryci_list 27391'!E18</f>
        <v>0</v>
      </c>
      <c r="F18" s="71">
        <f>'Kryci_list 27358'!F18+'Kryci_list 27359'!F18+'Kryci_list 27390'!F18+'Kryci_list 27391'!F18</f>
        <v>0</v>
      </c>
      <c r="G18" s="51">
        <v>8</v>
      </c>
      <c r="H18" s="108" t="s">
        <v>34</v>
      </c>
      <c r="I18" s="117"/>
      <c r="J18" s="110">
        <f>Rekapitulácia!D13</f>
        <v>0</v>
      </c>
    </row>
    <row r="19" spans="1:10" ht="18" customHeight="1" x14ac:dyDescent="0.25">
      <c r="A19" s="12"/>
      <c r="B19" s="58">
        <v>4</v>
      </c>
      <c r="C19" s="62" t="s">
        <v>28</v>
      </c>
      <c r="D19" s="68">
        <f>'Kryci_list 27358'!D19+'Kryci_list 27359'!D19+'Kryci_list 27390'!D19+'Kryci_list 27391'!D19</f>
        <v>0</v>
      </c>
      <c r="E19" s="66">
        <f>'Kryci_list 27358'!E19+'Kryci_list 27359'!E19+'Kryci_list 27390'!E19+'Kryci_list 27391'!E19</f>
        <v>0</v>
      </c>
      <c r="F19" s="71">
        <f>'Kryci_list 27358'!F19+'Kryci_list 27359'!F19+'Kryci_list 27390'!F19+'Kryci_list 27391'!F19</f>
        <v>0</v>
      </c>
      <c r="G19" s="51">
        <v>9</v>
      </c>
      <c r="H19" s="115"/>
      <c r="I19" s="117"/>
      <c r="J19" s="116"/>
    </row>
    <row r="20" spans="1:10" ht="18" customHeight="1" thickBot="1" x14ac:dyDescent="0.3">
      <c r="A20" s="12"/>
      <c r="B20" s="58">
        <v>5</v>
      </c>
      <c r="C20" s="63" t="s">
        <v>29</v>
      </c>
      <c r="D20" s="69"/>
      <c r="E20" s="91"/>
      <c r="F20" s="99">
        <f>SUM(F16:F19)</f>
        <v>0</v>
      </c>
      <c r="G20" s="51">
        <v>10</v>
      </c>
      <c r="H20" s="108" t="s">
        <v>29</v>
      </c>
      <c r="I20" s="119"/>
      <c r="J20" s="90">
        <f>SUM(J16:J19)</f>
        <v>0</v>
      </c>
    </row>
    <row r="21" spans="1:10" ht="18" customHeight="1" thickTop="1" x14ac:dyDescent="0.25">
      <c r="A21" s="12"/>
      <c r="B21" s="55" t="s">
        <v>42</v>
      </c>
      <c r="C21" s="59" t="s">
        <v>43</v>
      </c>
      <c r="D21" s="64"/>
      <c r="E21" s="18"/>
      <c r="F21" s="89"/>
      <c r="G21" s="55" t="s">
        <v>49</v>
      </c>
      <c r="H21" s="52" t="s">
        <v>43</v>
      </c>
      <c r="I21" s="27"/>
      <c r="J21" s="120"/>
    </row>
    <row r="22" spans="1:10" ht="18" customHeight="1" x14ac:dyDescent="0.25">
      <c r="A22" s="12"/>
      <c r="B22" s="50">
        <v>11</v>
      </c>
      <c r="C22" s="53" t="s">
        <v>44</v>
      </c>
      <c r="D22" s="77"/>
      <c r="E22" s="80"/>
      <c r="F22" s="70">
        <f>'Kryci_list 27358'!F22+'Kryci_list 27359'!F22+'Kryci_list 27390'!F22+'Kryci_list 27391'!F22</f>
        <v>0</v>
      </c>
      <c r="G22" s="50">
        <v>16</v>
      </c>
      <c r="H22" s="107" t="s">
        <v>50</v>
      </c>
      <c r="I22" s="117"/>
      <c r="J22" s="109">
        <f>'Kryci_list 27358'!J22+'Kryci_list 27359'!J22+'Kryci_list 27390'!J22+'Kryci_list 27391'!J22</f>
        <v>0</v>
      </c>
    </row>
    <row r="23" spans="1:10" ht="18" customHeight="1" x14ac:dyDescent="0.25">
      <c r="A23" s="12"/>
      <c r="B23" s="51">
        <v>12</v>
      </c>
      <c r="C23" s="54" t="s">
        <v>45</v>
      </c>
      <c r="D23" s="56"/>
      <c r="E23" s="80"/>
      <c r="F23" s="71">
        <f>'Kryci_list 27358'!F23+'Kryci_list 27359'!F23+'Kryci_list 27390'!F23+'Kryci_list 27391'!F23</f>
        <v>0</v>
      </c>
      <c r="G23" s="51">
        <v>17</v>
      </c>
      <c r="H23" s="108" t="s">
        <v>51</v>
      </c>
      <c r="I23" s="117"/>
      <c r="J23" s="110">
        <f>'Kryci_list 27358'!J23+'Kryci_list 27359'!J23+'Kryci_list 27390'!J23+'Kryci_list 27391'!J23</f>
        <v>0</v>
      </c>
    </row>
    <row r="24" spans="1:10" ht="18" customHeight="1" x14ac:dyDescent="0.25">
      <c r="A24" s="12"/>
      <c r="B24" s="51">
        <v>13</v>
      </c>
      <c r="C24" s="54" t="s">
        <v>46</v>
      </c>
      <c r="D24" s="56"/>
      <c r="E24" s="80"/>
      <c r="F24" s="71">
        <f>'Kryci_list 27358'!F24+'Kryci_list 27359'!F24+'Kryci_list 27390'!F24+'Kryci_list 27391'!F24</f>
        <v>0</v>
      </c>
      <c r="G24" s="51">
        <v>18</v>
      </c>
      <c r="H24" s="108" t="s">
        <v>52</v>
      </c>
      <c r="I24" s="117"/>
      <c r="J24" s="110">
        <f>'Kryci_list 27358'!J24+'Kryci_list 27359'!J24+'Kryci_list 27390'!J24+'Kryci_list 27391'!J24</f>
        <v>0</v>
      </c>
    </row>
    <row r="25" spans="1:10" ht="18" customHeight="1" x14ac:dyDescent="0.25">
      <c r="A25" s="12"/>
      <c r="B25" s="51">
        <v>14</v>
      </c>
      <c r="C25" s="19"/>
      <c r="D25" s="56"/>
      <c r="E25" s="80"/>
      <c r="F25" s="78"/>
      <c r="G25" s="51">
        <v>19</v>
      </c>
      <c r="H25" s="115"/>
      <c r="I25" s="117"/>
      <c r="J25" s="110"/>
    </row>
    <row r="26" spans="1:10" ht="18" customHeight="1" thickBot="1" x14ac:dyDescent="0.3">
      <c r="A26" s="12"/>
      <c r="B26" s="51">
        <v>15</v>
      </c>
      <c r="C26" s="54"/>
      <c r="D26" s="56"/>
      <c r="E26" s="56"/>
      <c r="F26" s="100"/>
      <c r="G26" s="51">
        <v>20</v>
      </c>
      <c r="H26" s="108" t="s">
        <v>29</v>
      </c>
      <c r="I26" s="119"/>
      <c r="J26" s="90">
        <f>SUM(J22:J25)+SUM(F22:F25)</f>
        <v>0</v>
      </c>
    </row>
    <row r="27" spans="1:10" ht="18" customHeight="1" thickTop="1" x14ac:dyDescent="0.25">
      <c r="A27" s="12"/>
      <c r="B27" s="92"/>
      <c r="C27" s="131" t="s">
        <v>58</v>
      </c>
      <c r="D27" s="124"/>
      <c r="E27" s="93"/>
      <c r="F27" s="28"/>
      <c r="G27" s="101" t="s">
        <v>35</v>
      </c>
      <c r="H27" s="95" t="s">
        <v>36</v>
      </c>
      <c r="I27" s="27"/>
      <c r="J27" s="30"/>
    </row>
    <row r="28" spans="1:10" ht="18" customHeight="1" x14ac:dyDescent="0.25">
      <c r="A28" s="12"/>
      <c r="B28" s="25"/>
      <c r="C28" s="122"/>
      <c r="D28" s="125"/>
      <c r="E28" s="21"/>
      <c r="F28" s="12"/>
      <c r="G28" s="102">
        <v>21</v>
      </c>
      <c r="H28" s="106" t="s">
        <v>37</v>
      </c>
      <c r="I28" s="112"/>
      <c r="J28" s="88">
        <f>F20+J20+F26+J26</f>
        <v>0</v>
      </c>
    </row>
    <row r="29" spans="1:10" ht="18" customHeight="1" x14ac:dyDescent="0.25">
      <c r="A29" s="12"/>
      <c r="B29" s="72"/>
      <c r="C29" s="123"/>
      <c r="D29" s="126"/>
      <c r="E29" s="21"/>
      <c r="F29" s="12"/>
      <c r="G29" s="50">
        <v>22</v>
      </c>
      <c r="H29" s="107" t="s">
        <v>38</v>
      </c>
      <c r="I29" s="113">
        <f>Rekapitulácia!B14</f>
        <v>0</v>
      </c>
      <c r="J29" s="109">
        <f>ROUND(((ROUND(I29,2)*20)/100),2)*1</f>
        <v>0</v>
      </c>
    </row>
    <row r="30" spans="1:10" ht="18" customHeight="1" x14ac:dyDescent="0.25">
      <c r="A30" s="12"/>
      <c r="B30" s="22"/>
      <c r="C30" s="115"/>
      <c r="D30" s="117"/>
      <c r="E30" s="21"/>
      <c r="F30" s="12"/>
      <c r="G30" s="51">
        <v>23</v>
      </c>
      <c r="H30" s="108" t="s">
        <v>39</v>
      </c>
      <c r="I30" s="79">
        <f>Rekapitulácia!B15</f>
        <v>0</v>
      </c>
      <c r="J30" s="110">
        <f>ROUND(((ROUND(I30,2)*0)/100),2)</f>
        <v>0</v>
      </c>
    </row>
    <row r="31" spans="1:10" ht="18" customHeight="1" x14ac:dyDescent="0.25">
      <c r="A31" s="12"/>
      <c r="B31" s="23"/>
      <c r="C31" s="127"/>
      <c r="D31" s="128"/>
      <c r="E31" s="21"/>
      <c r="F31" s="12"/>
      <c r="G31" s="51">
        <v>24</v>
      </c>
      <c r="H31" s="108" t="s">
        <v>40</v>
      </c>
      <c r="I31" s="26"/>
      <c r="J31" s="190">
        <f>SUM(J28:J30)</f>
        <v>0</v>
      </c>
    </row>
    <row r="32" spans="1:10" ht="18" customHeight="1" thickBot="1" x14ac:dyDescent="0.3">
      <c r="A32" s="12"/>
      <c r="B32" s="39"/>
      <c r="C32" s="1"/>
      <c r="D32" s="114"/>
      <c r="E32" s="73"/>
      <c r="F32" s="74"/>
      <c r="G32" s="186" t="s">
        <v>41</v>
      </c>
      <c r="H32" s="187"/>
      <c r="I32" s="188"/>
      <c r="J32" s="189"/>
    </row>
    <row r="33" spans="1:10" ht="18" customHeight="1" thickTop="1" x14ac:dyDescent="0.25">
      <c r="A33" s="12"/>
      <c r="B33" s="92"/>
      <c r="C33" s="93"/>
      <c r="D33" s="129" t="s">
        <v>56</v>
      </c>
      <c r="E33" s="76"/>
      <c r="F33" s="76"/>
      <c r="G33" s="15"/>
      <c r="H33" s="129" t="s">
        <v>57</v>
      </c>
      <c r="I33" s="28"/>
      <c r="J33" s="31"/>
    </row>
    <row r="34" spans="1:10" ht="18" customHeight="1" x14ac:dyDescent="0.25">
      <c r="A34" s="12"/>
      <c r="B34" s="24"/>
      <c r="C34" s="20"/>
      <c r="D34" s="15"/>
      <c r="E34" s="15"/>
      <c r="F34" s="15"/>
      <c r="G34" s="15"/>
      <c r="H34" s="15"/>
      <c r="I34" s="28"/>
      <c r="J34" s="31"/>
    </row>
    <row r="35" spans="1:10" ht="18" customHeight="1" x14ac:dyDescent="0.25">
      <c r="A35" s="12"/>
      <c r="B35" s="25"/>
      <c r="C35" s="21"/>
      <c r="D35" s="3"/>
      <c r="E35" s="3"/>
      <c r="F35" s="3"/>
      <c r="G35" s="3"/>
      <c r="H35" s="3"/>
      <c r="I35" s="12"/>
      <c r="J35" s="32"/>
    </row>
    <row r="36" spans="1:10" ht="18" customHeight="1" x14ac:dyDescent="0.25">
      <c r="A36" s="12"/>
      <c r="B36" s="25"/>
      <c r="C36" s="21"/>
      <c r="D36" s="3"/>
      <c r="E36" s="3"/>
      <c r="F36" s="3"/>
      <c r="G36" s="3"/>
      <c r="H36" s="3"/>
      <c r="I36" s="12"/>
      <c r="J36" s="32"/>
    </row>
    <row r="37" spans="1:10" ht="18" customHeight="1" x14ac:dyDescent="0.25">
      <c r="A37" s="12"/>
      <c r="B37" s="25"/>
      <c r="C37" s="21"/>
      <c r="D37" s="3"/>
      <c r="E37" s="3"/>
      <c r="F37" s="3"/>
      <c r="G37" s="3"/>
      <c r="H37" s="3"/>
      <c r="I37" s="12"/>
      <c r="J37" s="32"/>
    </row>
    <row r="38" spans="1:10" ht="18" customHeight="1" x14ac:dyDescent="0.25">
      <c r="A38" s="12"/>
      <c r="B38" s="25"/>
      <c r="C38" s="21"/>
      <c r="D38" s="3"/>
      <c r="E38" s="3"/>
      <c r="F38" s="3"/>
      <c r="G38" s="3"/>
      <c r="H38" s="3"/>
      <c r="I38" s="12"/>
      <c r="J38" s="32"/>
    </row>
    <row r="39" spans="1:10" ht="18" customHeight="1" x14ac:dyDescent="0.25">
      <c r="A39" s="12"/>
      <c r="B39" s="25"/>
      <c r="C39" s="21"/>
      <c r="D39" s="3"/>
      <c r="E39" s="3"/>
      <c r="F39" s="3"/>
      <c r="G39" s="3"/>
      <c r="H39" s="3"/>
      <c r="I39" s="12"/>
      <c r="J39" s="32"/>
    </row>
    <row r="40" spans="1:10" ht="18" customHeight="1" thickBot="1" x14ac:dyDescent="0.3">
      <c r="A40" s="12"/>
      <c r="B40" s="72"/>
      <c r="C40" s="73"/>
      <c r="D40" s="13"/>
      <c r="E40" s="13"/>
      <c r="F40" s="13"/>
      <c r="G40" s="13"/>
      <c r="H40" s="13"/>
      <c r="I40" s="74"/>
      <c r="J40" s="75"/>
    </row>
    <row r="41" spans="1:10" ht="15.75" thickTop="1" x14ac:dyDescent="0.25">
      <c r="A41" s="12"/>
      <c r="B41" s="76"/>
      <c r="C41" s="76"/>
      <c r="D41" s="76"/>
      <c r="E41" s="76"/>
      <c r="F41" s="76"/>
      <c r="G41" s="76"/>
      <c r="H41" s="76"/>
      <c r="I41" s="76"/>
      <c r="J41" s="76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41"/>
  <sheetViews>
    <sheetView workbookViewId="0">
      <selection activeCell="B2" sqref="B2:J2"/>
    </sheetView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3"/>
      <c r="C1" s="13"/>
      <c r="D1" s="13"/>
      <c r="E1" s="13"/>
      <c r="F1" s="14" t="s">
        <v>510</v>
      </c>
      <c r="G1" s="13"/>
      <c r="H1" s="13"/>
      <c r="I1" s="13"/>
      <c r="J1" s="13"/>
      <c r="W1">
        <v>30.126000000000001</v>
      </c>
    </row>
    <row r="2" spans="1:23" ht="30" customHeight="1" thickTop="1" x14ac:dyDescent="0.25">
      <c r="A2" s="12"/>
      <c r="B2" s="244" t="s">
        <v>0</v>
      </c>
      <c r="C2" s="245"/>
      <c r="D2" s="245"/>
      <c r="E2" s="245"/>
      <c r="F2" s="245"/>
      <c r="G2" s="245"/>
      <c r="H2" s="245"/>
      <c r="I2" s="245"/>
      <c r="J2" s="246"/>
    </row>
    <row r="3" spans="1:23" ht="18" customHeight="1" x14ac:dyDescent="0.25">
      <c r="A3" s="12"/>
      <c r="B3" s="33" t="s">
        <v>142</v>
      </c>
      <c r="C3" s="34"/>
      <c r="D3" s="35"/>
      <c r="E3" s="35"/>
      <c r="F3" s="35"/>
      <c r="G3" s="16"/>
      <c r="H3" s="16"/>
      <c r="I3" s="36" t="s">
        <v>14</v>
      </c>
      <c r="J3" s="29"/>
    </row>
    <row r="4" spans="1:23" ht="18" customHeight="1" x14ac:dyDescent="0.25">
      <c r="A4" s="12"/>
      <c r="B4" s="22"/>
      <c r="C4" s="19"/>
      <c r="D4" s="16"/>
      <c r="E4" s="16"/>
      <c r="F4" s="16"/>
      <c r="G4" s="16"/>
      <c r="H4" s="16"/>
      <c r="I4" s="36" t="s">
        <v>15</v>
      </c>
      <c r="J4" s="29"/>
    </row>
    <row r="5" spans="1:23" ht="18" customHeight="1" thickBot="1" x14ac:dyDescent="0.3">
      <c r="A5" s="12"/>
      <c r="B5" s="37" t="s">
        <v>16</v>
      </c>
      <c r="C5" s="19"/>
      <c r="D5" s="16"/>
      <c r="E5" s="16"/>
      <c r="F5" s="38" t="s">
        <v>17</v>
      </c>
      <c r="G5" s="16"/>
      <c r="H5" s="16"/>
      <c r="I5" s="36" t="s">
        <v>18</v>
      </c>
      <c r="J5" s="233">
        <v>45263</v>
      </c>
    </row>
    <row r="6" spans="1:23" ht="24.95" customHeight="1" thickTop="1" x14ac:dyDescent="0.25">
      <c r="A6" s="12"/>
      <c r="B6" s="238" t="s">
        <v>19</v>
      </c>
      <c r="C6" s="239"/>
      <c r="D6" s="239"/>
      <c r="E6" s="239"/>
      <c r="F6" s="239"/>
      <c r="G6" s="239"/>
      <c r="H6" s="239"/>
      <c r="I6" s="239"/>
      <c r="J6" s="240"/>
    </row>
    <row r="7" spans="1:23" ht="18" customHeight="1" x14ac:dyDescent="0.25">
      <c r="A7" s="12"/>
      <c r="B7" s="47" t="s">
        <v>22</v>
      </c>
      <c r="C7" s="40"/>
      <c r="D7" s="17"/>
      <c r="E7" s="17"/>
      <c r="F7" s="17"/>
      <c r="G7" s="48" t="s">
        <v>23</v>
      </c>
      <c r="H7" s="17"/>
      <c r="I7" s="27"/>
      <c r="J7" s="41"/>
    </row>
    <row r="8" spans="1:23" ht="20.100000000000001" customHeight="1" x14ac:dyDescent="0.25">
      <c r="A8" s="12"/>
      <c r="B8" s="241" t="s">
        <v>20</v>
      </c>
      <c r="C8" s="242"/>
      <c r="D8" s="242"/>
      <c r="E8" s="242"/>
      <c r="F8" s="242"/>
      <c r="G8" s="242"/>
      <c r="H8" s="242"/>
      <c r="I8" s="242"/>
      <c r="J8" s="243"/>
    </row>
    <row r="9" spans="1:23" ht="18" customHeight="1" x14ac:dyDescent="0.25">
      <c r="A9" s="12"/>
      <c r="B9" s="37" t="s">
        <v>22</v>
      </c>
      <c r="C9" s="19"/>
      <c r="D9" s="16"/>
      <c r="E9" s="16"/>
      <c r="F9" s="16"/>
      <c r="G9" s="38" t="s">
        <v>23</v>
      </c>
      <c r="H9" s="16"/>
      <c r="I9" s="26"/>
      <c r="J9" s="29"/>
    </row>
    <row r="10" spans="1:23" ht="20.100000000000001" customHeight="1" x14ac:dyDescent="0.25">
      <c r="A10" s="12"/>
      <c r="B10" s="241" t="s">
        <v>21</v>
      </c>
      <c r="C10" s="242"/>
      <c r="D10" s="242"/>
      <c r="E10" s="242"/>
      <c r="F10" s="242"/>
      <c r="G10" s="242"/>
      <c r="H10" s="242"/>
      <c r="I10" s="242"/>
      <c r="J10" s="243"/>
    </row>
    <row r="11" spans="1:23" ht="18" customHeight="1" thickBot="1" x14ac:dyDescent="0.3">
      <c r="A11" s="12"/>
      <c r="B11" s="37" t="s">
        <v>22</v>
      </c>
      <c r="C11" s="19"/>
      <c r="D11" s="16"/>
      <c r="E11" s="16"/>
      <c r="F11" s="16"/>
      <c r="G11" s="38" t="s">
        <v>23</v>
      </c>
      <c r="H11" s="16"/>
      <c r="I11" s="26"/>
      <c r="J11" s="29"/>
    </row>
    <row r="12" spans="1:23" ht="18" customHeight="1" thickTop="1" x14ac:dyDescent="0.25">
      <c r="A12" s="12"/>
      <c r="B12" s="42"/>
      <c r="C12" s="43"/>
      <c r="D12" s="44"/>
      <c r="E12" s="44"/>
      <c r="F12" s="44"/>
      <c r="G12" s="44"/>
      <c r="H12" s="44"/>
      <c r="I12" s="45"/>
      <c r="J12" s="46"/>
    </row>
    <row r="13" spans="1:23" ht="18" customHeight="1" x14ac:dyDescent="0.25">
      <c r="A13" s="12"/>
      <c r="B13" s="39"/>
      <c r="C13" s="40"/>
      <c r="D13" s="17"/>
      <c r="E13" s="17"/>
      <c r="F13" s="17"/>
      <c r="G13" s="17"/>
      <c r="H13" s="17"/>
      <c r="I13" s="27"/>
      <c r="J13" s="41"/>
    </row>
    <row r="14" spans="1:23" ht="18" customHeight="1" thickBot="1" x14ac:dyDescent="0.3">
      <c r="A14" s="12"/>
      <c r="B14" s="22"/>
      <c r="C14" s="19"/>
      <c r="D14" s="16"/>
      <c r="E14" s="16"/>
      <c r="F14" s="16"/>
      <c r="G14" s="16"/>
      <c r="H14" s="16"/>
      <c r="I14" s="26"/>
      <c r="J14" s="29"/>
    </row>
    <row r="15" spans="1:23" ht="18" customHeight="1" thickTop="1" x14ac:dyDescent="0.25">
      <c r="A15" s="12"/>
      <c r="B15" s="81" t="s">
        <v>24</v>
      </c>
      <c r="C15" s="82" t="s">
        <v>5</v>
      </c>
      <c r="D15" s="82" t="s">
        <v>53</v>
      </c>
      <c r="E15" s="83" t="s">
        <v>54</v>
      </c>
      <c r="F15" s="97" t="s">
        <v>55</v>
      </c>
      <c r="G15" s="49" t="s">
        <v>30</v>
      </c>
      <c r="H15" s="52" t="s">
        <v>31</v>
      </c>
      <c r="I15" s="96"/>
      <c r="J15" s="46"/>
    </row>
    <row r="16" spans="1:23" ht="18" customHeight="1" x14ac:dyDescent="0.25">
      <c r="A16" s="12"/>
      <c r="B16" s="84">
        <v>1</v>
      </c>
      <c r="C16" s="85" t="s">
        <v>25</v>
      </c>
      <c r="D16" s="86">
        <f>'Rekap 27358'!B20</f>
        <v>0</v>
      </c>
      <c r="E16" s="87">
        <f>'Rekap 27358'!C20</f>
        <v>0</v>
      </c>
      <c r="F16" s="98">
        <f>'Rekap 27358'!D20</f>
        <v>0</v>
      </c>
      <c r="G16" s="50">
        <v>6</v>
      </c>
      <c r="H16" s="107" t="s">
        <v>32</v>
      </c>
      <c r="I16" s="117"/>
      <c r="J16" s="109">
        <v>0</v>
      </c>
    </row>
    <row r="17" spans="1:26" ht="18" customHeight="1" x14ac:dyDescent="0.25">
      <c r="A17" s="12"/>
      <c r="B17" s="57">
        <v>2</v>
      </c>
      <c r="C17" s="61" t="s">
        <v>26</v>
      </c>
      <c r="D17" s="67">
        <f>'Rekap 27358'!B29</f>
        <v>0</v>
      </c>
      <c r="E17" s="65">
        <f>'Rekap 27358'!C29</f>
        <v>0</v>
      </c>
      <c r="F17" s="70">
        <f>'Rekap 27358'!D29</f>
        <v>0</v>
      </c>
      <c r="G17" s="51">
        <v>7</v>
      </c>
      <c r="H17" s="108" t="s">
        <v>33</v>
      </c>
      <c r="I17" s="117"/>
      <c r="J17" s="110">
        <f>'SO 27358'!Z151</f>
        <v>0</v>
      </c>
    </row>
    <row r="18" spans="1:26" ht="18" customHeight="1" x14ac:dyDescent="0.25">
      <c r="A18" s="12"/>
      <c r="B18" s="58">
        <v>3</v>
      </c>
      <c r="C18" s="62" t="s">
        <v>27</v>
      </c>
      <c r="D18" s="68">
        <f>'Rekap 27358'!B33</f>
        <v>0</v>
      </c>
      <c r="E18" s="66">
        <f>'Rekap 27358'!C33</f>
        <v>0</v>
      </c>
      <c r="F18" s="71">
        <f>'Rekap 27358'!D33</f>
        <v>0</v>
      </c>
      <c r="G18" s="51">
        <v>8</v>
      </c>
      <c r="H18" s="108" t="s">
        <v>34</v>
      </c>
      <c r="I18" s="117"/>
      <c r="J18" s="110">
        <v>0</v>
      </c>
    </row>
    <row r="19" spans="1:26" ht="18" customHeight="1" x14ac:dyDescent="0.25">
      <c r="A19" s="12"/>
      <c r="B19" s="58">
        <v>4</v>
      </c>
      <c r="C19" s="62" t="s">
        <v>28</v>
      </c>
      <c r="D19" s="68"/>
      <c r="E19" s="66"/>
      <c r="F19" s="71"/>
      <c r="G19" s="51">
        <v>9</v>
      </c>
      <c r="H19" s="115"/>
      <c r="I19" s="117"/>
      <c r="J19" s="116"/>
    </row>
    <row r="20" spans="1:26" ht="18" customHeight="1" thickBot="1" x14ac:dyDescent="0.3">
      <c r="A20" s="12"/>
      <c r="B20" s="58">
        <v>5</v>
      </c>
      <c r="C20" s="63" t="s">
        <v>29</v>
      </c>
      <c r="D20" s="69"/>
      <c r="E20" s="91"/>
      <c r="F20" s="99">
        <f>SUM(F16:F19)</f>
        <v>0</v>
      </c>
      <c r="G20" s="51">
        <v>10</v>
      </c>
      <c r="H20" s="108" t="s">
        <v>29</v>
      </c>
      <c r="I20" s="119"/>
      <c r="J20" s="90">
        <f>SUM(J16:J19)</f>
        <v>0</v>
      </c>
    </row>
    <row r="21" spans="1:26" ht="18" customHeight="1" thickTop="1" x14ac:dyDescent="0.25">
      <c r="A21" s="12"/>
      <c r="B21" s="55" t="s">
        <v>42</v>
      </c>
      <c r="C21" s="59" t="s">
        <v>43</v>
      </c>
      <c r="D21" s="64"/>
      <c r="E21" s="18"/>
      <c r="F21" s="89"/>
      <c r="G21" s="55" t="s">
        <v>49</v>
      </c>
      <c r="H21" s="52" t="s">
        <v>43</v>
      </c>
      <c r="I21" s="27"/>
      <c r="J21" s="120"/>
    </row>
    <row r="22" spans="1:26" ht="18" customHeight="1" x14ac:dyDescent="0.25">
      <c r="A22" s="12"/>
      <c r="B22" s="50">
        <v>11</v>
      </c>
      <c r="C22" s="53" t="s">
        <v>44</v>
      </c>
      <c r="D22" s="77"/>
      <c r="E22" s="79" t="s">
        <v>47</v>
      </c>
      <c r="F22" s="70">
        <f>((F16*U22*0)+(F17*V22*0)+(F18*W22*0))/100</f>
        <v>0</v>
      </c>
      <c r="G22" s="50">
        <v>16</v>
      </c>
      <c r="H22" s="107" t="s">
        <v>50</v>
      </c>
      <c r="I22" s="118" t="s">
        <v>47</v>
      </c>
      <c r="J22" s="109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2"/>
      <c r="B23" s="51">
        <v>12</v>
      </c>
      <c r="C23" s="54" t="s">
        <v>45</v>
      </c>
      <c r="D23" s="56"/>
      <c r="E23" s="79" t="s">
        <v>48</v>
      </c>
      <c r="F23" s="71">
        <f>((F16*U23*0)+(F17*V23*0)+(F18*W23*0))/100</f>
        <v>0</v>
      </c>
      <c r="G23" s="51">
        <v>17</v>
      </c>
      <c r="H23" s="108" t="s">
        <v>51</v>
      </c>
      <c r="I23" s="118" t="s">
        <v>47</v>
      </c>
      <c r="J23" s="110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2"/>
      <c r="B24" s="51">
        <v>13</v>
      </c>
      <c r="C24" s="54" t="s">
        <v>46</v>
      </c>
      <c r="D24" s="56"/>
      <c r="E24" s="79" t="s">
        <v>47</v>
      </c>
      <c r="F24" s="71">
        <f>((F16*U24*0)+(F17*V24*0)+(F18*W24*0))/100</f>
        <v>0</v>
      </c>
      <c r="G24" s="51">
        <v>18</v>
      </c>
      <c r="H24" s="108" t="s">
        <v>52</v>
      </c>
      <c r="I24" s="118" t="s">
        <v>48</v>
      </c>
      <c r="J24" s="110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2"/>
      <c r="B25" s="51">
        <v>14</v>
      </c>
      <c r="C25" s="19"/>
      <c r="D25" s="56"/>
      <c r="E25" s="80"/>
      <c r="F25" s="78"/>
      <c r="G25" s="51">
        <v>19</v>
      </c>
      <c r="H25" s="115"/>
      <c r="I25" s="117"/>
      <c r="J25" s="116"/>
    </row>
    <row r="26" spans="1:26" ht="18" customHeight="1" thickBot="1" x14ac:dyDescent="0.3">
      <c r="A26" s="12"/>
      <c r="B26" s="51">
        <v>15</v>
      </c>
      <c r="C26" s="54"/>
      <c r="D26" s="56"/>
      <c r="E26" s="56"/>
      <c r="F26" s="100"/>
      <c r="G26" s="51">
        <v>20</v>
      </c>
      <c r="H26" s="108" t="s">
        <v>29</v>
      </c>
      <c r="I26" s="119"/>
      <c r="J26" s="90">
        <f>SUM(J22:J25)+SUM(F22:F25)</f>
        <v>0</v>
      </c>
    </row>
    <row r="27" spans="1:26" ht="18" customHeight="1" thickTop="1" x14ac:dyDescent="0.25">
      <c r="A27" s="12"/>
      <c r="B27" s="92"/>
      <c r="C27" s="131" t="s">
        <v>58</v>
      </c>
      <c r="D27" s="124"/>
      <c r="E27" s="93"/>
      <c r="F27" s="28"/>
      <c r="G27" s="101" t="s">
        <v>35</v>
      </c>
      <c r="H27" s="95" t="s">
        <v>36</v>
      </c>
      <c r="I27" s="27"/>
      <c r="J27" s="30"/>
    </row>
    <row r="28" spans="1:26" ht="18" customHeight="1" x14ac:dyDescent="0.25">
      <c r="A28" s="12"/>
      <c r="B28" s="25"/>
      <c r="C28" s="122"/>
      <c r="D28" s="125"/>
      <c r="E28" s="21"/>
      <c r="F28" s="12"/>
      <c r="G28" s="102">
        <v>21</v>
      </c>
      <c r="H28" s="106" t="s">
        <v>37</v>
      </c>
      <c r="I28" s="112"/>
      <c r="J28" s="88">
        <f>F20+J20+F26+J26</f>
        <v>0</v>
      </c>
    </row>
    <row r="29" spans="1:26" ht="18" customHeight="1" x14ac:dyDescent="0.25">
      <c r="A29" s="12"/>
      <c r="B29" s="72"/>
      <c r="C29" s="123"/>
      <c r="D29" s="126"/>
      <c r="E29" s="21"/>
      <c r="F29" s="12"/>
      <c r="G29" s="50">
        <v>22</v>
      </c>
      <c r="H29" s="107" t="s">
        <v>38</v>
      </c>
      <c r="I29" s="113">
        <f>J28-SUM('SO 27358'!K9:'SO 27358'!K150)</f>
        <v>0</v>
      </c>
      <c r="J29" s="109">
        <f>ROUND(((ROUND(I29,2)*20)*1/100),2)</f>
        <v>0</v>
      </c>
    </row>
    <row r="30" spans="1:26" ht="18" customHeight="1" x14ac:dyDescent="0.25">
      <c r="A30" s="12"/>
      <c r="B30" s="22"/>
      <c r="C30" s="115"/>
      <c r="D30" s="117"/>
      <c r="E30" s="21"/>
      <c r="F30" s="12"/>
      <c r="G30" s="51">
        <v>23</v>
      </c>
      <c r="H30" s="108" t="s">
        <v>39</v>
      </c>
      <c r="I30" s="79">
        <f>SUM('SO 27358'!K9:'SO 27358'!K150)</f>
        <v>0</v>
      </c>
      <c r="J30" s="110">
        <f>ROUND(((ROUND(I30,2)*0)/100),2)</f>
        <v>0</v>
      </c>
    </row>
    <row r="31" spans="1:26" ht="18" customHeight="1" x14ac:dyDescent="0.25">
      <c r="A31" s="12"/>
      <c r="B31" s="23"/>
      <c r="C31" s="127"/>
      <c r="D31" s="128"/>
      <c r="E31" s="21"/>
      <c r="F31" s="12"/>
      <c r="G31" s="102">
        <v>24</v>
      </c>
      <c r="H31" s="106" t="s">
        <v>40</v>
      </c>
      <c r="I31" s="105"/>
      <c r="J31" s="121">
        <f>SUM(J28:J30)</f>
        <v>0</v>
      </c>
    </row>
    <row r="32" spans="1:26" ht="18" customHeight="1" thickBot="1" x14ac:dyDescent="0.3">
      <c r="A32" s="12"/>
      <c r="B32" s="39"/>
      <c r="C32" s="1"/>
      <c r="D32" s="114"/>
      <c r="E32" s="73"/>
      <c r="F32" s="74"/>
      <c r="G32" s="50" t="s">
        <v>41</v>
      </c>
      <c r="H32" s="1"/>
      <c r="I32" s="114"/>
      <c r="J32" s="111"/>
    </row>
    <row r="33" spans="1:10" ht="18" customHeight="1" thickTop="1" x14ac:dyDescent="0.25">
      <c r="A33" s="12"/>
      <c r="B33" s="92"/>
      <c r="C33" s="93"/>
      <c r="D33" s="129" t="s">
        <v>56</v>
      </c>
      <c r="E33" s="76"/>
      <c r="F33" s="94"/>
      <c r="G33" s="103">
        <v>26</v>
      </c>
      <c r="H33" s="130" t="s">
        <v>57</v>
      </c>
      <c r="I33" s="28"/>
      <c r="J33" s="104"/>
    </row>
    <row r="34" spans="1:10" ht="18" customHeight="1" x14ac:dyDescent="0.25">
      <c r="A34" s="12"/>
      <c r="B34" s="24"/>
      <c r="C34" s="20"/>
      <c r="D34" s="15"/>
      <c r="E34" s="15"/>
      <c r="F34" s="15"/>
      <c r="G34" s="15"/>
      <c r="H34" s="15"/>
      <c r="I34" s="28"/>
      <c r="J34" s="31"/>
    </row>
    <row r="35" spans="1:10" ht="18" customHeight="1" x14ac:dyDescent="0.25">
      <c r="A35" s="12"/>
      <c r="B35" s="25"/>
      <c r="C35" s="21"/>
      <c r="D35" s="3"/>
      <c r="E35" s="3"/>
      <c r="F35" s="3"/>
      <c r="G35" s="3"/>
      <c r="H35" s="3"/>
      <c r="I35" s="12"/>
      <c r="J35" s="32"/>
    </row>
    <row r="36" spans="1:10" ht="18" customHeight="1" x14ac:dyDescent="0.25">
      <c r="A36" s="12"/>
      <c r="B36" s="25"/>
      <c r="C36" s="21"/>
      <c r="D36" s="3"/>
      <c r="E36" s="3"/>
      <c r="F36" s="3"/>
      <c r="G36" s="3"/>
      <c r="H36" s="3"/>
      <c r="I36" s="12"/>
      <c r="J36" s="32"/>
    </row>
    <row r="37" spans="1:10" ht="18" customHeight="1" x14ac:dyDescent="0.25">
      <c r="A37" s="12"/>
      <c r="B37" s="25"/>
      <c r="C37" s="21"/>
      <c r="D37" s="3"/>
      <c r="E37" s="3"/>
      <c r="F37" s="3"/>
      <c r="G37" s="3"/>
      <c r="H37" s="3"/>
      <c r="I37" s="12"/>
      <c r="J37" s="32"/>
    </row>
    <row r="38" spans="1:10" ht="18" customHeight="1" x14ac:dyDescent="0.25">
      <c r="A38" s="12"/>
      <c r="B38" s="25"/>
      <c r="C38" s="21"/>
      <c r="D38" s="3"/>
      <c r="E38" s="3"/>
      <c r="F38" s="3"/>
      <c r="G38" s="3"/>
      <c r="H38" s="3"/>
      <c r="I38" s="12"/>
      <c r="J38" s="32"/>
    </row>
    <row r="39" spans="1:10" ht="18" customHeight="1" x14ac:dyDescent="0.25">
      <c r="A39" s="12"/>
      <c r="B39" s="25"/>
      <c r="C39" s="21"/>
      <c r="D39" s="3"/>
      <c r="E39" s="3"/>
      <c r="F39" s="3"/>
      <c r="G39" s="3"/>
      <c r="H39" s="3"/>
      <c r="I39" s="12"/>
      <c r="J39" s="32"/>
    </row>
    <row r="40" spans="1:10" ht="18" customHeight="1" thickBot="1" x14ac:dyDescent="0.3">
      <c r="A40" s="12"/>
      <c r="B40" s="72"/>
      <c r="C40" s="73"/>
      <c r="D40" s="13"/>
      <c r="E40" s="13"/>
      <c r="F40" s="13"/>
      <c r="G40" s="13"/>
      <c r="H40" s="13"/>
      <c r="I40" s="74"/>
      <c r="J40" s="75"/>
    </row>
    <row r="41" spans="1:10" ht="15.75" thickTop="1" x14ac:dyDescent="0.25">
      <c r="A41" s="12"/>
      <c r="B41" s="76"/>
      <c r="C41" s="76"/>
      <c r="D41" s="76"/>
      <c r="E41" s="76"/>
      <c r="F41" s="76"/>
      <c r="G41" s="76"/>
      <c r="H41" s="76"/>
      <c r="I41" s="76"/>
      <c r="J41" s="76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500"/>
  <sheetViews>
    <sheetView workbookViewId="0">
      <selection activeCell="A9" sqref="A9"/>
    </sheetView>
  </sheetViews>
  <sheetFormatPr defaultColWidth="0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9" width="9.140625" hidden="1" customWidth="1"/>
    <col min="10" max="26" width="0" hidden="1" customWidth="1"/>
    <col min="27" max="16384" width="9.140625" hidden="1"/>
  </cols>
  <sheetData>
    <row r="1" spans="1:26" ht="35.1" customHeight="1" x14ac:dyDescent="0.25">
      <c r="A1" s="247" t="s">
        <v>19</v>
      </c>
      <c r="B1" s="248"/>
      <c r="C1" s="248"/>
      <c r="D1" s="249"/>
      <c r="E1" s="132" t="s">
        <v>17</v>
      </c>
      <c r="F1" s="11"/>
      <c r="W1">
        <v>30.126000000000001</v>
      </c>
    </row>
    <row r="2" spans="1:26" ht="20.100000000000001" customHeight="1" x14ac:dyDescent="0.25">
      <c r="A2" s="247" t="s">
        <v>20</v>
      </c>
      <c r="B2" s="248"/>
      <c r="C2" s="248"/>
      <c r="D2" s="249"/>
      <c r="E2" s="132" t="s">
        <v>15</v>
      </c>
      <c r="F2" s="11"/>
    </row>
    <row r="3" spans="1:26" ht="20.100000000000001" customHeight="1" x14ac:dyDescent="0.25">
      <c r="A3" s="247" t="s">
        <v>21</v>
      </c>
      <c r="B3" s="248"/>
      <c r="C3" s="248"/>
      <c r="D3" s="249"/>
      <c r="E3" s="132" t="s">
        <v>506</v>
      </c>
      <c r="F3" s="11"/>
    </row>
    <row r="4" spans="1:26" x14ac:dyDescent="0.25">
      <c r="A4" s="5" t="s">
        <v>0</v>
      </c>
      <c r="B4" s="3"/>
      <c r="C4" s="3"/>
      <c r="D4" s="3"/>
      <c r="E4" s="3"/>
      <c r="F4" s="3"/>
    </row>
    <row r="5" spans="1:26" x14ac:dyDescent="0.25">
      <c r="A5" s="5" t="s">
        <v>142</v>
      </c>
      <c r="B5" s="3"/>
      <c r="C5" s="3"/>
      <c r="D5" s="3"/>
      <c r="E5" s="3"/>
      <c r="F5" s="3"/>
    </row>
    <row r="6" spans="1:26" x14ac:dyDescent="0.25">
      <c r="A6" s="3"/>
      <c r="B6" s="3"/>
      <c r="C6" s="3"/>
      <c r="D6" s="3"/>
      <c r="E6" s="3"/>
      <c r="F6" s="3"/>
    </row>
    <row r="7" spans="1:26" x14ac:dyDescent="0.25">
      <c r="A7" s="3"/>
      <c r="B7" s="3"/>
      <c r="C7" s="3"/>
      <c r="D7" s="3"/>
      <c r="E7" s="3"/>
      <c r="F7" s="3"/>
    </row>
    <row r="8" spans="1:26" x14ac:dyDescent="0.25">
      <c r="A8" s="4" t="s">
        <v>509</v>
      </c>
      <c r="B8" s="3"/>
      <c r="C8" s="3"/>
      <c r="D8" s="3"/>
      <c r="E8" s="3"/>
      <c r="F8" s="3"/>
    </row>
    <row r="9" spans="1:26" x14ac:dyDescent="0.25">
      <c r="A9" s="133" t="s">
        <v>59</v>
      </c>
      <c r="B9" s="133" t="s">
        <v>53</v>
      </c>
      <c r="C9" s="133" t="s">
        <v>54</v>
      </c>
      <c r="D9" s="133" t="s">
        <v>29</v>
      </c>
      <c r="E9" s="133" t="s">
        <v>60</v>
      </c>
      <c r="F9" s="133" t="s">
        <v>61</v>
      </c>
    </row>
    <row r="10" spans="1:26" x14ac:dyDescent="0.25">
      <c r="A10" s="140" t="s">
        <v>63</v>
      </c>
      <c r="B10" s="141"/>
      <c r="C10" s="137"/>
      <c r="D10" s="137"/>
      <c r="E10" s="138"/>
      <c r="F10" s="138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</row>
    <row r="11" spans="1:26" x14ac:dyDescent="0.25">
      <c r="A11" s="107" t="s">
        <v>143</v>
      </c>
      <c r="B11" s="70">
        <f>'SO 27358'!L16</f>
        <v>0</v>
      </c>
      <c r="C11" s="70">
        <f>'SO 27358'!M16</f>
        <v>0</v>
      </c>
      <c r="D11" s="70">
        <f>'SO 27358'!I16</f>
        <v>0</v>
      </c>
      <c r="E11" s="142">
        <f>'SO 27358'!S16</f>
        <v>0</v>
      </c>
      <c r="F11" s="142">
        <f>'SO 27358'!V16</f>
        <v>0</v>
      </c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</row>
    <row r="12" spans="1:26" x14ac:dyDescent="0.25">
      <c r="A12" s="107" t="s">
        <v>144</v>
      </c>
      <c r="B12" s="70">
        <f>'SO 27358'!L28</f>
        <v>0</v>
      </c>
      <c r="C12" s="70">
        <f>'SO 27358'!M28</f>
        <v>0</v>
      </c>
      <c r="D12" s="70">
        <f>'SO 27358'!I28</f>
        <v>0</v>
      </c>
      <c r="E12" s="142">
        <f>'SO 27358'!S28</f>
        <v>322.58</v>
      </c>
      <c r="F12" s="142">
        <f>'SO 27358'!V28</f>
        <v>0</v>
      </c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</row>
    <row r="13" spans="1:26" x14ac:dyDescent="0.25">
      <c r="A13" s="107" t="s">
        <v>145</v>
      </c>
      <c r="B13" s="70">
        <f>'SO 27358'!L37</f>
        <v>0</v>
      </c>
      <c r="C13" s="70">
        <f>'SO 27358'!M37</f>
        <v>0</v>
      </c>
      <c r="D13" s="70">
        <f>'SO 27358'!I37</f>
        <v>0</v>
      </c>
      <c r="E13" s="142">
        <f>'SO 27358'!S37</f>
        <v>53.88</v>
      </c>
      <c r="F13" s="142">
        <f>'SO 27358'!V37</f>
        <v>1.1100000000000001</v>
      </c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</row>
    <row r="14" spans="1:26" x14ac:dyDescent="0.25">
      <c r="A14" s="107" t="s">
        <v>146</v>
      </c>
      <c r="B14" s="70">
        <f>'SO 27358'!L44</f>
        <v>0</v>
      </c>
      <c r="C14" s="70">
        <f>'SO 27358'!M44</f>
        <v>0</v>
      </c>
      <c r="D14" s="70">
        <f>'SO 27358'!I44</f>
        <v>0</v>
      </c>
      <c r="E14" s="142">
        <f>'SO 27358'!S44</f>
        <v>14.38</v>
      </c>
      <c r="F14" s="142">
        <f>'SO 27358'!V44</f>
        <v>0.39</v>
      </c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</row>
    <row r="15" spans="1:26" x14ac:dyDescent="0.25">
      <c r="A15" s="107" t="s">
        <v>147</v>
      </c>
      <c r="B15" s="70">
        <f>'SO 27358'!L53</f>
        <v>0</v>
      </c>
      <c r="C15" s="70">
        <f>'SO 27358'!M53</f>
        <v>0</v>
      </c>
      <c r="D15" s="70">
        <f>'SO 27358'!I53</f>
        <v>0</v>
      </c>
      <c r="E15" s="142">
        <f>'SO 27358'!S53</f>
        <v>234.28</v>
      </c>
      <c r="F15" s="142">
        <f>'SO 27358'!V53</f>
        <v>0</v>
      </c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</row>
    <row r="16" spans="1:26" x14ac:dyDescent="0.25">
      <c r="A16" s="107" t="s">
        <v>64</v>
      </c>
      <c r="B16" s="70">
        <f>'SO 27358'!L67</f>
        <v>0</v>
      </c>
      <c r="C16" s="70">
        <f>'SO 27358'!M67</f>
        <v>0</v>
      </c>
      <c r="D16" s="70">
        <f>'SO 27358'!I67</f>
        <v>0</v>
      </c>
      <c r="E16" s="142">
        <f>'SO 27358'!S67</f>
        <v>441.02</v>
      </c>
      <c r="F16" s="142">
        <f>'SO 27358'!V67</f>
        <v>0</v>
      </c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</row>
    <row r="17" spans="1:26" x14ac:dyDescent="0.25">
      <c r="A17" s="107" t="s">
        <v>148</v>
      </c>
      <c r="B17" s="70">
        <f>'SO 27358'!L71</f>
        <v>0</v>
      </c>
      <c r="C17" s="70">
        <f>'SO 27358'!M71</f>
        <v>0</v>
      </c>
      <c r="D17" s="70">
        <f>'SO 27358'!I71</f>
        <v>0</v>
      </c>
      <c r="E17" s="142">
        <f>'SO 27358'!S71</f>
        <v>0</v>
      </c>
      <c r="F17" s="142">
        <f>'SO 27358'!V71</f>
        <v>0</v>
      </c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</row>
    <row r="18" spans="1:26" x14ac:dyDescent="0.25">
      <c r="A18" s="107" t="s">
        <v>65</v>
      </c>
      <c r="B18" s="70">
        <f>'SO 27358'!L91</f>
        <v>0</v>
      </c>
      <c r="C18" s="70">
        <f>'SO 27358'!M91</f>
        <v>0</v>
      </c>
      <c r="D18" s="70">
        <f>'SO 27358'!I91</f>
        <v>0</v>
      </c>
      <c r="E18" s="142">
        <f>'SO 27358'!S91</f>
        <v>8.2899999999999991</v>
      </c>
      <c r="F18" s="142">
        <f>'SO 27358'!V91</f>
        <v>148.52000000000001</v>
      </c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</row>
    <row r="19" spans="1:26" x14ac:dyDescent="0.25">
      <c r="A19" s="107" t="s">
        <v>66</v>
      </c>
      <c r="B19" s="70">
        <f>'SO 27358'!L95</f>
        <v>0</v>
      </c>
      <c r="C19" s="70">
        <f>'SO 27358'!M95</f>
        <v>0</v>
      </c>
      <c r="D19" s="70">
        <f>'SO 27358'!I95</f>
        <v>0</v>
      </c>
      <c r="E19" s="142">
        <f>'SO 27358'!S95</f>
        <v>0</v>
      </c>
      <c r="F19" s="142">
        <f>'SO 27358'!V95</f>
        <v>0</v>
      </c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</row>
    <row r="20" spans="1:26" x14ac:dyDescent="0.25">
      <c r="A20" s="2" t="s">
        <v>63</v>
      </c>
      <c r="B20" s="143">
        <f>'SO 27358'!L97</f>
        <v>0</v>
      </c>
      <c r="C20" s="143">
        <f>'SO 27358'!M97</f>
        <v>0</v>
      </c>
      <c r="D20" s="143">
        <f>'SO 27358'!I97</f>
        <v>0</v>
      </c>
      <c r="E20" s="144">
        <f>'SO 27358'!S97</f>
        <v>1074.43</v>
      </c>
      <c r="F20" s="144">
        <f>'SO 27358'!V97</f>
        <v>150.02000000000001</v>
      </c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</row>
    <row r="21" spans="1:26" x14ac:dyDescent="0.25">
      <c r="A21" s="1"/>
      <c r="B21" s="135"/>
      <c r="C21" s="135"/>
      <c r="D21" s="135"/>
      <c r="E21" s="134"/>
      <c r="F21" s="134"/>
    </row>
    <row r="22" spans="1:26" x14ac:dyDescent="0.25">
      <c r="A22" s="2" t="s">
        <v>67</v>
      </c>
      <c r="B22" s="143"/>
      <c r="C22" s="70"/>
      <c r="D22" s="70"/>
      <c r="E22" s="142"/>
      <c r="F22" s="142"/>
      <c r="G22" s="139"/>
      <c r="H22" s="139"/>
      <c r="I22" s="139"/>
      <c r="J22" s="139"/>
      <c r="K22" s="139"/>
      <c r="L22" s="139"/>
      <c r="M22" s="139"/>
      <c r="N22" s="139"/>
      <c r="O22" s="139"/>
      <c r="P22" s="139"/>
      <c r="Q22" s="139"/>
      <c r="R22" s="139"/>
      <c r="S22" s="139"/>
      <c r="T22" s="139"/>
      <c r="U22" s="139"/>
      <c r="V22" s="139"/>
      <c r="W22" s="139"/>
      <c r="X22" s="139"/>
      <c r="Y22" s="139"/>
      <c r="Z22" s="139"/>
    </row>
    <row r="23" spans="1:26" x14ac:dyDescent="0.25">
      <c r="A23" s="107" t="s">
        <v>149</v>
      </c>
      <c r="B23" s="70">
        <f>'SO 27358'!L106</f>
        <v>0</v>
      </c>
      <c r="C23" s="70">
        <f>'SO 27358'!M106</f>
        <v>0</v>
      </c>
      <c r="D23" s="70">
        <f>'SO 27358'!I106</f>
        <v>0</v>
      </c>
      <c r="E23" s="142">
        <f>'SO 27358'!S106</f>
        <v>0</v>
      </c>
      <c r="F23" s="142">
        <f>'SO 27358'!V106</f>
        <v>0</v>
      </c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</row>
    <row r="24" spans="1:26" x14ac:dyDescent="0.25">
      <c r="A24" s="107" t="s">
        <v>68</v>
      </c>
      <c r="B24" s="70">
        <f>'SO 27358'!L112</f>
        <v>0</v>
      </c>
      <c r="C24" s="70">
        <f>'SO 27358'!M112</f>
        <v>0</v>
      </c>
      <c r="D24" s="70">
        <f>'SO 27358'!I112</f>
        <v>0</v>
      </c>
      <c r="E24" s="142">
        <f>'SO 27358'!S112</f>
        <v>1.5</v>
      </c>
      <c r="F24" s="142">
        <f>'SO 27358'!V112</f>
        <v>0</v>
      </c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</row>
    <row r="25" spans="1:26" x14ac:dyDescent="0.25">
      <c r="A25" s="107" t="s">
        <v>69</v>
      </c>
      <c r="B25" s="70">
        <f>'SO 27358'!L121</f>
        <v>0</v>
      </c>
      <c r="C25" s="70">
        <f>'SO 27358'!M121</f>
        <v>0</v>
      </c>
      <c r="D25" s="70">
        <f>'SO 27358'!I121</f>
        <v>0</v>
      </c>
      <c r="E25" s="142">
        <f>'SO 27358'!S121</f>
        <v>0.41</v>
      </c>
      <c r="F25" s="142">
        <f>'SO 27358'!V121</f>
        <v>7.84</v>
      </c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</row>
    <row r="26" spans="1:26" x14ac:dyDescent="0.25">
      <c r="A26" s="107" t="s">
        <v>70</v>
      </c>
      <c r="B26" s="70">
        <f>'SO 27358'!L130</f>
        <v>0</v>
      </c>
      <c r="C26" s="70">
        <f>'SO 27358'!M130</f>
        <v>0</v>
      </c>
      <c r="D26" s="70">
        <f>'SO 27358'!I130</f>
        <v>0</v>
      </c>
      <c r="E26" s="142">
        <f>'SO 27358'!S130</f>
        <v>0.56000000000000005</v>
      </c>
      <c r="F26" s="142">
        <f>'SO 27358'!V130</f>
        <v>0</v>
      </c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</row>
    <row r="27" spans="1:26" x14ac:dyDescent="0.25">
      <c r="A27" s="107" t="s">
        <v>71</v>
      </c>
      <c r="B27" s="70">
        <f>'SO 27358'!L136</f>
        <v>0</v>
      </c>
      <c r="C27" s="70">
        <f>'SO 27358'!M136</f>
        <v>0</v>
      </c>
      <c r="D27" s="70">
        <f>'SO 27358'!I136</f>
        <v>0</v>
      </c>
      <c r="E27" s="142">
        <f>'SO 27358'!S136</f>
        <v>0.48</v>
      </c>
      <c r="F27" s="142">
        <f>'SO 27358'!V136</f>
        <v>0</v>
      </c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</row>
    <row r="28" spans="1:26" x14ac:dyDescent="0.25">
      <c r="A28" s="107" t="s">
        <v>150</v>
      </c>
      <c r="B28" s="70">
        <f>'SO 27358'!L141</f>
        <v>0</v>
      </c>
      <c r="C28" s="70">
        <f>'SO 27358'!M141</f>
        <v>0</v>
      </c>
      <c r="D28" s="70">
        <f>'SO 27358'!I141</f>
        <v>0</v>
      </c>
      <c r="E28" s="142">
        <f>'SO 27358'!S141</f>
        <v>0.18</v>
      </c>
      <c r="F28" s="142">
        <f>'SO 27358'!V141</f>
        <v>0</v>
      </c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</row>
    <row r="29" spans="1:26" x14ac:dyDescent="0.25">
      <c r="A29" s="2" t="s">
        <v>67</v>
      </c>
      <c r="B29" s="143">
        <f>'SO 27358'!L143</f>
        <v>0</v>
      </c>
      <c r="C29" s="143">
        <f>'SO 27358'!M143</f>
        <v>0</v>
      </c>
      <c r="D29" s="143">
        <f>'SO 27358'!I143</f>
        <v>0</v>
      </c>
      <c r="E29" s="144">
        <f>'SO 27358'!S143</f>
        <v>3.12</v>
      </c>
      <c r="F29" s="144">
        <f>'SO 27358'!V143</f>
        <v>7.84</v>
      </c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</row>
    <row r="30" spans="1:26" x14ac:dyDescent="0.25">
      <c r="A30" s="1"/>
      <c r="B30" s="135"/>
      <c r="C30" s="135"/>
      <c r="D30" s="135"/>
      <c r="E30" s="134"/>
      <c r="F30" s="134"/>
    </row>
    <row r="31" spans="1:26" x14ac:dyDescent="0.25">
      <c r="A31" s="2" t="s">
        <v>72</v>
      </c>
      <c r="B31" s="143"/>
      <c r="C31" s="70"/>
      <c r="D31" s="70"/>
      <c r="E31" s="142"/>
      <c r="F31" s="142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</row>
    <row r="32" spans="1:26" x14ac:dyDescent="0.25">
      <c r="A32" s="107" t="s">
        <v>151</v>
      </c>
      <c r="B32" s="70">
        <f>'SO 27358'!L148</f>
        <v>0</v>
      </c>
      <c r="C32" s="70">
        <f>'SO 27358'!M148</f>
        <v>0</v>
      </c>
      <c r="D32" s="70">
        <f>'SO 27358'!I148</f>
        <v>0</v>
      </c>
      <c r="E32" s="142">
        <f>'SO 27358'!S148</f>
        <v>0</v>
      </c>
      <c r="F32" s="142">
        <f>'SO 27358'!V148</f>
        <v>0</v>
      </c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</row>
    <row r="33" spans="1:26" x14ac:dyDescent="0.25">
      <c r="A33" s="2" t="s">
        <v>72</v>
      </c>
      <c r="B33" s="143">
        <f>'SO 27358'!L150</f>
        <v>0</v>
      </c>
      <c r="C33" s="143">
        <f>'SO 27358'!M150</f>
        <v>0</v>
      </c>
      <c r="D33" s="143">
        <f>'SO 27358'!I150</f>
        <v>0</v>
      </c>
      <c r="E33" s="144">
        <f>'SO 27358'!S150</f>
        <v>0</v>
      </c>
      <c r="F33" s="144">
        <f>'SO 27358'!V150</f>
        <v>0</v>
      </c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</row>
    <row r="34" spans="1:26" x14ac:dyDescent="0.25">
      <c r="A34" s="1"/>
      <c r="B34" s="135"/>
      <c r="C34" s="135"/>
      <c r="D34" s="135"/>
      <c r="E34" s="134"/>
      <c r="F34" s="134"/>
    </row>
    <row r="35" spans="1:26" x14ac:dyDescent="0.25">
      <c r="A35" s="2" t="s">
        <v>73</v>
      </c>
      <c r="B35" s="143">
        <f>'SO 27358'!L151</f>
        <v>0</v>
      </c>
      <c r="C35" s="143">
        <f>'SO 27358'!M151</f>
        <v>0</v>
      </c>
      <c r="D35" s="143">
        <f>'SO 27358'!I151</f>
        <v>0</v>
      </c>
      <c r="E35" s="144">
        <f>'SO 27358'!S151</f>
        <v>1077.55</v>
      </c>
      <c r="F35" s="144">
        <f>'SO 27358'!V151</f>
        <v>157.86000000000001</v>
      </c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</row>
    <row r="36" spans="1:26" x14ac:dyDescent="0.25">
      <c r="A36" s="1"/>
      <c r="B36" s="135"/>
      <c r="C36" s="135"/>
      <c r="D36" s="135"/>
      <c r="E36" s="134"/>
      <c r="F36" s="134"/>
    </row>
    <row r="37" spans="1:26" x14ac:dyDescent="0.25">
      <c r="A37" s="1"/>
      <c r="B37" s="135"/>
      <c r="C37" s="135"/>
      <c r="D37" s="135"/>
      <c r="E37" s="134"/>
      <c r="F37" s="134"/>
    </row>
    <row r="38" spans="1:26" x14ac:dyDescent="0.25">
      <c r="A38" s="1"/>
      <c r="B38" s="135"/>
      <c r="C38" s="135"/>
      <c r="D38" s="135"/>
      <c r="E38" s="134"/>
      <c r="F38" s="134"/>
    </row>
    <row r="39" spans="1:26" x14ac:dyDescent="0.25">
      <c r="A39" s="1"/>
      <c r="B39" s="135"/>
      <c r="C39" s="135"/>
      <c r="D39" s="135"/>
      <c r="E39" s="134"/>
      <c r="F39" s="134"/>
    </row>
    <row r="40" spans="1:26" x14ac:dyDescent="0.25">
      <c r="A40" s="1"/>
      <c r="B40" s="135"/>
      <c r="C40" s="135"/>
      <c r="D40" s="135"/>
      <c r="E40" s="134"/>
      <c r="F40" s="134"/>
    </row>
    <row r="41" spans="1:26" x14ac:dyDescent="0.25">
      <c r="A41" s="1"/>
      <c r="B41" s="135"/>
      <c r="C41" s="135"/>
      <c r="D41" s="135"/>
      <c r="E41" s="134"/>
      <c r="F41" s="134"/>
    </row>
    <row r="42" spans="1:26" x14ac:dyDescent="0.25">
      <c r="A42" s="1"/>
      <c r="B42" s="135"/>
      <c r="C42" s="135"/>
      <c r="D42" s="135"/>
      <c r="E42" s="134"/>
      <c r="F42" s="134"/>
    </row>
    <row r="43" spans="1:26" x14ac:dyDescent="0.25">
      <c r="A43" s="1"/>
      <c r="B43" s="135"/>
      <c r="C43" s="135"/>
      <c r="D43" s="135"/>
      <c r="E43" s="134"/>
      <c r="F43" s="134"/>
    </row>
    <row r="44" spans="1:26" x14ac:dyDescent="0.25">
      <c r="A44" s="1"/>
      <c r="B44" s="135"/>
      <c r="C44" s="135"/>
      <c r="D44" s="135"/>
      <c r="E44" s="134"/>
      <c r="F44" s="134"/>
    </row>
    <row r="45" spans="1:26" x14ac:dyDescent="0.25">
      <c r="A45" s="1"/>
      <c r="B45" s="135"/>
      <c r="C45" s="135"/>
      <c r="D45" s="135"/>
      <c r="E45" s="134"/>
      <c r="F45" s="134"/>
    </row>
    <row r="46" spans="1:26" x14ac:dyDescent="0.25">
      <c r="A46" s="1"/>
      <c r="B46" s="135"/>
      <c r="C46" s="135"/>
      <c r="D46" s="135"/>
      <c r="E46" s="134"/>
      <c r="F46" s="134"/>
    </row>
    <row r="47" spans="1:26" x14ac:dyDescent="0.25">
      <c r="A47" s="1"/>
      <c r="B47" s="135"/>
      <c r="C47" s="135"/>
      <c r="D47" s="135"/>
      <c r="E47" s="134"/>
      <c r="F47" s="134"/>
    </row>
    <row r="48" spans="1:26" x14ac:dyDescent="0.25">
      <c r="A48" s="1"/>
      <c r="B48" s="135"/>
      <c r="C48" s="135"/>
      <c r="D48" s="135"/>
      <c r="E48" s="134"/>
      <c r="F48" s="134"/>
    </row>
    <row r="49" spans="1:6" x14ac:dyDescent="0.25">
      <c r="A49" s="1"/>
      <c r="B49" s="135"/>
      <c r="C49" s="135"/>
      <c r="D49" s="135"/>
      <c r="E49" s="134"/>
      <c r="F49" s="134"/>
    </row>
    <row r="50" spans="1:6" x14ac:dyDescent="0.25">
      <c r="A50" s="1"/>
      <c r="B50" s="135"/>
      <c r="C50" s="135"/>
      <c r="D50" s="135"/>
      <c r="E50" s="134"/>
      <c r="F50" s="134"/>
    </row>
    <row r="51" spans="1:6" x14ac:dyDescent="0.25">
      <c r="A51" s="1"/>
      <c r="B51" s="135"/>
      <c r="C51" s="135"/>
      <c r="D51" s="135"/>
      <c r="E51" s="134"/>
      <c r="F51" s="134"/>
    </row>
    <row r="52" spans="1:6" x14ac:dyDescent="0.25">
      <c r="A52" s="1"/>
      <c r="B52" s="135"/>
      <c r="C52" s="135"/>
      <c r="D52" s="135"/>
      <c r="E52" s="134"/>
      <c r="F52" s="134"/>
    </row>
    <row r="53" spans="1:6" x14ac:dyDescent="0.25">
      <c r="A53" s="1"/>
      <c r="B53" s="135"/>
      <c r="C53" s="135"/>
      <c r="D53" s="135"/>
      <c r="E53" s="134"/>
      <c r="F53" s="134"/>
    </row>
    <row r="54" spans="1:6" x14ac:dyDescent="0.25">
      <c r="A54" s="1"/>
      <c r="B54" s="135"/>
      <c r="C54" s="135"/>
      <c r="D54" s="135"/>
      <c r="E54" s="134"/>
      <c r="F54" s="134"/>
    </row>
    <row r="55" spans="1:6" x14ac:dyDescent="0.25">
      <c r="A55" s="1"/>
      <c r="B55" s="135"/>
      <c r="C55" s="135"/>
      <c r="D55" s="135"/>
      <c r="E55" s="134"/>
      <c r="F55" s="134"/>
    </row>
    <row r="56" spans="1:6" x14ac:dyDescent="0.25">
      <c r="A56" s="1"/>
      <c r="B56" s="135"/>
      <c r="C56" s="135"/>
      <c r="D56" s="135"/>
      <c r="E56" s="134"/>
      <c r="F56" s="134"/>
    </row>
    <row r="57" spans="1:6" x14ac:dyDescent="0.25">
      <c r="A57" s="1"/>
      <c r="B57" s="135"/>
      <c r="C57" s="135"/>
      <c r="D57" s="135"/>
      <c r="E57" s="134"/>
      <c r="F57" s="134"/>
    </row>
    <row r="58" spans="1:6" x14ac:dyDescent="0.25">
      <c r="A58" s="1"/>
      <c r="B58" s="135"/>
      <c r="C58" s="135"/>
      <c r="D58" s="135"/>
      <c r="E58" s="134"/>
      <c r="F58" s="134"/>
    </row>
    <row r="59" spans="1:6" x14ac:dyDescent="0.25">
      <c r="A59" s="1"/>
      <c r="B59" s="135"/>
      <c r="C59" s="135"/>
      <c r="D59" s="135"/>
      <c r="E59" s="134"/>
      <c r="F59" s="134"/>
    </row>
    <row r="60" spans="1:6" x14ac:dyDescent="0.25">
      <c r="A60" s="1"/>
      <c r="B60" s="135"/>
      <c r="C60" s="135"/>
      <c r="D60" s="135"/>
      <c r="E60" s="134"/>
      <c r="F60" s="134"/>
    </row>
    <row r="61" spans="1:6" x14ac:dyDescent="0.25">
      <c r="A61" s="1"/>
      <c r="B61" s="135"/>
      <c r="C61" s="135"/>
      <c r="D61" s="135"/>
      <c r="E61" s="134"/>
      <c r="F61" s="134"/>
    </row>
    <row r="62" spans="1:6" x14ac:dyDescent="0.25">
      <c r="A62" s="1"/>
      <c r="B62" s="135"/>
      <c r="C62" s="135"/>
      <c r="D62" s="135"/>
      <c r="E62" s="134"/>
      <c r="F62" s="134"/>
    </row>
    <row r="63" spans="1:6" x14ac:dyDescent="0.25">
      <c r="A63" s="1"/>
      <c r="B63" s="135"/>
      <c r="C63" s="135"/>
      <c r="D63" s="135"/>
      <c r="E63" s="134"/>
      <c r="F63" s="134"/>
    </row>
    <row r="64" spans="1:6" x14ac:dyDescent="0.25">
      <c r="A64" s="1"/>
      <c r="B64" s="135"/>
      <c r="C64" s="135"/>
      <c r="D64" s="135"/>
      <c r="E64" s="134"/>
      <c r="F64" s="134"/>
    </row>
    <row r="65" spans="1:6" x14ac:dyDescent="0.25">
      <c r="A65" s="1"/>
      <c r="B65" s="135"/>
      <c r="C65" s="135"/>
      <c r="D65" s="135"/>
      <c r="E65" s="134"/>
      <c r="F65" s="134"/>
    </row>
    <row r="66" spans="1:6" x14ac:dyDescent="0.25">
      <c r="A66" s="1"/>
      <c r="B66" s="135"/>
      <c r="C66" s="135"/>
      <c r="D66" s="135"/>
      <c r="E66" s="134"/>
      <c r="F66" s="134"/>
    </row>
    <row r="67" spans="1:6" x14ac:dyDescent="0.25">
      <c r="A67" s="1"/>
      <c r="B67" s="135"/>
      <c r="C67" s="135"/>
      <c r="D67" s="135"/>
      <c r="E67" s="134"/>
      <c r="F67" s="134"/>
    </row>
    <row r="68" spans="1:6" x14ac:dyDescent="0.25">
      <c r="A68" s="1"/>
      <c r="B68" s="135"/>
      <c r="C68" s="135"/>
      <c r="D68" s="135"/>
      <c r="E68" s="134"/>
      <c r="F68" s="134"/>
    </row>
    <row r="69" spans="1:6" x14ac:dyDescent="0.25">
      <c r="A69" s="1"/>
      <c r="B69" s="135"/>
      <c r="C69" s="135"/>
      <c r="D69" s="135"/>
      <c r="E69" s="134"/>
      <c r="F69" s="134"/>
    </row>
    <row r="70" spans="1:6" x14ac:dyDescent="0.25">
      <c r="A70" s="1"/>
      <c r="B70" s="135"/>
      <c r="C70" s="135"/>
      <c r="D70" s="135"/>
      <c r="E70" s="134"/>
      <c r="F70" s="134"/>
    </row>
    <row r="71" spans="1:6" x14ac:dyDescent="0.25">
      <c r="A71" s="1"/>
      <c r="B71" s="135"/>
      <c r="C71" s="135"/>
      <c r="D71" s="135"/>
      <c r="E71" s="134"/>
      <c r="F71" s="134"/>
    </row>
    <row r="72" spans="1:6" x14ac:dyDescent="0.25">
      <c r="A72" s="1"/>
      <c r="B72" s="135"/>
      <c r="C72" s="135"/>
      <c r="D72" s="135"/>
      <c r="E72" s="134"/>
      <c r="F72" s="134"/>
    </row>
    <row r="73" spans="1:6" x14ac:dyDescent="0.25">
      <c r="A73" s="1"/>
      <c r="B73" s="135"/>
      <c r="C73" s="135"/>
      <c r="D73" s="135"/>
      <c r="E73" s="134"/>
      <c r="F73" s="134"/>
    </row>
    <row r="74" spans="1:6" x14ac:dyDescent="0.25">
      <c r="A74" s="1"/>
      <c r="B74" s="135"/>
      <c r="C74" s="135"/>
      <c r="D74" s="135"/>
      <c r="E74" s="134"/>
      <c r="F74" s="134"/>
    </row>
    <row r="75" spans="1:6" x14ac:dyDescent="0.25">
      <c r="A75" s="1"/>
      <c r="B75" s="135"/>
      <c r="C75" s="135"/>
      <c r="D75" s="135"/>
      <c r="E75" s="134"/>
      <c r="F75" s="134"/>
    </row>
    <row r="76" spans="1:6" x14ac:dyDescent="0.25">
      <c r="A76" s="1"/>
      <c r="B76" s="135"/>
      <c r="C76" s="135"/>
      <c r="D76" s="135"/>
      <c r="E76" s="134"/>
      <c r="F76" s="134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rintOptions horizontalCentered="1"/>
  <pageMargins left="0.7" right="0.7" top="0.75" bottom="0.75" header="0.3" footer="0.3"/>
  <pageSetup paperSize="9" scale="95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151"/>
  <sheetViews>
    <sheetView workbookViewId="0">
      <pane ySplit="8" topLeftCell="A135" activePane="bottomLeft" state="frozen"/>
      <selection pane="bottomLeft" activeCell="D156" sqref="D156"/>
    </sheetView>
  </sheetViews>
  <sheetFormatPr defaultColWidth="0" defaultRowHeight="15" x14ac:dyDescent="0.25"/>
  <cols>
    <col min="1" max="1" width="4.7109375" customWidth="1"/>
    <col min="2" max="2" width="7.7109375" customWidth="1"/>
    <col min="3" max="3" width="12.7109375" customWidth="1"/>
    <col min="4" max="4" width="44.7109375" customWidth="1"/>
    <col min="5" max="5" width="5.7109375" customWidth="1"/>
    <col min="6" max="8" width="9.7109375" customWidth="1"/>
    <col min="9" max="9" width="10.7109375" customWidth="1"/>
    <col min="10" max="15" width="0" hidden="1" customWidth="1"/>
    <col min="16" max="16" width="9.7109375" customWidth="1"/>
    <col min="17" max="18" width="0" hidden="1" customWidth="1"/>
    <col min="19" max="19" width="9.7109375" customWidth="1"/>
    <col min="20" max="21" width="0" hidden="1" customWidth="1"/>
    <col min="22" max="22" width="7.7109375" customWidth="1"/>
    <col min="23" max="26" width="0" hidden="1" customWidth="1"/>
    <col min="27" max="27" width="9.140625" customWidth="1"/>
    <col min="28" max="16384" width="9.140625" hidden="1"/>
  </cols>
  <sheetData>
    <row r="1" spans="1:26" ht="20.100000000000001" customHeight="1" x14ac:dyDescent="0.25">
      <c r="A1" s="11"/>
      <c r="B1" s="247" t="s">
        <v>19</v>
      </c>
      <c r="C1" s="248"/>
      <c r="D1" s="248"/>
      <c r="E1" s="248"/>
      <c r="F1" s="248"/>
      <c r="G1" s="248"/>
      <c r="H1" s="249"/>
      <c r="I1" s="132" t="s">
        <v>17</v>
      </c>
      <c r="J1" s="11"/>
      <c r="K1" s="3"/>
      <c r="L1" s="3"/>
      <c r="M1" s="3"/>
      <c r="N1" s="3"/>
      <c r="O1" s="3"/>
      <c r="P1" s="5"/>
      <c r="Q1" s="1"/>
      <c r="R1" s="1"/>
      <c r="S1" s="3"/>
      <c r="V1" s="3"/>
      <c r="W1">
        <v>30.126000000000001</v>
      </c>
    </row>
    <row r="2" spans="1:26" ht="20.100000000000001" customHeight="1" x14ac:dyDescent="0.25">
      <c r="A2" s="11"/>
      <c r="B2" s="247" t="s">
        <v>20</v>
      </c>
      <c r="C2" s="248"/>
      <c r="D2" s="248"/>
      <c r="E2" s="248"/>
      <c r="F2" s="248"/>
      <c r="G2" s="248"/>
      <c r="H2" s="249"/>
      <c r="I2" s="132" t="s">
        <v>15</v>
      </c>
      <c r="J2" s="11"/>
      <c r="K2" s="3"/>
      <c r="L2" s="3"/>
      <c r="M2" s="3"/>
      <c r="N2" s="3"/>
      <c r="O2" s="3"/>
      <c r="P2" s="5"/>
      <c r="Q2" s="1"/>
      <c r="R2" s="1"/>
      <c r="S2" s="3"/>
      <c r="V2" s="3"/>
    </row>
    <row r="3" spans="1:26" ht="20.100000000000001" customHeight="1" x14ac:dyDescent="0.25">
      <c r="A3" s="11"/>
      <c r="B3" s="247" t="s">
        <v>21</v>
      </c>
      <c r="C3" s="248"/>
      <c r="D3" s="248"/>
      <c r="E3" s="248"/>
      <c r="F3" s="248"/>
      <c r="G3" s="248"/>
      <c r="H3" s="249"/>
      <c r="I3" s="132" t="s">
        <v>84</v>
      </c>
      <c r="J3" s="11"/>
      <c r="K3" s="3"/>
      <c r="L3" s="3"/>
      <c r="M3" s="3"/>
      <c r="N3" s="3"/>
      <c r="O3" s="3"/>
      <c r="P3" s="232">
        <v>45263</v>
      </c>
      <c r="Q3" s="1"/>
      <c r="R3" s="1"/>
      <c r="S3" s="3"/>
      <c r="V3" s="3"/>
    </row>
    <row r="4" spans="1:26" x14ac:dyDescent="0.25">
      <c r="A4" s="3"/>
      <c r="B4" s="5" t="s">
        <v>85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"/>
      <c r="R4" s="1"/>
      <c r="S4" s="3"/>
      <c r="V4" s="3"/>
    </row>
    <row r="5" spans="1:26" x14ac:dyDescent="0.25">
      <c r="A5" s="3"/>
      <c r="B5" s="148" t="s">
        <v>142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1"/>
      <c r="R5" s="1"/>
      <c r="S5" s="3"/>
      <c r="V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1"/>
      <c r="R6" s="1"/>
      <c r="S6" s="3"/>
      <c r="V6" s="3"/>
    </row>
    <row r="7" spans="1:26" x14ac:dyDescent="0.25">
      <c r="A7" s="13"/>
      <c r="B7" s="14" t="s">
        <v>509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"/>
      <c r="R7" s="1"/>
      <c r="S7" s="13"/>
      <c r="V7" s="13"/>
    </row>
    <row r="8" spans="1:26" ht="15.75" x14ac:dyDescent="0.25">
      <c r="A8" s="150" t="s">
        <v>74</v>
      </c>
      <c r="B8" s="150" t="s">
        <v>75</v>
      </c>
      <c r="C8" s="150" t="s">
        <v>76</v>
      </c>
      <c r="D8" s="150" t="s">
        <v>77</v>
      </c>
      <c r="E8" s="150" t="s">
        <v>78</v>
      </c>
      <c r="F8" s="150" t="s">
        <v>79</v>
      </c>
      <c r="G8" s="150" t="s">
        <v>53</v>
      </c>
      <c r="H8" s="150" t="s">
        <v>54</v>
      </c>
      <c r="I8" s="150" t="s">
        <v>80</v>
      </c>
      <c r="J8" s="150"/>
      <c r="K8" s="150"/>
      <c r="L8" s="150"/>
      <c r="M8" s="150"/>
      <c r="N8" s="150"/>
      <c r="O8" s="150"/>
      <c r="P8" s="150" t="s">
        <v>81</v>
      </c>
      <c r="Q8" s="146"/>
      <c r="R8" s="146"/>
      <c r="S8" s="150" t="s">
        <v>82</v>
      </c>
      <c r="T8" s="147"/>
      <c r="U8" s="147"/>
      <c r="V8" s="150" t="s">
        <v>83</v>
      </c>
      <c r="W8" s="145"/>
      <c r="X8" s="145"/>
      <c r="Y8" s="145"/>
      <c r="Z8" s="145"/>
    </row>
    <row r="9" spans="1:26" x14ac:dyDescent="0.25">
      <c r="A9" s="136"/>
      <c r="B9" s="136"/>
      <c r="C9" s="151"/>
      <c r="D9" s="140" t="s">
        <v>63</v>
      </c>
      <c r="E9" s="136"/>
      <c r="F9" s="152"/>
      <c r="G9" s="137"/>
      <c r="H9" s="137"/>
      <c r="I9" s="137"/>
      <c r="J9" s="136"/>
      <c r="K9" s="136"/>
      <c r="L9" s="136"/>
      <c r="M9" s="136"/>
      <c r="N9" s="136"/>
      <c r="O9" s="136"/>
      <c r="P9" s="136"/>
      <c r="Q9" s="107"/>
      <c r="R9" s="107"/>
      <c r="S9" s="136"/>
      <c r="T9" s="139"/>
      <c r="U9" s="139"/>
      <c r="V9" s="136"/>
      <c r="W9" s="139"/>
      <c r="X9" s="139"/>
      <c r="Y9" s="139"/>
      <c r="Z9" s="139"/>
    </row>
    <row r="10" spans="1:26" x14ac:dyDescent="0.25">
      <c r="A10" s="107"/>
      <c r="B10" s="107"/>
      <c r="C10" s="154">
        <v>1</v>
      </c>
      <c r="D10" s="154" t="s">
        <v>143</v>
      </c>
      <c r="E10" s="107"/>
      <c r="F10" s="153"/>
      <c r="G10" s="70"/>
      <c r="H10" s="70"/>
      <c r="I10" s="70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39"/>
      <c r="U10" s="139"/>
      <c r="V10" s="107"/>
      <c r="W10" s="139"/>
      <c r="X10" s="139"/>
      <c r="Y10" s="139"/>
      <c r="Z10" s="139"/>
    </row>
    <row r="11" spans="1:26" ht="24.95" customHeight="1" x14ac:dyDescent="0.25">
      <c r="A11" s="160">
        <v>1</v>
      </c>
      <c r="B11" s="155" t="s">
        <v>152</v>
      </c>
      <c r="C11" s="161" t="s">
        <v>153</v>
      </c>
      <c r="D11" s="155" t="s">
        <v>154</v>
      </c>
      <c r="E11" s="155" t="s">
        <v>117</v>
      </c>
      <c r="F11" s="156">
        <v>63.36</v>
      </c>
      <c r="G11" s="157">
        <v>0</v>
      </c>
      <c r="H11" s="157">
        <v>0</v>
      </c>
      <c r="I11" s="157">
        <f>ROUND(F11*(G11+H11),2)</f>
        <v>0</v>
      </c>
      <c r="J11" s="155">
        <f>ROUND(F11*(N11),2)</f>
        <v>2407.6799999999998</v>
      </c>
      <c r="K11" s="158">
        <f>ROUND(F11*(O11),2)</f>
        <v>0</v>
      </c>
      <c r="L11" s="158">
        <f>ROUND(F11*(G11),2)</f>
        <v>0</v>
      </c>
      <c r="M11" s="158">
        <f>ROUND(F11*(H11),2)</f>
        <v>0</v>
      </c>
      <c r="N11" s="158">
        <v>38</v>
      </c>
      <c r="O11" s="158"/>
      <c r="P11" s="162"/>
      <c r="Q11" s="162"/>
      <c r="R11" s="162"/>
      <c r="S11" s="158">
        <f>ROUND(F11*(P11),3)</f>
        <v>0</v>
      </c>
      <c r="T11" s="159"/>
      <c r="U11" s="159"/>
      <c r="V11" s="162"/>
      <c r="Z11">
        <v>0</v>
      </c>
    </row>
    <row r="12" spans="1:26" ht="24.95" customHeight="1" x14ac:dyDescent="0.25">
      <c r="A12" s="160">
        <v>2</v>
      </c>
      <c r="B12" s="155" t="s">
        <v>152</v>
      </c>
      <c r="C12" s="161" t="s">
        <v>155</v>
      </c>
      <c r="D12" s="155" t="s">
        <v>156</v>
      </c>
      <c r="E12" s="155" t="s">
        <v>89</v>
      </c>
      <c r="F12" s="156">
        <v>330</v>
      </c>
      <c r="G12" s="157">
        <v>0</v>
      </c>
      <c r="H12" s="157">
        <v>0</v>
      </c>
      <c r="I12" s="157">
        <f>ROUND(F12*(G12+H12),2)</f>
        <v>0</v>
      </c>
      <c r="J12" s="155">
        <f>ROUND(F12*(N12),2)</f>
        <v>1145.0999999999999</v>
      </c>
      <c r="K12" s="158">
        <f>ROUND(F12*(O12),2)</f>
        <v>0</v>
      </c>
      <c r="L12" s="158">
        <f>ROUND(F12*(G12),2)</f>
        <v>0</v>
      </c>
      <c r="M12" s="158">
        <f>ROUND(F12*(H12),2)</f>
        <v>0</v>
      </c>
      <c r="N12" s="158">
        <v>3.4699999999999998</v>
      </c>
      <c r="O12" s="158"/>
      <c r="P12" s="162"/>
      <c r="Q12" s="162"/>
      <c r="R12" s="162"/>
      <c r="S12" s="158">
        <f>ROUND(F12*(P12),3)</f>
        <v>0</v>
      </c>
      <c r="T12" s="159"/>
      <c r="U12" s="159"/>
      <c r="V12" s="162"/>
      <c r="Z12">
        <v>0</v>
      </c>
    </row>
    <row r="13" spans="1:26" ht="24.95" customHeight="1" x14ac:dyDescent="0.25">
      <c r="A13" s="160">
        <v>3</v>
      </c>
      <c r="B13" s="155" t="s">
        <v>152</v>
      </c>
      <c r="C13" s="161" t="s">
        <v>157</v>
      </c>
      <c r="D13" s="155" t="s">
        <v>158</v>
      </c>
      <c r="E13" s="155" t="s">
        <v>89</v>
      </c>
      <c r="F13" s="156">
        <v>200</v>
      </c>
      <c r="G13" s="157">
        <v>0</v>
      </c>
      <c r="H13" s="157">
        <v>0</v>
      </c>
      <c r="I13" s="157">
        <f>ROUND(F13*(G13+H13),2)</f>
        <v>0</v>
      </c>
      <c r="J13" s="155">
        <f>ROUND(F13*(N13),2)</f>
        <v>250</v>
      </c>
      <c r="K13" s="158">
        <f>ROUND(F13*(O13),2)</f>
        <v>0</v>
      </c>
      <c r="L13" s="158">
        <f>ROUND(F13*(G13),2)</f>
        <v>0</v>
      </c>
      <c r="M13" s="158">
        <f>ROUND(F13*(H13),2)</f>
        <v>0</v>
      </c>
      <c r="N13" s="158">
        <v>1.25</v>
      </c>
      <c r="O13" s="158"/>
      <c r="P13" s="162"/>
      <c r="Q13" s="162"/>
      <c r="R13" s="162"/>
      <c r="S13" s="158">
        <f>ROUND(F13*(P13),3)</f>
        <v>0</v>
      </c>
      <c r="T13" s="159"/>
      <c r="U13" s="159"/>
      <c r="V13" s="162"/>
      <c r="Z13">
        <v>0</v>
      </c>
    </row>
    <row r="14" spans="1:26" ht="24.95" customHeight="1" x14ac:dyDescent="0.25">
      <c r="A14" s="160">
        <v>4</v>
      </c>
      <c r="B14" s="155" t="s">
        <v>152</v>
      </c>
      <c r="C14" s="161" t="s">
        <v>153</v>
      </c>
      <c r="D14" s="155" t="s">
        <v>159</v>
      </c>
      <c r="E14" s="155" t="s">
        <v>117</v>
      </c>
      <c r="F14" s="156">
        <v>21.645</v>
      </c>
      <c r="G14" s="157">
        <v>0</v>
      </c>
      <c r="H14" s="157">
        <v>0</v>
      </c>
      <c r="I14" s="157">
        <f>ROUND(F14*(G14+H14),2)</f>
        <v>0</v>
      </c>
      <c r="J14" s="155">
        <f>ROUND(F14*(N14),2)</f>
        <v>822.51</v>
      </c>
      <c r="K14" s="158">
        <f>ROUND(F14*(O14),2)</f>
        <v>0</v>
      </c>
      <c r="L14" s="158">
        <f>ROUND(F14*(G14),2)</f>
        <v>0</v>
      </c>
      <c r="M14" s="158">
        <f>ROUND(F14*(H14),2)</f>
        <v>0</v>
      </c>
      <c r="N14" s="158">
        <v>38</v>
      </c>
      <c r="O14" s="158"/>
      <c r="P14" s="162"/>
      <c r="Q14" s="162"/>
      <c r="R14" s="162"/>
      <c r="S14" s="158">
        <f>ROUND(F14*(P14),3)</f>
        <v>0</v>
      </c>
      <c r="T14" s="159"/>
      <c r="U14" s="159"/>
      <c r="V14" s="162"/>
      <c r="Z14">
        <v>0</v>
      </c>
    </row>
    <row r="15" spans="1:26" ht="24.95" customHeight="1" x14ac:dyDescent="0.25">
      <c r="A15" s="160">
        <v>5</v>
      </c>
      <c r="B15" s="155" t="s">
        <v>152</v>
      </c>
      <c r="C15" s="161" t="s">
        <v>160</v>
      </c>
      <c r="D15" s="155" t="s">
        <v>161</v>
      </c>
      <c r="E15" s="155" t="s">
        <v>117</v>
      </c>
      <c r="F15" s="156">
        <v>44</v>
      </c>
      <c r="G15" s="157">
        <v>0</v>
      </c>
      <c r="H15" s="157">
        <v>0</v>
      </c>
      <c r="I15" s="157">
        <f>ROUND(F15*(G15+H15),2)</f>
        <v>0</v>
      </c>
      <c r="J15" s="155">
        <f>ROUND(F15*(N15),2)</f>
        <v>1672</v>
      </c>
      <c r="K15" s="158">
        <f>ROUND(F15*(O15),2)</f>
        <v>0</v>
      </c>
      <c r="L15" s="158">
        <f>ROUND(F15*(G15),2)</f>
        <v>0</v>
      </c>
      <c r="M15" s="158">
        <f>ROUND(F15*(H15),2)</f>
        <v>0</v>
      </c>
      <c r="N15" s="158">
        <v>38</v>
      </c>
      <c r="O15" s="158"/>
      <c r="P15" s="162"/>
      <c r="Q15" s="162"/>
      <c r="R15" s="162"/>
      <c r="S15" s="158">
        <f>ROUND(F15*(P15),3)</f>
        <v>0</v>
      </c>
      <c r="T15" s="159"/>
      <c r="U15" s="159"/>
      <c r="V15" s="162"/>
      <c r="Z15">
        <v>0</v>
      </c>
    </row>
    <row r="16" spans="1:26" x14ac:dyDescent="0.25">
      <c r="A16" s="107"/>
      <c r="B16" s="107"/>
      <c r="C16" s="154">
        <v>1</v>
      </c>
      <c r="D16" s="154" t="s">
        <v>143</v>
      </c>
      <c r="E16" s="107"/>
      <c r="F16" s="153"/>
      <c r="G16" s="143">
        <f>ROUND((SUM(L10:L15))/1,2)</f>
        <v>0</v>
      </c>
      <c r="H16" s="143">
        <f>ROUND((SUM(M10:M15))/1,2)</f>
        <v>0</v>
      </c>
      <c r="I16" s="143">
        <f>ROUND((SUM(I10:I15))/1,2)</f>
        <v>0</v>
      </c>
      <c r="J16" s="107"/>
      <c r="K16" s="107"/>
      <c r="L16" s="107">
        <f>ROUND((SUM(L10:L15))/1,2)</f>
        <v>0</v>
      </c>
      <c r="M16" s="107">
        <f>ROUND((SUM(M10:M15))/1,2)</f>
        <v>0</v>
      </c>
      <c r="N16" s="107"/>
      <c r="O16" s="107"/>
      <c r="P16" s="163"/>
      <c r="Q16" s="107"/>
      <c r="R16" s="107"/>
      <c r="S16" s="163">
        <f>ROUND((SUM(S10:S15))/1,2)</f>
        <v>0</v>
      </c>
      <c r="T16" s="139"/>
      <c r="U16" s="139"/>
      <c r="V16" s="2">
        <f>ROUND((SUM(V10:V15))/1,2)</f>
        <v>0</v>
      </c>
      <c r="W16" s="139"/>
      <c r="X16" s="139"/>
      <c r="Y16" s="139"/>
      <c r="Z16" s="139"/>
    </row>
    <row r="17" spans="1:26" x14ac:dyDescent="0.25">
      <c r="A17" s="1"/>
      <c r="B17" s="1"/>
      <c r="C17" s="1"/>
      <c r="D17" s="1"/>
      <c r="E17" s="1"/>
      <c r="F17" s="149"/>
      <c r="G17" s="135"/>
      <c r="H17" s="135"/>
      <c r="I17" s="135"/>
      <c r="J17" s="1"/>
      <c r="K17" s="1"/>
      <c r="L17" s="1"/>
      <c r="M17" s="1"/>
      <c r="N17" s="1"/>
      <c r="O17" s="1"/>
      <c r="P17" s="1"/>
      <c r="Q17" s="1"/>
      <c r="R17" s="1"/>
      <c r="S17" s="1"/>
      <c r="V17" s="1"/>
    </row>
    <row r="18" spans="1:26" x14ac:dyDescent="0.25">
      <c r="A18" s="107"/>
      <c r="B18" s="107"/>
      <c r="C18" s="154">
        <v>2</v>
      </c>
      <c r="D18" s="154" t="s">
        <v>144</v>
      </c>
      <c r="E18" s="107"/>
      <c r="F18" s="153"/>
      <c r="G18" s="70"/>
      <c r="H18" s="70"/>
      <c r="I18" s="70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39"/>
      <c r="U18" s="139"/>
      <c r="V18" s="107"/>
      <c r="W18" s="139"/>
      <c r="X18" s="139"/>
      <c r="Y18" s="139"/>
      <c r="Z18" s="139"/>
    </row>
    <row r="19" spans="1:26" ht="24.95" customHeight="1" x14ac:dyDescent="0.25">
      <c r="A19" s="160">
        <v>6</v>
      </c>
      <c r="B19" s="155" t="s">
        <v>86</v>
      </c>
      <c r="C19" s="161" t="s">
        <v>162</v>
      </c>
      <c r="D19" s="155" t="s">
        <v>163</v>
      </c>
      <c r="E19" s="155" t="s">
        <v>117</v>
      </c>
      <c r="F19" s="156">
        <v>69.695999999999998</v>
      </c>
      <c r="G19" s="157">
        <v>0</v>
      </c>
      <c r="H19" s="157">
        <v>0</v>
      </c>
      <c r="I19" s="157">
        <f t="shared" ref="I19:I27" si="0">ROUND(F19*(G19+H19),2)</f>
        <v>0</v>
      </c>
      <c r="J19" s="155">
        <f t="shared" ref="J19:J27" si="1">ROUND(F19*(N19),2)</f>
        <v>8199.0400000000009</v>
      </c>
      <c r="K19" s="158">
        <f t="shared" ref="K19:K27" si="2">ROUND(F19*(O19),2)</f>
        <v>0</v>
      </c>
      <c r="L19" s="158">
        <f t="shared" ref="L19:L27" si="3">ROUND(F19*(G19),2)</f>
        <v>0</v>
      </c>
      <c r="M19" s="158">
        <f t="shared" ref="M19:M27" si="4">ROUND(F19*(H19),2)</f>
        <v>0</v>
      </c>
      <c r="N19" s="158">
        <v>117.64</v>
      </c>
      <c r="O19" s="158"/>
      <c r="P19" s="162">
        <v>2.4178999999999999</v>
      </c>
      <c r="Q19" s="162"/>
      <c r="R19" s="162">
        <v>2.4178999999999999</v>
      </c>
      <c r="S19" s="158">
        <f t="shared" ref="S19:S27" si="5">ROUND(F19*(P19),3)</f>
        <v>168.518</v>
      </c>
      <c r="T19" s="159"/>
      <c r="U19" s="159"/>
      <c r="V19" s="162"/>
      <c r="Z19">
        <v>0</v>
      </c>
    </row>
    <row r="20" spans="1:26" ht="24.95" customHeight="1" x14ac:dyDescent="0.25">
      <c r="A20" s="160">
        <v>7</v>
      </c>
      <c r="B20" s="155" t="s">
        <v>86</v>
      </c>
      <c r="C20" s="161" t="s">
        <v>164</v>
      </c>
      <c r="D20" s="155" t="s">
        <v>165</v>
      </c>
      <c r="E20" s="155" t="s">
        <v>117</v>
      </c>
      <c r="F20" s="156">
        <v>9.5039999999999996</v>
      </c>
      <c r="G20" s="157">
        <v>0</v>
      </c>
      <c r="H20" s="157">
        <v>0</v>
      </c>
      <c r="I20" s="157">
        <f t="shared" si="0"/>
        <v>0</v>
      </c>
      <c r="J20" s="155">
        <f t="shared" si="1"/>
        <v>375.41</v>
      </c>
      <c r="K20" s="158">
        <f t="shared" si="2"/>
        <v>0</v>
      </c>
      <c r="L20" s="158">
        <f t="shared" si="3"/>
        <v>0</v>
      </c>
      <c r="M20" s="158">
        <f t="shared" si="4"/>
        <v>0</v>
      </c>
      <c r="N20" s="158">
        <v>39.5</v>
      </c>
      <c r="O20" s="158"/>
      <c r="P20" s="162"/>
      <c r="Q20" s="162"/>
      <c r="R20" s="162"/>
      <c r="S20" s="158">
        <f t="shared" si="5"/>
        <v>0</v>
      </c>
      <c r="T20" s="159"/>
      <c r="U20" s="159"/>
      <c r="V20" s="162"/>
      <c r="Z20">
        <v>0</v>
      </c>
    </row>
    <row r="21" spans="1:26" ht="24.95" customHeight="1" x14ac:dyDescent="0.25">
      <c r="A21" s="160">
        <v>8</v>
      </c>
      <c r="B21" s="155" t="s">
        <v>86</v>
      </c>
      <c r="C21" s="161" t="s">
        <v>164</v>
      </c>
      <c r="D21" s="155" t="s">
        <v>166</v>
      </c>
      <c r="E21" s="155" t="s">
        <v>117</v>
      </c>
      <c r="F21" s="156">
        <v>50.4</v>
      </c>
      <c r="G21" s="157">
        <v>0</v>
      </c>
      <c r="H21" s="157">
        <v>0</v>
      </c>
      <c r="I21" s="157">
        <f t="shared" si="0"/>
        <v>0</v>
      </c>
      <c r="J21" s="155">
        <f t="shared" si="1"/>
        <v>1990.8</v>
      </c>
      <c r="K21" s="158">
        <f t="shared" si="2"/>
        <v>0</v>
      </c>
      <c r="L21" s="158">
        <f t="shared" si="3"/>
        <v>0</v>
      </c>
      <c r="M21" s="158">
        <f t="shared" si="4"/>
        <v>0</v>
      </c>
      <c r="N21" s="158">
        <v>39.5</v>
      </c>
      <c r="O21" s="158"/>
      <c r="P21" s="162"/>
      <c r="Q21" s="162"/>
      <c r="R21" s="162"/>
      <c r="S21" s="158">
        <f t="shared" si="5"/>
        <v>0</v>
      </c>
      <c r="T21" s="159"/>
      <c r="U21" s="159"/>
      <c r="V21" s="162"/>
      <c r="Z21">
        <v>0</v>
      </c>
    </row>
    <row r="22" spans="1:26" ht="24.95" customHeight="1" x14ac:dyDescent="0.25">
      <c r="A22" s="160">
        <v>9</v>
      </c>
      <c r="B22" s="155" t="s">
        <v>88</v>
      </c>
      <c r="C22" s="161" t="s">
        <v>167</v>
      </c>
      <c r="D22" s="155" t="s">
        <v>168</v>
      </c>
      <c r="E22" s="155" t="s">
        <v>136</v>
      </c>
      <c r="F22" s="156">
        <v>44</v>
      </c>
      <c r="G22" s="157">
        <v>0</v>
      </c>
      <c r="H22" s="157">
        <v>0</v>
      </c>
      <c r="I22" s="157">
        <f t="shared" si="0"/>
        <v>0</v>
      </c>
      <c r="J22" s="155">
        <f t="shared" si="1"/>
        <v>2992</v>
      </c>
      <c r="K22" s="158">
        <f t="shared" si="2"/>
        <v>0</v>
      </c>
      <c r="L22" s="158">
        <f t="shared" si="3"/>
        <v>0</v>
      </c>
      <c r="M22" s="158">
        <f t="shared" si="4"/>
        <v>0</v>
      </c>
      <c r="N22" s="158">
        <v>68</v>
      </c>
      <c r="O22" s="158"/>
      <c r="P22" s="162"/>
      <c r="Q22" s="162"/>
      <c r="R22" s="162"/>
      <c r="S22" s="158">
        <f t="shared" si="5"/>
        <v>0</v>
      </c>
      <c r="T22" s="159"/>
      <c r="U22" s="159"/>
      <c r="V22" s="162"/>
      <c r="Z22">
        <v>0</v>
      </c>
    </row>
    <row r="23" spans="1:26" ht="24.95" customHeight="1" x14ac:dyDescent="0.25">
      <c r="A23" s="160">
        <v>10</v>
      </c>
      <c r="B23" s="155" t="s">
        <v>88</v>
      </c>
      <c r="C23" s="161" t="s">
        <v>167</v>
      </c>
      <c r="D23" s="155" t="s">
        <v>169</v>
      </c>
      <c r="E23" s="155" t="s">
        <v>117</v>
      </c>
      <c r="F23" s="156">
        <v>12</v>
      </c>
      <c r="G23" s="157">
        <v>0</v>
      </c>
      <c r="H23" s="157">
        <v>0</v>
      </c>
      <c r="I23" s="157">
        <f t="shared" si="0"/>
        <v>0</v>
      </c>
      <c r="J23" s="155">
        <f t="shared" si="1"/>
        <v>1776</v>
      </c>
      <c r="K23" s="158">
        <f t="shared" si="2"/>
        <v>0</v>
      </c>
      <c r="L23" s="158">
        <f t="shared" si="3"/>
        <v>0</v>
      </c>
      <c r="M23" s="158">
        <f t="shared" si="4"/>
        <v>0</v>
      </c>
      <c r="N23" s="158">
        <v>148</v>
      </c>
      <c r="O23" s="158"/>
      <c r="P23" s="162"/>
      <c r="Q23" s="162"/>
      <c r="R23" s="162"/>
      <c r="S23" s="158">
        <f t="shared" si="5"/>
        <v>0</v>
      </c>
      <c r="T23" s="159"/>
      <c r="U23" s="159"/>
      <c r="V23" s="162"/>
      <c r="Z23">
        <v>0</v>
      </c>
    </row>
    <row r="24" spans="1:26" ht="24.95" customHeight="1" x14ac:dyDescent="0.25">
      <c r="A24" s="160">
        <v>11</v>
      </c>
      <c r="B24" s="155" t="s">
        <v>86</v>
      </c>
      <c r="C24" s="161" t="s">
        <v>162</v>
      </c>
      <c r="D24" s="155" t="s">
        <v>170</v>
      </c>
      <c r="E24" s="155" t="s">
        <v>117</v>
      </c>
      <c r="F24" s="156">
        <v>23.809000000000001</v>
      </c>
      <c r="G24" s="157">
        <v>0</v>
      </c>
      <c r="H24" s="157">
        <v>0</v>
      </c>
      <c r="I24" s="157">
        <f t="shared" si="0"/>
        <v>0</v>
      </c>
      <c r="J24" s="155">
        <f t="shared" si="1"/>
        <v>2800.89</v>
      </c>
      <c r="K24" s="158">
        <f t="shared" si="2"/>
        <v>0</v>
      </c>
      <c r="L24" s="158">
        <f t="shared" si="3"/>
        <v>0</v>
      </c>
      <c r="M24" s="158">
        <f t="shared" si="4"/>
        <v>0</v>
      </c>
      <c r="N24" s="158">
        <v>117.64</v>
      </c>
      <c r="O24" s="158"/>
      <c r="P24" s="162">
        <v>2.4178999999999999</v>
      </c>
      <c r="Q24" s="162"/>
      <c r="R24" s="162">
        <v>2.4178999999999999</v>
      </c>
      <c r="S24" s="158">
        <f t="shared" si="5"/>
        <v>57.567999999999998</v>
      </c>
      <c r="T24" s="159"/>
      <c r="U24" s="159"/>
      <c r="V24" s="162"/>
      <c r="Z24">
        <v>0</v>
      </c>
    </row>
    <row r="25" spans="1:26" ht="24.95" customHeight="1" x14ac:dyDescent="0.25">
      <c r="A25" s="160">
        <v>12</v>
      </c>
      <c r="B25" s="155" t="s">
        <v>86</v>
      </c>
      <c r="C25" s="161" t="s">
        <v>164</v>
      </c>
      <c r="D25" s="155" t="s">
        <v>171</v>
      </c>
      <c r="E25" s="155" t="s">
        <v>117</v>
      </c>
      <c r="F25" s="156">
        <v>15.768000000000001</v>
      </c>
      <c r="G25" s="157">
        <v>0</v>
      </c>
      <c r="H25" s="157">
        <v>0</v>
      </c>
      <c r="I25" s="157">
        <f t="shared" si="0"/>
        <v>0</v>
      </c>
      <c r="J25" s="155">
        <f t="shared" si="1"/>
        <v>622.84</v>
      </c>
      <c r="K25" s="158">
        <f t="shared" si="2"/>
        <v>0</v>
      </c>
      <c r="L25" s="158">
        <f t="shared" si="3"/>
        <v>0</v>
      </c>
      <c r="M25" s="158">
        <f t="shared" si="4"/>
        <v>0</v>
      </c>
      <c r="N25" s="158">
        <v>39.5</v>
      </c>
      <c r="O25" s="158"/>
      <c r="P25" s="162"/>
      <c r="Q25" s="162"/>
      <c r="R25" s="162"/>
      <c r="S25" s="158">
        <f t="shared" si="5"/>
        <v>0</v>
      </c>
      <c r="T25" s="159"/>
      <c r="U25" s="159"/>
      <c r="V25" s="162"/>
      <c r="Z25">
        <v>0</v>
      </c>
    </row>
    <row r="26" spans="1:26" ht="24.95" customHeight="1" x14ac:dyDescent="0.25">
      <c r="A26" s="160">
        <v>13</v>
      </c>
      <c r="B26" s="155" t="s">
        <v>86</v>
      </c>
      <c r="C26" s="161" t="s">
        <v>164</v>
      </c>
      <c r="D26" s="155" t="s">
        <v>172</v>
      </c>
      <c r="E26" s="155" t="s">
        <v>117</v>
      </c>
      <c r="F26" s="156">
        <v>34.689</v>
      </c>
      <c r="G26" s="157">
        <v>0</v>
      </c>
      <c r="H26" s="157">
        <v>0</v>
      </c>
      <c r="I26" s="157">
        <f t="shared" si="0"/>
        <v>0</v>
      </c>
      <c r="J26" s="155">
        <f t="shared" si="1"/>
        <v>1456.94</v>
      </c>
      <c r="K26" s="158">
        <f t="shared" si="2"/>
        <v>0</v>
      </c>
      <c r="L26" s="158">
        <f t="shared" si="3"/>
        <v>0</v>
      </c>
      <c r="M26" s="158">
        <f t="shared" si="4"/>
        <v>0</v>
      </c>
      <c r="N26" s="158">
        <v>42</v>
      </c>
      <c r="O26" s="158"/>
      <c r="P26" s="162"/>
      <c r="Q26" s="162"/>
      <c r="R26" s="162"/>
      <c r="S26" s="158">
        <f t="shared" si="5"/>
        <v>0</v>
      </c>
      <c r="T26" s="159"/>
      <c r="U26" s="159"/>
      <c r="V26" s="162"/>
      <c r="Z26">
        <v>0</v>
      </c>
    </row>
    <row r="27" spans="1:26" ht="24.95" customHeight="1" x14ac:dyDescent="0.25">
      <c r="A27" s="160">
        <v>14</v>
      </c>
      <c r="B27" s="155" t="s">
        <v>86</v>
      </c>
      <c r="C27" s="161" t="s">
        <v>173</v>
      </c>
      <c r="D27" s="155" t="s">
        <v>174</v>
      </c>
      <c r="E27" s="155" t="s">
        <v>117</v>
      </c>
      <c r="F27" s="156">
        <v>44</v>
      </c>
      <c r="G27" s="157">
        <v>0</v>
      </c>
      <c r="H27" s="157">
        <v>0</v>
      </c>
      <c r="I27" s="157">
        <f t="shared" si="0"/>
        <v>0</v>
      </c>
      <c r="J27" s="155">
        <f t="shared" si="1"/>
        <v>5176.16</v>
      </c>
      <c r="K27" s="158">
        <f t="shared" si="2"/>
        <v>0</v>
      </c>
      <c r="L27" s="158">
        <f t="shared" si="3"/>
        <v>0</v>
      </c>
      <c r="M27" s="158">
        <f t="shared" si="4"/>
        <v>0</v>
      </c>
      <c r="N27" s="158">
        <v>117.64</v>
      </c>
      <c r="O27" s="158"/>
      <c r="P27" s="162">
        <v>2.19306</v>
      </c>
      <c r="Q27" s="162"/>
      <c r="R27" s="162">
        <v>2.19306</v>
      </c>
      <c r="S27" s="158">
        <f t="shared" si="5"/>
        <v>96.495000000000005</v>
      </c>
      <c r="T27" s="159"/>
      <c r="U27" s="159"/>
      <c r="V27" s="162"/>
      <c r="Z27">
        <v>0</v>
      </c>
    </row>
    <row r="28" spans="1:26" x14ac:dyDescent="0.25">
      <c r="A28" s="107"/>
      <c r="B28" s="107"/>
      <c r="C28" s="154">
        <v>2</v>
      </c>
      <c r="D28" s="154" t="s">
        <v>144</v>
      </c>
      <c r="E28" s="107"/>
      <c r="F28" s="153"/>
      <c r="G28" s="143">
        <f>ROUND((SUM(L18:L27))/1,2)</f>
        <v>0</v>
      </c>
      <c r="H28" s="143">
        <f>ROUND((SUM(M18:M27))/1,2)</f>
        <v>0</v>
      </c>
      <c r="I28" s="143">
        <f>ROUND((SUM(I18:I27))/1,2)</f>
        <v>0</v>
      </c>
      <c r="J28" s="107"/>
      <c r="K28" s="107"/>
      <c r="L28" s="107">
        <f>ROUND((SUM(L18:L27))/1,2)</f>
        <v>0</v>
      </c>
      <c r="M28" s="107">
        <f>ROUND((SUM(M18:M27))/1,2)</f>
        <v>0</v>
      </c>
      <c r="N28" s="107"/>
      <c r="O28" s="107"/>
      <c r="P28" s="163"/>
      <c r="Q28" s="107"/>
      <c r="R28" s="107"/>
      <c r="S28" s="163">
        <f>ROUND((SUM(S18:S27))/1,2)</f>
        <v>322.58</v>
      </c>
      <c r="T28" s="139"/>
      <c r="U28" s="139"/>
      <c r="V28" s="2">
        <f>ROUND((SUM(V18:V27))/1,2)</f>
        <v>0</v>
      </c>
      <c r="W28" s="139"/>
      <c r="X28" s="139"/>
      <c r="Y28" s="139"/>
      <c r="Z28" s="139"/>
    </row>
    <row r="29" spans="1:26" x14ac:dyDescent="0.25">
      <c r="A29" s="1"/>
      <c r="B29" s="1"/>
      <c r="C29" s="1"/>
      <c r="D29" s="1"/>
      <c r="E29" s="1"/>
      <c r="F29" s="149"/>
      <c r="G29" s="135"/>
      <c r="H29" s="135"/>
      <c r="I29" s="135"/>
      <c r="J29" s="1"/>
      <c r="K29" s="1"/>
      <c r="L29" s="1"/>
      <c r="M29" s="1"/>
      <c r="N29" s="1"/>
      <c r="O29" s="1"/>
      <c r="P29" s="1"/>
      <c r="Q29" s="1"/>
      <c r="R29" s="1"/>
      <c r="S29" s="1"/>
      <c r="V29" s="1"/>
    </row>
    <row r="30" spans="1:26" x14ac:dyDescent="0.25">
      <c r="A30" s="107"/>
      <c r="B30" s="107"/>
      <c r="C30" s="154">
        <v>3</v>
      </c>
      <c r="D30" s="154" t="s">
        <v>145</v>
      </c>
      <c r="E30" s="107"/>
      <c r="F30" s="153"/>
      <c r="G30" s="70"/>
      <c r="H30" s="70"/>
      <c r="I30" s="70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39"/>
      <c r="U30" s="139"/>
      <c r="V30" s="107"/>
      <c r="W30" s="139"/>
      <c r="X30" s="139"/>
      <c r="Y30" s="139"/>
      <c r="Z30" s="139"/>
    </row>
    <row r="31" spans="1:26" ht="24.95" customHeight="1" x14ac:dyDescent="0.25">
      <c r="A31" s="160">
        <v>15</v>
      </c>
      <c r="B31" s="155" t="s">
        <v>112</v>
      </c>
      <c r="C31" s="161" t="s">
        <v>175</v>
      </c>
      <c r="D31" s="155" t="s">
        <v>176</v>
      </c>
      <c r="E31" s="155" t="s">
        <v>117</v>
      </c>
      <c r="F31" s="156">
        <v>7.2</v>
      </c>
      <c r="G31" s="157">
        <v>0</v>
      </c>
      <c r="H31" s="157">
        <v>0</v>
      </c>
      <c r="I31" s="157">
        <f t="shared" ref="I31:I36" si="6">ROUND(F31*(G31+H31),2)</f>
        <v>0</v>
      </c>
      <c r="J31" s="155">
        <f t="shared" ref="J31:J36" si="7">ROUND(F31*(N31),2)</f>
        <v>1557.58</v>
      </c>
      <c r="K31" s="158">
        <f t="shared" ref="K31:K36" si="8">ROUND(F31*(O31),2)</f>
        <v>0</v>
      </c>
      <c r="L31" s="158">
        <f t="shared" ref="L31:L36" si="9">ROUND(F31*(G31),2)</f>
        <v>0</v>
      </c>
      <c r="M31" s="158">
        <f t="shared" ref="M31:M36" si="10">ROUND(F31*(H31),2)</f>
        <v>0</v>
      </c>
      <c r="N31" s="158">
        <v>216.33</v>
      </c>
      <c r="O31" s="158"/>
      <c r="P31" s="162">
        <v>1.8751500000000001</v>
      </c>
      <c r="Q31" s="162"/>
      <c r="R31" s="162">
        <v>1.8751500000000001</v>
      </c>
      <c r="S31" s="158">
        <f t="shared" ref="S31:S36" si="11">ROUND(F31*(P31),3)</f>
        <v>13.500999999999999</v>
      </c>
      <c r="T31" s="159"/>
      <c r="U31" s="159"/>
      <c r="V31" s="162"/>
      <c r="Z31">
        <v>0</v>
      </c>
    </row>
    <row r="32" spans="1:26" ht="24.95" customHeight="1" x14ac:dyDescent="0.25">
      <c r="A32" s="160">
        <v>16</v>
      </c>
      <c r="B32" s="155" t="s">
        <v>86</v>
      </c>
      <c r="C32" s="161" t="s">
        <v>177</v>
      </c>
      <c r="D32" s="155" t="s">
        <v>178</v>
      </c>
      <c r="E32" s="155" t="s">
        <v>103</v>
      </c>
      <c r="F32" s="156">
        <v>0.3</v>
      </c>
      <c r="G32" s="157">
        <v>0</v>
      </c>
      <c r="H32" s="157">
        <v>0</v>
      </c>
      <c r="I32" s="157">
        <f t="shared" si="6"/>
        <v>0</v>
      </c>
      <c r="J32" s="155">
        <f t="shared" si="7"/>
        <v>705.8</v>
      </c>
      <c r="K32" s="158">
        <f t="shared" si="8"/>
        <v>0</v>
      </c>
      <c r="L32" s="158">
        <f t="shared" si="9"/>
        <v>0</v>
      </c>
      <c r="M32" s="158">
        <f t="shared" si="10"/>
        <v>0</v>
      </c>
      <c r="N32" s="158">
        <v>2352.67</v>
      </c>
      <c r="O32" s="158"/>
      <c r="P32" s="162">
        <v>1.721E-2</v>
      </c>
      <c r="Q32" s="162"/>
      <c r="R32" s="162">
        <v>1.721E-2</v>
      </c>
      <c r="S32" s="158">
        <f t="shared" si="11"/>
        <v>5.0000000000000001E-3</v>
      </c>
      <c r="T32" s="159"/>
      <c r="U32" s="159"/>
      <c r="V32" s="162"/>
      <c r="Z32">
        <v>0</v>
      </c>
    </row>
    <row r="33" spans="1:26" ht="24.95" customHeight="1" x14ac:dyDescent="0.25">
      <c r="A33" s="160">
        <v>17</v>
      </c>
      <c r="B33" s="155" t="s">
        <v>86</v>
      </c>
      <c r="C33" s="161" t="s">
        <v>179</v>
      </c>
      <c r="D33" s="155" t="s">
        <v>180</v>
      </c>
      <c r="E33" s="155" t="s">
        <v>117</v>
      </c>
      <c r="F33" s="156">
        <v>17.582000000000001</v>
      </c>
      <c r="G33" s="157">
        <v>0</v>
      </c>
      <c r="H33" s="157">
        <v>0</v>
      </c>
      <c r="I33" s="157">
        <f t="shared" si="6"/>
        <v>0</v>
      </c>
      <c r="J33" s="155">
        <f t="shared" si="7"/>
        <v>2173.66</v>
      </c>
      <c r="K33" s="158">
        <f t="shared" si="8"/>
        <v>0</v>
      </c>
      <c r="L33" s="158">
        <f t="shared" si="9"/>
        <v>0</v>
      </c>
      <c r="M33" s="158">
        <f t="shared" si="10"/>
        <v>0</v>
      </c>
      <c r="N33" s="158">
        <v>123.63</v>
      </c>
      <c r="O33" s="158"/>
      <c r="P33" s="162">
        <v>2.21313</v>
      </c>
      <c r="Q33" s="162"/>
      <c r="R33" s="162">
        <v>2.21313</v>
      </c>
      <c r="S33" s="158">
        <f t="shared" si="11"/>
        <v>38.911000000000001</v>
      </c>
      <c r="T33" s="159"/>
      <c r="U33" s="159"/>
      <c r="V33" s="162"/>
      <c r="Z33">
        <v>0</v>
      </c>
    </row>
    <row r="34" spans="1:26" ht="24.95" customHeight="1" x14ac:dyDescent="0.25">
      <c r="A34" s="160">
        <v>18</v>
      </c>
      <c r="B34" s="155" t="s">
        <v>86</v>
      </c>
      <c r="C34" s="161" t="s">
        <v>181</v>
      </c>
      <c r="D34" s="155" t="s">
        <v>182</v>
      </c>
      <c r="E34" s="155" t="s">
        <v>89</v>
      </c>
      <c r="F34" s="156">
        <v>79.92</v>
      </c>
      <c r="G34" s="157">
        <v>0</v>
      </c>
      <c r="H34" s="157">
        <v>0</v>
      </c>
      <c r="I34" s="157">
        <f t="shared" si="6"/>
        <v>0</v>
      </c>
      <c r="J34" s="155">
        <f t="shared" si="7"/>
        <v>1161.24</v>
      </c>
      <c r="K34" s="158">
        <f t="shared" si="8"/>
        <v>0</v>
      </c>
      <c r="L34" s="158">
        <f t="shared" si="9"/>
        <v>0</v>
      </c>
      <c r="M34" s="158">
        <f t="shared" si="10"/>
        <v>0</v>
      </c>
      <c r="N34" s="158">
        <v>14.53</v>
      </c>
      <c r="O34" s="158"/>
      <c r="P34" s="162">
        <v>4.8199999999999996E-3</v>
      </c>
      <c r="Q34" s="162"/>
      <c r="R34" s="162">
        <v>4.8199999999999996E-3</v>
      </c>
      <c r="S34" s="158">
        <f t="shared" si="11"/>
        <v>0.38500000000000001</v>
      </c>
      <c r="T34" s="159"/>
      <c r="U34" s="159"/>
      <c r="V34" s="162"/>
      <c r="Z34">
        <v>0</v>
      </c>
    </row>
    <row r="35" spans="1:26" ht="24.95" customHeight="1" x14ac:dyDescent="0.25">
      <c r="A35" s="160">
        <v>19</v>
      </c>
      <c r="B35" s="155" t="s">
        <v>86</v>
      </c>
      <c r="C35" s="161" t="s">
        <v>183</v>
      </c>
      <c r="D35" s="155" t="s">
        <v>184</v>
      </c>
      <c r="E35" s="155" t="s">
        <v>89</v>
      </c>
      <c r="F35" s="156">
        <v>79.92</v>
      </c>
      <c r="G35" s="157">
        <v>0</v>
      </c>
      <c r="H35" s="157">
        <v>0</v>
      </c>
      <c r="I35" s="157">
        <f t="shared" si="6"/>
        <v>0</v>
      </c>
      <c r="J35" s="155">
        <f t="shared" si="7"/>
        <v>347.65</v>
      </c>
      <c r="K35" s="158">
        <f t="shared" si="8"/>
        <v>0</v>
      </c>
      <c r="L35" s="158">
        <f t="shared" si="9"/>
        <v>0</v>
      </c>
      <c r="M35" s="158">
        <f t="shared" si="10"/>
        <v>0</v>
      </c>
      <c r="N35" s="158">
        <v>4.3499999999999996</v>
      </c>
      <c r="O35" s="158"/>
      <c r="P35" s="162"/>
      <c r="Q35" s="162"/>
      <c r="R35" s="162"/>
      <c r="S35" s="158">
        <f t="shared" si="11"/>
        <v>0</v>
      </c>
      <c r="T35" s="159"/>
      <c r="U35" s="159"/>
      <c r="V35" s="162"/>
      <c r="Z35">
        <v>0</v>
      </c>
    </row>
    <row r="36" spans="1:26" ht="24.95" customHeight="1" x14ac:dyDescent="0.25">
      <c r="A36" s="160">
        <v>20</v>
      </c>
      <c r="B36" s="155" t="s">
        <v>86</v>
      </c>
      <c r="C36" s="161" t="s">
        <v>185</v>
      </c>
      <c r="D36" s="155" t="s">
        <v>186</v>
      </c>
      <c r="E36" s="155" t="s">
        <v>103</v>
      </c>
      <c r="F36" s="156">
        <v>1.0549999999999999</v>
      </c>
      <c r="G36" s="157">
        <v>0</v>
      </c>
      <c r="H36" s="157">
        <v>0</v>
      </c>
      <c r="I36" s="157">
        <f t="shared" si="6"/>
        <v>0</v>
      </c>
      <c r="J36" s="155">
        <f t="shared" si="7"/>
        <v>2082.5700000000002</v>
      </c>
      <c r="K36" s="158">
        <f t="shared" si="8"/>
        <v>0</v>
      </c>
      <c r="L36" s="158">
        <f t="shared" si="9"/>
        <v>0</v>
      </c>
      <c r="M36" s="158">
        <f t="shared" si="10"/>
        <v>0</v>
      </c>
      <c r="N36" s="158">
        <v>1974</v>
      </c>
      <c r="O36" s="158"/>
      <c r="P36" s="162">
        <v>1.0218699999999998</v>
      </c>
      <c r="Q36" s="162"/>
      <c r="R36" s="162">
        <v>1.0218699999999998</v>
      </c>
      <c r="S36" s="158">
        <f t="shared" si="11"/>
        <v>1.0780000000000001</v>
      </c>
      <c r="T36" s="159"/>
      <c r="U36" s="159"/>
      <c r="V36" s="162">
        <f>ROUND(F36*(X36),3)</f>
        <v>1.109</v>
      </c>
      <c r="X36">
        <v>1.0511900000000001</v>
      </c>
      <c r="Z36">
        <v>0</v>
      </c>
    </row>
    <row r="37" spans="1:26" x14ac:dyDescent="0.25">
      <c r="A37" s="107"/>
      <c r="B37" s="107"/>
      <c r="C37" s="154">
        <v>3</v>
      </c>
      <c r="D37" s="154" t="s">
        <v>145</v>
      </c>
      <c r="E37" s="107"/>
      <c r="F37" s="153"/>
      <c r="G37" s="143">
        <f>ROUND((SUM(L30:L36))/1,2)</f>
        <v>0</v>
      </c>
      <c r="H37" s="143">
        <f>ROUND((SUM(M30:M36))/1,2)</f>
        <v>0</v>
      </c>
      <c r="I37" s="143">
        <f>ROUND((SUM(I30:I36))/1,2)</f>
        <v>0</v>
      </c>
      <c r="J37" s="107"/>
      <c r="K37" s="107"/>
      <c r="L37" s="107">
        <f>ROUND((SUM(L30:L36))/1,2)</f>
        <v>0</v>
      </c>
      <c r="M37" s="107">
        <f>ROUND((SUM(M30:M36))/1,2)</f>
        <v>0</v>
      </c>
      <c r="N37" s="107"/>
      <c r="O37" s="107"/>
      <c r="P37" s="163"/>
      <c r="Q37" s="107"/>
      <c r="R37" s="107"/>
      <c r="S37" s="163">
        <f>ROUND((SUM(S30:S36))/1,2)</f>
        <v>53.88</v>
      </c>
      <c r="T37" s="139"/>
      <c r="U37" s="139"/>
      <c r="V37" s="2">
        <f>ROUND((SUM(V30:V36))/1,2)</f>
        <v>1.1100000000000001</v>
      </c>
      <c r="W37" s="139"/>
      <c r="X37" s="139"/>
      <c r="Y37" s="139"/>
      <c r="Z37" s="139"/>
    </row>
    <row r="38" spans="1:26" x14ac:dyDescent="0.25">
      <c r="A38" s="1"/>
      <c r="B38" s="1"/>
      <c r="C38" s="1"/>
      <c r="D38" s="1"/>
      <c r="E38" s="1"/>
      <c r="F38" s="149"/>
      <c r="G38" s="135"/>
      <c r="H38" s="135"/>
      <c r="I38" s="135"/>
      <c r="J38" s="1"/>
      <c r="K38" s="1"/>
      <c r="L38" s="1"/>
      <c r="M38" s="1"/>
      <c r="N38" s="1"/>
      <c r="O38" s="1"/>
      <c r="P38" s="1"/>
      <c r="Q38" s="1"/>
      <c r="R38" s="1"/>
      <c r="S38" s="1"/>
      <c r="V38" s="1"/>
    </row>
    <row r="39" spans="1:26" x14ac:dyDescent="0.25">
      <c r="A39" s="107"/>
      <c r="B39" s="107"/>
      <c r="C39" s="154">
        <v>4</v>
      </c>
      <c r="D39" s="154" t="s">
        <v>146</v>
      </c>
      <c r="E39" s="107"/>
      <c r="F39" s="153"/>
      <c r="G39" s="70"/>
      <c r="H39" s="70"/>
      <c r="I39" s="70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39"/>
      <c r="U39" s="139"/>
      <c r="V39" s="107"/>
      <c r="W39" s="139"/>
      <c r="X39" s="139"/>
      <c r="Y39" s="139"/>
      <c r="Z39" s="139"/>
    </row>
    <row r="40" spans="1:26" ht="24.95" customHeight="1" x14ac:dyDescent="0.25">
      <c r="A40" s="160">
        <v>21</v>
      </c>
      <c r="B40" s="155" t="s">
        <v>86</v>
      </c>
      <c r="C40" s="161" t="s">
        <v>187</v>
      </c>
      <c r="D40" s="155" t="s">
        <v>188</v>
      </c>
      <c r="E40" s="155" t="s">
        <v>117</v>
      </c>
      <c r="F40" s="156">
        <v>6.2569999999999997</v>
      </c>
      <c r="G40" s="157">
        <v>0</v>
      </c>
      <c r="H40" s="157">
        <v>0</v>
      </c>
      <c r="I40" s="157">
        <f>ROUND(F40*(G40+H40),2)</f>
        <v>0</v>
      </c>
      <c r="J40" s="155">
        <f>ROUND(F40*(N40),2)</f>
        <v>732.07</v>
      </c>
      <c r="K40" s="158">
        <f>ROUND(F40*(O40),2)</f>
        <v>0</v>
      </c>
      <c r="L40" s="158">
        <f>ROUND(F40*(G40),2)</f>
        <v>0</v>
      </c>
      <c r="M40" s="158">
        <f>ROUND(F40*(H40),2)</f>
        <v>0</v>
      </c>
      <c r="N40" s="158">
        <v>117</v>
      </c>
      <c r="O40" s="158"/>
      <c r="P40" s="162">
        <v>2.2132100000000001</v>
      </c>
      <c r="Q40" s="162"/>
      <c r="R40" s="162">
        <v>2.2132100000000001</v>
      </c>
      <c r="S40" s="158">
        <f>ROUND(F40*(P40),3)</f>
        <v>13.848000000000001</v>
      </c>
      <c r="T40" s="159"/>
      <c r="U40" s="159"/>
      <c r="V40" s="162"/>
      <c r="Z40">
        <v>0</v>
      </c>
    </row>
    <row r="41" spans="1:26" ht="24.95" customHeight="1" x14ac:dyDescent="0.25">
      <c r="A41" s="160">
        <v>22</v>
      </c>
      <c r="B41" s="155" t="s">
        <v>86</v>
      </c>
      <c r="C41" s="161" t="s">
        <v>189</v>
      </c>
      <c r="D41" s="155" t="s">
        <v>190</v>
      </c>
      <c r="E41" s="155" t="s">
        <v>89</v>
      </c>
      <c r="F41" s="156">
        <v>37.92</v>
      </c>
      <c r="G41" s="157">
        <v>0</v>
      </c>
      <c r="H41" s="157">
        <v>0</v>
      </c>
      <c r="I41" s="157">
        <f>ROUND(F41*(G41+H41),2)</f>
        <v>0</v>
      </c>
      <c r="J41" s="155">
        <f>ROUND(F41*(N41),2)</f>
        <v>445.94</v>
      </c>
      <c r="K41" s="158">
        <f>ROUND(F41*(O41),2)</f>
        <v>0</v>
      </c>
      <c r="L41" s="158">
        <f>ROUND(F41*(G41),2)</f>
        <v>0</v>
      </c>
      <c r="M41" s="158">
        <f>ROUND(F41*(H41),2)</f>
        <v>0</v>
      </c>
      <c r="N41" s="158">
        <v>11.76</v>
      </c>
      <c r="O41" s="158"/>
      <c r="P41" s="162">
        <v>3.4099999999999998E-3</v>
      </c>
      <c r="Q41" s="162"/>
      <c r="R41" s="162">
        <v>3.4099999999999998E-3</v>
      </c>
      <c r="S41" s="158">
        <f>ROUND(F41*(P41),3)</f>
        <v>0.129</v>
      </c>
      <c r="T41" s="159"/>
      <c r="U41" s="159"/>
      <c r="V41" s="162"/>
      <c r="Z41">
        <v>0</v>
      </c>
    </row>
    <row r="42" spans="1:26" ht="24.95" customHeight="1" x14ac:dyDescent="0.25">
      <c r="A42" s="160">
        <v>23</v>
      </c>
      <c r="B42" s="155" t="s">
        <v>86</v>
      </c>
      <c r="C42" s="161" t="s">
        <v>191</v>
      </c>
      <c r="D42" s="155" t="s">
        <v>192</v>
      </c>
      <c r="E42" s="155" t="s">
        <v>89</v>
      </c>
      <c r="F42" s="156">
        <v>37.92</v>
      </c>
      <c r="G42" s="157">
        <v>0</v>
      </c>
      <c r="H42" s="157">
        <v>0</v>
      </c>
      <c r="I42" s="157">
        <f>ROUND(F42*(G42+H42),2)</f>
        <v>0</v>
      </c>
      <c r="J42" s="155">
        <f>ROUND(F42*(N42),2)</f>
        <v>240.79</v>
      </c>
      <c r="K42" s="158">
        <f>ROUND(F42*(O42),2)</f>
        <v>0</v>
      </c>
      <c r="L42" s="158">
        <f>ROUND(F42*(G42),2)</f>
        <v>0</v>
      </c>
      <c r="M42" s="158">
        <f>ROUND(F42*(H42),2)</f>
        <v>0</v>
      </c>
      <c r="N42" s="158">
        <v>6.35</v>
      </c>
      <c r="O42" s="158"/>
      <c r="P42" s="162"/>
      <c r="Q42" s="162"/>
      <c r="R42" s="162"/>
      <c r="S42" s="158">
        <f>ROUND(F42*(P42),3)</f>
        <v>0</v>
      </c>
      <c r="T42" s="159"/>
      <c r="U42" s="159"/>
      <c r="V42" s="162"/>
      <c r="Z42">
        <v>0</v>
      </c>
    </row>
    <row r="43" spans="1:26" ht="24.95" customHeight="1" x14ac:dyDescent="0.25">
      <c r="A43" s="160">
        <v>24</v>
      </c>
      <c r="B43" s="155" t="s">
        <v>86</v>
      </c>
      <c r="C43" s="161" t="s">
        <v>193</v>
      </c>
      <c r="D43" s="155" t="s">
        <v>194</v>
      </c>
      <c r="E43" s="155" t="s">
        <v>103</v>
      </c>
      <c r="F43" s="156">
        <v>0.375</v>
      </c>
      <c r="G43" s="157">
        <v>0</v>
      </c>
      <c r="H43" s="157">
        <v>0</v>
      </c>
      <c r="I43" s="157">
        <f>ROUND(F43*(G43+H43),2)</f>
        <v>0</v>
      </c>
      <c r="J43" s="155">
        <f>ROUND(F43*(N43),2)</f>
        <v>417</v>
      </c>
      <c r="K43" s="158">
        <f>ROUND(F43*(O43),2)</f>
        <v>0</v>
      </c>
      <c r="L43" s="158">
        <f>ROUND(F43*(G43),2)</f>
        <v>0</v>
      </c>
      <c r="M43" s="158">
        <f>ROUND(F43*(H43),2)</f>
        <v>0</v>
      </c>
      <c r="N43" s="158">
        <v>1112</v>
      </c>
      <c r="O43" s="158"/>
      <c r="P43" s="162">
        <v>1.0675399999999999</v>
      </c>
      <c r="Q43" s="162"/>
      <c r="R43" s="162">
        <v>1.0675399999999999</v>
      </c>
      <c r="S43" s="158">
        <f>ROUND(F43*(P43),3)</f>
        <v>0.4</v>
      </c>
      <c r="T43" s="159"/>
      <c r="U43" s="159"/>
      <c r="V43" s="162">
        <f>ROUND(F43*(X43),3)</f>
        <v>0.39100000000000001</v>
      </c>
      <c r="X43">
        <v>1.0415700000000001</v>
      </c>
      <c r="Z43">
        <v>0</v>
      </c>
    </row>
    <row r="44" spans="1:26" x14ac:dyDescent="0.25">
      <c r="A44" s="107"/>
      <c r="B44" s="107"/>
      <c r="C44" s="154">
        <v>4</v>
      </c>
      <c r="D44" s="154" t="s">
        <v>146</v>
      </c>
      <c r="E44" s="107"/>
      <c r="F44" s="153"/>
      <c r="G44" s="143">
        <f>ROUND((SUM(L39:L43))/1,2)</f>
        <v>0</v>
      </c>
      <c r="H44" s="143">
        <f>ROUND((SUM(M39:M43))/1,2)</f>
        <v>0</v>
      </c>
      <c r="I44" s="143">
        <f>ROUND((SUM(I39:I43))/1,2)</f>
        <v>0</v>
      </c>
      <c r="J44" s="107"/>
      <c r="K44" s="107"/>
      <c r="L44" s="107">
        <f>ROUND((SUM(L39:L43))/1,2)</f>
        <v>0</v>
      </c>
      <c r="M44" s="107">
        <f>ROUND((SUM(M39:M43))/1,2)</f>
        <v>0</v>
      </c>
      <c r="N44" s="107"/>
      <c r="O44" s="107"/>
      <c r="P44" s="163"/>
      <c r="Q44" s="107"/>
      <c r="R44" s="107"/>
      <c r="S44" s="163">
        <f>ROUND((SUM(S39:S43))/1,2)</f>
        <v>14.38</v>
      </c>
      <c r="T44" s="139"/>
      <c r="U44" s="139"/>
      <c r="V44" s="2">
        <f>ROUND((SUM(V39:V43))/1,2)</f>
        <v>0.39</v>
      </c>
      <c r="W44" s="139"/>
      <c r="X44" s="139"/>
      <c r="Y44" s="139"/>
      <c r="Z44" s="139"/>
    </row>
    <row r="45" spans="1:26" x14ac:dyDescent="0.25">
      <c r="A45" s="1"/>
      <c r="B45" s="1"/>
      <c r="C45" s="1"/>
      <c r="D45" s="1"/>
      <c r="E45" s="1"/>
      <c r="F45" s="149"/>
      <c r="G45" s="135"/>
      <c r="H45" s="135"/>
      <c r="I45" s="135"/>
      <c r="J45" s="1"/>
      <c r="K45" s="1"/>
      <c r="L45" s="1"/>
      <c r="M45" s="1"/>
      <c r="N45" s="1"/>
      <c r="O45" s="1"/>
      <c r="P45" s="1"/>
      <c r="Q45" s="1"/>
      <c r="R45" s="1"/>
      <c r="S45" s="1"/>
      <c r="V45" s="1"/>
    </row>
    <row r="46" spans="1:26" x14ac:dyDescent="0.25">
      <c r="A46" s="107"/>
      <c r="B46" s="107"/>
      <c r="C46" s="154">
        <v>5</v>
      </c>
      <c r="D46" s="154" t="s">
        <v>147</v>
      </c>
      <c r="E46" s="107"/>
      <c r="F46" s="153"/>
      <c r="G46" s="70"/>
      <c r="H46" s="70"/>
      <c r="I46" s="70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39"/>
      <c r="U46" s="139"/>
      <c r="V46" s="107"/>
      <c r="W46" s="139"/>
      <c r="X46" s="139"/>
      <c r="Y46" s="139"/>
      <c r="Z46" s="139"/>
    </row>
    <row r="47" spans="1:26" ht="24.95" customHeight="1" x14ac:dyDescent="0.25">
      <c r="A47" s="160">
        <v>25</v>
      </c>
      <c r="B47" s="155" t="s">
        <v>195</v>
      </c>
      <c r="C47" s="161" t="s">
        <v>196</v>
      </c>
      <c r="D47" s="155" t="s">
        <v>197</v>
      </c>
      <c r="E47" s="155" t="s">
        <v>89</v>
      </c>
      <c r="F47" s="156">
        <v>500</v>
      </c>
      <c r="G47" s="157">
        <v>0</v>
      </c>
      <c r="H47" s="157">
        <v>0</v>
      </c>
      <c r="I47" s="157">
        <f t="shared" ref="I47:I52" si="12">ROUND(F47*(G47+H47),2)</f>
        <v>0</v>
      </c>
      <c r="J47" s="155">
        <f t="shared" ref="J47:J52" si="13">ROUND(F47*(N47),2)</f>
        <v>3800</v>
      </c>
      <c r="K47" s="158">
        <f t="shared" ref="K47:K52" si="14">ROUND(F47*(O47),2)</f>
        <v>0</v>
      </c>
      <c r="L47" s="158">
        <f t="shared" ref="L47:L52" si="15">ROUND(F47*(G47),2)</f>
        <v>0</v>
      </c>
      <c r="M47" s="158">
        <f t="shared" ref="M47:M52" si="16">ROUND(F47*(H47),2)</f>
        <v>0</v>
      </c>
      <c r="N47" s="158">
        <v>7.6</v>
      </c>
      <c r="O47" s="158"/>
      <c r="P47" s="162"/>
      <c r="Q47" s="162"/>
      <c r="R47" s="162"/>
      <c r="S47" s="158">
        <f t="shared" ref="S47:S52" si="17">ROUND(F47*(P47),3)</f>
        <v>0</v>
      </c>
      <c r="T47" s="159"/>
      <c r="U47" s="159"/>
      <c r="V47" s="162"/>
      <c r="Z47">
        <v>0</v>
      </c>
    </row>
    <row r="48" spans="1:26" ht="35.1" customHeight="1" x14ac:dyDescent="0.25">
      <c r="A48" s="160">
        <v>26</v>
      </c>
      <c r="B48" s="155" t="s">
        <v>198</v>
      </c>
      <c r="C48" s="161" t="s">
        <v>199</v>
      </c>
      <c r="D48" s="155" t="s">
        <v>200</v>
      </c>
      <c r="E48" s="155" t="s">
        <v>89</v>
      </c>
      <c r="F48" s="156">
        <v>500</v>
      </c>
      <c r="G48" s="157">
        <v>0</v>
      </c>
      <c r="H48" s="157">
        <v>0</v>
      </c>
      <c r="I48" s="157">
        <f t="shared" si="12"/>
        <v>0</v>
      </c>
      <c r="J48" s="155">
        <f t="shared" si="13"/>
        <v>13280</v>
      </c>
      <c r="K48" s="158">
        <f t="shared" si="14"/>
        <v>0</v>
      </c>
      <c r="L48" s="158">
        <f t="shared" si="15"/>
        <v>0</v>
      </c>
      <c r="M48" s="158">
        <f t="shared" si="16"/>
        <v>0</v>
      </c>
      <c r="N48" s="158">
        <v>26.56</v>
      </c>
      <c r="O48" s="158"/>
      <c r="P48" s="162">
        <v>8.3500000000000005E-2</v>
      </c>
      <c r="Q48" s="162"/>
      <c r="R48" s="162">
        <v>8.3500000000000005E-2</v>
      </c>
      <c r="S48" s="158">
        <f t="shared" si="17"/>
        <v>41.75</v>
      </c>
      <c r="T48" s="159"/>
      <c r="U48" s="159"/>
      <c r="V48" s="162"/>
      <c r="Z48">
        <v>0</v>
      </c>
    </row>
    <row r="49" spans="1:26" ht="24.95" customHeight="1" x14ac:dyDescent="0.25">
      <c r="A49" s="160">
        <v>27</v>
      </c>
      <c r="B49" s="155" t="s">
        <v>88</v>
      </c>
      <c r="C49" s="161" t="s">
        <v>201</v>
      </c>
      <c r="D49" s="155" t="s">
        <v>202</v>
      </c>
      <c r="E49" s="155" t="s">
        <v>141</v>
      </c>
      <c r="F49" s="156">
        <v>1</v>
      </c>
      <c r="G49" s="157">
        <v>0</v>
      </c>
      <c r="H49" s="157">
        <v>0</v>
      </c>
      <c r="I49" s="157">
        <f t="shared" si="12"/>
        <v>0</v>
      </c>
      <c r="J49" s="155">
        <f t="shared" si="13"/>
        <v>3200</v>
      </c>
      <c r="K49" s="158">
        <f t="shared" si="14"/>
        <v>0</v>
      </c>
      <c r="L49" s="158">
        <f t="shared" si="15"/>
        <v>0</v>
      </c>
      <c r="M49" s="158">
        <f t="shared" si="16"/>
        <v>0</v>
      </c>
      <c r="N49" s="158">
        <v>3200</v>
      </c>
      <c r="O49" s="158"/>
      <c r="P49" s="162"/>
      <c r="Q49" s="162"/>
      <c r="R49" s="162"/>
      <c r="S49" s="158">
        <f t="shared" si="17"/>
        <v>0</v>
      </c>
      <c r="T49" s="159"/>
      <c r="U49" s="159"/>
      <c r="V49" s="162"/>
      <c r="Z49">
        <v>0</v>
      </c>
    </row>
    <row r="50" spans="1:26" ht="24.95" customHeight="1" x14ac:dyDescent="0.25">
      <c r="A50" s="160">
        <v>28</v>
      </c>
      <c r="B50" s="155" t="s">
        <v>88</v>
      </c>
      <c r="C50" s="161" t="s">
        <v>201</v>
      </c>
      <c r="D50" s="155" t="s">
        <v>203</v>
      </c>
      <c r="E50" s="155" t="s">
        <v>141</v>
      </c>
      <c r="F50" s="156">
        <v>1</v>
      </c>
      <c r="G50" s="157">
        <v>0</v>
      </c>
      <c r="H50" s="157">
        <v>0</v>
      </c>
      <c r="I50" s="157">
        <f t="shared" si="12"/>
        <v>0</v>
      </c>
      <c r="J50" s="155">
        <f t="shared" si="13"/>
        <v>1250</v>
      </c>
      <c r="K50" s="158">
        <f t="shared" si="14"/>
        <v>0</v>
      </c>
      <c r="L50" s="158">
        <f t="shared" si="15"/>
        <v>0</v>
      </c>
      <c r="M50" s="158">
        <f t="shared" si="16"/>
        <v>0</v>
      </c>
      <c r="N50" s="158">
        <v>1250</v>
      </c>
      <c r="O50" s="158"/>
      <c r="P50" s="162"/>
      <c r="Q50" s="162"/>
      <c r="R50" s="162"/>
      <c r="S50" s="158">
        <f t="shared" si="17"/>
        <v>0</v>
      </c>
      <c r="T50" s="159"/>
      <c r="U50" s="159"/>
      <c r="V50" s="162"/>
      <c r="Z50">
        <v>0</v>
      </c>
    </row>
    <row r="51" spans="1:26" ht="24.95" customHeight="1" x14ac:dyDescent="0.25">
      <c r="A51" s="160">
        <v>29</v>
      </c>
      <c r="B51" s="155" t="s">
        <v>88</v>
      </c>
      <c r="C51" s="161" t="s">
        <v>201</v>
      </c>
      <c r="D51" s="155" t="s">
        <v>204</v>
      </c>
      <c r="E51" s="155" t="s">
        <v>141</v>
      </c>
      <c r="F51" s="156">
        <v>1</v>
      </c>
      <c r="G51" s="157">
        <v>0</v>
      </c>
      <c r="H51" s="157">
        <v>0</v>
      </c>
      <c r="I51" s="157">
        <f t="shared" si="12"/>
        <v>0</v>
      </c>
      <c r="J51" s="155">
        <f t="shared" si="13"/>
        <v>1400</v>
      </c>
      <c r="K51" s="158">
        <f t="shared" si="14"/>
        <v>0</v>
      </c>
      <c r="L51" s="158">
        <f t="shared" si="15"/>
        <v>0</v>
      </c>
      <c r="M51" s="158">
        <f t="shared" si="16"/>
        <v>0</v>
      </c>
      <c r="N51" s="158">
        <v>1400</v>
      </c>
      <c r="O51" s="158"/>
      <c r="P51" s="162"/>
      <c r="Q51" s="162"/>
      <c r="R51" s="162"/>
      <c r="S51" s="158">
        <f t="shared" si="17"/>
        <v>0</v>
      </c>
      <c r="T51" s="159"/>
      <c r="U51" s="159"/>
      <c r="V51" s="162"/>
      <c r="Z51">
        <v>0</v>
      </c>
    </row>
    <row r="52" spans="1:26" ht="24.95" customHeight="1" x14ac:dyDescent="0.25">
      <c r="A52" s="160">
        <v>30</v>
      </c>
      <c r="B52" s="155" t="s">
        <v>198</v>
      </c>
      <c r="C52" s="161" t="s">
        <v>205</v>
      </c>
      <c r="D52" s="155" t="s">
        <v>206</v>
      </c>
      <c r="E52" s="155" t="s">
        <v>89</v>
      </c>
      <c r="F52" s="156">
        <v>336</v>
      </c>
      <c r="G52" s="157">
        <v>0</v>
      </c>
      <c r="H52" s="157">
        <v>0</v>
      </c>
      <c r="I52" s="157">
        <f t="shared" si="12"/>
        <v>0</v>
      </c>
      <c r="J52" s="155">
        <f t="shared" si="13"/>
        <v>5483.52</v>
      </c>
      <c r="K52" s="158">
        <f t="shared" si="14"/>
        <v>0</v>
      </c>
      <c r="L52" s="158">
        <f t="shared" si="15"/>
        <v>0</v>
      </c>
      <c r="M52" s="158">
        <f t="shared" si="16"/>
        <v>0</v>
      </c>
      <c r="N52" s="158">
        <v>16.32</v>
      </c>
      <c r="O52" s="158"/>
      <c r="P52" s="162">
        <v>0.57300000000000006</v>
      </c>
      <c r="Q52" s="162"/>
      <c r="R52" s="162">
        <v>0.57300000000000006</v>
      </c>
      <c r="S52" s="158">
        <f t="shared" si="17"/>
        <v>192.52799999999999</v>
      </c>
      <c r="T52" s="159"/>
      <c r="U52" s="159"/>
      <c r="V52" s="162"/>
      <c r="Z52">
        <v>0</v>
      </c>
    </row>
    <row r="53" spans="1:26" x14ac:dyDescent="0.25">
      <c r="A53" s="107"/>
      <c r="B53" s="107"/>
      <c r="C53" s="154">
        <v>5</v>
      </c>
      <c r="D53" s="154" t="s">
        <v>147</v>
      </c>
      <c r="E53" s="107"/>
      <c r="F53" s="153"/>
      <c r="G53" s="143">
        <f>ROUND((SUM(L46:L52))/1,2)</f>
        <v>0</v>
      </c>
      <c r="H53" s="143">
        <f>ROUND((SUM(M46:M52))/1,2)</f>
        <v>0</v>
      </c>
      <c r="I53" s="143">
        <f>ROUND((SUM(I46:I52))/1,2)</f>
        <v>0</v>
      </c>
      <c r="J53" s="107"/>
      <c r="K53" s="107"/>
      <c r="L53" s="107">
        <f>ROUND((SUM(L46:L52))/1,2)</f>
        <v>0</v>
      </c>
      <c r="M53" s="107">
        <f>ROUND((SUM(M46:M52))/1,2)</f>
        <v>0</v>
      </c>
      <c r="N53" s="107"/>
      <c r="O53" s="107"/>
      <c r="P53" s="163"/>
      <c r="Q53" s="107"/>
      <c r="R53" s="107"/>
      <c r="S53" s="163">
        <f>ROUND((SUM(S46:S52))/1,2)</f>
        <v>234.28</v>
      </c>
      <c r="T53" s="139"/>
      <c r="U53" s="139"/>
      <c r="V53" s="2">
        <f>ROUND((SUM(V46:V52))/1,2)</f>
        <v>0</v>
      </c>
      <c r="W53" s="139"/>
      <c r="X53" s="139"/>
      <c r="Y53" s="139"/>
      <c r="Z53" s="139"/>
    </row>
    <row r="54" spans="1:26" x14ac:dyDescent="0.25">
      <c r="A54" s="1"/>
      <c r="B54" s="1"/>
      <c r="C54" s="1"/>
      <c r="D54" s="1"/>
      <c r="E54" s="1"/>
      <c r="F54" s="149"/>
      <c r="G54" s="135"/>
      <c r="H54" s="135"/>
      <c r="I54" s="135"/>
      <c r="J54" s="1"/>
      <c r="K54" s="1"/>
      <c r="L54" s="1"/>
      <c r="M54" s="1"/>
      <c r="N54" s="1"/>
      <c r="O54" s="1"/>
      <c r="P54" s="1"/>
      <c r="Q54" s="1"/>
      <c r="R54" s="1"/>
      <c r="S54" s="1"/>
      <c r="V54" s="1"/>
    </row>
    <row r="55" spans="1:26" x14ac:dyDescent="0.25">
      <c r="A55" s="107"/>
      <c r="B55" s="107"/>
      <c r="C55" s="154">
        <v>6</v>
      </c>
      <c r="D55" s="154" t="s">
        <v>64</v>
      </c>
      <c r="E55" s="107"/>
      <c r="F55" s="153"/>
      <c r="G55" s="70"/>
      <c r="H55" s="70"/>
      <c r="I55" s="70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39"/>
      <c r="U55" s="139"/>
      <c r="V55" s="107"/>
      <c r="W55" s="139"/>
      <c r="X55" s="139"/>
      <c r="Y55" s="139"/>
      <c r="Z55" s="139"/>
    </row>
    <row r="56" spans="1:26" ht="24.95" customHeight="1" x14ac:dyDescent="0.25">
      <c r="A56" s="160">
        <v>31</v>
      </c>
      <c r="B56" s="155" t="s">
        <v>86</v>
      </c>
      <c r="C56" s="161" t="s">
        <v>295</v>
      </c>
      <c r="D56" s="155" t="s">
        <v>296</v>
      </c>
      <c r="E56" s="155" t="s">
        <v>117</v>
      </c>
      <c r="F56" s="156">
        <v>177.756</v>
      </c>
      <c r="G56" s="157">
        <v>0</v>
      </c>
      <c r="H56" s="157">
        <v>0</v>
      </c>
      <c r="I56" s="157">
        <f t="shared" ref="I56:I66" si="18">ROUND(F56*(G56+H56),2)</f>
        <v>0</v>
      </c>
      <c r="J56" s="155">
        <f t="shared" ref="J56:J66" si="19">ROUND(F56*(N56),2)</f>
        <v>22655</v>
      </c>
      <c r="K56" s="158">
        <f t="shared" ref="K56:K66" si="20">ROUND(F56*(O56),2)</f>
        <v>0</v>
      </c>
      <c r="L56" s="158">
        <f t="shared" ref="L56:L66" si="21">ROUND(F56*(G56),2)</f>
        <v>0</v>
      </c>
      <c r="M56" s="158">
        <f t="shared" ref="M56:M66" si="22">ROUND(F56*(H56),2)</f>
        <v>0</v>
      </c>
      <c r="N56" s="158">
        <v>127.45</v>
      </c>
      <c r="O56" s="158"/>
      <c r="P56" s="162">
        <v>2.2131099999999999</v>
      </c>
      <c r="Q56" s="162"/>
      <c r="R56" s="162">
        <v>2.2131099999999999</v>
      </c>
      <c r="S56" s="158">
        <f t="shared" ref="S56:S66" si="23">ROUND(F56*(P56),3)</f>
        <v>393.39400000000001</v>
      </c>
      <c r="T56" s="159"/>
      <c r="U56" s="159"/>
      <c r="V56" s="162"/>
      <c r="Z56">
        <v>0</v>
      </c>
    </row>
    <row r="57" spans="1:26" ht="35.1" customHeight="1" x14ac:dyDescent="0.25">
      <c r="A57" s="160">
        <v>32</v>
      </c>
      <c r="B57" s="155" t="s">
        <v>86</v>
      </c>
      <c r="C57" s="161" t="s">
        <v>207</v>
      </c>
      <c r="D57" s="155" t="s">
        <v>208</v>
      </c>
      <c r="E57" s="155" t="s">
        <v>103</v>
      </c>
      <c r="F57" s="156">
        <v>4.032</v>
      </c>
      <c r="G57" s="157">
        <v>0</v>
      </c>
      <c r="H57" s="157">
        <v>0</v>
      </c>
      <c r="I57" s="157">
        <f t="shared" si="18"/>
        <v>0</v>
      </c>
      <c r="J57" s="155">
        <f t="shared" si="19"/>
        <v>8124.48</v>
      </c>
      <c r="K57" s="158">
        <f t="shared" si="20"/>
        <v>0</v>
      </c>
      <c r="L57" s="158">
        <f t="shared" si="21"/>
        <v>0</v>
      </c>
      <c r="M57" s="158">
        <f t="shared" si="22"/>
        <v>0</v>
      </c>
      <c r="N57" s="158">
        <v>2015</v>
      </c>
      <c r="O57" s="158"/>
      <c r="P57" s="162">
        <v>3.5200000000000001E-3</v>
      </c>
      <c r="Q57" s="162"/>
      <c r="R57" s="162">
        <v>3.5200000000000001E-3</v>
      </c>
      <c r="S57" s="158">
        <f t="shared" si="23"/>
        <v>1.4E-2</v>
      </c>
      <c r="T57" s="159"/>
      <c r="U57" s="159"/>
      <c r="V57" s="162"/>
      <c r="Z57">
        <v>0</v>
      </c>
    </row>
    <row r="58" spans="1:26" ht="24.95" customHeight="1" x14ac:dyDescent="0.25">
      <c r="A58" s="160">
        <v>33</v>
      </c>
      <c r="B58" s="155" t="s">
        <v>86</v>
      </c>
      <c r="C58" s="161" t="s">
        <v>209</v>
      </c>
      <c r="D58" s="155" t="s">
        <v>210</v>
      </c>
      <c r="E58" s="155" t="s">
        <v>89</v>
      </c>
      <c r="F58" s="156">
        <v>192.97</v>
      </c>
      <c r="G58" s="157">
        <v>0</v>
      </c>
      <c r="H58" s="157">
        <v>0</v>
      </c>
      <c r="I58" s="157">
        <f t="shared" si="18"/>
        <v>0</v>
      </c>
      <c r="J58" s="155">
        <f t="shared" si="19"/>
        <v>2315.64</v>
      </c>
      <c r="K58" s="158">
        <f t="shared" si="20"/>
        <v>0</v>
      </c>
      <c r="L58" s="158">
        <f t="shared" si="21"/>
        <v>0</v>
      </c>
      <c r="M58" s="158">
        <f t="shared" si="22"/>
        <v>0</v>
      </c>
      <c r="N58" s="158">
        <v>12</v>
      </c>
      <c r="O58" s="158"/>
      <c r="P58" s="162">
        <v>3.7799999999999999E-3</v>
      </c>
      <c r="Q58" s="162"/>
      <c r="R58" s="162">
        <v>3.7799999999999999E-3</v>
      </c>
      <c r="S58" s="158">
        <f t="shared" si="23"/>
        <v>0.72899999999999998</v>
      </c>
      <c r="T58" s="159"/>
      <c r="U58" s="159"/>
      <c r="V58" s="162"/>
      <c r="Z58">
        <v>0</v>
      </c>
    </row>
    <row r="59" spans="1:26" ht="24.95" customHeight="1" x14ac:dyDescent="0.25">
      <c r="A59" s="160">
        <v>34</v>
      </c>
      <c r="B59" s="155" t="s">
        <v>86</v>
      </c>
      <c r="C59" s="161" t="s">
        <v>211</v>
      </c>
      <c r="D59" s="155" t="s">
        <v>212</v>
      </c>
      <c r="E59" s="155" t="s">
        <v>87</v>
      </c>
      <c r="F59" s="156">
        <v>310.43</v>
      </c>
      <c r="G59" s="157">
        <v>0</v>
      </c>
      <c r="H59" s="157">
        <v>0</v>
      </c>
      <c r="I59" s="157">
        <f t="shared" si="18"/>
        <v>0</v>
      </c>
      <c r="J59" s="155">
        <f t="shared" si="19"/>
        <v>4718.54</v>
      </c>
      <c r="K59" s="158">
        <f t="shared" si="20"/>
        <v>0</v>
      </c>
      <c r="L59" s="158">
        <f t="shared" si="21"/>
        <v>0</v>
      </c>
      <c r="M59" s="158">
        <f t="shared" si="22"/>
        <v>0</v>
      </c>
      <c r="N59" s="158">
        <v>15.2</v>
      </c>
      <c r="O59" s="158"/>
      <c r="P59" s="162">
        <v>2.35E-2</v>
      </c>
      <c r="Q59" s="162"/>
      <c r="R59" s="162">
        <v>2.35E-2</v>
      </c>
      <c r="S59" s="158">
        <f t="shared" si="23"/>
        <v>7.2949999999999999</v>
      </c>
      <c r="T59" s="159"/>
      <c r="U59" s="159"/>
      <c r="V59" s="162"/>
      <c r="Z59">
        <v>0</v>
      </c>
    </row>
    <row r="60" spans="1:26" ht="24.95" customHeight="1" x14ac:dyDescent="0.25">
      <c r="A60" s="160">
        <v>35</v>
      </c>
      <c r="B60" s="155" t="s">
        <v>86</v>
      </c>
      <c r="C60" s="161" t="s">
        <v>213</v>
      </c>
      <c r="D60" s="155" t="s">
        <v>214</v>
      </c>
      <c r="E60" s="155" t="s">
        <v>87</v>
      </c>
      <c r="F60" s="156">
        <v>503.4</v>
      </c>
      <c r="G60" s="157">
        <v>0</v>
      </c>
      <c r="H60" s="157">
        <v>0</v>
      </c>
      <c r="I60" s="157">
        <f t="shared" si="18"/>
        <v>0</v>
      </c>
      <c r="J60" s="155">
        <f t="shared" si="19"/>
        <v>1258.5</v>
      </c>
      <c r="K60" s="158">
        <f t="shared" si="20"/>
        <v>0</v>
      </c>
      <c r="L60" s="158">
        <f t="shared" si="21"/>
        <v>0</v>
      </c>
      <c r="M60" s="158">
        <f t="shared" si="22"/>
        <v>0</v>
      </c>
      <c r="N60" s="158">
        <v>2.5</v>
      </c>
      <c r="O60" s="158"/>
      <c r="P60" s="162">
        <v>4.1000000000000002E-2</v>
      </c>
      <c r="Q60" s="162"/>
      <c r="R60" s="162">
        <v>4.1000000000000002E-2</v>
      </c>
      <c r="S60" s="158">
        <f t="shared" si="23"/>
        <v>20.638999999999999</v>
      </c>
      <c r="T60" s="159"/>
      <c r="U60" s="159"/>
      <c r="V60" s="162"/>
      <c r="Z60">
        <v>0</v>
      </c>
    </row>
    <row r="61" spans="1:26" ht="24.95" customHeight="1" x14ac:dyDescent="0.25">
      <c r="A61" s="160">
        <v>36</v>
      </c>
      <c r="B61" s="155" t="s">
        <v>88</v>
      </c>
      <c r="C61" s="161" t="s">
        <v>215</v>
      </c>
      <c r="D61" s="155" t="s">
        <v>216</v>
      </c>
      <c r="E61" s="155" t="s">
        <v>89</v>
      </c>
      <c r="F61" s="156">
        <v>1146.6199999999999</v>
      </c>
      <c r="G61" s="157">
        <v>0</v>
      </c>
      <c r="H61" s="157">
        <v>0</v>
      </c>
      <c r="I61" s="157">
        <f t="shared" si="18"/>
        <v>0</v>
      </c>
      <c r="J61" s="155">
        <f t="shared" si="19"/>
        <v>7728.22</v>
      </c>
      <c r="K61" s="158">
        <f t="shared" si="20"/>
        <v>0</v>
      </c>
      <c r="L61" s="158">
        <f t="shared" si="21"/>
        <v>0</v>
      </c>
      <c r="M61" s="158">
        <f t="shared" si="22"/>
        <v>0</v>
      </c>
      <c r="N61" s="158">
        <v>6.74</v>
      </c>
      <c r="O61" s="158"/>
      <c r="P61" s="162"/>
      <c r="Q61" s="162"/>
      <c r="R61" s="162"/>
      <c r="S61" s="158">
        <f t="shared" si="23"/>
        <v>0</v>
      </c>
      <c r="T61" s="159"/>
      <c r="U61" s="159"/>
      <c r="V61" s="162"/>
      <c r="Z61">
        <v>0</v>
      </c>
    </row>
    <row r="62" spans="1:26" ht="24.95" customHeight="1" x14ac:dyDescent="0.25">
      <c r="A62" s="160">
        <v>37</v>
      </c>
      <c r="B62" s="155" t="s">
        <v>88</v>
      </c>
      <c r="C62" s="161" t="s">
        <v>217</v>
      </c>
      <c r="D62" s="155" t="s">
        <v>218</v>
      </c>
      <c r="E62" s="155" t="s">
        <v>89</v>
      </c>
      <c r="F62" s="156">
        <v>308</v>
      </c>
      <c r="G62" s="157">
        <v>0</v>
      </c>
      <c r="H62" s="157">
        <v>0</v>
      </c>
      <c r="I62" s="157">
        <f t="shared" si="18"/>
        <v>0</v>
      </c>
      <c r="J62" s="155">
        <f t="shared" si="19"/>
        <v>2464</v>
      </c>
      <c r="K62" s="158">
        <f t="shared" si="20"/>
        <v>0</v>
      </c>
      <c r="L62" s="158">
        <f t="shared" si="21"/>
        <v>0</v>
      </c>
      <c r="M62" s="158">
        <f t="shared" si="22"/>
        <v>0</v>
      </c>
      <c r="N62" s="158">
        <v>8</v>
      </c>
      <c r="O62" s="158"/>
      <c r="P62" s="162"/>
      <c r="Q62" s="162"/>
      <c r="R62" s="162"/>
      <c r="S62" s="158">
        <f t="shared" si="23"/>
        <v>0</v>
      </c>
      <c r="T62" s="159"/>
      <c r="U62" s="159"/>
      <c r="V62" s="162"/>
      <c r="Z62">
        <v>0</v>
      </c>
    </row>
    <row r="63" spans="1:26" ht="24.95" customHeight="1" x14ac:dyDescent="0.25">
      <c r="A63" s="160">
        <v>38</v>
      </c>
      <c r="B63" s="155" t="s">
        <v>86</v>
      </c>
      <c r="C63" s="161" t="s">
        <v>219</v>
      </c>
      <c r="D63" s="155" t="s">
        <v>220</v>
      </c>
      <c r="E63" s="155" t="s">
        <v>89</v>
      </c>
      <c r="F63" s="156">
        <v>503.4</v>
      </c>
      <c r="G63" s="157">
        <v>0</v>
      </c>
      <c r="H63" s="157">
        <v>0</v>
      </c>
      <c r="I63" s="157">
        <f t="shared" si="18"/>
        <v>0</v>
      </c>
      <c r="J63" s="155">
        <f t="shared" si="19"/>
        <v>2023.67</v>
      </c>
      <c r="K63" s="158">
        <f t="shared" si="20"/>
        <v>0</v>
      </c>
      <c r="L63" s="158">
        <f t="shared" si="21"/>
        <v>0</v>
      </c>
      <c r="M63" s="158">
        <f t="shared" si="22"/>
        <v>0</v>
      </c>
      <c r="N63" s="158">
        <v>4.0199999999999996</v>
      </c>
      <c r="O63" s="158"/>
      <c r="P63" s="162">
        <v>2.8800000000000002E-3</v>
      </c>
      <c r="Q63" s="162"/>
      <c r="R63" s="162">
        <v>2.8800000000000002E-3</v>
      </c>
      <c r="S63" s="158">
        <f t="shared" si="23"/>
        <v>1.45</v>
      </c>
      <c r="T63" s="159"/>
      <c r="U63" s="159"/>
      <c r="V63" s="162"/>
      <c r="Z63">
        <v>0</v>
      </c>
    </row>
    <row r="64" spans="1:26" ht="24.95" customHeight="1" x14ac:dyDescent="0.25">
      <c r="A64" s="160">
        <v>39</v>
      </c>
      <c r="B64" s="155" t="s">
        <v>86</v>
      </c>
      <c r="C64" s="161" t="s">
        <v>221</v>
      </c>
      <c r="D64" s="155" t="s">
        <v>222</v>
      </c>
      <c r="E64" s="155" t="s">
        <v>89</v>
      </c>
      <c r="F64" s="156">
        <v>491.4</v>
      </c>
      <c r="G64" s="157">
        <v>0</v>
      </c>
      <c r="H64" s="157">
        <v>0</v>
      </c>
      <c r="I64" s="157">
        <f t="shared" si="18"/>
        <v>0</v>
      </c>
      <c r="J64" s="155">
        <f t="shared" si="19"/>
        <v>9115.4699999999993</v>
      </c>
      <c r="K64" s="158">
        <f t="shared" si="20"/>
        <v>0</v>
      </c>
      <c r="L64" s="158">
        <f t="shared" si="21"/>
        <v>0</v>
      </c>
      <c r="M64" s="158">
        <f t="shared" si="22"/>
        <v>0</v>
      </c>
      <c r="N64" s="158">
        <v>18.55</v>
      </c>
      <c r="O64" s="158"/>
      <c r="P64" s="162">
        <v>3.3599999999999998E-2</v>
      </c>
      <c r="Q64" s="162"/>
      <c r="R64" s="162">
        <v>3.3599999999999998E-2</v>
      </c>
      <c r="S64" s="158">
        <f t="shared" si="23"/>
        <v>16.510999999999999</v>
      </c>
      <c r="T64" s="159"/>
      <c r="U64" s="159"/>
      <c r="V64" s="162"/>
      <c r="Z64">
        <v>0</v>
      </c>
    </row>
    <row r="65" spans="1:26" ht="24.95" customHeight="1" x14ac:dyDescent="0.25">
      <c r="A65" s="160">
        <v>40</v>
      </c>
      <c r="B65" s="155" t="s">
        <v>86</v>
      </c>
      <c r="C65" s="161" t="s">
        <v>223</v>
      </c>
      <c r="D65" s="155" t="s">
        <v>224</v>
      </c>
      <c r="E65" s="155" t="s">
        <v>89</v>
      </c>
      <c r="F65" s="156">
        <v>503.4</v>
      </c>
      <c r="G65" s="157">
        <v>0</v>
      </c>
      <c r="H65" s="157">
        <v>0</v>
      </c>
      <c r="I65" s="157">
        <f t="shared" si="18"/>
        <v>0</v>
      </c>
      <c r="J65" s="155">
        <f t="shared" si="19"/>
        <v>2099.1799999999998</v>
      </c>
      <c r="K65" s="158">
        <f t="shared" si="20"/>
        <v>0</v>
      </c>
      <c r="L65" s="158">
        <f t="shared" si="21"/>
        <v>0</v>
      </c>
      <c r="M65" s="158">
        <f t="shared" si="22"/>
        <v>0</v>
      </c>
      <c r="N65" s="158">
        <v>4.17</v>
      </c>
      <c r="O65" s="158"/>
      <c r="P65" s="162">
        <v>1.9599999999999999E-3</v>
      </c>
      <c r="Q65" s="162"/>
      <c r="R65" s="162">
        <v>1.9599999999999999E-3</v>
      </c>
      <c r="S65" s="158">
        <f t="shared" si="23"/>
        <v>0.98699999999999999</v>
      </c>
      <c r="T65" s="159"/>
      <c r="U65" s="159"/>
      <c r="V65" s="162"/>
      <c r="Z65">
        <v>0</v>
      </c>
    </row>
    <row r="66" spans="1:26" ht="24.95" customHeight="1" x14ac:dyDescent="0.25">
      <c r="A66" s="160">
        <v>41</v>
      </c>
      <c r="B66" s="155" t="s">
        <v>88</v>
      </c>
      <c r="C66" s="161" t="s">
        <v>215</v>
      </c>
      <c r="D66" s="155" t="s">
        <v>225</v>
      </c>
      <c r="E66" s="155" t="s">
        <v>89</v>
      </c>
      <c r="F66" s="156">
        <v>888.78</v>
      </c>
      <c r="G66" s="157">
        <v>0</v>
      </c>
      <c r="H66" s="157">
        <v>0</v>
      </c>
      <c r="I66" s="157">
        <f t="shared" si="18"/>
        <v>0</v>
      </c>
      <c r="J66" s="155">
        <f t="shared" si="19"/>
        <v>3679.55</v>
      </c>
      <c r="K66" s="158">
        <f t="shared" si="20"/>
        <v>0</v>
      </c>
      <c r="L66" s="158">
        <f t="shared" si="21"/>
        <v>0</v>
      </c>
      <c r="M66" s="158">
        <f t="shared" si="22"/>
        <v>0</v>
      </c>
      <c r="N66" s="158">
        <v>4.1399999999999997</v>
      </c>
      <c r="O66" s="158"/>
      <c r="P66" s="162"/>
      <c r="Q66" s="162"/>
      <c r="R66" s="162"/>
      <c r="S66" s="158">
        <f t="shared" si="23"/>
        <v>0</v>
      </c>
      <c r="T66" s="159"/>
      <c r="U66" s="159"/>
      <c r="V66" s="162"/>
      <c r="Z66">
        <v>0</v>
      </c>
    </row>
    <row r="67" spans="1:26" x14ac:dyDescent="0.25">
      <c r="A67" s="107"/>
      <c r="B67" s="107"/>
      <c r="C67" s="154">
        <v>6</v>
      </c>
      <c r="D67" s="154" t="s">
        <v>64</v>
      </c>
      <c r="E67" s="107"/>
      <c r="F67" s="153"/>
      <c r="G67" s="143">
        <f>ROUND((SUM(L55:L66))/1,2)</f>
        <v>0</v>
      </c>
      <c r="H67" s="143">
        <f>ROUND((SUM(M55:M66))/1,2)</f>
        <v>0</v>
      </c>
      <c r="I67" s="143">
        <f>ROUND((SUM(I55:I66))/1,2)</f>
        <v>0</v>
      </c>
      <c r="J67" s="107"/>
      <c r="K67" s="107"/>
      <c r="L67" s="107">
        <f>ROUND((SUM(L55:L66))/1,2)</f>
        <v>0</v>
      </c>
      <c r="M67" s="107">
        <f>ROUND((SUM(M55:M66))/1,2)</f>
        <v>0</v>
      </c>
      <c r="N67" s="107"/>
      <c r="O67" s="107"/>
      <c r="P67" s="163"/>
      <c r="Q67" s="107"/>
      <c r="R67" s="107"/>
      <c r="S67" s="163">
        <f>ROUND((SUM(S55:S66))/1,2)</f>
        <v>441.02</v>
      </c>
      <c r="T67" s="139"/>
      <c r="U67" s="139"/>
      <c r="V67" s="2">
        <f>ROUND((SUM(V55:V66))/1,2)</f>
        <v>0</v>
      </c>
      <c r="W67" s="139"/>
      <c r="X67" s="139"/>
      <c r="Y67" s="139"/>
      <c r="Z67" s="139"/>
    </row>
    <row r="68" spans="1:26" x14ac:dyDescent="0.25">
      <c r="A68" s="1"/>
      <c r="B68" s="1"/>
      <c r="C68" s="1"/>
      <c r="D68" s="1"/>
      <c r="E68" s="1"/>
      <c r="F68" s="149"/>
      <c r="G68" s="135"/>
      <c r="H68" s="135"/>
      <c r="I68" s="135"/>
      <c r="J68" s="1"/>
      <c r="K68" s="1"/>
      <c r="L68" s="1"/>
      <c r="M68" s="1"/>
      <c r="N68" s="1"/>
      <c r="O68" s="1"/>
      <c r="P68" s="1"/>
      <c r="Q68" s="1"/>
      <c r="R68" s="1"/>
      <c r="S68" s="1"/>
      <c r="V68" s="1"/>
    </row>
    <row r="69" spans="1:26" x14ac:dyDescent="0.25">
      <c r="A69" s="107"/>
      <c r="B69" s="107"/>
      <c r="C69" s="154">
        <v>8</v>
      </c>
      <c r="D69" s="154" t="s">
        <v>148</v>
      </c>
      <c r="E69" s="107"/>
      <c r="F69" s="153"/>
      <c r="G69" s="70"/>
      <c r="H69" s="70"/>
      <c r="I69" s="70"/>
      <c r="J69" s="107"/>
      <c r="K69" s="107"/>
      <c r="L69" s="107"/>
      <c r="M69" s="107"/>
      <c r="N69" s="107"/>
      <c r="O69" s="107"/>
      <c r="P69" s="107"/>
      <c r="Q69" s="107"/>
      <c r="R69" s="107"/>
      <c r="S69" s="107"/>
      <c r="T69" s="139"/>
      <c r="U69" s="139"/>
      <c r="V69" s="107"/>
      <c r="W69" s="139"/>
      <c r="X69" s="139"/>
      <c r="Y69" s="139"/>
      <c r="Z69" s="139"/>
    </row>
    <row r="70" spans="1:26" ht="24.95" customHeight="1" x14ac:dyDescent="0.25">
      <c r="A70" s="160">
        <v>42</v>
      </c>
      <c r="B70" s="155" t="s">
        <v>226</v>
      </c>
      <c r="C70" s="161" t="s">
        <v>227</v>
      </c>
      <c r="D70" s="155" t="s">
        <v>228</v>
      </c>
      <c r="E70" s="155" t="s">
        <v>124</v>
      </c>
      <c r="F70" s="156">
        <v>140</v>
      </c>
      <c r="G70" s="157">
        <v>0</v>
      </c>
      <c r="H70" s="157">
        <v>0</v>
      </c>
      <c r="I70" s="157">
        <f>ROUND(F70*(G70+H70),2)</f>
        <v>0</v>
      </c>
      <c r="J70" s="155">
        <f>ROUND(F70*(N70),2)</f>
        <v>2147.6</v>
      </c>
      <c r="K70" s="158">
        <f>ROUND(F70*(O70),2)</f>
        <v>0</v>
      </c>
      <c r="L70" s="158">
        <f>ROUND(F70*(G70),2)</f>
        <v>0</v>
      </c>
      <c r="M70" s="158">
        <f>ROUND(F70*(H70),2)</f>
        <v>0</v>
      </c>
      <c r="N70" s="158">
        <v>15.34</v>
      </c>
      <c r="O70" s="158"/>
      <c r="P70" s="162">
        <v>2.0000000000000002E-5</v>
      </c>
      <c r="Q70" s="162"/>
      <c r="R70" s="162">
        <v>2.0000000000000002E-5</v>
      </c>
      <c r="S70" s="158">
        <f>ROUND(F70*(P70),3)</f>
        <v>3.0000000000000001E-3</v>
      </c>
      <c r="T70" s="159"/>
      <c r="U70" s="159"/>
      <c r="V70" s="162"/>
      <c r="Z70">
        <v>0</v>
      </c>
    </row>
    <row r="71" spans="1:26" x14ac:dyDescent="0.25">
      <c r="A71" s="107"/>
      <c r="B71" s="107"/>
      <c r="C71" s="154">
        <v>8</v>
      </c>
      <c r="D71" s="154" t="s">
        <v>148</v>
      </c>
      <c r="E71" s="107"/>
      <c r="F71" s="153"/>
      <c r="G71" s="143">
        <f>ROUND((SUM(L69:L70))/1,2)</f>
        <v>0</v>
      </c>
      <c r="H71" s="143">
        <f>ROUND((SUM(M69:M70))/1,2)</f>
        <v>0</v>
      </c>
      <c r="I71" s="143">
        <f>ROUND((SUM(I69:I70))/1,2)</f>
        <v>0</v>
      </c>
      <c r="J71" s="107"/>
      <c r="K71" s="107"/>
      <c r="L71" s="107">
        <f>ROUND((SUM(L69:L70))/1,2)</f>
        <v>0</v>
      </c>
      <c r="M71" s="107">
        <f>ROUND((SUM(M69:M70))/1,2)</f>
        <v>0</v>
      </c>
      <c r="N71" s="107"/>
      <c r="O71" s="107"/>
      <c r="P71" s="163"/>
      <c r="Q71" s="107"/>
      <c r="R71" s="107"/>
      <c r="S71" s="163">
        <f>ROUND((SUM(S69:S70))/1,2)</f>
        <v>0</v>
      </c>
      <c r="T71" s="139"/>
      <c r="U71" s="139"/>
      <c r="V71" s="2">
        <f>ROUND((SUM(V69:V70))/1,2)</f>
        <v>0</v>
      </c>
      <c r="W71" s="139"/>
      <c r="X71" s="139"/>
      <c r="Y71" s="139"/>
      <c r="Z71" s="139"/>
    </row>
    <row r="72" spans="1:26" x14ac:dyDescent="0.25">
      <c r="A72" s="1"/>
      <c r="B72" s="1"/>
      <c r="C72" s="1"/>
      <c r="D72" s="1"/>
      <c r="E72" s="1"/>
      <c r="F72" s="149"/>
      <c r="G72" s="135"/>
      <c r="H72" s="135"/>
      <c r="I72" s="135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6" x14ac:dyDescent="0.25">
      <c r="A73" s="107"/>
      <c r="B73" s="107"/>
      <c r="C73" s="154">
        <v>9</v>
      </c>
      <c r="D73" s="154" t="s">
        <v>65</v>
      </c>
      <c r="E73" s="107"/>
      <c r="F73" s="153"/>
      <c r="G73" s="70"/>
      <c r="H73" s="70"/>
      <c r="I73" s="70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39"/>
      <c r="U73" s="139"/>
      <c r="V73" s="107"/>
      <c r="W73" s="139"/>
      <c r="X73" s="139"/>
      <c r="Y73" s="139"/>
      <c r="Z73" s="139"/>
    </row>
    <row r="74" spans="1:26" ht="24.95" customHeight="1" x14ac:dyDescent="0.25">
      <c r="A74" s="160">
        <v>43</v>
      </c>
      <c r="B74" s="155" t="s">
        <v>90</v>
      </c>
      <c r="C74" s="161" t="s">
        <v>91</v>
      </c>
      <c r="D74" s="155" t="s">
        <v>92</v>
      </c>
      <c r="E74" s="155" t="s">
        <v>89</v>
      </c>
      <c r="F74" s="156">
        <v>160</v>
      </c>
      <c r="G74" s="157">
        <v>0</v>
      </c>
      <c r="H74" s="157">
        <v>0</v>
      </c>
      <c r="I74" s="157">
        <f t="shared" ref="I74:I90" si="24">ROUND(F74*(G74+H74),2)</f>
        <v>0</v>
      </c>
      <c r="J74" s="155">
        <f t="shared" ref="J74:J90" si="25">ROUND(F74*(N74),2)</f>
        <v>337.6</v>
      </c>
      <c r="K74" s="158">
        <f t="shared" ref="K74:K90" si="26">ROUND(F74*(O74),2)</f>
        <v>0</v>
      </c>
      <c r="L74" s="158">
        <f t="shared" ref="L74:L90" si="27">ROUND(F74*(G74),2)</f>
        <v>0</v>
      </c>
      <c r="M74" s="158">
        <f t="shared" ref="M74:M90" si="28">ROUND(F74*(H74),2)</f>
        <v>0</v>
      </c>
      <c r="N74" s="158">
        <v>2.11</v>
      </c>
      <c r="O74" s="158"/>
      <c r="P74" s="162">
        <v>2.572E-2</v>
      </c>
      <c r="Q74" s="162"/>
      <c r="R74" s="162">
        <v>2.572E-2</v>
      </c>
      <c r="S74" s="158">
        <f t="shared" ref="S74:S90" si="29">ROUND(F74*(P74),3)</f>
        <v>4.1150000000000002</v>
      </c>
      <c r="T74" s="159"/>
      <c r="U74" s="159"/>
      <c r="V74" s="162"/>
      <c r="Z74">
        <v>0</v>
      </c>
    </row>
    <row r="75" spans="1:26" ht="24.95" customHeight="1" x14ac:dyDescent="0.25">
      <c r="A75" s="160">
        <v>44</v>
      </c>
      <c r="B75" s="155" t="s">
        <v>90</v>
      </c>
      <c r="C75" s="161" t="s">
        <v>93</v>
      </c>
      <c r="D75" s="155" t="s">
        <v>94</v>
      </c>
      <c r="E75" s="155" t="s">
        <v>89</v>
      </c>
      <c r="F75" s="156">
        <v>320</v>
      </c>
      <c r="G75" s="157">
        <v>0</v>
      </c>
      <c r="H75" s="157">
        <v>0</v>
      </c>
      <c r="I75" s="157">
        <f t="shared" si="24"/>
        <v>0</v>
      </c>
      <c r="J75" s="155">
        <f t="shared" si="25"/>
        <v>454.4</v>
      </c>
      <c r="K75" s="158">
        <f t="shared" si="26"/>
        <v>0</v>
      </c>
      <c r="L75" s="158">
        <f t="shared" si="27"/>
        <v>0</v>
      </c>
      <c r="M75" s="158">
        <f t="shared" si="28"/>
        <v>0</v>
      </c>
      <c r="N75" s="158">
        <v>1.42</v>
      </c>
      <c r="O75" s="158"/>
      <c r="P75" s="162"/>
      <c r="Q75" s="162"/>
      <c r="R75" s="162"/>
      <c r="S75" s="158">
        <f t="shared" si="29"/>
        <v>0</v>
      </c>
      <c r="T75" s="159"/>
      <c r="U75" s="159"/>
      <c r="V75" s="162"/>
      <c r="Z75">
        <v>0</v>
      </c>
    </row>
    <row r="76" spans="1:26" ht="24.95" customHeight="1" x14ac:dyDescent="0.25">
      <c r="A76" s="160">
        <v>45</v>
      </c>
      <c r="B76" s="155" t="s">
        <v>95</v>
      </c>
      <c r="C76" s="161" t="s">
        <v>96</v>
      </c>
      <c r="D76" s="155" t="s">
        <v>97</v>
      </c>
      <c r="E76" s="155" t="s">
        <v>89</v>
      </c>
      <c r="F76" s="156">
        <v>160</v>
      </c>
      <c r="G76" s="157">
        <v>0</v>
      </c>
      <c r="H76" s="157">
        <v>0</v>
      </c>
      <c r="I76" s="157">
        <f t="shared" si="24"/>
        <v>0</v>
      </c>
      <c r="J76" s="155">
        <f t="shared" si="25"/>
        <v>212.8</v>
      </c>
      <c r="K76" s="158">
        <f t="shared" si="26"/>
        <v>0</v>
      </c>
      <c r="L76" s="158">
        <f t="shared" si="27"/>
        <v>0</v>
      </c>
      <c r="M76" s="158">
        <f t="shared" si="28"/>
        <v>0</v>
      </c>
      <c r="N76" s="158">
        <v>1.33</v>
      </c>
      <c r="O76" s="158"/>
      <c r="P76" s="162">
        <v>2.572E-2</v>
      </c>
      <c r="Q76" s="162"/>
      <c r="R76" s="162">
        <v>2.572E-2</v>
      </c>
      <c r="S76" s="158">
        <f t="shared" si="29"/>
        <v>4.1150000000000002</v>
      </c>
      <c r="T76" s="159"/>
      <c r="U76" s="159"/>
      <c r="V76" s="162"/>
      <c r="Z76">
        <v>0</v>
      </c>
    </row>
    <row r="77" spans="1:26" ht="24.95" customHeight="1" x14ac:dyDescent="0.25">
      <c r="A77" s="160">
        <v>46</v>
      </c>
      <c r="B77" s="155" t="s">
        <v>86</v>
      </c>
      <c r="C77" s="161" t="s">
        <v>98</v>
      </c>
      <c r="D77" s="155" t="s">
        <v>99</v>
      </c>
      <c r="E77" s="155" t="s">
        <v>89</v>
      </c>
      <c r="F77" s="156">
        <v>1146.6199999999999</v>
      </c>
      <c r="G77" s="157">
        <v>0</v>
      </c>
      <c r="H77" s="157">
        <v>0</v>
      </c>
      <c r="I77" s="157">
        <f t="shared" si="24"/>
        <v>0</v>
      </c>
      <c r="J77" s="155">
        <f t="shared" si="25"/>
        <v>4059.03</v>
      </c>
      <c r="K77" s="158">
        <f t="shared" si="26"/>
        <v>0</v>
      </c>
      <c r="L77" s="158">
        <f t="shared" si="27"/>
        <v>0</v>
      </c>
      <c r="M77" s="158">
        <f t="shared" si="28"/>
        <v>0</v>
      </c>
      <c r="N77" s="158">
        <v>3.54</v>
      </c>
      <c r="O77" s="158"/>
      <c r="P77" s="162">
        <v>4.0000000000000003E-5</v>
      </c>
      <c r="Q77" s="162"/>
      <c r="R77" s="162">
        <v>4.0000000000000003E-5</v>
      </c>
      <c r="S77" s="158">
        <f t="shared" si="29"/>
        <v>4.5999999999999999E-2</v>
      </c>
      <c r="T77" s="159"/>
      <c r="U77" s="159"/>
      <c r="V77" s="162"/>
      <c r="Z77">
        <v>0</v>
      </c>
    </row>
    <row r="78" spans="1:26" ht="24.95" customHeight="1" x14ac:dyDescent="0.25">
      <c r="A78" s="160">
        <v>47</v>
      </c>
      <c r="B78" s="155" t="s">
        <v>100</v>
      </c>
      <c r="C78" s="161" t="s">
        <v>229</v>
      </c>
      <c r="D78" s="155" t="s">
        <v>230</v>
      </c>
      <c r="E78" s="155" t="s">
        <v>117</v>
      </c>
      <c r="F78" s="156">
        <v>23.31</v>
      </c>
      <c r="G78" s="157">
        <v>0</v>
      </c>
      <c r="H78" s="157">
        <v>0</v>
      </c>
      <c r="I78" s="157">
        <f t="shared" si="24"/>
        <v>0</v>
      </c>
      <c r="J78" s="155">
        <f t="shared" si="25"/>
        <v>660.14</v>
      </c>
      <c r="K78" s="158">
        <f t="shared" si="26"/>
        <v>0</v>
      </c>
      <c r="L78" s="158">
        <f t="shared" si="27"/>
        <v>0</v>
      </c>
      <c r="M78" s="158">
        <f t="shared" si="28"/>
        <v>0</v>
      </c>
      <c r="N78" s="158">
        <v>28.32</v>
      </c>
      <c r="O78" s="158"/>
      <c r="P78" s="162"/>
      <c r="Q78" s="162"/>
      <c r="R78" s="162"/>
      <c r="S78" s="158">
        <f t="shared" si="29"/>
        <v>0</v>
      </c>
      <c r="T78" s="159"/>
      <c r="U78" s="159"/>
      <c r="V78" s="162">
        <f t="shared" ref="V78:V83" si="30">ROUND(F78*(X78),3)</f>
        <v>58.274999999999999</v>
      </c>
      <c r="X78">
        <v>2.5</v>
      </c>
      <c r="Z78">
        <v>0</v>
      </c>
    </row>
    <row r="79" spans="1:26" ht="24.95" customHeight="1" x14ac:dyDescent="0.25">
      <c r="A79" s="160">
        <v>48</v>
      </c>
      <c r="B79" s="155" t="s">
        <v>100</v>
      </c>
      <c r="C79" s="161" t="s">
        <v>231</v>
      </c>
      <c r="D79" s="155" t="s">
        <v>232</v>
      </c>
      <c r="E79" s="155" t="s">
        <v>233</v>
      </c>
      <c r="F79" s="156">
        <v>503.4</v>
      </c>
      <c r="G79" s="157">
        <v>0</v>
      </c>
      <c r="H79" s="157">
        <v>0</v>
      </c>
      <c r="I79" s="157">
        <f t="shared" si="24"/>
        <v>0</v>
      </c>
      <c r="J79" s="155">
        <f t="shared" si="25"/>
        <v>1122.58</v>
      </c>
      <c r="K79" s="158">
        <f t="shared" si="26"/>
        <v>0</v>
      </c>
      <c r="L79" s="158">
        <f t="shared" si="27"/>
        <v>0</v>
      </c>
      <c r="M79" s="158">
        <f t="shared" si="28"/>
        <v>0</v>
      </c>
      <c r="N79" s="158">
        <v>2.23</v>
      </c>
      <c r="O79" s="158"/>
      <c r="P79" s="162"/>
      <c r="Q79" s="162"/>
      <c r="R79" s="162"/>
      <c r="S79" s="158">
        <f t="shared" si="29"/>
        <v>0</v>
      </c>
      <c r="T79" s="159"/>
      <c r="U79" s="159"/>
      <c r="V79" s="162">
        <f t="shared" si="30"/>
        <v>23.155999999999999</v>
      </c>
      <c r="X79">
        <v>4.5999999999999999E-2</v>
      </c>
      <c r="Z79">
        <v>0</v>
      </c>
    </row>
    <row r="80" spans="1:26" ht="24.95" customHeight="1" x14ac:dyDescent="0.25">
      <c r="A80" s="160">
        <v>49</v>
      </c>
      <c r="B80" s="155" t="s">
        <v>100</v>
      </c>
      <c r="C80" s="161" t="s">
        <v>234</v>
      </c>
      <c r="D80" s="155" t="s">
        <v>235</v>
      </c>
      <c r="E80" s="155" t="s">
        <v>233</v>
      </c>
      <c r="F80" s="156">
        <v>491.4</v>
      </c>
      <c r="G80" s="157">
        <v>0</v>
      </c>
      <c r="H80" s="157">
        <v>0</v>
      </c>
      <c r="I80" s="157">
        <f t="shared" si="24"/>
        <v>0</v>
      </c>
      <c r="J80" s="155">
        <f t="shared" si="25"/>
        <v>972.97</v>
      </c>
      <c r="K80" s="158">
        <f t="shared" si="26"/>
        <v>0</v>
      </c>
      <c r="L80" s="158">
        <f t="shared" si="27"/>
        <v>0</v>
      </c>
      <c r="M80" s="158">
        <f t="shared" si="28"/>
        <v>0</v>
      </c>
      <c r="N80" s="158">
        <v>1.98</v>
      </c>
      <c r="O80" s="158"/>
      <c r="P80" s="162"/>
      <c r="Q80" s="162"/>
      <c r="R80" s="162"/>
      <c r="S80" s="158">
        <f t="shared" si="29"/>
        <v>0</v>
      </c>
      <c r="T80" s="159"/>
      <c r="U80" s="159"/>
      <c r="V80" s="162">
        <f t="shared" si="30"/>
        <v>24.57</v>
      </c>
      <c r="X80">
        <v>0.05</v>
      </c>
      <c r="Z80">
        <v>0</v>
      </c>
    </row>
    <row r="81" spans="1:26" ht="24.95" customHeight="1" x14ac:dyDescent="0.25">
      <c r="A81" s="160">
        <v>50</v>
      </c>
      <c r="B81" s="155" t="s">
        <v>100</v>
      </c>
      <c r="C81" s="161" t="s">
        <v>236</v>
      </c>
      <c r="D81" s="155" t="s">
        <v>237</v>
      </c>
      <c r="E81" s="155" t="s">
        <v>117</v>
      </c>
      <c r="F81" s="156">
        <v>15</v>
      </c>
      <c r="G81" s="157">
        <v>0</v>
      </c>
      <c r="H81" s="157">
        <v>0</v>
      </c>
      <c r="I81" s="157">
        <f t="shared" si="24"/>
        <v>0</v>
      </c>
      <c r="J81" s="155">
        <f t="shared" si="25"/>
        <v>1122.9000000000001</v>
      </c>
      <c r="K81" s="158">
        <f t="shared" si="26"/>
        <v>0</v>
      </c>
      <c r="L81" s="158">
        <f t="shared" si="27"/>
        <v>0</v>
      </c>
      <c r="M81" s="158">
        <f t="shared" si="28"/>
        <v>0</v>
      </c>
      <c r="N81" s="158">
        <v>74.86</v>
      </c>
      <c r="O81" s="158"/>
      <c r="P81" s="162"/>
      <c r="Q81" s="162"/>
      <c r="R81" s="162"/>
      <c r="S81" s="158">
        <f t="shared" si="29"/>
        <v>0</v>
      </c>
      <c r="T81" s="159"/>
      <c r="U81" s="159"/>
      <c r="V81" s="162">
        <f t="shared" si="30"/>
        <v>33</v>
      </c>
      <c r="X81">
        <v>2.2000000000000002</v>
      </c>
      <c r="Z81">
        <v>0</v>
      </c>
    </row>
    <row r="82" spans="1:26" ht="24.95" customHeight="1" x14ac:dyDescent="0.25">
      <c r="A82" s="160">
        <v>51</v>
      </c>
      <c r="B82" s="155" t="s">
        <v>100</v>
      </c>
      <c r="C82" s="161" t="s">
        <v>238</v>
      </c>
      <c r="D82" s="155" t="s">
        <v>239</v>
      </c>
      <c r="E82" s="155" t="s">
        <v>233</v>
      </c>
      <c r="F82" s="156">
        <v>28</v>
      </c>
      <c r="G82" s="157">
        <v>0</v>
      </c>
      <c r="H82" s="157">
        <v>0</v>
      </c>
      <c r="I82" s="157">
        <f t="shared" si="24"/>
        <v>0</v>
      </c>
      <c r="J82" s="155">
        <f t="shared" si="25"/>
        <v>652.67999999999995</v>
      </c>
      <c r="K82" s="158">
        <f t="shared" si="26"/>
        <v>0</v>
      </c>
      <c r="L82" s="158">
        <f t="shared" si="27"/>
        <v>0</v>
      </c>
      <c r="M82" s="158">
        <f t="shared" si="28"/>
        <v>0</v>
      </c>
      <c r="N82" s="158">
        <v>23.31</v>
      </c>
      <c r="O82" s="158"/>
      <c r="P82" s="162">
        <v>4.4000000000000002E-4</v>
      </c>
      <c r="Q82" s="162"/>
      <c r="R82" s="162">
        <v>4.4000000000000002E-4</v>
      </c>
      <c r="S82" s="158">
        <f t="shared" si="29"/>
        <v>1.2E-2</v>
      </c>
      <c r="T82" s="159"/>
      <c r="U82" s="159"/>
      <c r="V82" s="162">
        <f t="shared" si="30"/>
        <v>0.7</v>
      </c>
      <c r="X82">
        <v>2.5000000000000001E-2</v>
      </c>
      <c r="Z82">
        <v>0</v>
      </c>
    </row>
    <row r="83" spans="1:26" ht="24.95" customHeight="1" x14ac:dyDescent="0.25">
      <c r="A83" s="160">
        <v>52</v>
      </c>
      <c r="B83" s="155" t="s">
        <v>100</v>
      </c>
      <c r="C83" s="161" t="s">
        <v>240</v>
      </c>
      <c r="D83" s="155" t="s">
        <v>241</v>
      </c>
      <c r="E83" s="155" t="s">
        <v>117</v>
      </c>
      <c r="F83" s="156">
        <v>4.9000000000000004</v>
      </c>
      <c r="G83" s="157">
        <v>0</v>
      </c>
      <c r="H83" s="157">
        <v>0</v>
      </c>
      <c r="I83" s="157">
        <f t="shared" si="24"/>
        <v>0</v>
      </c>
      <c r="J83" s="155">
        <f t="shared" si="25"/>
        <v>215.31</v>
      </c>
      <c r="K83" s="158">
        <f t="shared" si="26"/>
        <v>0</v>
      </c>
      <c r="L83" s="158">
        <f t="shared" si="27"/>
        <v>0</v>
      </c>
      <c r="M83" s="158">
        <f t="shared" si="28"/>
        <v>0</v>
      </c>
      <c r="N83" s="158">
        <v>43.94</v>
      </c>
      <c r="O83" s="158"/>
      <c r="P83" s="162"/>
      <c r="Q83" s="162"/>
      <c r="R83" s="162"/>
      <c r="S83" s="158">
        <f t="shared" si="29"/>
        <v>0</v>
      </c>
      <c r="T83" s="159"/>
      <c r="U83" s="159"/>
      <c r="V83" s="162">
        <f t="shared" si="30"/>
        <v>8.82</v>
      </c>
      <c r="X83">
        <v>1.8</v>
      </c>
      <c r="Z83">
        <v>0</v>
      </c>
    </row>
    <row r="84" spans="1:26" ht="24.95" customHeight="1" x14ac:dyDescent="0.25">
      <c r="A84" s="160">
        <v>53</v>
      </c>
      <c r="B84" s="155" t="s">
        <v>100</v>
      </c>
      <c r="C84" s="161" t="s">
        <v>101</v>
      </c>
      <c r="D84" s="155" t="s">
        <v>102</v>
      </c>
      <c r="E84" s="155" t="s">
        <v>103</v>
      </c>
      <c r="F84" s="156">
        <v>2032.86</v>
      </c>
      <c r="G84" s="157">
        <v>0</v>
      </c>
      <c r="H84" s="157">
        <v>0</v>
      </c>
      <c r="I84" s="157">
        <f t="shared" si="24"/>
        <v>0</v>
      </c>
      <c r="J84" s="155">
        <f t="shared" si="25"/>
        <v>2114.17</v>
      </c>
      <c r="K84" s="158">
        <f t="shared" si="26"/>
        <v>0</v>
      </c>
      <c r="L84" s="158">
        <f t="shared" si="27"/>
        <v>0</v>
      </c>
      <c r="M84" s="158">
        <f t="shared" si="28"/>
        <v>0</v>
      </c>
      <c r="N84" s="158">
        <v>1.04</v>
      </c>
      <c r="O84" s="158"/>
      <c r="P84" s="162"/>
      <c r="Q84" s="162"/>
      <c r="R84" s="162"/>
      <c r="S84" s="158">
        <f t="shared" si="29"/>
        <v>0</v>
      </c>
      <c r="T84" s="159"/>
      <c r="U84" s="159"/>
      <c r="V84" s="162"/>
      <c r="Z84">
        <v>0</v>
      </c>
    </row>
    <row r="85" spans="1:26" ht="24.95" customHeight="1" x14ac:dyDescent="0.25">
      <c r="A85" s="160">
        <v>54</v>
      </c>
      <c r="B85" s="155" t="s">
        <v>100</v>
      </c>
      <c r="C85" s="161" t="s">
        <v>104</v>
      </c>
      <c r="D85" s="155" t="s">
        <v>105</v>
      </c>
      <c r="E85" s="155" t="s">
        <v>103</v>
      </c>
      <c r="F85" s="156">
        <v>203.286</v>
      </c>
      <c r="G85" s="157">
        <v>0</v>
      </c>
      <c r="H85" s="157">
        <v>0</v>
      </c>
      <c r="I85" s="157">
        <f t="shared" si="24"/>
        <v>0</v>
      </c>
      <c r="J85" s="155">
        <f t="shared" si="25"/>
        <v>2724.03</v>
      </c>
      <c r="K85" s="158">
        <f t="shared" si="26"/>
        <v>0</v>
      </c>
      <c r="L85" s="158">
        <f t="shared" si="27"/>
        <v>0</v>
      </c>
      <c r="M85" s="158">
        <f t="shared" si="28"/>
        <v>0</v>
      </c>
      <c r="N85" s="158">
        <v>13.4</v>
      </c>
      <c r="O85" s="158"/>
      <c r="P85" s="162"/>
      <c r="Q85" s="162"/>
      <c r="R85" s="162"/>
      <c r="S85" s="158">
        <f t="shared" si="29"/>
        <v>0</v>
      </c>
      <c r="T85" s="159"/>
      <c r="U85" s="159"/>
      <c r="V85" s="162"/>
      <c r="Z85">
        <v>0</v>
      </c>
    </row>
    <row r="86" spans="1:26" ht="24.95" customHeight="1" x14ac:dyDescent="0.25">
      <c r="A86" s="160">
        <v>55</v>
      </c>
      <c r="B86" s="155" t="s">
        <v>100</v>
      </c>
      <c r="C86" s="161" t="s">
        <v>106</v>
      </c>
      <c r="D86" s="155" t="s">
        <v>107</v>
      </c>
      <c r="E86" s="155" t="s">
        <v>103</v>
      </c>
      <c r="F86" s="156">
        <v>3862.4340000000002</v>
      </c>
      <c r="G86" s="157">
        <v>0</v>
      </c>
      <c r="H86" s="157">
        <v>0</v>
      </c>
      <c r="I86" s="157">
        <f t="shared" si="24"/>
        <v>0</v>
      </c>
      <c r="J86" s="155">
        <f t="shared" si="25"/>
        <v>1776.72</v>
      </c>
      <c r="K86" s="158">
        <f t="shared" si="26"/>
        <v>0</v>
      </c>
      <c r="L86" s="158">
        <f t="shared" si="27"/>
        <v>0</v>
      </c>
      <c r="M86" s="158">
        <f t="shared" si="28"/>
        <v>0</v>
      </c>
      <c r="N86" s="158">
        <v>0.46</v>
      </c>
      <c r="O86" s="158"/>
      <c r="P86" s="162"/>
      <c r="Q86" s="162"/>
      <c r="R86" s="162"/>
      <c r="S86" s="158">
        <f t="shared" si="29"/>
        <v>0</v>
      </c>
      <c r="T86" s="159"/>
      <c r="U86" s="159"/>
      <c r="V86" s="162"/>
      <c r="Z86">
        <v>0</v>
      </c>
    </row>
    <row r="87" spans="1:26" ht="24.95" customHeight="1" x14ac:dyDescent="0.25">
      <c r="A87" s="160">
        <v>56</v>
      </c>
      <c r="B87" s="155" t="s">
        <v>100</v>
      </c>
      <c r="C87" s="161" t="s">
        <v>108</v>
      </c>
      <c r="D87" s="155" t="s">
        <v>109</v>
      </c>
      <c r="E87" s="155" t="s">
        <v>103</v>
      </c>
      <c r="F87" s="156">
        <v>203.286</v>
      </c>
      <c r="G87" s="157">
        <v>0</v>
      </c>
      <c r="H87" s="157">
        <v>0</v>
      </c>
      <c r="I87" s="157">
        <f t="shared" si="24"/>
        <v>0</v>
      </c>
      <c r="J87" s="155">
        <f t="shared" si="25"/>
        <v>7115.01</v>
      </c>
      <c r="K87" s="158">
        <f t="shared" si="26"/>
        <v>0</v>
      </c>
      <c r="L87" s="158">
        <f t="shared" si="27"/>
        <v>0</v>
      </c>
      <c r="M87" s="158">
        <f t="shared" si="28"/>
        <v>0</v>
      </c>
      <c r="N87" s="158">
        <v>35</v>
      </c>
      <c r="O87" s="158"/>
      <c r="P87" s="162"/>
      <c r="Q87" s="162"/>
      <c r="R87" s="162"/>
      <c r="S87" s="158">
        <f t="shared" si="29"/>
        <v>0</v>
      </c>
      <c r="T87" s="159"/>
      <c r="U87" s="159"/>
      <c r="V87" s="162"/>
      <c r="Z87">
        <v>0</v>
      </c>
    </row>
    <row r="88" spans="1:26" ht="24.95" customHeight="1" x14ac:dyDescent="0.25">
      <c r="A88" s="160">
        <v>57</v>
      </c>
      <c r="B88" s="155" t="s">
        <v>100</v>
      </c>
      <c r="C88" s="161" t="s">
        <v>110</v>
      </c>
      <c r="D88" s="155" t="s">
        <v>111</v>
      </c>
      <c r="E88" s="155" t="s">
        <v>103</v>
      </c>
      <c r="F88" s="156">
        <v>203.28579999999999</v>
      </c>
      <c r="G88" s="157">
        <v>0</v>
      </c>
      <c r="H88" s="157">
        <v>0</v>
      </c>
      <c r="I88" s="157">
        <f t="shared" si="24"/>
        <v>0</v>
      </c>
      <c r="J88" s="155">
        <f t="shared" si="25"/>
        <v>1884.46</v>
      </c>
      <c r="K88" s="158">
        <f t="shared" si="26"/>
        <v>0</v>
      </c>
      <c r="L88" s="158">
        <f t="shared" si="27"/>
        <v>0</v>
      </c>
      <c r="M88" s="158">
        <f t="shared" si="28"/>
        <v>0</v>
      </c>
      <c r="N88" s="158">
        <v>9.27</v>
      </c>
      <c r="O88" s="158"/>
      <c r="P88" s="162"/>
      <c r="Q88" s="162"/>
      <c r="R88" s="162"/>
      <c r="S88" s="158">
        <f t="shared" si="29"/>
        <v>0</v>
      </c>
      <c r="T88" s="159"/>
      <c r="U88" s="159"/>
      <c r="V88" s="162"/>
      <c r="Z88">
        <v>0</v>
      </c>
    </row>
    <row r="89" spans="1:26" ht="24.95" customHeight="1" x14ac:dyDescent="0.25">
      <c r="A89" s="160">
        <v>58</v>
      </c>
      <c r="B89" s="155" t="s">
        <v>88</v>
      </c>
      <c r="C89" s="161" t="s">
        <v>242</v>
      </c>
      <c r="D89" s="155" t="s">
        <v>243</v>
      </c>
      <c r="E89" s="155" t="s">
        <v>136</v>
      </c>
      <c r="F89" s="156">
        <v>1</v>
      </c>
      <c r="G89" s="157">
        <v>0</v>
      </c>
      <c r="H89" s="157">
        <v>0</v>
      </c>
      <c r="I89" s="157">
        <f t="shared" si="24"/>
        <v>0</v>
      </c>
      <c r="J89" s="155">
        <f t="shared" si="25"/>
        <v>1980</v>
      </c>
      <c r="K89" s="158">
        <f t="shared" si="26"/>
        <v>0</v>
      </c>
      <c r="L89" s="158">
        <f t="shared" si="27"/>
        <v>0</v>
      </c>
      <c r="M89" s="158">
        <f t="shared" si="28"/>
        <v>0</v>
      </c>
      <c r="N89" s="158">
        <v>1980</v>
      </c>
      <c r="O89" s="158"/>
      <c r="P89" s="162"/>
      <c r="Q89" s="162"/>
      <c r="R89" s="162"/>
      <c r="S89" s="158">
        <f t="shared" si="29"/>
        <v>0</v>
      </c>
      <c r="T89" s="159"/>
      <c r="U89" s="159"/>
      <c r="V89" s="162"/>
      <c r="Z89">
        <v>0</v>
      </c>
    </row>
    <row r="90" spans="1:26" ht="24.95" customHeight="1" x14ac:dyDescent="0.25">
      <c r="A90" s="160">
        <v>59</v>
      </c>
      <c r="B90" s="155" t="s">
        <v>88</v>
      </c>
      <c r="C90" s="161" t="s">
        <v>242</v>
      </c>
      <c r="D90" s="155" t="s">
        <v>244</v>
      </c>
      <c r="E90" s="155" t="s">
        <v>136</v>
      </c>
      <c r="F90" s="156">
        <v>1</v>
      </c>
      <c r="G90" s="157">
        <v>0</v>
      </c>
      <c r="H90" s="157">
        <v>0</v>
      </c>
      <c r="I90" s="157">
        <f t="shared" si="24"/>
        <v>0</v>
      </c>
      <c r="J90" s="155">
        <f t="shared" si="25"/>
        <v>890</v>
      </c>
      <c r="K90" s="158">
        <f t="shared" si="26"/>
        <v>0</v>
      </c>
      <c r="L90" s="158">
        <f t="shared" si="27"/>
        <v>0</v>
      </c>
      <c r="M90" s="158">
        <f t="shared" si="28"/>
        <v>0</v>
      </c>
      <c r="N90" s="158">
        <v>890</v>
      </c>
      <c r="O90" s="158"/>
      <c r="P90" s="162"/>
      <c r="Q90" s="162"/>
      <c r="R90" s="162"/>
      <c r="S90" s="158">
        <f t="shared" si="29"/>
        <v>0</v>
      </c>
      <c r="T90" s="159"/>
      <c r="U90" s="159"/>
      <c r="V90" s="162"/>
      <c r="Z90">
        <v>0</v>
      </c>
    </row>
    <row r="91" spans="1:26" x14ac:dyDescent="0.25">
      <c r="A91" s="107"/>
      <c r="B91" s="107"/>
      <c r="C91" s="154">
        <v>9</v>
      </c>
      <c r="D91" s="154" t="s">
        <v>65</v>
      </c>
      <c r="E91" s="107"/>
      <c r="F91" s="153"/>
      <c r="G91" s="143">
        <f>ROUND((SUM(L73:L90))/1,2)</f>
        <v>0</v>
      </c>
      <c r="H91" s="143">
        <f>ROUND((SUM(M73:M90))/1,2)</f>
        <v>0</v>
      </c>
      <c r="I91" s="143">
        <f>ROUND((SUM(I73:I90))/1,2)</f>
        <v>0</v>
      </c>
      <c r="J91" s="107"/>
      <c r="K91" s="107"/>
      <c r="L91" s="107">
        <f>ROUND((SUM(L73:L90))/1,2)</f>
        <v>0</v>
      </c>
      <c r="M91" s="107">
        <f>ROUND((SUM(M73:M90))/1,2)</f>
        <v>0</v>
      </c>
      <c r="N91" s="107"/>
      <c r="O91" s="107"/>
      <c r="P91" s="163"/>
      <c r="Q91" s="107"/>
      <c r="R91" s="107"/>
      <c r="S91" s="163">
        <f>ROUND((SUM(S73:S90))/1,2)</f>
        <v>8.2899999999999991</v>
      </c>
      <c r="T91" s="139"/>
      <c r="U91" s="139"/>
      <c r="V91" s="2">
        <f>ROUND((SUM(V73:V90))/1,2)</f>
        <v>148.52000000000001</v>
      </c>
      <c r="W91" s="139"/>
      <c r="X91" s="139"/>
      <c r="Y91" s="139"/>
      <c r="Z91" s="139"/>
    </row>
    <row r="92" spans="1:26" x14ac:dyDescent="0.25">
      <c r="A92" s="1"/>
      <c r="B92" s="1"/>
      <c r="C92" s="1"/>
      <c r="D92" s="1"/>
      <c r="E92" s="1"/>
      <c r="F92" s="149"/>
      <c r="G92" s="135"/>
      <c r="H92" s="135"/>
      <c r="I92" s="135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6" x14ac:dyDescent="0.25">
      <c r="A93" s="107"/>
      <c r="B93" s="107"/>
      <c r="C93" s="154">
        <v>99</v>
      </c>
      <c r="D93" s="154" t="s">
        <v>66</v>
      </c>
      <c r="E93" s="107"/>
      <c r="F93" s="153"/>
      <c r="G93" s="70"/>
      <c r="H93" s="70"/>
      <c r="I93" s="70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39"/>
      <c r="U93" s="139"/>
      <c r="V93" s="107"/>
      <c r="W93" s="139"/>
      <c r="X93" s="139"/>
      <c r="Y93" s="139"/>
      <c r="Z93" s="139"/>
    </row>
    <row r="94" spans="1:26" ht="24.95" customHeight="1" x14ac:dyDescent="0.25">
      <c r="A94" s="160">
        <v>60</v>
      </c>
      <c r="B94" s="155" t="s">
        <v>112</v>
      </c>
      <c r="C94" s="161" t="s">
        <v>113</v>
      </c>
      <c r="D94" s="155" t="s">
        <v>245</v>
      </c>
      <c r="E94" s="155" t="s">
        <v>103</v>
      </c>
      <c r="F94" s="156">
        <v>1180.6994452099998</v>
      </c>
      <c r="G94" s="157">
        <v>0</v>
      </c>
      <c r="H94" s="157">
        <v>0</v>
      </c>
      <c r="I94" s="157">
        <f>ROUND(F94*(G94+H94),2)</f>
        <v>0</v>
      </c>
      <c r="J94" s="155">
        <f>ROUND(F94*(N94),2)</f>
        <v>18985.650000000001</v>
      </c>
      <c r="K94" s="158">
        <f>ROUND(F94*(O94),2)</f>
        <v>0</v>
      </c>
      <c r="L94" s="158">
        <f>ROUND(F94*(G94),2)</f>
        <v>0</v>
      </c>
      <c r="M94" s="158">
        <f>ROUND(F94*(H94),2)</f>
        <v>0</v>
      </c>
      <c r="N94" s="158">
        <v>16.079999999999998</v>
      </c>
      <c r="O94" s="158"/>
      <c r="P94" s="162"/>
      <c r="Q94" s="162"/>
      <c r="R94" s="162"/>
      <c r="S94" s="158">
        <f>ROUND(F94*(P94),3)</f>
        <v>0</v>
      </c>
      <c r="T94" s="159"/>
      <c r="U94" s="159"/>
      <c r="V94" s="162"/>
      <c r="Z94">
        <v>0</v>
      </c>
    </row>
    <row r="95" spans="1:26" x14ac:dyDescent="0.25">
      <c r="A95" s="107"/>
      <c r="B95" s="107"/>
      <c r="C95" s="154">
        <v>99</v>
      </c>
      <c r="D95" s="154" t="s">
        <v>66</v>
      </c>
      <c r="E95" s="107"/>
      <c r="F95" s="153"/>
      <c r="G95" s="143">
        <f>ROUND((SUM(L93:L94))/1,2)</f>
        <v>0</v>
      </c>
      <c r="H95" s="143">
        <f>ROUND((SUM(M93:M94))/1,2)</f>
        <v>0</v>
      </c>
      <c r="I95" s="143">
        <f>ROUND((SUM(I93:I94))/1,2)</f>
        <v>0</v>
      </c>
      <c r="J95" s="107"/>
      <c r="K95" s="107"/>
      <c r="L95" s="107">
        <f>ROUND((SUM(L93:L94))/1,2)</f>
        <v>0</v>
      </c>
      <c r="M95" s="107">
        <f>ROUND((SUM(M93:M94))/1,2)</f>
        <v>0</v>
      </c>
      <c r="N95" s="107"/>
      <c r="O95" s="107"/>
      <c r="P95" s="163"/>
      <c r="Q95" s="107"/>
      <c r="R95" s="107"/>
      <c r="S95" s="163">
        <f>ROUND((SUM(S93:S94))/1,2)</f>
        <v>0</v>
      </c>
      <c r="T95" s="139"/>
      <c r="U95" s="139"/>
      <c r="V95" s="2">
        <f>ROUND((SUM(V93:V94))/1,2)</f>
        <v>0</v>
      </c>
      <c r="W95" s="139"/>
      <c r="X95" s="139"/>
      <c r="Y95" s="139"/>
      <c r="Z95" s="139"/>
    </row>
    <row r="96" spans="1:26" x14ac:dyDescent="0.25">
      <c r="A96" s="1"/>
      <c r="B96" s="1"/>
      <c r="C96" s="1"/>
      <c r="D96" s="1"/>
      <c r="E96" s="1"/>
      <c r="F96" s="149"/>
      <c r="G96" s="135"/>
      <c r="H96" s="135"/>
      <c r="I96" s="135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6" x14ac:dyDescent="0.25">
      <c r="A97" s="107"/>
      <c r="B97" s="107"/>
      <c r="C97" s="107"/>
      <c r="D97" s="2" t="s">
        <v>63</v>
      </c>
      <c r="E97" s="107"/>
      <c r="F97" s="153"/>
      <c r="G97" s="143">
        <f>ROUND((SUM(L9:L96))/2,2)</f>
        <v>0</v>
      </c>
      <c r="H97" s="143">
        <f>ROUND((SUM(M9:M96))/2,2)</f>
        <v>0</v>
      </c>
      <c r="I97" s="143">
        <f>ROUND((SUM(I9:I96))/2,2)</f>
        <v>0</v>
      </c>
      <c r="J97" s="153"/>
      <c r="K97" s="107"/>
      <c r="L97" s="70">
        <f>ROUND((SUM(L9:L96))/2,2)</f>
        <v>0</v>
      </c>
      <c r="M97" s="70">
        <f>ROUND((SUM(M9:M96))/2,2)</f>
        <v>0</v>
      </c>
      <c r="N97" s="107"/>
      <c r="O97" s="107"/>
      <c r="P97" s="163"/>
      <c r="Q97" s="107"/>
      <c r="R97" s="107"/>
      <c r="S97" s="163">
        <f>ROUND((SUM(S9:S96))/2,2)</f>
        <v>1074.43</v>
      </c>
      <c r="T97" s="139"/>
      <c r="U97" s="139"/>
      <c r="V97" s="2">
        <f>ROUND((SUM(V9:V96))/2,2)</f>
        <v>150.02000000000001</v>
      </c>
    </row>
    <row r="98" spans="1:26" x14ac:dyDescent="0.25">
      <c r="A98" s="1"/>
      <c r="B98" s="1"/>
      <c r="C98" s="1"/>
      <c r="D98" s="1"/>
      <c r="E98" s="1"/>
      <c r="F98" s="149"/>
      <c r="G98" s="135"/>
      <c r="H98" s="135"/>
      <c r="I98" s="135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6" x14ac:dyDescent="0.25">
      <c r="A99" s="107"/>
      <c r="B99" s="107"/>
      <c r="C99" s="107"/>
      <c r="D99" s="2" t="s">
        <v>67</v>
      </c>
      <c r="E99" s="107"/>
      <c r="F99" s="153"/>
      <c r="G99" s="70"/>
      <c r="H99" s="70"/>
      <c r="I99" s="70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39"/>
      <c r="U99" s="139"/>
      <c r="V99" s="107"/>
      <c r="W99" s="139"/>
      <c r="X99" s="139"/>
      <c r="Y99" s="139"/>
      <c r="Z99" s="139"/>
    </row>
    <row r="100" spans="1:26" x14ac:dyDescent="0.25">
      <c r="A100" s="107"/>
      <c r="B100" s="107"/>
      <c r="C100" s="154">
        <v>722</v>
      </c>
      <c r="D100" s="154" t="s">
        <v>149</v>
      </c>
      <c r="E100" s="107"/>
      <c r="F100" s="153"/>
      <c r="G100" s="70"/>
      <c r="H100" s="70"/>
      <c r="I100" s="70"/>
      <c r="J100" s="107"/>
      <c r="K100" s="107"/>
      <c r="L100" s="107"/>
      <c r="M100" s="107"/>
      <c r="N100" s="107"/>
      <c r="O100" s="107"/>
      <c r="P100" s="107"/>
      <c r="Q100" s="107"/>
      <c r="R100" s="107"/>
      <c r="S100" s="107"/>
      <c r="T100" s="139"/>
      <c r="U100" s="139"/>
      <c r="V100" s="107"/>
      <c r="W100" s="139"/>
      <c r="X100" s="139"/>
      <c r="Y100" s="139"/>
      <c r="Z100" s="139"/>
    </row>
    <row r="101" spans="1:26" ht="24.95" customHeight="1" x14ac:dyDescent="0.25">
      <c r="A101" s="160">
        <v>61</v>
      </c>
      <c r="B101" s="155">
        <v>722</v>
      </c>
      <c r="C101" s="161" t="s">
        <v>246</v>
      </c>
      <c r="D101" s="155" t="s">
        <v>247</v>
      </c>
      <c r="E101" s="155" t="s">
        <v>141</v>
      </c>
      <c r="F101" s="156">
        <v>1</v>
      </c>
      <c r="G101" s="157">
        <v>0</v>
      </c>
      <c r="H101" s="157">
        <v>0</v>
      </c>
      <c r="I101" s="157">
        <f>ROUND(F101*(G101+H101),2)</f>
        <v>0</v>
      </c>
      <c r="J101" s="155">
        <f>ROUND(F101*(N101),2)</f>
        <v>1900</v>
      </c>
      <c r="K101" s="158">
        <f>ROUND(F101*(O101),2)</f>
        <v>0</v>
      </c>
      <c r="L101" s="158">
        <f>ROUND(F101*(G101),2)</f>
        <v>0</v>
      </c>
      <c r="M101" s="158">
        <f>ROUND(F101*(H101),2)</f>
        <v>0</v>
      </c>
      <c r="N101" s="158">
        <v>1900</v>
      </c>
      <c r="O101" s="158"/>
      <c r="P101" s="162"/>
      <c r="Q101" s="162"/>
      <c r="R101" s="162"/>
      <c r="S101" s="158">
        <f>ROUND(F101*(P101),3)</f>
        <v>0</v>
      </c>
      <c r="T101" s="159"/>
      <c r="U101" s="159"/>
      <c r="V101" s="162"/>
      <c r="Z101">
        <v>0</v>
      </c>
    </row>
    <row r="102" spans="1:26" ht="24.95" customHeight="1" x14ac:dyDescent="0.25">
      <c r="A102" s="160">
        <v>62</v>
      </c>
      <c r="B102" s="155">
        <v>722</v>
      </c>
      <c r="C102" s="161" t="s">
        <v>246</v>
      </c>
      <c r="D102" s="155" t="s">
        <v>248</v>
      </c>
      <c r="E102" s="155" t="s">
        <v>141</v>
      </c>
      <c r="F102" s="156">
        <v>6</v>
      </c>
      <c r="G102" s="157">
        <v>0</v>
      </c>
      <c r="H102" s="157">
        <v>0</v>
      </c>
      <c r="I102" s="157">
        <f>ROUND(F102*(G102+H102),2)</f>
        <v>0</v>
      </c>
      <c r="J102" s="155">
        <f>ROUND(F102*(N102),2)</f>
        <v>348</v>
      </c>
      <c r="K102" s="158">
        <f>ROUND(F102*(O102),2)</f>
        <v>0</v>
      </c>
      <c r="L102" s="158">
        <f>ROUND(F102*(G102),2)</f>
        <v>0</v>
      </c>
      <c r="M102" s="158">
        <f>ROUND(F102*(H102),2)</f>
        <v>0</v>
      </c>
      <c r="N102" s="158">
        <v>58</v>
      </c>
      <c r="O102" s="158"/>
      <c r="P102" s="162"/>
      <c r="Q102" s="162"/>
      <c r="R102" s="162"/>
      <c r="S102" s="158">
        <f>ROUND(F102*(P102),3)</f>
        <v>0</v>
      </c>
      <c r="T102" s="159"/>
      <c r="U102" s="159"/>
      <c r="V102" s="162"/>
      <c r="Z102">
        <v>0</v>
      </c>
    </row>
    <row r="103" spans="1:26" ht="24.95" customHeight="1" x14ac:dyDescent="0.25">
      <c r="A103" s="160">
        <v>63</v>
      </c>
      <c r="B103" s="155">
        <v>722</v>
      </c>
      <c r="C103" s="161" t="s">
        <v>246</v>
      </c>
      <c r="D103" s="155" t="s">
        <v>249</v>
      </c>
      <c r="E103" s="155" t="s">
        <v>141</v>
      </c>
      <c r="F103" s="156">
        <v>6</v>
      </c>
      <c r="G103" s="157">
        <v>0</v>
      </c>
      <c r="H103" s="157">
        <v>0</v>
      </c>
      <c r="I103" s="157">
        <f>ROUND(F103*(G103+H103),2)</f>
        <v>0</v>
      </c>
      <c r="J103" s="155">
        <f>ROUND(F103*(N103),2)</f>
        <v>360</v>
      </c>
      <c r="K103" s="158">
        <f>ROUND(F103*(O103),2)</f>
        <v>0</v>
      </c>
      <c r="L103" s="158">
        <f>ROUND(F103*(G103),2)</f>
        <v>0</v>
      </c>
      <c r="M103" s="158">
        <f>ROUND(F103*(H103),2)</f>
        <v>0</v>
      </c>
      <c r="N103" s="158">
        <v>60</v>
      </c>
      <c r="O103" s="158"/>
      <c r="P103" s="162"/>
      <c r="Q103" s="162"/>
      <c r="R103" s="162"/>
      <c r="S103" s="158">
        <f>ROUND(F103*(P103),3)</f>
        <v>0</v>
      </c>
      <c r="T103" s="159"/>
      <c r="U103" s="159"/>
      <c r="V103" s="162"/>
      <c r="Z103">
        <v>0</v>
      </c>
    </row>
    <row r="104" spans="1:26" ht="24.95" customHeight="1" x14ac:dyDescent="0.25">
      <c r="A104" s="160">
        <v>64</v>
      </c>
      <c r="B104" s="155">
        <v>722</v>
      </c>
      <c r="C104" s="161" t="s">
        <v>246</v>
      </c>
      <c r="D104" s="155" t="s">
        <v>250</v>
      </c>
      <c r="E104" s="155" t="s">
        <v>141</v>
      </c>
      <c r="F104" s="156">
        <v>1</v>
      </c>
      <c r="G104" s="157">
        <v>0</v>
      </c>
      <c r="H104" s="157">
        <v>0</v>
      </c>
      <c r="I104" s="157">
        <f>ROUND(F104*(G104+H104),2)</f>
        <v>0</v>
      </c>
      <c r="J104" s="155">
        <f>ROUND(F104*(N104),2)</f>
        <v>150</v>
      </c>
      <c r="K104" s="158">
        <f>ROUND(F104*(O104),2)</f>
        <v>0</v>
      </c>
      <c r="L104" s="158">
        <f>ROUND(F104*(G104),2)</f>
        <v>0</v>
      </c>
      <c r="M104" s="158">
        <f>ROUND(F104*(H104),2)</f>
        <v>0</v>
      </c>
      <c r="N104" s="158">
        <v>150</v>
      </c>
      <c r="O104" s="158"/>
      <c r="P104" s="162"/>
      <c r="Q104" s="162"/>
      <c r="R104" s="162"/>
      <c r="S104" s="158">
        <f>ROUND(F104*(P104),3)</f>
        <v>0</v>
      </c>
      <c r="T104" s="159"/>
      <c r="U104" s="159"/>
      <c r="V104" s="162"/>
      <c r="Z104">
        <v>0</v>
      </c>
    </row>
    <row r="105" spans="1:26" ht="24.95" customHeight="1" x14ac:dyDescent="0.25">
      <c r="A105" s="160">
        <v>65</v>
      </c>
      <c r="B105" s="155">
        <v>722</v>
      </c>
      <c r="C105" s="161" t="s">
        <v>246</v>
      </c>
      <c r="D105" s="155" t="s">
        <v>251</v>
      </c>
      <c r="E105" s="155" t="s">
        <v>136</v>
      </c>
      <c r="F105" s="156">
        <v>1</v>
      </c>
      <c r="G105" s="157">
        <v>0</v>
      </c>
      <c r="H105" s="157">
        <v>0</v>
      </c>
      <c r="I105" s="157">
        <f>ROUND(F105*(G105+H105),2)</f>
        <v>0</v>
      </c>
      <c r="J105" s="155">
        <f>ROUND(F105*(N105),2)</f>
        <v>540</v>
      </c>
      <c r="K105" s="158">
        <f>ROUND(F105*(O105),2)</f>
        <v>0</v>
      </c>
      <c r="L105" s="158">
        <f>ROUND(F105*(G105),2)</f>
        <v>0</v>
      </c>
      <c r="M105" s="158">
        <f>ROUND(F105*(H105),2)</f>
        <v>0</v>
      </c>
      <c r="N105" s="158">
        <v>540</v>
      </c>
      <c r="O105" s="158"/>
      <c r="P105" s="162"/>
      <c r="Q105" s="162"/>
      <c r="R105" s="162"/>
      <c r="S105" s="158">
        <f>ROUND(F105*(P105),3)</f>
        <v>0</v>
      </c>
      <c r="T105" s="159"/>
      <c r="U105" s="159"/>
      <c r="V105" s="162"/>
      <c r="Z105">
        <v>0</v>
      </c>
    </row>
    <row r="106" spans="1:26" x14ac:dyDescent="0.25">
      <c r="A106" s="107"/>
      <c r="B106" s="107"/>
      <c r="C106" s="154">
        <v>722</v>
      </c>
      <c r="D106" s="154" t="s">
        <v>149</v>
      </c>
      <c r="E106" s="107"/>
      <c r="F106" s="153"/>
      <c r="G106" s="143">
        <f>ROUND((SUM(L100:L105))/1,2)</f>
        <v>0</v>
      </c>
      <c r="H106" s="143">
        <f>ROUND((SUM(M100:M105))/1,2)</f>
        <v>0</v>
      </c>
      <c r="I106" s="143">
        <f>ROUND((SUM(I100:I105))/1,2)</f>
        <v>0</v>
      </c>
      <c r="J106" s="107"/>
      <c r="K106" s="107"/>
      <c r="L106" s="107">
        <f>ROUND((SUM(L100:L105))/1,2)</f>
        <v>0</v>
      </c>
      <c r="M106" s="107">
        <f>ROUND((SUM(M100:M105))/1,2)</f>
        <v>0</v>
      </c>
      <c r="N106" s="107"/>
      <c r="O106" s="107"/>
      <c r="P106" s="163"/>
      <c r="Q106" s="107"/>
      <c r="R106" s="107"/>
      <c r="S106" s="163">
        <f>ROUND((SUM(S100:S105))/1,2)</f>
        <v>0</v>
      </c>
      <c r="T106" s="139"/>
      <c r="U106" s="139"/>
      <c r="V106" s="2">
        <f>ROUND((SUM(V100:V105))/1,2)</f>
        <v>0</v>
      </c>
      <c r="W106" s="139"/>
      <c r="X106" s="139"/>
      <c r="Y106" s="139"/>
      <c r="Z106" s="139"/>
    </row>
    <row r="107" spans="1:26" x14ac:dyDescent="0.25">
      <c r="A107" s="1"/>
      <c r="B107" s="1"/>
      <c r="C107" s="1"/>
      <c r="D107" s="1"/>
      <c r="E107" s="1"/>
      <c r="F107" s="149"/>
      <c r="G107" s="135"/>
      <c r="H107" s="135"/>
      <c r="I107" s="135"/>
      <c r="J107" s="1"/>
      <c r="K107" s="1"/>
      <c r="L107" s="1"/>
      <c r="M107" s="1"/>
      <c r="N107" s="1"/>
      <c r="O107" s="1"/>
      <c r="P107" s="1"/>
      <c r="Q107" s="1"/>
      <c r="R107" s="1"/>
      <c r="S107" s="1"/>
      <c r="V107" s="1"/>
    </row>
    <row r="108" spans="1:26" x14ac:dyDescent="0.25">
      <c r="A108" s="107"/>
      <c r="B108" s="107"/>
      <c r="C108" s="154">
        <v>762</v>
      </c>
      <c r="D108" s="154" t="s">
        <v>68</v>
      </c>
      <c r="E108" s="107"/>
      <c r="F108" s="153"/>
      <c r="G108" s="70"/>
      <c r="H108" s="70"/>
      <c r="I108" s="70"/>
      <c r="J108" s="107"/>
      <c r="K108" s="107"/>
      <c r="L108" s="107"/>
      <c r="M108" s="107"/>
      <c r="N108" s="107"/>
      <c r="O108" s="107"/>
      <c r="P108" s="107"/>
      <c r="Q108" s="107"/>
      <c r="R108" s="107"/>
      <c r="S108" s="107"/>
      <c r="T108" s="139"/>
      <c r="U108" s="139"/>
      <c r="V108" s="107"/>
      <c r="W108" s="139"/>
      <c r="X108" s="139"/>
      <c r="Y108" s="139"/>
      <c r="Z108" s="139"/>
    </row>
    <row r="109" spans="1:26" ht="24.95" customHeight="1" x14ac:dyDescent="0.25">
      <c r="A109" s="199">
        <v>66</v>
      </c>
      <c r="B109" s="155" t="s">
        <v>114</v>
      </c>
      <c r="C109" s="161" t="s">
        <v>252</v>
      </c>
      <c r="D109" s="155" t="s">
        <v>438</v>
      </c>
      <c r="E109" s="155" t="s">
        <v>124</v>
      </c>
      <c r="F109" s="156">
        <v>1300</v>
      </c>
      <c r="G109" s="157">
        <v>0</v>
      </c>
      <c r="H109" s="157">
        <v>0</v>
      </c>
      <c r="I109" s="157">
        <f t="shared" ref="I109:I111" si="31">ROUND(F109*(G109+H109),2)</f>
        <v>0</v>
      </c>
      <c r="J109" s="155">
        <f t="shared" ref="J109:J111" si="32">ROUND(F109*(N109),2)</f>
        <v>13546</v>
      </c>
      <c r="K109" s="158">
        <f t="shared" ref="K109:K111" si="33">ROUND(F109*(O109),2)</f>
        <v>0</v>
      </c>
      <c r="L109" s="158">
        <f t="shared" ref="L109:L111" si="34">ROUND(F109*(G109),2)</f>
        <v>0</v>
      </c>
      <c r="M109" s="158">
        <f t="shared" ref="M109:M111" si="35">ROUND(F109*(H109),2)</f>
        <v>0</v>
      </c>
      <c r="N109" s="158">
        <v>10.42</v>
      </c>
      <c r="O109" s="158"/>
      <c r="P109" s="162">
        <v>2.5999999999999998E-4</v>
      </c>
      <c r="Q109" s="162"/>
      <c r="R109" s="162">
        <v>2.5999999999999998E-4</v>
      </c>
      <c r="S109" s="158">
        <f t="shared" ref="S109:S111" si="36">ROUND(F109*(P109),3)</f>
        <v>0.33800000000000002</v>
      </c>
      <c r="T109" s="159"/>
      <c r="U109" s="159"/>
      <c r="V109" s="162"/>
      <c r="Z109">
        <v>0</v>
      </c>
    </row>
    <row r="110" spans="1:26" ht="24.95" customHeight="1" x14ac:dyDescent="0.25">
      <c r="A110" s="199">
        <v>67</v>
      </c>
      <c r="B110" s="164" t="s">
        <v>115</v>
      </c>
      <c r="C110" s="170" t="s">
        <v>116</v>
      </c>
      <c r="D110" s="164" t="s">
        <v>436</v>
      </c>
      <c r="E110" s="164" t="s">
        <v>117</v>
      </c>
      <c r="F110" s="165">
        <v>35</v>
      </c>
      <c r="G110" s="166">
        <v>0</v>
      </c>
      <c r="H110" s="166">
        <v>0</v>
      </c>
      <c r="I110" s="166">
        <f t="shared" si="31"/>
        <v>0</v>
      </c>
      <c r="J110" s="164">
        <f t="shared" si="32"/>
        <v>13475</v>
      </c>
      <c r="K110" s="167">
        <f t="shared" si="33"/>
        <v>0</v>
      </c>
      <c r="L110" s="167">
        <f t="shared" si="34"/>
        <v>0</v>
      </c>
      <c r="M110" s="167">
        <f t="shared" si="35"/>
        <v>0</v>
      </c>
      <c r="N110" s="167">
        <v>385</v>
      </c>
      <c r="O110" s="167"/>
      <c r="P110" s="171"/>
      <c r="Q110" s="171"/>
      <c r="R110" s="171"/>
      <c r="S110" s="167">
        <f t="shared" si="36"/>
        <v>0</v>
      </c>
      <c r="T110" s="168"/>
      <c r="U110" s="168"/>
      <c r="V110" s="171"/>
      <c r="Z110">
        <v>0</v>
      </c>
    </row>
    <row r="111" spans="1:26" ht="24.95" customHeight="1" x14ac:dyDescent="0.25">
      <c r="A111" s="199">
        <v>68</v>
      </c>
      <c r="B111" s="155" t="s">
        <v>114</v>
      </c>
      <c r="C111" s="161" t="s">
        <v>118</v>
      </c>
      <c r="D111" s="155" t="s">
        <v>119</v>
      </c>
      <c r="E111" s="155" t="s">
        <v>117</v>
      </c>
      <c r="F111" s="156">
        <v>50.08</v>
      </c>
      <c r="G111" s="157">
        <v>0</v>
      </c>
      <c r="H111" s="157">
        <v>0</v>
      </c>
      <c r="I111" s="157">
        <f t="shared" si="31"/>
        <v>0</v>
      </c>
      <c r="J111" s="155">
        <f t="shared" si="32"/>
        <v>1499.4</v>
      </c>
      <c r="K111" s="158">
        <f t="shared" si="33"/>
        <v>0</v>
      </c>
      <c r="L111" s="158">
        <f t="shared" si="34"/>
        <v>0</v>
      </c>
      <c r="M111" s="158">
        <f t="shared" si="35"/>
        <v>0</v>
      </c>
      <c r="N111" s="158">
        <v>29.94</v>
      </c>
      <c r="O111" s="158"/>
      <c r="P111" s="162">
        <v>2.3099999999999999E-2</v>
      </c>
      <c r="Q111" s="162"/>
      <c r="R111" s="162">
        <v>2.3099999999999999E-2</v>
      </c>
      <c r="S111" s="158">
        <f t="shared" si="36"/>
        <v>1.157</v>
      </c>
      <c r="T111" s="159"/>
      <c r="U111" s="159"/>
      <c r="V111" s="162"/>
      <c r="Z111">
        <v>0</v>
      </c>
    </row>
    <row r="112" spans="1:26" x14ac:dyDescent="0.25">
      <c r="A112" s="195"/>
      <c r="B112" s="107"/>
      <c r="C112" s="154">
        <v>762</v>
      </c>
      <c r="D112" s="154" t="s">
        <v>68</v>
      </c>
      <c r="E112" s="107"/>
      <c r="F112" s="153"/>
      <c r="G112" s="143">
        <f>ROUND((SUM(L108:L111))/1,2)</f>
        <v>0</v>
      </c>
      <c r="H112" s="143">
        <f>ROUND((SUM(M108:M111))/1,2)</f>
        <v>0</v>
      </c>
      <c r="I112" s="143">
        <f>ROUND((SUM(I108:I111))/1,2)</f>
        <v>0</v>
      </c>
      <c r="J112" s="107"/>
      <c r="K112" s="107"/>
      <c r="L112" s="107">
        <f>ROUND((SUM(L108:L111))/1,2)</f>
        <v>0</v>
      </c>
      <c r="M112" s="107">
        <f>ROUND((SUM(M108:M111))/1,2)</f>
        <v>0</v>
      </c>
      <c r="N112" s="107"/>
      <c r="O112" s="107"/>
      <c r="P112" s="163"/>
      <c r="Q112" s="107"/>
      <c r="R112" s="107"/>
      <c r="S112" s="163">
        <f>ROUND((SUM(S108:S111))/1,2)</f>
        <v>1.5</v>
      </c>
      <c r="T112" s="139"/>
      <c r="U112" s="139"/>
      <c r="V112" s="2">
        <f>ROUND((SUM(V108:V111))/1,2)</f>
        <v>0</v>
      </c>
      <c r="W112" s="139"/>
      <c r="X112" s="139"/>
      <c r="Y112" s="139"/>
      <c r="Z112" s="139"/>
    </row>
    <row r="113" spans="1:26" x14ac:dyDescent="0.25">
      <c r="A113" s="1"/>
      <c r="B113" s="1"/>
      <c r="C113" s="1"/>
      <c r="D113" s="1"/>
      <c r="E113" s="1"/>
      <c r="F113" s="149"/>
      <c r="G113" s="135"/>
      <c r="H113" s="135"/>
      <c r="I113" s="135"/>
      <c r="J113" s="1"/>
      <c r="K113" s="1"/>
      <c r="L113" s="1"/>
      <c r="M113" s="1"/>
      <c r="N113" s="1"/>
      <c r="O113" s="1"/>
      <c r="P113" s="1"/>
      <c r="Q113" s="1"/>
      <c r="R113" s="1"/>
      <c r="S113" s="1"/>
      <c r="V113" s="1"/>
    </row>
    <row r="114" spans="1:26" x14ac:dyDescent="0.25">
      <c r="A114" s="107"/>
      <c r="B114" s="107"/>
      <c r="C114" s="154">
        <v>764</v>
      </c>
      <c r="D114" s="154" t="s">
        <v>69</v>
      </c>
      <c r="E114" s="107"/>
      <c r="F114" s="153"/>
      <c r="G114" s="70"/>
      <c r="H114" s="70"/>
      <c r="I114" s="70"/>
      <c r="J114" s="107"/>
      <c r="K114" s="107"/>
      <c r="L114" s="107"/>
      <c r="M114" s="107"/>
      <c r="N114" s="107"/>
      <c r="O114" s="107"/>
      <c r="P114" s="107"/>
      <c r="Q114" s="107"/>
      <c r="R114" s="107"/>
      <c r="S114" s="107"/>
      <c r="T114" s="139"/>
      <c r="U114" s="139"/>
      <c r="V114" s="107"/>
      <c r="W114" s="139"/>
      <c r="X114" s="139"/>
      <c r="Y114" s="139"/>
      <c r="Z114" s="139"/>
    </row>
    <row r="115" spans="1:26" ht="24.95" customHeight="1" x14ac:dyDescent="0.25">
      <c r="A115" s="160">
        <v>69</v>
      </c>
      <c r="B115" s="155" t="s">
        <v>120</v>
      </c>
      <c r="C115" s="161" t="s">
        <v>121</v>
      </c>
      <c r="D115" s="155" t="s">
        <v>122</v>
      </c>
      <c r="E115" s="155" t="s">
        <v>89</v>
      </c>
      <c r="F115" s="156">
        <v>979.93</v>
      </c>
      <c r="G115" s="157">
        <v>0</v>
      </c>
      <c r="H115" s="157">
        <v>0</v>
      </c>
      <c r="I115" s="157">
        <f t="shared" ref="I115:I118" si="37">ROUND(F115*(G115+H115),2)</f>
        <v>0</v>
      </c>
      <c r="J115" s="155">
        <f t="shared" ref="J115:J118" si="38">ROUND(F115*(N115),2)</f>
        <v>3155.37</v>
      </c>
      <c r="K115" s="158">
        <f t="shared" ref="K115:K118" si="39">ROUND(F115*(O115),2)</f>
        <v>0</v>
      </c>
      <c r="L115" s="158">
        <f t="shared" ref="L115:L118" si="40">ROUND(F115*(G115),2)</f>
        <v>0</v>
      </c>
      <c r="M115" s="158">
        <f t="shared" ref="M115:M118" si="41">ROUND(F115*(H115),2)</f>
        <v>0</v>
      </c>
      <c r="N115" s="158">
        <v>3.22</v>
      </c>
      <c r="O115" s="158"/>
      <c r="P115" s="162"/>
      <c r="Q115" s="162"/>
      <c r="R115" s="162"/>
      <c r="S115" s="158">
        <f t="shared" ref="S115:S118" si="42">ROUND(F115*(P115),3)</f>
        <v>0</v>
      </c>
      <c r="T115" s="159"/>
      <c r="U115" s="159"/>
      <c r="V115" s="162">
        <f>ROUND(F115*(X115),3)</f>
        <v>7.8390000000000004</v>
      </c>
      <c r="X115">
        <v>8.0000000000000002E-3</v>
      </c>
      <c r="Z115">
        <v>0</v>
      </c>
    </row>
    <row r="116" spans="1:26" ht="24.95" customHeight="1" x14ac:dyDescent="0.25">
      <c r="A116" s="160">
        <v>70</v>
      </c>
      <c r="B116" s="155" t="s">
        <v>123</v>
      </c>
      <c r="C116" s="161" t="s">
        <v>125</v>
      </c>
      <c r="D116" s="155" t="s">
        <v>126</v>
      </c>
      <c r="E116" s="155" t="s">
        <v>124</v>
      </c>
      <c r="F116" s="156">
        <v>90.6</v>
      </c>
      <c r="G116" s="157">
        <v>0</v>
      </c>
      <c r="H116" s="157">
        <v>0</v>
      </c>
      <c r="I116" s="157">
        <f t="shared" si="37"/>
        <v>0</v>
      </c>
      <c r="J116" s="155">
        <f t="shared" si="38"/>
        <v>1479.5</v>
      </c>
      <c r="K116" s="158">
        <f t="shared" si="39"/>
        <v>0</v>
      </c>
      <c r="L116" s="158">
        <f t="shared" si="40"/>
        <v>0</v>
      </c>
      <c r="M116" s="158">
        <f t="shared" si="41"/>
        <v>0</v>
      </c>
      <c r="N116" s="158">
        <v>16.329999999999998</v>
      </c>
      <c r="O116" s="158"/>
      <c r="P116" s="162">
        <v>3.0900000000000003E-3</v>
      </c>
      <c r="Q116" s="162"/>
      <c r="R116" s="162">
        <v>3.0900000000000003E-3</v>
      </c>
      <c r="S116" s="158">
        <f t="shared" si="42"/>
        <v>0.28000000000000003</v>
      </c>
      <c r="T116" s="159"/>
      <c r="U116" s="159"/>
      <c r="V116" s="162"/>
      <c r="Z116">
        <v>0</v>
      </c>
    </row>
    <row r="117" spans="1:26" ht="24.95" customHeight="1" x14ac:dyDescent="0.25">
      <c r="A117" s="160">
        <v>71</v>
      </c>
      <c r="B117" s="155" t="s">
        <v>123</v>
      </c>
      <c r="C117" s="161" t="s">
        <v>127</v>
      </c>
      <c r="D117" s="155" t="s">
        <v>128</v>
      </c>
      <c r="E117" s="155" t="s">
        <v>129</v>
      </c>
      <c r="F117" s="156">
        <v>22</v>
      </c>
      <c r="G117" s="157">
        <v>0</v>
      </c>
      <c r="H117" s="157">
        <v>0</v>
      </c>
      <c r="I117" s="157">
        <f t="shared" si="37"/>
        <v>0</v>
      </c>
      <c r="J117" s="155">
        <f t="shared" si="38"/>
        <v>151.13999999999999</v>
      </c>
      <c r="K117" s="158">
        <f t="shared" si="39"/>
        <v>0</v>
      </c>
      <c r="L117" s="158">
        <f t="shared" si="40"/>
        <v>0</v>
      </c>
      <c r="M117" s="158">
        <f t="shared" si="41"/>
        <v>0</v>
      </c>
      <c r="N117" s="158">
        <v>6.87</v>
      </c>
      <c r="O117" s="158"/>
      <c r="P117" s="162">
        <v>2.5700000000000002E-3</v>
      </c>
      <c r="Q117" s="162"/>
      <c r="R117" s="162">
        <v>2.5700000000000002E-3</v>
      </c>
      <c r="S117" s="158">
        <f t="shared" si="42"/>
        <v>5.7000000000000002E-2</v>
      </c>
      <c r="T117" s="159"/>
      <c r="U117" s="159"/>
      <c r="V117" s="162"/>
      <c r="Z117">
        <v>0</v>
      </c>
    </row>
    <row r="118" spans="1:26" ht="24.95" customHeight="1" x14ac:dyDescent="0.25">
      <c r="A118" s="160">
        <v>72</v>
      </c>
      <c r="B118" s="155" t="s">
        <v>123</v>
      </c>
      <c r="C118" s="161" t="s">
        <v>130</v>
      </c>
      <c r="D118" s="155" t="s">
        <v>131</v>
      </c>
      <c r="E118" s="155" t="s">
        <v>124</v>
      </c>
      <c r="F118" s="156">
        <v>36</v>
      </c>
      <c r="G118" s="157">
        <v>0</v>
      </c>
      <c r="H118" s="157">
        <v>0</v>
      </c>
      <c r="I118" s="157">
        <f t="shared" si="37"/>
        <v>0</v>
      </c>
      <c r="J118" s="155">
        <f t="shared" si="38"/>
        <v>1014.84</v>
      </c>
      <c r="K118" s="158">
        <f t="shared" si="39"/>
        <v>0</v>
      </c>
      <c r="L118" s="158">
        <f t="shared" si="40"/>
        <v>0</v>
      </c>
      <c r="M118" s="158">
        <f t="shared" si="41"/>
        <v>0</v>
      </c>
      <c r="N118" s="158">
        <v>28.19</v>
      </c>
      <c r="O118" s="158"/>
      <c r="P118" s="162">
        <v>1.97E-3</v>
      </c>
      <c r="Q118" s="162"/>
      <c r="R118" s="162">
        <v>1.97E-3</v>
      </c>
      <c r="S118" s="158">
        <f t="shared" si="42"/>
        <v>7.0999999999999994E-2</v>
      </c>
      <c r="T118" s="159"/>
      <c r="U118" s="159"/>
      <c r="V118" s="162"/>
      <c r="Z118">
        <v>0</v>
      </c>
    </row>
    <row r="119" spans="1:26" ht="24.95" customHeight="1" x14ac:dyDescent="0.25">
      <c r="A119" s="160">
        <v>73</v>
      </c>
      <c r="B119" s="155">
        <v>764</v>
      </c>
      <c r="C119" s="161" t="s">
        <v>253</v>
      </c>
      <c r="D119" s="155" t="s">
        <v>254</v>
      </c>
      <c r="E119" s="155" t="s">
        <v>136</v>
      </c>
      <c r="F119" s="156">
        <v>4</v>
      </c>
      <c r="G119" s="157">
        <v>0</v>
      </c>
      <c r="H119" s="157">
        <v>0</v>
      </c>
      <c r="I119" s="157">
        <f>ROUND(F119*(G119+H119),2)</f>
        <v>0</v>
      </c>
      <c r="J119" s="155">
        <f>ROUND(F119*(N119),2)</f>
        <v>267.2</v>
      </c>
      <c r="K119" s="158">
        <f>ROUND(F119*(O119),2)</f>
        <v>0</v>
      </c>
      <c r="L119" s="158">
        <f>ROUND(F119*(G119),2)</f>
        <v>0</v>
      </c>
      <c r="M119" s="158">
        <f>ROUND(F119*(H119),2)</f>
        <v>0</v>
      </c>
      <c r="N119" s="158">
        <v>66.8</v>
      </c>
      <c r="O119" s="158"/>
      <c r="P119" s="162"/>
      <c r="Q119" s="162"/>
      <c r="R119" s="162"/>
      <c r="S119" s="158">
        <f>ROUND(F119*(P119),3)</f>
        <v>0</v>
      </c>
      <c r="T119" s="159"/>
      <c r="U119" s="159"/>
      <c r="V119" s="162"/>
      <c r="Z119">
        <v>0</v>
      </c>
    </row>
    <row r="120" spans="1:26" ht="24.95" customHeight="1" x14ac:dyDescent="0.25">
      <c r="A120" s="160">
        <v>74</v>
      </c>
      <c r="B120" s="155">
        <v>764</v>
      </c>
      <c r="C120" s="161" t="s">
        <v>253</v>
      </c>
      <c r="D120" s="155" t="s">
        <v>255</v>
      </c>
      <c r="E120" s="155" t="s">
        <v>136</v>
      </c>
      <c r="F120" s="156">
        <v>4</v>
      </c>
      <c r="G120" s="157">
        <v>0</v>
      </c>
      <c r="H120" s="157">
        <v>0</v>
      </c>
      <c r="I120" s="157">
        <f>ROUND(F120*(G120+H120),2)</f>
        <v>0</v>
      </c>
      <c r="J120" s="155">
        <f>ROUND(F120*(N120),2)</f>
        <v>216</v>
      </c>
      <c r="K120" s="158">
        <f>ROUND(F120*(O120),2)</f>
        <v>0</v>
      </c>
      <c r="L120" s="158">
        <f>ROUND(F120*(G120),2)</f>
        <v>0</v>
      </c>
      <c r="M120" s="158">
        <f>ROUND(F120*(H120),2)</f>
        <v>0</v>
      </c>
      <c r="N120" s="158">
        <v>54</v>
      </c>
      <c r="O120" s="158"/>
      <c r="P120" s="162"/>
      <c r="Q120" s="162"/>
      <c r="R120" s="162"/>
      <c r="S120" s="158">
        <f>ROUND(F120*(P120),3)</f>
        <v>0</v>
      </c>
      <c r="T120" s="159"/>
      <c r="U120" s="159"/>
      <c r="V120" s="162"/>
      <c r="Z120">
        <v>0</v>
      </c>
    </row>
    <row r="121" spans="1:26" x14ac:dyDescent="0.25">
      <c r="A121" s="107"/>
      <c r="B121" s="107"/>
      <c r="C121" s="154">
        <v>764</v>
      </c>
      <c r="D121" s="154" t="s">
        <v>69</v>
      </c>
      <c r="E121" s="107"/>
      <c r="F121" s="153"/>
      <c r="G121" s="143">
        <f>ROUND((SUM(L114:L120))/1,2)</f>
        <v>0</v>
      </c>
      <c r="H121" s="143">
        <f>ROUND((SUM(M114:M120))/1,2)</f>
        <v>0</v>
      </c>
      <c r="I121" s="143">
        <f>ROUND((SUM(I114:I120))/1,2)</f>
        <v>0</v>
      </c>
      <c r="J121" s="107"/>
      <c r="K121" s="107"/>
      <c r="L121" s="107">
        <f>ROUND((SUM(L114:L120))/1,2)</f>
        <v>0</v>
      </c>
      <c r="M121" s="107">
        <f>ROUND((SUM(M114:M120))/1,2)</f>
        <v>0</v>
      </c>
      <c r="N121" s="107"/>
      <c r="O121" s="107"/>
      <c r="P121" s="163"/>
      <c r="Q121" s="107"/>
      <c r="R121" s="107"/>
      <c r="S121" s="163">
        <f>ROUND((SUM(S114:S120))/1,2)</f>
        <v>0.41</v>
      </c>
      <c r="T121" s="139"/>
      <c r="U121" s="139"/>
      <c r="V121" s="2">
        <f>ROUND((SUM(V114:V120))/1,2)</f>
        <v>7.84</v>
      </c>
      <c r="W121" s="139"/>
      <c r="X121" s="139"/>
      <c r="Y121" s="139"/>
      <c r="Z121" s="139"/>
    </row>
    <row r="122" spans="1:26" x14ac:dyDescent="0.25">
      <c r="A122" s="1"/>
      <c r="B122" s="1"/>
      <c r="C122" s="1"/>
      <c r="D122" s="1"/>
      <c r="E122" s="1"/>
      <c r="F122" s="149"/>
      <c r="G122" s="135"/>
      <c r="H122" s="135"/>
      <c r="I122" s="135"/>
      <c r="J122" s="1"/>
      <c r="K122" s="1"/>
      <c r="L122" s="1"/>
      <c r="M122" s="1"/>
      <c r="N122" s="1"/>
      <c r="O122" s="1"/>
      <c r="P122" s="1"/>
      <c r="Q122" s="1"/>
      <c r="R122" s="1"/>
      <c r="S122" s="1"/>
      <c r="V122" s="1"/>
    </row>
    <row r="123" spans="1:26" x14ac:dyDescent="0.25">
      <c r="A123" s="107"/>
      <c r="B123" s="107"/>
      <c r="C123" s="154">
        <v>767</v>
      </c>
      <c r="D123" s="154" t="s">
        <v>70</v>
      </c>
      <c r="E123" s="107"/>
      <c r="F123" s="153"/>
      <c r="G123" s="70"/>
      <c r="H123" s="70"/>
      <c r="I123" s="70"/>
      <c r="J123" s="107"/>
      <c r="K123" s="107"/>
      <c r="L123" s="107"/>
      <c r="M123" s="107"/>
      <c r="N123" s="107"/>
      <c r="O123" s="107"/>
      <c r="P123" s="107"/>
      <c r="Q123" s="107"/>
      <c r="R123" s="107"/>
      <c r="S123" s="107"/>
      <c r="T123" s="139"/>
      <c r="U123" s="139"/>
      <c r="V123" s="107"/>
      <c r="W123" s="139"/>
      <c r="X123" s="139"/>
      <c r="Y123" s="139"/>
      <c r="Z123" s="139"/>
    </row>
    <row r="124" spans="1:26" ht="24.95" customHeight="1" x14ac:dyDescent="0.25">
      <c r="A124" s="199">
        <v>75</v>
      </c>
      <c r="B124" s="164" t="s">
        <v>115</v>
      </c>
      <c r="C124" s="170" t="s">
        <v>134</v>
      </c>
      <c r="D124" s="164" t="s">
        <v>256</v>
      </c>
      <c r="E124" s="164" t="s">
        <v>136</v>
      </c>
      <c r="F124" s="165">
        <v>44</v>
      </c>
      <c r="G124" s="166">
        <v>0</v>
      </c>
      <c r="H124" s="166">
        <v>0</v>
      </c>
      <c r="I124" s="166">
        <f t="shared" ref="I124:I129" si="43">ROUND(F124*(G124+H124),2)</f>
        <v>0</v>
      </c>
      <c r="J124" s="164">
        <f t="shared" ref="J124:J129" si="44">ROUND(F124*(N124),2)</f>
        <v>7040</v>
      </c>
      <c r="K124" s="167">
        <f t="shared" ref="K124:K129" si="45">ROUND(F124*(O124),2)</f>
        <v>0</v>
      </c>
      <c r="L124" s="167">
        <f t="shared" ref="L124:L129" si="46">ROUND(F124*(G124),2)</f>
        <v>0</v>
      </c>
      <c r="M124" s="167">
        <f t="shared" ref="M124:M129" si="47">ROUND(F124*(H124),2)</f>
        <v>0</v>
      </c>
      <c r="N124" s="167">
        <v>160</v>
      </c>
      <c r="O124" s="167"/>
      <c r="P124" s="171"/>
      <c r="Q124" s="171"/>
      <c r="R124" s="171"/>
      <c r="S124" s="167">
        <f t="shared" ref="S124:S129" si="48">ROUND(F124*(P124),3)</f>
        <v>0</v>
      </c>
      <c r="T124" s="168"/>
      <c r="U124" s="168"/>
      <c r="V124" s="171"/>
      <c r="Z124">
        <v>0</v>
      </c>
    </row>
    <row r="125" spans="1:26" ht="24.95" customHeight="1" x14ac:dyDescent="0.25">
      <c r="A125" s="199">
        <v>76</v>
      </c>
      <c r="B125" s="164" t="s">
        <v>115</v>
      </c>
      <c r="C125" s="170" t="s">
        <v>134</v>
      </c>
      <c r="D125" s="164" t="s">
        <v>437</v>
      </c>
      <c r="E125" s="164" t="s">
        <v>141</v>
      </c>
      <c r="F125" s="165">
        <v>2</v>
      </c>
      <c r="G125" s="166">
        <v>0</v>
      </c>
      <c r="H125" s="166">
        <v>0</v>
      </c>
      <c r="I125" s="166">
        <f t="shared" si="43"/>
        <v>0</v>
      </c>
      <c r="J125" s="164">
        <f t="shared" si="44"/>
        <v>6500</v>
      </c>
      <c r="K125" s="167">
        <f t="shared" si="45"/>
        <v>0</v>
      </c>
      <c r="L125" s="167">
        <f t="shared" si="46"/>
        <v>0</v>
      </c>
      <c r="M125" s="167">
        <f t="shared" si="47"/>
        <v>0</v>
      </c>
      <c r="N125" s="167">
        <v>3250</v>
      </c>
      <c r="O125" s="167"/>
      <c r="P125" s="171"/>
      <c r="Q125" s="171"/>
      <c r="R125" s="171"/>
      <c r="S125" s="167">
        <f t="shared" si="48"/>
        <v>0</v>
      </c>
      <c r="T125" s="168"/>
      <c r="U125" s="168"/>
      <c r="V125" s="171"/>
      <c r="Z125">
        <v>0</v>
      </c>
    </row>
    <row r="126" spans="1:26" ht="24.95" customHeight="1" x14ac:dyDescent="0.25">
      <c r="A126" s="199">
        <v>77</v>
      </c>
      <c r="B126" s="155" t="s">
        <v>132</v>
      </c>
      <c r="C126" s="161" t="s">
        <v>133</v>
      </c>
      <c r="D126" s="155" t="s">
        <v>257</v>
      </c>
      <c r="E126" s="155" t="s">
        <v>89</v>
      </c>
      <c r="F126" s="156">
        <v>1232.6199999999999</v>
      </c>
      <c r="G126" s="157">
        <v>0</v>
      </c>
      <c r="H126" s="157">
        <v>0</v>
      </c>
      <c r="I126" s="157">
        <f t="shared" si="43"/>
        <v>0</v>
      </c>
      <c r="J126" s="155">
        <f t="shared" si="44"/>
        <v>10847.06</v>
      </c>
      <c r="K126" s="158">
        <f t="shared" si="45"/>
        <v>0</v>
      </c>
      <c r="L126" s="158">
        <f t="shared" si="46"/>
        <v>0</v>
      </c>
      <c r="M126" s="158">
        <f t="shared" si="47"/>
        <v>0</v>
      </c>
      <c r="N126" s="158">
        <v>8.8000000000000007</v>
      </c>
      <c r="O126" s="158"/>
      <c r="P126" s="162">
        <v>4.4999999999999999E-4</v>
      </c>
      <c r="Q126" s="162"/>
      <c r="R126" s="162">
        <v>4.4999999999999999E-4</v>
      </c>
      <c r="S126" s="158">
        <f t="shared" si="48"/>
        <v>0.55500000000000005</v>
      </c>
      <c r="T126" s="159"/>
      <c r="U126" s="159"/>
      <c r="V126" s="162"/>
      <c r="Z126">
        <v>0</v>
      </c>
    </row>
    <row r="127" spans="1:26" ht="24.95" customHeight="1" x14ac:dyDescent="0.25">
      <c r="A127" s="199">
        <v>78</v>
      </c>
      <c r="B127" s="164" t="s">
        <v>115</v>
      </c>
      <c r="C127" s="170" t="s">
        <v>134</v>
      </c>
      <c r="D127" s="164" t="s">
        <v>258</v>
      </c>
      <c r="E127" s="164" t="s">
        <v>89</v>
      </c>
      <c r="F127" s="165">
        <v>1280</v>
      </c>
      <c r="G127" s="166">
        <v>0</v>
      </c>
      <c r="H127" s="166">
        <v>0</v>
      </c>
      <c r="I127" s="166">
        <f t="shared" si="43"/>
        <v>0</v>
      </c>
      <c r="J127" s="164">
        <f t="shared" si="44"/>
        <v>30976</v>
      </c>
      <c r="K127" s="167">
        <f t="shared" si="45"/>
        <v>0</v>
      </c>
      <c r="L127" s="167">
        <f t="shared" si="46"/>
        <v>0</v>
      </c>
      <c r="M127" s="167">
        <f t="shared" si="47"/>
        <v>0</v>
      </c>
      <c r="N127" s="167">
        <v>24.2</v>
      </c>
      <c r="O127" s="167"/>
      <c r="P127" s="171"/>
      <c r="Q127" s="171"/>
      <c r="R127" s="171"/>
      <c r="S127" s="167">
        <f t="shared" si="48"/>
        <v>0</v>
      </c>
      <c r="T127" s="168"/>
      <c r="U127" s="168"/>
      <c r="V127" s="171"/>
      <c r="Z127">
        <v>0</v>
      </c>
    </row>
    <row r="128" spans="1:26" ht="24.95" customHeight="1" x14ac:dyDescent="0.25">
      <c r="A128" s="199">
        <v>79</v>
      </c>
      <c r="B128" s="164" t="s">
        <v>115</v>
      </c>
      <c r="C128" s="170" t="s">
        <v>134</v>
      </c>
      <c r="D128" s="164" t="s">
        <v>259</v>
      </c>
      <c r="E128" s="164" t="s">
        <v>89</v>
      </c>
      <c r="F128" s="165">
        <v>1232</v>
      </c>
      <c r="G128" s="166">
        <v>0</v>
      </c>
      <c r="H128" s="166">
        <v>0</v>
      </c>
      <c r="I128" s="166">
        <f t="shared" si="43"/>
        <v>0</v>
      </c>
      <c r="J128" s="164">
        <f t="shared" si="44"/>
        <v>2710.4</v>
      </c>
      <c r="K128" s="167">
        <f t="shared" si="45"/>
        <v>0</v>
      </c>
      <c r="L128" s="167">
        <f t="shared" si="46"/>
        <v>0</v>
      </c>
      <c r="M128" s="167">
        <f t="shared" si="47"/>
        <v>0</v>
      </c>
      <c r="N128" s="167">
        <v>2.2000000000000002</v>
      </c>
      <c r="O128" s="167"/>
      <c r="P128" s="171"/>
      <c r="Q128" s="171"/>
      <c r="R128" s="171"/>
      <c r="S128" s="167">
        <f t="shared" si="48"/>
        <v>0</v>
      </c>
      <c r="T128" s="168"/>
      <c r="U128" s="168"/>
      <c r="V128" s="171"/>
      <c r="Z128">
        <v>0</v>
      </c>
    </row>
    <row r="129" spans="1:26" ht="24.95" customHeight="1" x14ac:dyDescent="0.25">
      <c r="A129" s="199">
        <v>80</v>
      </c>
      <c r="B129" s="155">
        <v>767</v>
      </c>
      <c r="C129" s="161" t="s">
        <v>134</v>
      </c>
      <c r="D129" s="155" t="s">
        <v>135</v>
      </c>
      <c r="E129" s="155" t="s">
        <v>136</v>
      </c>
      <c r="F129" s="156">
        <v>1</v>
      </c>
      <c r="G129" s="157">
        <v>0</v>
      </c>
      <c r="H129" s="157">
        <v>0</v>
      </c>
      <c r="I129" s="157">
        <f t="shared" si="43"/>
        <v>0</v>
      </c>
      <c r="J129" s="155">
        <f t="shared" si="44"/>
        <v>2080</v>
      </c>
      <c r="K129" s="158">
        <f t="shared" si="45"/>
        <v>0</v>
      </c>
      <c r="L129" s="158">
        <f t="shared" si="46"/>
        <v>0</v>
      </c>
      <c r="M129" s="158">
        <f t="shared" si="47"/>
        <v>0</v>
      </c>
      <c r="N129" s="158">
        <v>2080</v>
      </c>
      <c r="O129" s="158"/>
      <c r="P129" s="162"/>
      <c r="Q129" s="162"/>
      <c r="R129" s="162"/>
      <c r="S129" s="158">
        <f t="shared" si="48"/>
        <v>0</v>
      </c>
      <c r="T129" s="159"/>
      <c r="U129" s="159"/>
      <c r="V129" s="162"/>
      <c r="Z129">
        <v>0</v>
      </c>
    </row>
    <row r="130" spans="1:26" x14ac:dyDescent="0.25">
      <c r="A130" s="107"/>
      <c r="B130" s="107"/>
      <c r="C130" s="154">
        <v>767</v>
      </c>
      <c r="D130" s="154" t="s">
        <v>70</v>
      </c>
      <c r="E130" s="107"/>
      <c r="F130" s="153"/>
      <c r="G130" s="143">
        <f>ROUND((SUM(L123:L129))/1,2)</f>
        <v>0</v>
      </c>
      <c r="H130" s="143">
        <f>ROUND((SUM(M123:M129))/1,2)</f>
        <v>0</v>
      </c>
      <c r="I130" s="143">
        <f>ROUND((SUM(I123:I129))/1,2)</f>
        <v>0</v>
      </c>
      <c r="J130" s="107"/>
      <c r="K130" s="107"/>
      <c r="L130" s="107">
        <f>ROUND((SUM(L123:L129))/1,2)</f>
        <v>0</v>
      </c>
      <c r="M130" s="107">
        <f>ROUND((SUM(M123:M129))/1,2)</f>
        <v>0</v>
      </c>
      <c r="N130" s="107"/>
      <c r="O130" s="107"/>
      <c r="P130" s="163"/>
      <c r="Q130" s="107"/>
      <c r="R130" s="107"/>
      <c r="S130" s="163">
        <f>ROUND((SUM(S123:S129))/1,2)</f>
        <v>0.56000000000000005</v>
      </c>
      <c r="T130" s="139"/>
      <c r="U130" s="139"/>
      <c r="V130" s="2">
        <f>ROUND((SUM(V123:V129))/1,2)</f>
        <v>0</v>
      </c>
      <c r="W130" s="139"/>
      <c r="X130" s="139"/>
      <c r="Y130" s="139"/>
      <c r="Z130" s="139"/>
    </row>
    <row r="131" spans="1:26" x14ac:dyDescent="0.25">
      <c r="A131" s="1"/>
      <c r="B131" s="1"/>
      <c r="C131" s="1"/>
      <c r="D131" s="1"/>
      <c r="E131" s="1"/>
      <c r="F131" s="149"/>
      <c r="G131" s="135"/>
      <c r="H131" s="135"/>
      <c r="I131" s="135"/>
      <c r="J131" s="1"/>
      <c r="K131" s="1"/>
      <c r="L131" s="1"/>
      <c r="M131" s="1"/>
      <c r="N131" s="1"/>
      <c r="O131" s="1"/>
      <c r="P131" s="1"/>
      <c r="Q131" s="1"/>
      <c r="R131" s="1"/>
      <c r="S131" s="1"/>
      <c r="V131" s="1"/>
    </row>
    <row r="132" spans="1:26" x14ac:dyDescent="0.25">
      <c r="A132" s="107"/>
      <c r="B132" s="107"/>
      <c r="C132" s="154">
        <v>783</v>
      </c>
      <c r="D132" s="154" t="s">
        <v>71</v>
      </c>
      <c r="E132" s="107"/>
      <c r="F132" s="153"/>
      <c r="G132" s="70"/>
      <c r="H132" s="70"/>
      <c r="I132" s="70"/>
      <c r="J132" s="107"/>
      <c r="K132" s="107"/>
      <c r="L132" s="107"/>
      <c r="M132" s="107"/>
      <c r="N132" s="107"/>
      <c r="O132" s="107"/>
      <c r="P132" s="107"/>
      <c r="Q132" s="107"/>
      <c r="R132" s="107"/>
      <c r="S132" s="107"/>
      <c r="T132" s="139"/>
      <c r="U132" s="139"/>
      <c r="V132" s="107"/>
      <c r="W132" s="139"/>
      <c r="X132" s="139"/>
      <c r="Y132" s="139"/>
      <c r="Z132" s="139"/>
    </row>
    <row r="133" spans="1:26" ht="24.95" customHeight="1" x14ac:dyDescent="0.25">
      <c r="A133" s="160">
        <v>81</v>
      </c>
      <c r="B133" s="155" t="s">
        <v>137</v>
      </c>
      <c r="C133" s="161" t="s">
        <v>138</v>
      </c>
      <c r="D133" s="155" t="s">
        <v>260</v>
      </c>
      <c r="E133" s="155" t="s">
        <v>89</v>
      </c>
      <c r="F133" s="156">
        <v>700</v>
      </c>
      <c r="G133" s="157">
        <v>0</v>
      </c>
      <c r="H133" s="157">
        <v>0</v>
      </c>
      <c r="I133" s="157">
        <f>ROUND(F133*(G133+H133),2)</f>
        <v>0</v>
      </c>
      <c r="J133" s="155">
        <f>ROUND(F133*(N133),2)</f>
        <v>4438</v>
      </c>
      <c r="K133" s="158">
        <f>ROUND(F133*(O133),2)</f>
        <v>0</v>
      </c>
      <c r="L133" s="158">
        <f>ROUND(F133*(G133),2)</f>
        <v>0</v>
      </c>
      <c r="M133" s="158">
        <f>ROUND(F133*(H133),2)</f>
        <v>0</v>
      </c>
      <c r="N133" s="158">
        <v>6.34</v>
      </c>
      <c r="O133" s="158"/>
      <c r="P133" s="162">
        <v>8.0000000000000007E-5</v>
      </c>
      <c r="Q133" s="162"/>
      <c r="R133" s="162">
        <v>8.0000000000000007E-5</v>
      </c>
      <c r="S133" s="158">
        <f>ROUND(F133*(P133),3)</f>
        <v>5.6000000000000001E-2</v>
      </c>
      <c r="T133" s="159"/>
      <c r="U133" s="159"/>
      <c r="V133" s="162"/>
      <c r="Z133">
        <v>0</v>
      </c>
    </row>
    <row r="134" spans="1:26" ht="24.95" customHeight="1" x14ac:dyDescent="0.25">
      <c r="A134" s="160">
        <v>82</v>
      </c>
      <c r="B134" s="155" t="s">
        <v>137</v>
      </c>
      <c r="C134" s="161" t="s">
        <v>139</v>
      </c>
      <c r="D134" s="155" t="s">
        <v>140</v>
      </c>
      <c r="E134" s="155" t="s">
        <v>89</v>
      </c>
      <c r="F134" s="156">
        <v>700</v>
      </c>
      <c r="G134" s="157">
        <v>0</v>
      </c>
      <c r="H134" s="157">
        <v>0</v>
      </c>
      <c r="I134" s="157">
        <f>ROUND(F134*(G134+H134),2)</f>
        <v>0</v>
      </c>
      <c r="J134" s="155">
        <f>ROUND(F134*(N134),2)</f>
        <v>7378</v>
      </c>
      <c r="K134" s="158">
        <f>ROUND(F134*(O134),2)</f>
        <v>0</v>
      </c>
      <c r="L134" s="158">
        <f>ROUND(F134*(G134),2)</f>
        <v>0</v>
      </c>
      <c r="M134" s="158">
        <f>ROUND(F134*(H134),2)</f>
        <v>0</v>
      </c>
      <c r="N134" s="158">
        <v>10.54</v>
      </c>
      <c r="O134" s="158"/>
      <c r="P134" s="162">
        <v>2.1000000000000001E-4</v>
      </c>
      <c r="Q134" s="162"/>
      <c r="R134" s="162">
        <v>2.1000000000000001E-4</v>
      </c>
      <c r="S134" s="158">
        <f>ROUND(F134*(P134),3)</f>
        <v>0.14699999999999999</v>
      </c>
      <c r="T134" s="159"/>
      <c r="U134" s="159"/>
      <c r="V134" s="162"/>
      <c r="Z134">
        <v>0</v>
      </c>
    </row>
    <row r="135" spans="1:26" ht="24.95" customHeight="1" x14ac:dyDescent="0.25">
      <c r="A135" s="160">
        <v>83</v>
      </c>
      <c r="B135" s="155" t="s">
        <v>137</v>
      </c>
      <c r="C135" s="161" t="s">
        <v>261</v>
      </c>
      <c r="D135" s="155" t="s">
        <v>262</v>
      </c>
      <c r="E135" s="155" t="s">
        <v>89</v>
      </c>
      <c r="F135" s="156">
        <v>850</v>
      </c>
      <c r="G135" s="157">
        <v>0</v>
      </c>
      <c r="H135" s="157">
        <v>0</v>
      </c>
      <c r="I135" s="157">
        <f>ROUND(F135*(G135+H135),2)</f>
        <v>0</v>
      </c>
      <c r="J135" s="155">
        <f>ROUND(F135*(N135),2)</f>
        <v>5933</v>
      </c>
      <c r="K135" s="158">
        <f>ROUND(F135*(O135),2)</f>
        <v>0</v>
      </c>
      <c r="L135" s="158">
        <f>ROUND(F135*(G135),2)</f>
        <v>0</v>
      </c>
      <c r="M135" s="158">
        <f>ROUND(F135*(H135),2)</f>
        <v>0</v>
      </c>
      <c r="N135" s="158">
        <v>6.98</v>
      </c>
      <c r="O135" s="158"/>
      <c r="P135" s="162">
        <v>3.2000000000000003E-4</v>
      </c>
      <c r="Q135" s="162"/>
      <c r="R135" s="162">
        <v>3.2000000000000003E-4</v>
      </c>
      <c r="S135" s="158">
        <f>ROUND(F135*(P135),3)</f>
        <v>0.27200000000000002</v>
      </c>
      <c r="T135" s="159"/>
      <c r="U135" s="159"/>
      <c r="V135" s="162"/>
      <c r="Z135">
        <v>0</v>
      </c>
    </row>
    <row r="136" spans="1:26" x14ac:dyDescent="0.25">
      <c r="A136" s="107"/>
      <c r="B136" s="107"/>
      <c r="C136" s="154">
        <v>783</v>
      </c>
      <c r="D136" s="154" t="s">
        <v>71</v>
      </c>
      <c r="E136" s="107"/>
      <c r="F136" s="153"/>
      <c r="G136" s="143">
        <f>ROUND((SUM(L132:L135))/1,2)</f>
        <v>0</v>
      </c>
      <c r="H136" s="143">
        <f>ROUND((SUM(M132:M135))/1,2)</f>
        <v>0</v>
      </c>
      <c r="I136" s="143">
        <f>ROUND((SUM(I132:I135))/1,2)</f>
        <v>0</v>
      </c>
      <c r="J136" s="107"/>
      <c r="K136" s="107"/>
      <c r="L136" s="107">
        <f>ROUND((SUM(L132:L135))/1,2)</f>
        <v>0</v>
      </c>
      <c r="M136" s="107">
        <f>ROUND((SUM(M132:M135))/1,2)</f>
        <v>0</v>
      </c>
      <c r="N136" s="107"/>
      <c r="O136" s="107"/>
      <c r="P136" s="163"/>
      <c r="Q136" s="107"/>
      <c r="R136" s="107"/>
      <c r="S136" s="163">
        <f>ROUND((SUM(S132:S135))/1,2)</f>
        <v>0.48</v>
      </c>
      <c r="T136" s="139"/>
      <c r="U136" s="139"/>
      <c r="V136" s="2">
        <f>ROUND((SUM(V132:V135))/1,2)</f>
        <v>0</v>
      </c>
      <c r="W136" s="139"/>
      <c r="X136" s="139"/>
      <c r="Y136" s="139"/>
      <c r="Z136" s="139"/>
    </row>
    <row r="137" spans="1:26" x14ac:dyDescent="0.25">
      <c r="A137" s="1"/>
      <c r="B137" s="1"/>
      <c r="C137" s="1"/>
      <c r="D137" s="1"/>
      <c r="E137" s="1"/>
      <c r="F137" s="149"/>
      <c r="G137" s="135"/>
      <c r="H137" s="135"/>
      <c r="I137" s="135"/>
      <c r="J137" s="1"/>
      <c r="K137" s="1"/>
      <c r="L137" s="1"/>
      <c r="M137" s="1"/>
      <c r="N137" s="1"/>
      <c r="O137" s="1"/>
      <c r="P137" s="1"/>
      <c r="Q137" s="1"/>
      <c r="R137" s="1"/>
      <c r="S137" s="1"/>
      <c r="V137" s="1"/>
    </row>
    <row r="138" spans="1:26" x14ac:dyDescent="0.25">
      <c r="A138" s="107"/>
      <c r="B138" s="107"/>
      <c r="C138" s="154">
        <v>784</v>
      </c>
      <c r="D138" s="154" t="s">
        <v>150</v>
      </c>
      <c r="E138" s="107"/>
      <c r="F138" s="153"/>
      <c r="G138" s="70"/>
      <c r="H138" s="70"/>
      <c r="I138" s="70"/>
      <c r="J138" s="107"/>
      <c r="K138" s="107"/>
      <c r="L138" s="107"/>
      <c r="M138" s="107"/>
      <c r="N138" s="107"/>
      <c r="O138" s="107"/>
      <c r="P138" s="107"/>
      <c r="Q138" s="107"/>
      <c r="R138" s="107"/>
      <c r="S138" s="107"/>
      <c r="T138" s="139"/>
      <c r="U138" s="139"/>
      <c r="V138" s="107"/>
      <c r="W138" s="139"/>
      <c r="X138" s="139"/>
      <c r="Y138" s="139"/>
      <c r="Z138" s="139"/>
    </row>
    <row r="139" spans="1:26" ht="24.95" customHeight="1" x14ac:dyDescent="0.25">
      <c r="A139" s="160">
        <v>84</v>
      </c>
      <c r="B139" s="155" t="s">
        <v>263</v>
      </c>
      <c r="C139" s="161" t="s">
        <v>264</v>
      </c>
      <c r="D139" s="155" t="s">
        <v>265</v>
      </c>
      <c r="E139" s="155" t="s">
        <v>89</v>
      </c>
      <c r="F139" s="156">
        <v>503.4</v>
      </c>
      <c r="G139" s="157">
        <v>0</v>
      </c>
      <c r="H139" s="157">
        <v>0</v>
      </c>
      <c r="I139" s="157">
        <f>ROUND(F139*(G139+H139),2)</f>
        <v>0</v>
      </c>
      <c r="J139" s="155">
        <f>ROUND(F139*(N139),2)</f>
        <v>961.49</v>
      </c>
      <c r="K139" s="158">
        <f>ROUND(F139*(O139),2)</f>
        <v>0</v>
      </c>
      <c r="L139" s="158">
        <f>ROUND(F139*(G139),2)</f>
        <v>0</v>
      </c>
      <c r="M139" s="158">
        <f>ROUND(F139*(H139),2)</f>
        <v>0</v>
      </c>
      <c r="N139" s="158">
        <v>1.9100000000000001</v>
      </c>
      <c r="O139" s="158"/>
      <c r="P139" s="162">
        <v>1.3999999999999999E-4</v>
      </c>
      <c r="Q139" s="162"/>
      <c r="R139" s="162">
        <v>1.3999999999999999E-4</v>
      </c>
      <c r="S139" s="158">
        <f>ROUND(F139*(P139),3)</f>
        <v>7.0000000000000007E-2</v>
      </c>
      <c r="T139" s="159"/>
      <c r="U139" s="159"/>
      <c r="V139" s="162"/>
      <c r="Z139">
        <v>0</v>
      </c>
    </row>
    <row r="140" spans="1:26" ht="24.95" customHeight="1" x14ac:dyDescent="0.25">
      <c r="A140" s="160">
        <v>85</v>
      </c>
      <c r="B140" s="155" t="s">
        <v>263</v>
      </c>
      <c r="C140" s="161" t="s">
        <v>266</v>
      </c>
      <c r="D140" s="155" t="s">
        <v>267</v>
      </c>
      <c r="E140" s="155" t="s">
        <v>89</v>
      </c>
      <c r="F140" s="156">
        <v>503.4</v>
      </c>
      <c r="G140" s="157">
        <v>0</v>
      </c>
      <c r="H140" s="157">
        <v>0</v>
      </c>
      <c r="I140" s="157">
        <f>ROUND(F140*(G140+H140),2)</f>
        <v>0</v>
      </c>
      <c r="J140" s="155">
        <f>ROUND(F140*(N140),2)</f>
        <v>2169.65</v>
      </c>
      <c r="K140" s="158">
        <f>ROUND(F140*(O140),2)</f>
        <v>0</v>
      </c>
      <c r="L140" s="158">
        <f>ROUND(F140*(G140),2)</f>
        <v>0</v>
      </c>
      <c r="M140" s="158">
        <f>ROUND(F140*(H140),2)</f>
        <v>0</v>
      </c>
      <c r="N140" s="158">
        <v>4.3099999999999996</v>
      </c>
      <c r="O140" s="158"/>
      <c r="P140" s="162">
        <v>2.1000000000000001E-4</v>
      </c>
      <c r="Q140" s="162"/>
      <c r="R140" s="162">
        <v>2.1000000000000001E-4</v>
      </c>
      <c r="S140" s="158">
        <f>ROUND(F140*(P140),3)</f>
        <v>0.106</v>
      </c>
      <c r="T140" s="159"/>
      <c r="U140" s="159"/>
      <c r="V140" s="162"/>
      <c r="Z140">
        <v>0</v>
      </c>
    </row>
    <row r="141" spans="1:26" x14ac:dyDescent="0.25">
      <c r="A141" s="107"/>
      <c r="B141" s="107"/>
      <c r="C141" s="154">
        <v>784</v>
      </c>
      <c r="D141" s="154" t="s">
        <v>150</v>
      </c>
      <c r="E141" s="107"/>
      <c r="F141" s="153"/>
      <c r="G141" s="143">
        <f>ROUND((SUM(L138:L140))/1,2)</f>
        <v>0</v>
      </c>
      <c r="H141" s="143">
        <f>ROUND((SUM(M138:M140))/1,2)</f>
        <v>0</v>
      </c>
      <c r="I141" s="143">
        <f>ROUND((SUM(I138:I140))/1,2)</f>
        <v>0</v>
      </c>
      <c r="J141" s="107"/>
      <c r="K141" s="107"/>
      <c r="L141" s="107">
        <f>ROUND((SUM(L138:L140))/1,2)</f>
        <v>0</v>
      </c>
      <c r="M141" s="107">
        <f>ROUND((SUM(M138:M140))/1,2)</f>
        <v>0</v>
      </c>
      <c r="N141" s="107"/>
      <c r="O141" s="107"/>
      <c r="P141" s="163"/>
      <c r="Q141" s="107"/>
      <c r="R141" s="107"/>
      <c r="S141" s="163">
        <f>ROUND((SUM(S138:S140))/1,2)</f>
        <v>0.18</v>
      </c>
      <c r="T141" s="139"/>
      <c r="U141" s="139"/>
      <c r="V141" s="2">
        <f>ROUND((SUM(V138:V140))/1,2)</f>
        <v>0</v>
      </c>
      <c r="W141" s="139"/>
      <c r="X141" s="139"/>
      <c r="Y141" s="139"/>
      <c r="Z141" s="139"/>
    </row>
    <row r="142" spans="1:26" x14ac:dyDescent="0.25">
      <c r="A142" s="1"/>
      <c r="B142" s="1"/>
      <c r="C142" s="1"/>
      <c r="D142" s="1"/>
      <c r="E142" s="1"/>
      <c r="F142" s="149"/>
      <c r="G142" s="135"/>
      <c r="H142" s="135"/>
      <c r="I142" s="135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6" x14ac:dyDescent="0.25">
      <c r="A143" s="107"/>
      <c r="B143" s="107"/>
      <c r="C143" s="107"/>
      <c r="D143" s="2" t="s">
        <v>67</v>
      </c>
      <c r="E143" s="107"/>
      <c r="F143" s="153"/>
      <c r="G143" s="143">
        <f>ROUND((SUM(L99:L142))/2,2)</f>
        <v>0</v>
      </c>
      <c r="H143" s="143">
        <f>ROUND((SUM(M99:M142))/2,2)</f>
        <v>0</v>
      </c>
      <c r="I143" s="143">
        <f>ROUND((SUM(I99:I142))/2,2)</f>
        <v>0</v>
      </c>
      <c r="J143" s="153"/>
      <c r="K143" s="107"/>
      <c r="L143" s="70">
        <f>ROUND((SUM(L99:L142))/2,2)</f>
        <v>0</v>
      </c>
      <c r="M143" s="70">
        <f>ROUND((SUM(M99:M142))/2,2)</f>
        <v>0</v>
      </c>
      <c r="N143" s="107"/>
      <c r="O143" s="107"/>
      <c r="P143" s="163"/>
      <c r="Q143" s="107"/>
      <c r="R143" s="107"/>
      <c r="S143" s="163">
        <f>ROUND((SUM(S99:S142))/2,2)</f>
        <v>3.12</v>
      </c>
      <c r="T143" s="139"/>
      <c r="U143" s="139"/>
      <c r="V143" s="2">
        <f>ROUND((SUM(V99:V142))/2,2)</f>
        <v>7.84</v>
      </c>
    </row>
    <row r="144" spans="1:26" x14ac:dyDescent="0.25">
      <c r="A144" s="1"/>
      <c r="B144" s="1"/>
      <c r="C144" s="1"/>
      <c r="D144" s="1"/>
      <c r="E144" s="1"/>
      <c r="F144" s="149"/>
      <c r="G144" s="135"/>
      <c r="H144" s="135"/>
      <c r="I144" s="135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6" x14ac:dyDescent="0.25">
      <c r="A145" s="107"/>
      <c r="B145" s="107"/>
      <c r="C145" s="107"/>
      <c r="D145" s="2" t="s">
        <v>72</v>
      </c>
      <c r="E145" s="107"/>
      <c r="F145" s="153"/>
      <c r="G145" s="70"/>
      <c r="H145" s="70"/>
      <c r="I145" s="70"/>
      <c r="J145" s="107"/>
      <c r="K145" s="107"/>
      <c r="L145" s="107"/>
      <c r="M145" s="107"/>
      <c r="N145" s="107"/>
      <c r="O145" s="107"/>
      <c r="P145" s="107"/>
      <c r="Q145" s="107"/>
      <c r="R145" s="107"/>
      <c r="S145" s="107"/>
      <c r="T145" s="139"/>
      <c r="U145" s="139"/>
      <c r="V145" s="107"/>
      <c r="W145" s="139"/>
      <c r="X145" s="139"/>
      <c r="Y145" s="139"/>
      <c r="Z145" s="139"/>
    </row>
    <row r="146" spans="1:26" x14ac:dyDescent="0.25">
      <c r="A146" s="107"/>
      <c r="B146" s="107"/>
      <c r="C146" s="154">
        <v>921</v>
      </c>
      <c r="D146" s="154" t="s">
        <v>151</v>
      </c>
      <c r="E146" s="107"/>
      <c r="F146" s="153"/>
      <c r="G146" s="70"/>
      <c r="H146" s="70"/>
      <c r="I146" s="70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39"/>
      <c r="U146" s="139"/>
      <c r="V146" s="107"/>
      <c r="W146" s="139"/>
      <c r="X146" s="139"/>
      <c r="Y146" s="139"/>
      <c r="Z146" s="139"/>
    </row>
    <row r="147" spans="1:26" ht="24.95" customHeight="1" x14ac:dyDescent="0.25">
      <c r="A147" s="160">
        <v>86</v>
      </c>
      <c r="B147" s="155">
        <v>921</v>
      </c>
      <c r="C147" s="161" t="s">
        <v>268</v>
      </c>
      <c r="D147" s="155" t="s">
        <v>511</v>
      </c>
      <c r="E147" s="155" t="s">
        <v>141</v>
      </c>
      <c r="F147" s="156">
        <v>1</v>
      </c>
      <c r="G147" s="157">
        <v>0</v>
      </c>
      <c r="H147" s="157">
        <v>0</v>
      </c>
      <c r="I147" s="157">
        <f>ROUND(F147*(G147+H147),2)</f>
        <v>0</v>
      </c>
      <c r="J147" s="155">
        <f>ROUND(F147*(N147),2)</f>
        <v>0</v>
      </c>
      <c r="K147" s="158">
        <f>ROUND(F147*(O147),2)</f>
        <v>0</v>
      </c>
      <c r="L147" s="158">
        <f>ROUND(F147*(G147),2)</f>
        <v>0</v>
      </c>
      <c r="M147" s="158">
        <f>ROUND(F147*(H147),2)</f>
        <v>0</v>
      </c>
      <c r="N147" s="158">
        <v>0</v>
      </c>
      <c r="O147" s="158"/>
      <c r="P147" s="162"/>
      <c r="Q147" s="162"/>
      <c r="R147" s="162"/>
      <c r="S147" s="158">
        <f>ROUND(F147*(P147),3)</f>
        <v>0</v>
      </c>
      <c r="T147" s="159"/>
      <c r="U147" s="159"/>
      <c r="V147" s="162"/>
      <c r="Z147">
        <v>0</v>
      </c>
    </row>
    <row r="148" spans="1:26" x14ac:dyDescent="0.25">
      <c r="A148" s="107"/>
      <c r="B148" s="107"/>
      <c r="C148" s="154">
        <v>921</v>
      </c>
      <c r="D148" s="154" t="s">
        <v>151</v>
      </c>
      <c r="E148" s="107"/>
      <c r="F148" s="153"/>
      <c r="G148" s="143">
        <f>ROUND((SUM(L146:L147))/1,2)</f>
        <v>0</v>
      </c>
      <c r="H148" s="143">
        <f>ROUND((SUM(M146:M147))/1,2)</f>
        <v>0</v>
      </c>
      <c r="I148" s="143">
        <f>ROUND((SUM(I146:I147))/1,2)</f>
        <v>0</v>
      </c>
      <c r="J148" s="107"/>
      <c r="K148" s="107"/>
      <c r="L148" s="107">
        <f>ROUND((SUM(L146:L147))/1,2)</f>
        <v>0</v>
      </c>
      <c r="M148" s="107">
        <f>ROUND((SUM(M146:M147))/1,2)</f>
        <v>0</v>
      </c>
      <c r="N148" s="107"/>
      <c r="O148" s="107"/>
      <c r="P148" s="163"/>
      <c r="Q148" s="1"/>
      <c r="R148" s="1"/>
      <c r="S148" s="163">
        <f>ROUND((SUM(S146:S147))/1,2)</f>
        <v>0</v>
      </c>
      <c r="T148" s="172"/>
      <c r="U148" s="172"/>
      <c r="V148" s="2">
        <f>ROUND((SUM(V146:V147))/1,2)</f>
        <v>0</v>
      </c>
    </row>
    <row r="149" spans="1:26" x14ac:dyDescent="0.25">
      <c r="A149" s="1"/>
      <c r="B149" s="1"/>
      <c r="C149" s="1"/>
      <c r="D149" s="1"/>
      <c r="E149" s="1"/>
      <c r="F149" s="149"/>
      <c r="G149" s="135"/>
      <c r="H149" s="135"/>
      <c r="I149" s="135"/>
      <c r="J149" s="1"/>
      <c r="K149" s="1"/>
      <c r="L149" s="1"/>
      <c r="M149" s="1"/>
      <c r="N149" s="1"/>
      <c r="O149" s="1"/>
      <c r="P149" s="1"/>
      <c r="Q149" s="1"/>
      <c r="R149" s="1"/>
      <c r="S149" s="1"/>
      <c r="V149" s="1"/>
    </row>
    <row r="150" spans="1:26" x14ac:dyDescent="0.25">
      <c r="A150" s="107"/>
      <c r="B150" s="107"/>
      <c r="C150" s="107"/>
      <c r="D150" s="2" t="s">
        <v>72</v>
      </c>
      <c r="E150" s="107"/>
      <c r="F150" s="153"/>
      <c r="G150" s="143">
        <f>ROUND((SUM(L145:L149))/2,2)</f>
        <v>0</v>
      </c>
      <c r="H150" s="143">
        <f>ROUND((SUM(M145:M149))/2,2)</f>
        <v>0</v>
      </c>
      <c r="I150" s="143">
        <f>ROUND((SUM(I145:I149))/2,2)</f>
        <v>0</v>
      </c>
      <c r="J150" s="107"/>
      <c r="K150" s="107"/>
      <c r="L150" s="107">
        <f>ROUND((SUM(L145:L149))/2,2)</f>
        <v>0</v>
      </c>
      <c r="M150" s="107">
        <f>ROUND((SUM(M145:M149))/2,2)</f>
        <v>0</v>
      </c>
      <c r="N150" s="107"/>
      <c r="O150" s="107"/>
      <c r="P150" s="163"/>
      <c r="Q150" s="1"/>
      <c r="R150" s="1"/>
      <c r="S150" s="163">
        <f>ROUND((SUM(S145:S149))/2,2)</f>
        <v>0</v>
      </c>
      <c r="V150" s="2">
        <f>ROUND((SUM(V145:V149))/2,2)</f>
        <v>0</v>
      </c>
    </row>
    <row r="151" spans="1:26" x14ac:dyDescent="0.25">
      <c r="A151" s="173"/>
      <c r="B151" s="173"/>
      <c r="C151" s="173"/>
      <c r="D151" s="173" t="s">
        <v>73</v>
      </c>
      <c r="E151" s="173"/>
      <c r="F151" s="174"/>
      <c r="G151" s="175">
        <f>ROUND((SUM(L9:L150))/3,2)</f>
        <v>0</v>
      </c>
      <c r="H151" s="175">
        <f>ROUND((SUM(M9:M150))/3,2)</f>
        <v>0</v>
      </c>
      <c r="I151" s="175">
        <f>ROUND((SUM(I9:I150))/3,2)</f>
        <v>0</v>
      </c>
      <c r="J151" s="173"/>
      <c r="K151" s="173">
        <f>ROUND((SUM(K9:K150))/3,2)</f>
        <v>0</v>
      </c>
      <c r="L151" s="173">
        <f>ROUND((SUM(L9:L150))/3,2)</f>
        <v>0</v>
      </c>
      <c r="M151" s="173">
        <f>ROUND((SUM(M9:M150))/3,2)</f>
        <v>0</v>
      </c>
      <c r="N151" s="173"/>
      <c r="O151" s="173"/>
      <c r="P151" s="174"/>
      <c r="Q151" s="173"/>
      <c r="R151" s="173"/>
      <c r="S151" s="174">
        <f>ROUND((SUM(S9:S150))/3,2)</f>
        <v>1077.55</v>
      </c>
      <c r="T151" s="176"/>
      <c r="U151" s="176"/>
      <c r="V151" s="173">
        <f>ROUND((SUM(V9:V150))/3,2)</f>
        <v>157.86000000000001</v>
      </c>
      <c r="Z151">
        <f>(SUM(Z9:Z150))</f>
        <v>0</v>
      </c>
    </row>
  </sheetData>
  <mergeCells count="3">
    <mergeCell ref="B1:H1"/>
    <mergeCell ref="B2:H2"/>
    <mergeCell ref="B3:H3"/>
  </mergeCells>
  <printOptions horizontalCentered="1" gridLines="1"/>
  <pageMargins left="0.7" right="6.9444444444444441E-3" top="0.75" bottom="0.75" header="0.3" footer="0.3"/>
  <pageSetup paperSize="9" scale="90" orientation="landscape" horizontalDpi="4294967293" r:id="rId1"/>
  <headerFooter>
    <oddHeader>&amp;C&amp;B&amp; Rozpočet Rekonštrukcia maštalí a rozšírenie farmového hnojiska, Bobrov / SO 02 Kravín</oddHeader>
    <oddFooter>&amp;RStrana &amp;P z &amp;N    &amp;L&amp;7Spracované systémom Systematic® Kalkulus, tel.: 051 77 10 585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41"/>
  <sheetViews>
    <sheetView workbookViewId="0">
      <selection activeCell="B2" sqref="B2:J2"/>
    </sheetView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3"/>
      <c r="C1" s="13"/>
      <c r="D1" s="13"/>
      <c r="E1" s="13"/>
      <c r="F1" s="14" t="s">
        <v>510</v>
      </c>
      <c r="G1" s="13"/>
      <c r="H1" s="13"/>
      <c r="I1" s="13"/>
      <c r="J1" s="13"/>
      <c r="W1">
        <v>30.126000000000001</v>
      </c>
    </row>
    <row r="2" spans="1:23" ht="30" customHeight="1" thickTop="1" x14ac:dyDescent="0.25">
      <c r="A2" s="12"/>
      <c r="B2" s="244" t="s">
        <v>0</v>
      </c>
      <c r="C2" s="245"/>
      <c r="D2" s="245"/>
      <c r="E2" s="245"/>
      <c r="F2" s="245"/>
      <c r="G2" s="245"/>
      <c r="H2" s="245"/>
      <c r="I2" s="245"/>
      <c r="J2" s="246"/>
    </row>
    <row r="3" spans="1:23" ht="18" customHeight="1" x14ac:dyDescent="0.25">
      <c r="A3" s="12"/>
      <c r="B3" s="33" t="s">
        <v>443</v>
      </c>
      <c r="C3" s="34"/>
      <c r="D3" s="35"/>
      <c r="E3" s="35"/>
      <c r="F3" s="35"/>
      <c r="G3" s="16"/>
      <c r="H3" s="16"/>
      <c r="I3" s="36" t="s">
        <v>14</v>
      </c>
      <c r="J3" s="29"/>
    </row>
    <row r="4" spans="1:23" ht="18" customHeight="1" x14ac:dyDescent="0.25">
      <c r="A4" s="12"/>
      <c r="B4" s="22"/>
      <c r="C4" s="19"/>
      <c r="D4" s="16"/>
      <c r="E4" s="16"/>
      <c r="F4" s="16"/>
      <c r="G4" s="16"/>
      <c r="H4" s="16"/>
      <c r="I4" s="36" t="s">
        <v>15</v>
      </c>
      <c r="J4" s="29"/>
    </row>
    <row r="5" spans="1:23" ht="18" customHeight="1" thickBot="1" x14ac:dyDescent="0.3">
      <c r="A5" s="12"/>
      <c r="B5" s="37" t="s">
        <v>16</v>
      </c>
      <c r="C5" s="19"/>
      <c r="D5" s="16"/>
      <c r="E5" s="16"/>
      <c r="F5" s="38" t="s">
        <v>17</v>
      </c>
      <c r="G5" s="16"/>
      <c r="H5" s="16"/>
      <c r="I5" s="36" t="s">
        <v>18</v>
      </c>
      <c r="J5" s="233">
        <v>45263</v>
      </c>
    </row>
    <row r="6" spans="1:23" ht="24.95" customHeight="1" thickTop="1" x14ac:dyDescent="0.25">
      <c r="A6" s="12"/>
      <c r="B6" s="238" t="s">
        <v>19</v>
      </c>
      <c r="C6" s="239"/>
      <c r="D6" s="239"/>
      <c r="E6" s="239"/>
      <c r="F6" s="239"/>
      <c r="G6" s="239"/>
      <c r="H6" s="239"/>
      <c r="I6" s="239"/>
      <c r="J6" s="240"/>
    </row>
    <row r="7" spans="1:23" ht="18" customHeight="1" x14ac:dyDescent="0.25">
      <c r="A7" s="12"/>
      <c r="B7" s="47" t="s">
        <v>22</v>
      </c>
      <c r="C7" s="40"/>
      <c r="D7" s="17"/>
      <c r="E7" s="17"/>
      <c r="F7" s="17"/>
      <c r="G7" s="48" t="s">
        <v>23</v>
      </c>
      <c r="H7" s="17"/>
      <c r="I7" s="27"/>
      <c r="J7" s="41"/>
    </row>
    <row r="8" spans="1:23" ht="20.100000000000001" customHeight="1" x14ac:dyDescent="0.25">
      <c r="A8" s="12"/>
      <c r="B8" s="241" t="s">
        <v>20</v>
      </c>
      <c r="C8" s="242"/>
      <c r="D8" s="242"/>
      <c r="E8" s="242"/>
      <c r="F8" s="242"/>
      <c r="G8" s="242"/>
      <c r="H8" s="242"/>
      <c r="I8" s="242"/>
      <c r="J8" s="243"/>
    </row>
    <row r="9" spans="1:23" ht="18" customHeight="1" x14ac:dyDescent="0.25">
      <c r="A9" s="12"/>
      <c r="B9" s="37" t="s">
        <v>22</v>
      </c>
      <c r="C9" s="19"/>
      <c r="D9" s="16"/>
      <c r="E9" s="16"/>
      <c r="F9" s="16"/>
      <c r="G9" s="38" t="s">
        <v>23</v>
      </c>
      <c r="H9" s="16"/>
      <c r="I9" s="26"/>
      <c r="J9" s="29"/>
    </row>
    <row r="10" spans="1:23" ht="20.100000000000001" customHeight="1" x14ac:dyDescent="0.25">
      <c r="A10" s="12"/>
      <c r="B10" s="241" t="s">
        <v>21</v>
      </c>
      <c r="C10" s="242"/>
      <c r="D10" s="242"/>
      <c r="E10" s="242"/>
      <c r="F10" s="242"/>
      <c r="G10" s="242"/>
      <c r="H10" s="242"/>
      <c r="I10" s="242"/>
      <c r="J10" s="243"/>
    </row>
    <row r="11" spans="1:23" ht="18" customHeight="1" thickBot="1" x14ac:dyDescent="0.3">
      <c r="A11" s="12"/>
      <c r="B11" s="37" t="s">
        <v>22</v>
      </c>
      <c r="C11" s="19"/>
      <c r="D11" s="16"/>
      <c r="E11" s="16"/>
      <c r="F11" s="16"/>
      <c r="G11" s="38" t="s">
        <v>23</v>
      </c>
      <c r="H11" s="16"/>
      <c r="I11" s="26"/>
      <c r="J11" s="29"/>
    </row>
    <row r="12" spans="1:23" ht="18" customHeight="1" thickTop="1" x14ac:dyDescent="0.25">
      <c r="A12" s="12"/>
      <c r="B12" s="42"/>
      <c r="C12" s="43"/>
      <c r="D12" s="44"/>
      <c r="E12" s="44"/>
      <c r="F12" s="44"/>
      <c r="G12" s="44"/>
      <c r="H12" s="44"/>
      <c r="I12" s="45"/>
      <c r="J12" s="46"/>
    </row>
    <row r="13" spans="1:23" ht="18" customHeight="1" x14ac:dyDescent="0.25">
      <c r="A13" s="12"/>
      <c r="B13" s="39"/>
      <c r="C13" s="40"/>
      <c r="D13" s="17"/>
      <c r="E13" s="17"/>
      <c r="F13" s="17"/>
      <c r="G13" s="17"/>
      <c r="H13" s="17"/>
      <c r="I13" s="27"/>
      <c r="J13" s="41"/>
    </row>
    <row r="14" spans="1:23" ht="18" customHeight="1" thickBot="1" x14ac:dyDescent="0.3">
      <c r="A14" s="12"/>
      <c r="B14" s="22"/>
      <c r="C14" s="19"/>
      <c r="D14" s="16"/>
      <c r="E14" s="16"/>
      <c r="F14" s="16"/>
      <c r="G14" s="16"/>
      <c r="H14" s="16"/>
      <c r="I14" s="26"/>
      <c r="J14" s="29"/>
    </row>
    <row r="15" spans="1:23" ht="18" customHeight="1" thickTop="1" x14ac:dyDescent="0.25">
      <c r="A15" s="12"/>
      <c r="B15" s="81" t="s">
        <v>24</v>
      </c>
      <c r="C15" s="82" t="s">
        <v>5</v>
      </c>
      <c r="D15" s="82" t="s">
        <v>53</v>
      </c>
      <c r="E15" s="83" t="s">
        <v>54</v>
      </c>
      <c r="F15" s="97" t="s">
        <v>55</v>
      </c>
      <c r="G15" s="49" t="s">
        <v>30</v>
      </c>
      <c r="H15" s="52" t="s">
        <v>31</v>
      </c>
      <c r="I15" s="96"/>
      <c r="J15" s="46"/>
    </row>
    <row r="16" spans="1:23" ht="18" customHeight="1" x14ac:dyDescent="0.25">
      <c r="A16" s="12"/>
      <c r="B16" s="84">
        <v>1</v>
      </c>
      <c r="C16" s="85" t="s">
        <v>25</v>
      </c>
      <c r="D16" s="86"/>
      <c r="E16" s="87"/>
      <c r="F16" s="98"/>
      <c r="G16" s="50">
        <v>6</v>
      </c>
      <c r="H16" s="107" t="s">
        <v>32</v>
      </c>
      <c r="I16" s="117"/>
      <c r="J16" s="109">
        <v>0</v>
      </c>
    </row>
    <row r="17" spans="1:26" ht="18" customHeight="1" x14ac:dyDescent="0.25">
      <c r="A17" s="12"/>
      <c r="B17" s="57">
        <v>2</v>
      </c>
      <c r="C17" s="61" t="s">
        <v>26</v>
      </c>
      <c r="D17" s="86">
        <f>'Rekap 27359'!B12</f>
        <v>0</v>
      </c>
      <c r="E17" s="87">
        <f>'Rekap 27359'!C12</f>
        <v>0</v>
      </c>
      <c r="F17" s="98">
        <f>'Rekap 27359'!D12</f>
        <v>0</v>
      </c>
      <c r="G17" s="51">
        <v>7</v>
      </c>
      <c r="H17" s="108" t="s">
        <v>33</v>
      </c>
      <c r="I17" s="117"/>
      <c r="J17" s="110">
        <f>0</f>
        <v>0</v>
      </c>
    </row>
    <row r="18" spans="1:26" ht="18" customHeight="1" x14ac:dyDescent="0.25">
      <c r="A18" s="12"/>
      <c r="B18" s="58">
        <v>3</v>
      </c>
      <c r="C18" s="62" t="s">
        <v>27</v>
      </c>
      <c r="D18" s="68"/>
      <c r="E18" s="66"/>
      <c r="F18" s="71"/>
      <c r="G18" s="51">
        <v>8</v>
      </c>
      <c r="H18" s="108" t="s">
        <v>34</v>
      </c>
      <c r="I18" s="117"/>
      <c r="J18" s="110">
        <v>0</v>
      </c>
    </row>
    <row r="19" spans="1:26" ht="18" customHeight="1" x14ac:dyDescent="0.25">
      <c r="A19" s="12"/>
      <c r="B19" s="58">
        <v>4</v>
      </c>
      <c r="C19" s="62" t="s">
        <v>28</v>
      </c>
      <c r="D19" s="68"/>
      <c r="E19" s="66"/>
      <c r="F19" s="71"/>
      <c r="G19" s="51">
        <v>9</v>
      </c>
      <c r="H19" s="115"/>
      <c r="I19" s="117"/>
      <c r="J19" s="116"/>
    </row>
    <row r="20" spans="1:26" ht="18" customHeight="1" thickBot="1" x14ac:dyDescent="0.3">
      <c r="A20" s="12"/>
      <c r="B20" s="58">
        <v>5</v>
      </c>
      <c r="C20" s="63" t="s">
        <v>29</v>
      </c>
      <c r="D20" s="69"/>
      <c r="E20" s="91"/>
      <c r="F20" s="99">
        <f>SUM(F16:F19)</f>
        <v>0</v>
      </c>
      <c r="G20" s="51">
        <v>10</v>
      </c>
      <c r="H20" s="108" t="s">
        <v>29</v>
      </c>
      <c r="I20" s="119"/>
      <c r="J20" s="90">
        <f>SUM(J16:J19)</f>
        <v>0</v>
      </c>
    </row>
    <row r="21" spans="1:26" ht="18" customHeight="1" thickTop="1" x14ac:dyDescent="0.25">
      <c r="A21" s="12"/>
      <c r="B21" s="55" t="s">
        <v>42</v>
      </c>
      <c r="C21" s="59" t="s">
        <v>43</v>
      </c>
      <c r="D21" s="64"/>
      <c r="E21" s="18"/>
      <c r="F21" s="89"/>
      <c r="G21" s="55" t="s">
        <v>49</v>
      </c>
      <c r="H21" s="52" t="s">
        <v>43</v>
      </c>
      <c r="I21" s="27"/>
      <c r="J21" s="120"/>
    </row>
    <row r="22" spans="1:26" ht="18" customHeight="1" x14ac:dyDescent="0.25">
      <c r="A22" s="12"/>
      <c r="B22" s="50">
        <v>11</v>
      </c>
      <c r="C22" s="53" t="s">
        <v>44</v>
      </c>
      <c r="D22" s="77"/>
      <c r="E22" s="79" t="s">
        <v>47</v>
      </c>
      <c r="F22" s="70">
        <f>((F16*U22*0)+(F17*V22*0)+(F18*W22*0))/100</f>
        <v>0</v>
      </c>
      <c r="G22" s="50">
        <v>16</v>
      </c>
      <c r="H22" s="107" t="s">
        <v>50</v>
      </c>
      <c r="I22" s="118" t="s">
        <v>47</v>
      </c>
      <c r="J22" s="109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2"/>
      <c r="B23" s="51">
        <v>12</v>
      </c>
      <c r="C23" s="54" t="s">
        <v>45</v>
      </c>
      <c r="D23" s="56"/>
      <c r="E23" s="79" t="s">
        <v>48</v>
      </c>
      <c r="F23" s="71">
        <f>((F16*U23*0)+(F17*V23*0)+(F18*W23*0))/100</f>
        <v>0</v>
      </c>
      <c r="G23" s="51">
        <v>17</v>
      </c>
      <c r="H23" s="108" t="s">
        <v>51</v>
      </c>
      <c r="I23" s="118" t="s">
        <v>47</v>
      </c>
      <c r="J23" s="110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2"/>
      <c r="B24" s="51">
        <v>13</v>
      </c>
      <c r="C24" s="54" t="s">
        <v>46</v>
      </c>
      <c r="D24" s="56"/>
      <c r="E24" s="79" t="s">
        <v>47</v>
      </c>
      <c r="F24" s="71">
        <f>((F16*U24*0)+(F17*V24*0)+(F18*W24*0))/100</f>
        <v>0</v>
      </c>
      <c r="G24" s="51">
        <v>18</v>
      </c>
      <c r="H24" s="108" t="s">
        <v>52</v>
      </c>
      <c r="I24" s="118" t="s">
        <v>48</v>
      </c>
      <c r="J24" s="110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2"/>
      <c r="B25" s="51">
        <v>14</v>
      </c>
      <c r="C25" s="19"/>
      <c r="D25" s="56"/>
      <c r="E25" s="80"/>
      <c r="F25" s="78"/>
      <c r="G25" s="51">
        <v>19</v>
      </c>
      <c r="H25" s="115"/>
      <c r="I25" s="117"/>
      <c r="J25" s="116"/>
    </row>
    <row r="26" spans="1:26" ht="18" customHeight="1" thickBot="1" x14ac:dyDescent="0.3">
      <c r="A26" s="12"/>
      <c r="B26" s="51">
        <v>15</v>
      </c>
      <c r="C26" s="54"/>
      <c r="D26" s="56"/>
      <c r="E26" s="56"/>
      <c r="F26" s="100"/>
      <c r="G26" s="51">
        <v>20</v>
      </c>
      <c r="H26" s="108" t="s">
        <v>29</v>
      </c>
      <c r="I26" s="119"/>
      <c r="J26" s="90">
        <f>SUM(J22:J25)+SUM(F22:F25)</f>
        <v>0</v>
      </c>
    </row>
    <row r="27" spans="1:26" ht="18" customHeight="1" thickTop="1" x14ac:dyDescent="0.25">
      <c r="A27" s="12"/>
      <c r="B27" s="92"/>
      <c r="C27" s="131" t="s">
        <v>58</v>
      </c>
      <c r="D27" s="124"/>
      <c r="E27" s="93"/>
      <c r="F27" s="28"/>
      <c r="G27" s="101" t="s">
        <v>35</v>
      </c>
      <c r="H27" s="95" t="s">
        <v>36</v>
      </c>
      <c r="I27" s="27"/>
      <c r="J27" s="30"/>
    </row>
    <row r="28" spans="1:26" ht="18" customHeight="1" x14ac:dyDescent="0.25">
      <c r="A28" s="12"/>
      <c r="B28" s="25"/>
      <c r="C28" s="122"/>
      <c r="D28" s="125"/>
      <c r="E28" s="21"/>
      <c r="F28" s="12"/>
      <c r="G28" s="102">
        <v>21</v>
      </c>
      <c r="H28" s="106" t="s">
        <v>37</v>
      </c>
      <c r="I28" s="112"/>
      <c r="J28" s="88">
        <f>F20+J20+F26+J26</f>
        <v>0</v>
      </c>
    </row>
    <row r="29" spans="1:26" ht="18" customHeight="1" x14ac:dyDescent="0.25">
      <c r="A29" s="12"/>
      <c r="B29" s="72"/>
      <c r="C29" s="123"/>
      <c r="D29" s="126"/>
      <c r="E29" s="21"/>
      <c r="F29" s="12"/>
      <c r="G29" s="50">
        <v>22</v>
      </c>
      <c r="H29" s="107" t="s">
        <v>38</v>
      </c>
      <c r="I29" s="113">
        <f>J28</f>
        <v>0</v>
      </c>
      <c r="J29" s="109">
        <f>ROUND(((ROUND(I29,2)*20)*1/100),2)</f>
        <v>0</v>
      </c>
    </row>
    <row r="30" spans="1:26" ht="18" customHeight="1" x14ac:dyDescent="0.25">
      <c r="A30" s="12"/>
      <c r="B30" s="22"/>
      <c r="C30" s="115"/>
      <c r="D30" s="117"/>
      <c r="E30" s="21"/>
      <c r="F30" s="12"/>
      <c r="G30" s="51">
        <v>23</v>
      </c>
      <c r="H30" s="108" t="s">
        <v>39</v>
      </c>
      <c r="I30" s="79">
        <f>0</f>
        <v>0</v>
      </c>
      <c r="J30" s="110">
        <f>ROUND(((ROUND(I30,2)*0)/100),2)</f>
        <v>0</v>
      </c>
    </row>
    <row r="31" spans="1:26" ht="18" customHeight="1" x14ac:dyDescent="0.25">
      <c r="A31" s="12"/>
      <c r="B31" s="23"/>
      <c r="C31" s="127"/>
      <c r="D31" s="128"/>
      <c r="E31" s="21"/>
      <c r="F31" s="12"/>
      <c r="G31" s="102">
        <v>24</v>
      </c>
      <c r="H31" s="106" t="s">
        <v>40</v>
      </c>
      <c r="I31" s="105"/>
      <c r="J31" s="121">
        <f>SUM(J28:J30)</f>
        <v>0</v>
      </c>
    </row>
    <row r="32" spans="1:26" ht="18" customHeight="1" thickBot="1" x14ac:dyDescent="0.3">
      <c r="A32" s="12"/>
      <c r="B32" s="39"/>
      <c r="C32" s="1"/>
      <c r="D32" s="114"/>
      <c r="E32" s="73"/>
      <c r="F32" s="74"/>
      <c r="G32" s="50" t="s">
        <v>41</v>
      </c>
      <c r="H32" s="1"/>
      <c r="I32" s="114"/>
      <c r="J32" s="111"/>
    </row>
    <row r="33" spans="1:10" ht="18" customHeight="1" thickTop="1" x14ac:dyDescent="0.25">
      <c r="A33" s="12"/>
      <c r="B33" s="92"/>
      <c r="C33" s="93"/>
      <c r="D33" s="129" t="s">
        <v>56</v>
      </c>
      <c r="E33" s="76"/>
      <c r="F33" s="94"/>
      <c r="G33" s="103">
        <v>26</v>
      </c>
      <c r="H33" s="130" t="s">
        <v>57</v>
      </c>
      <c r="I33" s="28"/>
      <c r="J33" s="104"/>
    </row>
    <row r="34" spans="1:10" ht="18" customHeight="1" x14ac:dyDescent="0.25">
      <c r="A34" s="12"/>
      <c r="B34" s="24"/>
      <c r="C34" s="20"/>
      <c r="D34" s="15"/>
      <c r="E34" s="15"/>
      <c r="F34" s="15"/>
      <c r="G34" s="15"/>
      <c r="H34" s="15"/>
      <c r="I34" s="28"/>
      <c r="J34" s="31"/>
    </row>
    <row r="35" spans="1:10" ht="18" customHeight="1" x14ac:dyDescent="0.25">
      <c r="A35" s="12"/>
      <c r="B35" s="25"/>
      <c r="C35" s="21"/>
      <c r="D35" s="3"/>
      <c r="E35" s="3"/>
      <c r="F35" s="3"/>
      <c r="G35" s="3"/>
      <c r="H35" s="3"/>
      <c r="I35" s="12"/>
      <c r="J35" s="32"/>
    </row>
    <row r="36" spans="1:10" ht="18" customHeight="1" x14ac:dyDescent="0.25">
      <c r="A36" s="12"/>
      <c r="B36" s="25"/>
      <c r="C36" s="21"/>
      <c r="D36" s="3"/>
      <c r="E36" s="3"/>
      <c r="F36" s="3"/>
      <c r="G36" s="3"/>
      <c r="H36" s="3"/>
      <c r="I36" s="12"/>
      <c r="J36" s="32"/>
    </row>
    <row r="37" spans="1:10" ht="18" customHeight="1" x14ac:dyDescent="0.25">
      <c r="A37" s="12"/>
      <c r="B37" s="25"/>
      <c r="C37" s="21"/>
      <c r="D37" s="3"/>
      <c r="E37" s="3"/>
      <c r="F37" s="3"/>
      <c r="G37" s="3"/>
      <c r="H37" s="3"/>
      <c r="I37" s="12"/>
      <c r="J37" s="32"/>
    </row>
    <row r="38" spans="1:10" ht="18" customHeight="1" x14ac:dyDescent="0.25">
      <c r="A38" s="12"/>
      <c r="B38" s="25"/>
      <c r="C38" s="21"/>
      <c r="D38" s="3"/>
      <c r="E38" s="3"/>
      <c r="F38" s="3"/>
      <c r="G38" s="3"/>
      <c r="H38" s="3"/>
      <c r="I38" s="12"/>
      <c r="J38" s="32"/>
    </row>
    <row r="39" spans="1:10" ht="18" customHeight="1" x14ac:dyDescent="0.25">
      <c r="A39" s="12"/>
      <c r="B39" s="25"/>
      <c r="C39" s="21"/>
      <c r="D39" s="3"/>
      <c r="E39" s="3"/>
      <c r="F39" s="3"/>
      <c r="G39" s="3"/>
      <c r="H39" s="3"/>
      <c r="I39" s="12"/>
      <c r="J39" s="32"/>
    </row>
    <row r="40" spans="1:10" ht="18" customHeight="1" thickBot="1" x14ac:dyDescent="0.3">
      <c r="A40" s="12"/>
      <c r="B40" s="72"/>
      <c r="C40" s="73"/>
      <c r="D40" s="13"/>
      <c r="E40" s="13"/>
      <c r="F40" s="13"/>
      <c r="G40" s="13"/>
      <c r="H40" s="13"/>
      <c r="I40" s="74"/>
      <c r="J40" s="75"/>
    </row>
    <row r="41" spans="1:10" ht="15.75" thickTop="1" x14ac:dyDescent="0.25">
      <c r="A41" s="12"/>
      <c r="B41" s="76"/>
      <c r="C41" s="76"/>
      <c r="D41" s="76"/>
      <c r="E41" s="76"/>
      <c r="F41" s="76"/>
      <c r="G41" s="76"/>
      <c r="H41" s="76"/>
      <c r="I41" s="76"/>
      <c r="J41" s="76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500"/>
  <sheetViews>
    <sheetView workbookViewId="0">
      <selection activeCell="A9" sqref="A9"/>
    </sheetView>
  </sheetViews>
  <sheetFormatPr defaultColWidth="9.140625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26" width="9.140625" customWidth="1"/>
  </cols>
  <sheetData>
    <row r="1" spans="1:26" ht="35.1" customHeight="1" x14ac:dyDescent="0.25">
      <c r="A1" s="247" t="s">
        <v>19</v>
      </c>
      <c r="B1" s="248"/>
      <c r="C1" s="248"/>
      <c r="D1" s="249"/>
      <c r="E1" s="132" t="s">
        <v>17</v>
      </c>
      <c r="F1" s="11"/>
      <c r="W1">
        <v>30.126000000000001</v>
      </c>
    </row>
    <row r="2" spans="1:26" ht="20.100000000000001" customHeight="1" x14ac:dyDescent="0.25">
      <c r="A2" s="247" t="s">
        <v>20</v>
      </c>
      <c r="B2" s="248"/>
      <c r="C2" s="248"/>
      <c r="D2" s="249"/>
      <c r="E2" s="132" t="s">
        <v>15</v>
      </c>
      <c r="F2" s="11"/>
    </row>
    <row r="3" spans="1:26" ht="20.100000000000001" customHeight="1" x14ac:dyDescent="0.25">
      <c r="A3" s="247" t="s">
        <v>21</v>
      </c>
      <c r="B3" s="248"/>
      <c r="C3" s="248"/>
      <c r="D3" s="249"/>
      <c r="E3" s="132" t="s">
        <v>506</v>
      </c>
      <c r="F3" s="11"/>
    </row>
    <row r="4" spans="1:26" x14ac:dyDescent="0.25">
      <c r="A4" s="5" t="s">
        <v>0</v>
      </c>
      <c r="B4" s="3"/>
      <c r="C4" s="3"/>
      <c r="D4" s="3"/>
      <c r="E4" s="3"/>
      <c r="F4" s="3"/>
    </row>
    <row r="5" spans="1:26" x14ac:dyDescent="0.25">
      <c r="A5" s="5" t="s">
        <v>444</v>
      </c>
      <c r="B5" s="3"/>
      <c r="C5" s="3"/>
      <c r="D5" s="3"/>
      <c r="E5" s="3"/>
      <c r="F5" s="3"/>
    </row>
    <row r="6" spans="1:26" x14ac:dyDescent="0.25">
      <c r="A6" s="3"/>
      <c r="B6" s="3"/>
      <c r="C6" s="3"/>
      <c r="D6" s="3"/>
      <c r="E6" s="3"/>
      <c r="F6" s="3"/>
    </row>
    <row r="7" spans="1:26" x14ac:dyDescent="0.25">
      <c r="A7" s="3"/>
      <c r="B7" s="3"/>
      <c r="C7" s="3"/>
      <c r="D7" s="3"/>
      <c r="E7" s="3"/>
      <c r="F7" s="3"/>
    </row>
    <row r="8" spans="1:26" x14ac:dyDescent="0.25">
      <c r="A8" s="4" t="s">
        <v>509</v>
      </c>
      <c r="B8" s="3"/>
      <c r="C8" s="3"/>
      <c r="D8" s="3"/>
      <c r="E8" s="3"/>
      <c r="F8" s="3"/>
    </row>
    <row r="9" spans="1:26" x14ac:dyDescent="0.25">
      <c r="A9" s="133" t="s">
        <v>59</v>
      </c>
      <c r="B9" s="133" t="s">
        <v>53</v>
      </c>
      <c r="C9" s="133" t="s">
        <v>54</v>
      </c>
      <c r="D9" s="133" t="s">
        <v>29</v>
      </c>
      <c r="E9" s="133" t="s">
        <v>60</v>
      </c>
      <c r="F9" s="133" t="s">
        <v>61</v>
      </c>
    </row>
    <row r="10" spans="1:26" x14ac:dyDescent="0.25">
      <c r="A10" s="140" t="s">
        <v>67</v>
      </c>
      <c r="B10" s="141"/>
      <c r="C10" s="137"/>
      <c r="D10" s="137"/>
      <c r="E10" s="138"/>
      <c r="F10" s="138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</row>
    <row r="11" spans="1:26" x14ac:dyDescent="0.25">
      <c r="A11" s="107" t="s">
        <v>439</v>
      </c>
      <c r="B11" s="70">
        <f>Hárok1!G17</f>
        <v>0</v>
      </c>
      <c r="C11" s="70">
        <f>Hárok1!H17</f>
        <v>0</v>
      </c>
      <c r="D11" s="70">
        <f>Hárok1!I17</f>
        <v>0</v>
      </c>
      <c r="E11" s="142">
        <v>0</v>
      </c>
      <c r="F11" s="142">
        <v>0</v>
      </c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</row>
    <row r="12" spans="1:26" x14ac:dyDescent="0.25">
      <c r="A12" s="2" t="s">
        <v>67</v>
      </c>
      <c r="B12" s="143">
        <f>B11</f>
        <v>0</v>
      </c>
      <c r="C12" s="143">
        <f>C11</f>
        <v>0</v>
      </c>
      <c r="D12" s="143">
        <f>D11</f>
        <v>0</v>
      </c>
      <c r="E12" s="144">
        <f>E11</f>
        <v>0</v>
      </c>
      <c r="F12" s="144">
        <f>F11</f>
        <v>0</v>
      </c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</row>
    <row r="13" spans="1:26" x14ac:dyDescent="0.25">
      <c r="A13" s="1"/>
      <c r="B13" s="135"/>
      <c r="C13" s="135"/>
      <c r="D13" s="135"/>
      <c r="E13" s="134"/>
      <c r="F13" s="134"/>
    </row>
    <row r="14" spans="1:26" x14ac:dyDescent="0.25">
      <c r="A14" s="2" t="s">
        <v>73</v>
      </c>
      <c r="B14" s="143">
        <f>B12</f>
        <v>0</v>
      </c>
      <c r="C14" s="143">
        <f>C12</f>
        <v>0</v>
      </c>
      <c r="D14" s="143">
        <f>D12</f>
        <v>0</v>
      </c>
      <c r="E14" s="144">
        <f>E12</f>
        <v>0</v>
      </c>
      <c r="F14" s="144">
        <f>F12</f>
        <v>0</v>
      </c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</row>
    <row r="15" spans="1:26" x14ac:dyDescent="0.25">
      <c r="A15" s="1"/>
      <c r="B15" s="135"/>
      <c r="C15" s="135"/>
      <c r="D15" s="135"/>
      <c r="E15" s="134"/>
      <c r="F15" s="134"/>
    </row>
    <row r="16" spans="1:26" x14ac:dyDescent="0.25">
      <c r="A16" s="1"/>
      <c r="B16" s="135"/>
      <c r="C16" s="135"/>
      <c r="D16" s="135"/>
      <c r="E16" s="134"/>
      <c r="F16" s="134"/>
    </row>
    <row r="17" spans="1:6" x14ac:dyDescent="0.25">
      <c r="A17" s="1"/>
      <c r="B17" s="135"/>
      <c r="C17" s="135"/>
      <c r="D17" s="135"/>
      <c r="E17" s="134"/>
      <c r="F17" s="134"/>
    </row>
    <row r="18" spans="1:6" x14ac:dyDescent="0.25">
      <c r="A18" s="1"/>
      <c r="B18" s="135"/>
      <c r="C18" s="135"/>
      <c r="D18" s="135"/>
      <c r="E18" s="134"/>
      <c r="F18" s="134"/>
    </row>
    <row r="19" spans="1:6" x14ac:dyDescent="0.25">
      <c r="A19" s="1"/>
      <c r="B19" s="135"/>
      <c r="C19" s="135"/>
      <c r="D19" s="135"/>
      <c r="E19" s="134"/>
      <c r="F19" s="134"/>
    </row>
    <row r="20" spans="1:6" x14ac:dyDescent="0.25">
      <c r="A20" s="1"/>
      <c r="B20" s="135"/>
      <c r="C20" s="135"/>
      <c r="D20" s="135"/>
      <c r="E20" s="134"/>
      <c r="F20" s="134"/>
    </row>
    <row r="21" spans="1:6" x14ac:dyDescent="0.25">
      <c r="A21" s="1"/>
      <c r="B21" s="135"/>
      <c r="C21" s="135"/>
      <c r="D21" s="135"/>
      <c r="E21" s="134"/>
      <c r="F21" s="134"/>
    </row>
    <row r="22" spans="1:6" x14ac:dyDescent="0.25">
      <c r="A22" s="1"/>
      <c r="B22" s="135"/>
      <c r="C22" s="135"/>
      <c r="D22" s="135"/>
      <c r="E22" s="134"/>
      <c r="F22" s="134"/>
    </row>
    <row r="23" spans="1:6" x14ac:dyDescent="0.25">
      <c r="A23" s="1"/>
      <c r="B23" s="135"/>
      <c r="C23" s="135"/>
      <c r="D23" s="135"/>
      <c r="E23" s="134"/>
      <c r="F23" s="134"/>
    </row>
    <row r="24" spans="1:6" x14ac:dyDescent="0.25">
      <c r="A24" s="1"/>
      <c r="B24" s="135"/>
      <c r="C24" s="135"/>
      <c r="D24" s="135"/>
      <c r="E24" s="134"/>
      <c r="F24" s="134"/>
    </row>
    <row r="25" spans="1:6" x14ac:dyDescent="0.25">
      <c r="A25" s="1"/>
      <c r="B25" s="135"/>
      <c r="C25" s="135"/>
      <c r="D25" s="135"/>
      <c r="E25" s="134"/>
      <c r="F25" s="134"/>
    </row>
    <row r="26" spans="1:6" x14ac:dyDescent="0.25">
      <c r="A26" s="1"/>
      <c r="B26" s="135"/>
      <c r="C26" s="135"/>
      <c r="D26" s="135"/>
      <c r="E26" s="134"/>
      <c r="F26" s="134"/>
    </row>
    <row r="27" spans="1:6" x14ac:dyDescent="0.25">
      <c r="A27" s="1"/>
      <c r="B27" s="135"/>
      <c r="C27" s="135"/>
      <c r="D27" s="135"/>
      <c r="E27" s="134"/>
      <c r="F27" s="134"/>
    </row>
    <row r="28" spans="1:6" x14ac:dyDescent="0.25">
      <c r="A28" s="1"/>
      <c r="B28" s="135"/>
      <c r="C28" s="135"/>
      <c r="D28" s="135"/>
      <c r="E28" s="134"/>
      <c r="F28" s="134"/>
    </row>
    <row r="29" spans="1:6" x14ac:dyDescent="0.25">
      <c r="A29" s="1"/>
      <c r="B29" s="135"/>
      <c r="C29" s="135"/>
      <c r="D29" s="135"/>
      <c r="E29" s="134"/>
      <c r="F29" s="134"/>
    </row>
    <row r="30" spans="1:6" x14ac:dyDescent="0.25">
      <c r="A30" s="1"/>
      <c r="B30" s="135"/>
      <c r="C30" s="135"/>
      <c r="D30" s="135"/>
      <c r="E30" s="134"/>
      <c r="F30" s="134"/>
    </row>
    <row r="31" spans="1:6" x14ac:dyDescent="0.25">
      <c r="A31" s="1"/>
      <c r="B31" s="135"/>
      <c r="C31" s="135"/>
      <c r="D31" s="135"/>
      <c r="E31" s="134"/>
      <c r="F31" s="134"/>
    </row>
    <row r="32" spans="1:6" x14ac:dyDescent="0.25">
      <c r="A32" s="1"/>
      <c r="B32" s="135"/>
      <c r="C32" s="135"/>
      <c r="D32" s="135"/>
      <c r="E32" s="134"/>
      <c r="F32" s="134"/>
    </row>
    <row r="33" spans="1:6" x14ac:dyDescent="0.25">
      <c r="A33" s="1"/>
      <c r="B33" s="135"/>
      <c r="C33" s="135"/>
      <c r="D33" s="135"/>
      <c r="E33" s="134"/>
      <c r="F33" s="134"/>
    </row>
    <row r="34" spans="1:6" x14ac:dyDescent="0.25">
      <c r="A34" s="1"/>
      <c r="B34" s="135"/>
      <c r="C34" s="135"/>
      <c r="D34" s="135"/>
      <c r="E34" s="134"/>
      <c r="F34" s="134"/>
    </row>
    <row r="35" spans="1:6" x14ac:dyDescent="0.25">
      <c r="A35" s="1"/>
      <c r="B35" s="135"/>
      <c r="C35" s="135"/>
      <c r="D35" s="135"/>
      <c r="E35" s="134"/>
      <c r="F35" s="134"/>
    </row>
    <row r="36" spans="1:6" x14ac:dyDescent="0.25">
      <c r="A36" s="1"/>
      <c r="B36" s="135"/>
      <c r="C36" s="135"/>
      <c r="D36" s="135"/>
      <c r="E36" s="134"/>
      <c r="F36" s="134"/>
    </row>
    <row r="37" spans="1:6" x14ac:dyDescent="0.25">
      <c r="A37" s="1"/>
      <c r="B37" s="135"/>
      <c r="C37" s="135"/>
      <c r="D37" s="135"/>
      <c r="E37" s="134"/>
      <c r="F37" s="134"/>
    </row>
    <row r="38" spans="1:6" x14ac:dyDescent="0.25">
      <c r="A38" s="1"/>
      <c r="B38" s="135"/>
      <c r="C38" s="135"/>
      <c r="D38" s="135"/>
      <c r="E38" s="134"/>
      <c r="F38" s="134"/>
    </row>
    <row r="39" spans="1:6" x14ac:dyDescent="0.25">
      <c r="A39" s="1"/>
      <c r="B39" s="135"/>
      <c r="C39" s="135"/>
      <c r="D39" s="135"/>
      <c r="E39" s="134"/>
      <c r="F39" s="134"/>
    </row>
    <row r="40" spans="1:6" x14ac:dyDescent="0.25">
      <c r="A40" s="1"/>
      <c r="B40" s="135"/>
      <c r="C40" s="135"/>
      <c r="D40" s="135"/>
      <c r="E40" s="134"/>
      <c r="F40" s="134"/>
    </row>
    <row r="41" spans="1:6" x14ac:dyDescent="0.25">
      <c r="A41" s="1"/>
      <c r="B41" s="135"/>
      <c r="C41" s="135"/>
      <c r="D41" s="135"/>
      <c r="E41" s="134"/>
      <c r="F41" s="134"/>
    </row>
    <row r="42" spans="1:6" x14ac:dyDescent="0.25">
      <c r="A42" s="1"/>
      <c r="B42" s="135"/>
      <c r="C42" s="135"/>
      <c r="D42" s="135"/>
      <c r="E42" s="134"/>
      <c r="F42" s="134"/>
    </row>
    <row r="43" spans="1:6" x14ac:dyDescent="0.25">
      <c r="A43" s="1"/>
      <c r="B43" s="135"/>
      <c r="C43" s="135"/>
      <c r="D43" s="135"/>
      <c r="E43" s="134"/>
      <c r="F43" s="134"/>
    </row>
    <row r="44" spans="1:6" x14ac:dyDescent="0.25">
      <c r="A44" s="1"/>
      <c r="B44" s="135"/>
      <c r="C44" s="135"/>
      <c r="D44" s="135"/>
      <c r="E44" s="134"/>
      <c r="F44" s="134"/>
    </row>
    <row r="45" spans="1:6" x14ac:dyDescent="0.25">
      <c r="A45" s="1"/>
      <c r="B45" s="135"/>
      <c r="C45" s="135"/>
      <c r="D45" s="135"/>
      <c r="E45" s="134"/>
      <c r="F45" s="134"/>
    </row>
    <row r="46" spans="1:6" x14ac:dyDescent="0.25">
      <c r="A46" s="1"/>
      <c r="B46" s="135"/>
      <c r="C46" s="135"/>
      <c r="D46" s="135"/>
      <c r="E46" s="134"/>
      <c r="F46" s="134"/>
    </row>
    <row r="47" spans="1:6" x14ac:dyDescent="0.25">
      <c r="A47" s="1"/>
      <c r="B47" s="135"/>
      <c r="C47" s="135"/>
      <c r="D47" s="135"/>
      <c r="E47" s="134"/>
      <c r="F47" s="134"/>
    </row>
    <row r="48" spans="1:6" x14ac:dyDescent="0.25">
      <c r="A48" s="1"/>
      <c r="B48" s="135"/>
      <c r="C48" s="135"/>
      <c r="D48" s="135"/>
      <c r="E48" s="134"/>
      <c r="F48" s="134"/>
    </row>
    <row r="49" spans="1:6" x14ac:dyDescent="0.25">
      <c r="A49" s="1"/>
      <c r="B49" s="135"/>
      <c r="C49" s="135"/>
      <c r="D49" s="135"/>
      <c r="E49" s="134"/>
      <c r="F49" s="134"/>
    </row>
    <row r="50" spans="1:6" x14ac:dyDescent="0.25">
      <c r="A50" s="1"/>
      <c r="B50" s="135"/>
      <c r="C50" s="135"/>
      <c r="D50" s="135"/>
      <c r="E50" s="134"/>
      <c r="F50" s="134"/>
    </row>
    <row r="51" spans="1:6" x14ac:dyDescent="0.25">
      <c r="A51" s="1"/>
      <c r="B51" s="135"/>
      <c r="C51" s="135"/>
      <c r="D51" s="135"/>
      <c r="E51" s="134"/>
      <c r="F51" s="134"/>
    </row>
    <row r="52" spans="1:6" x14ac:dyDescent="0.25">
      <c r="A52" s="1"/>
      <c r="B52" s="135"/>
      <c r="C52" s="135"/>
      <c r="D52" s="135"/>
      <c r="E52" s="134"/>
      <c r="F52" s="134"/>
    </row>
    <row r="53" spans="1:6" x14ac:dyDescent="0.25">
      <c r="A53" s="1"/>
      <c r="B53" s="135"/>
      <c r="C53" s="135"/>
      <c r="D53" s="135"/>
      <c r="E53" s="134"/>
      <c r="F53" s="134"/>
    </row>
    <row r="54" spans="1:6" x14ac:dyDescent="0.25">
      <c r="A54" s="1"/>
      <c r="B54" s="135"/>
      <c r="C54" s="135"/>
      <c r="D54" s="135"/>
      <c r="E54" s="134"/>
      <c r="F54" s="134"/>
    </row>
    <row r="55" spans="1:6" x14ac:dyDescent="0.25">
      <c r="A55" s="1"/>
      <c r="B55" s="135"/>
      <c r="C55" s="135"/>
      <c r="D55" s="135"/>
      <c r="E55" s="134"/>
      <c r="F55" s="134"/>
    </row>
    <row r="56" spans="1:6" x14ac:dyDescent="0.25">
      <c r="A56" s="1"/>
      <c r="B56" s="135"/>
      <c r="C56" s="135"/>
      <c r="D56" s="135"/>
      <c r="E56" s="134"/>
      <c r="F56" s="134"/>
    </row>
    <row r="57" spans="1:6" x14ac:dyDescent="0.25">
      <c r="A57" s="1"/>
      <c r="B57" s="135"/>
      <c r="C57" s="135"/>
      <c r="D57" s="135"/>
      <c r="E57" s="134"/>
      <c r="F57" s="134"/>
    </row>
    <row r="58" spans="1:6" x14ac:dyDescent="0.25">
      <c r="A58" s="1"/>
      <c r="B58" s="135"/>
      <c r="C58" s="135"/>
      <c r="D58" s="135"/>
      <c r="E58" s="134"/>
      <c r="F58" s="134"/>
    </row>
    <row r="59" spans="1:6" x14ac:dyDescent="0.25">
      <c r="A59" s="1"/>
      <c r="B59" s="135"/>
      <c r="C59" s="135"/>
      <c r="D59" s="135"/>
      <c r="E59" s="134"/>
      <c r="F59" s="134"/>
    </row>
    <row r="60" spans="1:6" x14ac:dyDescent="0.25">
      <c r="A60" s="1"/>
      <c r="B60" s="135"/>
      <c r="C60" s="135"/>
      <c r="D60" s="135"/>
      <c r="E60" s="134"/>
      <c r="F60" s="134"/>
    </row>
    <row r="61" spans="1:6" x14ac:dyDescent="0.25">
      <c r="A61" s="1"/>
      <c r="B61" s="135"/>
      <c r="C61" s="135"/>
      <c r="D61" s="135"/>
      <c r="E61" s="134"/>
      <c r="F61" s="134"/>
    </row>
    <row r="62" spans="1:6" x14ac:dyDescent="0.25">
      <c r="A62" s="1"/>
      <c r="B62" s="135"/>
      <c r="C62" s="135"/>
      <c r="D62" s="135"/>
      <c r="E62" s="134"/>
      <c r="F62" s="134"/>
    </row>
    <row r="63" spans="1:6" x14ac:dyDescent="0.25">
      <c r="A63" s="1"/>
      <c r="B63" s="135"/>
      <c r="C63" s="135"/>
      <c r="D63" s="135"/>
      <c r="E63" s="134"/>
      <c r="F63" s="134"/>
    </row>
    <row r="64" spans="1:6" x14ac:dyDescent="0.25">
      <c r="A64" s="1"/>
      <c r="B64" s="135"/>
      <c r="C64" s="135"/>
      <c r="D64" s="135"/>
      <c r="E64" s="134"/>
      <c r="F64" s="134"/>
    </row>
    <row r="65" spans="1:6" x14ac:dyDescent="0.25">
      <c r="A65" s="1"/>
      <c r="B65" s="135"/>
      <c r="C65" s="135"/>
      <c r="D65" s="135"/>
      <c r="E65" s="134"/>
      <c r="F65" s="134"/>
    </row>
    <row r="66" spans="1:6" x14ac:dyDescent="0.25">
      <c r="A66" s="1"/>
      <c r="B66" s="135"/>
      <c r="C66" s="135"/>
      <c r="D66" s="135"/>
      <c r="E66" s="134"/>
      <c r="F66" s="134"/>
    </row>
    <row r="67" spans="1:6" x14ac:dyDescent="0.25">
      <c r="A67" s="1"/>
      <c r="B67" s="135"/>
      <c r="C67" s="135"/>
      <c r="D67" s="135"/>
      <c r="E67" s="134"/>
      <c r="F67" s="134"/>
    </row>
    <row r="68" spans="1:6" x14ac:dyDescent="0.25">
      <c r="A68" s="1"/>
      <c r="B68" s="135"/>
      <c r="C68" s="135"/>
      <c r="D68" s="135"/>
      <c r="E68" s="134"/>
      <c r="F68" s="134"/>
    </row>
    <row r="69" spans="1:6" x14ac:dyDescent="0.25">
      <c r="A69" s="1"/>
      <c r="B69" s="135"/>
      <c r="C69" s="135"/>
      <c r="D69" s="135"/>
      <c r="E69" s="134"/>
      <c r="F69" s="134"/>
    </row>
    <row r="70" spans="1:6" x14ac:dyDescent="0.25">
      <c r="A70" s="1"/>
      <c r="B70" s="135"/>
      <c r="C70" s="135"/>
      <c r="D70" s="135"/>
      <c r="E70" s="134"/>
      <c r="F70" s="134"/>
    </row>
    <row r="71" spans="1:6" x14ac:dyDescent="0.25">
      <c r="A71" s="1"/>
      <c r="B71" s="135"/>
      <c r="C71" s="135"/>
      <c r="D71" s="135"/>
      <c r="E71" s="134"/>
      <c r="F71" s="134"/>
    </row>
    <row r="72" spans="1:6" x14ac:dyDescent="0.25">
      <c r="A72" s="1"/>
      <c r="B72" s="135"/>
      <c r="C72" s="135"/>
      <c r="D72" s="135"/>
      <c r="E72" s="134"/>
      <c r="F72" s="134"/>
    </row>
    <row r="73" spans="1:6" x14ac:dyDescent="0.25">
      <c r="A73" s="1"/>
      <c r="B73" s="135"/>
      <c r="C73" s="135"/>
      <c r="D73" s="135"/>
      <c r="E73" s="134"/>
      <c r="F73" s="134"/>
    </row>
    <row r="74" spans="1:6" x14ac:dyDescent="0.25">
      <c r="A74" s="1"/>
      <c r="B74" s="135"/>
      <c r="C74" s="135"/>
      <c r="D74" s="135"/>
      <c r="E74" s="134"/>
      <c r="F74" s="134"/>
    </row>
    <row r="75" spans="1:6" x14ac:dyDescent="0.25">
      <c r="A75" s="1"/>
      <c r="B75" s="135"/>
      <c r="C75" s="135"/>
      <c r="D75" s="135"/>
      <c r="E75" s="134"/>
      <c r="F75" s="134"/>
    </row>
    <row r="76" spans="1:6" x14ac:dyDescent="0.25">
      <c r="A76" s="1"/>
      <c r="B76" s="135"/>
      <c r="C76" s="135"/>
      <c r="D76" s="135"/>
      <c r="E76" s="134"/>
      <c r="F76" s="134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rintOptions horizontalCentered="1"/>
  <pageMargins left="0.7" right="0.7" top="0.75" bottom="0.75" header="0.3" footer="0.3"/>
  <pageSetup paperSize="9" scale="95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7"/>
  <sheetViews>
    <sheetView workbookViewId="0">
      <selection activeCell="G21" sqref="G21"/>
    </sheetView>
  </sheetViews>
  <sheetFormatPr defaultRowHeight="15" x14ac:dyDescent="0.25"/>
  <cols>
    <col min="1" max="1" width="6.5703125" customWidth="1"/>
    <col min="2" max="2" width="6" customWidth="1"/>
    <col min="3" max="3" width="12.28515625" customWidth="1"/>
    <col min="4" max="4" width="26.5703125" customWidth="1"/>
    <col min="5" max="5" width="6.28515625" customWidth="1"/>
    <col min="9" max="9" width="10.7109375" customWidth="1"/>
    <col min="10" max="15" width="0" hidden="1" customWidth="1"/>
    <col min="16" max="16" width="11.85546875" customWidth="1"/>
    <col min="17" max="29" width="0" hidden="1" customWidth="1"/>
  </cols>
  <sheetData>
    <row r="1" spans="1:26" ht="35.1" customHeight="1" x14ac:dyDescent="0.25">
      <c r="A1" s="247" t="s">
        <v>19</v>
      </c>
      <c r="B1" s="248"/>
      <c r="C1" s="248"/>
      <c r="D1" s="249"/>
      <c r="E1" s="132"/>
      <c r="F1" s="11"/>
      <c r="W1">
        <v>30.126000000000001</v>
      </c>
    </row>
    <row r="2" spans="1:26" ht="20.100000000000001" customHeight="1" x14ac:dyDescent="0.25">
      <c r="A2" s="247" t="s">
        <v>20</v>
      </c>
      <c r="B2" s="248"/>
      <c r="C2" s="248"/>
      <c r="D2" s="249"/>
      <c r="E2" s="132"/>
      <c r="F2" s="11"/>
      <c r="I2" s="132" t="s">
        <v>17</v>
      </c>
      <c r="J2" s="11"/>
      <c r="K2" s="3"/>
      <c r="L2" s="3"/>
      <c r="M2" s="3"/>
      <c r="N2" s="3"/>
      <c r="O2" s="3"/>
      <c r="P2" s="5"/>
    </row>
    <row r="3" spans="1:26" ht="20.100000000000001" customHeight="1" x14ac:dyDescent="0.25">
      <c r="A3" s="247" t="s">
        <v>21</v>
      </c>
      <c r="B3" s="248"/>
      <c r="C3" s="248"/>
      <c r="D3" s="249"/>
      <c r="E3" s="132"/>
      <c r="F3" s="11"/>
      <c r="I3" s="132" t="s">
        <v>15</v>
      </c>
      <c r="J3" s="11"/>
      <c r="K3" s="3"/>
      <c r="L3" s="3"/>
      <c r="M3" s="3"/>
      <c r="N3" s="3"/>
      <c r="O3" s="3"/>
      <c r="P3" s="5"/>
    </row>
    <row r="4" spans="1:26" x14ac:dyDescent="0.25">
      <c r="A4" s="5" t="s">
        <v>0</v>
      </c>
      <c r="B4" s="3"/>
      <c r="C4" s="3"/>
      <c r="D4" s="3"/>
      <c r="E4" s="3"/>
      <c r="F4" s="3"/>
      <c r="I4" s="132" t="s">
        <v>84</v>
      </c>
      <c r="J4" s="11"/>
      <c r="K4" s="3"/>
      <c r="L4" s="3"/>
      <c r="M4" s="3"/>
      <c r="N4" s="3"/>
      <c r="O4" s="3"/>
      <c r="P4" s="232">
        <v>45263</v>
      </c>
    </row>
    <row r="5" spans="1:26" x14ac:dyDescent="0.25">
      <c r="A5" s="5" t="s">
        <v>444</v>
      </c>
      <c r="B5" s="3"/>
      <c r="C5" s="3"/>
      <c r="D5" s="3"/>
      <c r="E5" s="3"/>
      <c r="F5" s="3"/>
    </row>
    <row r="6" spans="1:26" x14ac:dyDescent="0.25">
      <c r="A6" s="3"/>
      <c r="B6" s="3"/>
      <c r="C6" s="3"/>
      <c r="D6" s="3"/>
      <c r="E6" s="3"/>
      <c r="F6" s="3"/>
    </row>
    <row r="7" spans="1:26" x14ac:dyDescent="0.25">
      <c r="A7" s="3"/>
      <c r="B7" s="3"/>
      <c r="C7" s="3"/>
      <c r="D7" s="3"/>
      <c r="E7" s="3"/>
      <c r="F7" s="3"/>
    </row>
    <row r="8" spans="1:26" x14ac:dyDescent="0.25">
      <c r="A8" s="4" t="s">
        <v>509</v>
      </c>
      <c r="B8" s="3"/>
      <c r="C8" s="3"/>
      <c r="D8" s="3"/>
      <c r="E8" s="3"/>
      <c r="F8" s="3"/>
    </row>
    <row r="9" spans="1:26" ht="15.75" x14ac:dyDescent="0.25">
      <c r="A9" s="150" t="s">
        <v>74</v>
      </c>
      <c r="B9" s="150" t="s">
        <v>75</v>
      </c>
      <c r="C9" s="150" t="s">
        <v>76</v>
      </c>
      <c r="D9" s="150" t="s">
        <v>77</v>
      </c>
      <c r="E9" s="150" t="s">
        <v>78</v>
      </c>
      <c r="F9" s="150" t="s">
        <v>79</v>
      </c>
      <c r="G9" s="150" t="s">
        <v>53</v>
      </c>
      <c r="H9" s="150" t="s">
        <v>54</v>
      </c>
      <c r="I9" s="150" t="s">
        <v>80</v>
      </c>
      <c r="J9" s="150"/>
      <c r="K9" s="150"/>
      <c r="L9" s="150"/>
      <c r="M9" s="150"/>
      <c r="N9" s="150"/>
      <c r="O9" s="150"/>
      <c r="P9" s="150" t="s">
        <v>81</v>
      </c>
      <c r="Q9" s="146"/>
      <c r="R9" s="146"/>
      <c r="S9" s="150" t="s">
        <v>82</v>
      </c>
      <c r="T9" s="147"/>
      <c r="U9" s="147"/>
      <c r="V9" s="150" t="s">
        <v>83</v>
      </c>
      <c r="W9" s="145"/>
      <c r="X9" s="145"/>
      <c r="Y9" s="145"/>
      <c r="Z9" s="145"/>
    </row>
    <row r="10" spans="1:26" x14ac:dyDescent="0.25">
      <c r="A10" s="200"/>
      <c r="B10" s="200"/>
      <c r="C10" s="201"/>
      <c r="D10" s="202" t="s">
        <v>67</v>
      </c>
      <c r="E10" s="200"/>
      <c r="F10" s="203"/>
      <c r="G10" s="204"/>
      <c r="H10" s="204"/>
      <c r="I10" s="204"/>
      <c r="J10" s="200"/>
      <c r="K10" s="200"/>
      <c r="L10" s="200"/>
      <c r="M10" s="200"/>
      <c r="N10" s="200"/>
      <c r="O10" s="200"/>
      <c r="P10" s="200"/>
      <c r="Q10" s="205"/>
      <c r="R10" s="205"/>
      <c r="S10" s="200"/>
      <c r="T10" s="205"/>
      <c r="U10" s="205"/>
      <c r="V10" s="205"/>
      <c r="W10" s="205"/>
      <c r="X10" s="205"/>
      <c r="Y10" s="205"/>
      <c r="Z10" s="205"/>
    </row>
    <row r="11" spans="1:26" x14ac:dyDescent="0.25">
      <c r="A11" s="206"/>
      <c r="B11" s="206"/>
      <c r="C11" s="206"/>
      <c r="D11" s="206" t="s">
        <v>439</v>
      </c>
      <c r="E11" s="206"/>
      <c r="F11" s="207"/>
      <c r="G11" s="208"/>
      <c r="H11" s="208"/>
      <c r="I11" s="208"/>
      <c r="J11" s="206"/>
      <c r="K11" s="206"/>
      <c r="L11" s="206"/>
      <c r="M11" s="206"/>
      <c r="N11" s="206"/>
      <c r="O11" s="206"/>
      <c r="P11" s="206"/>
      <c r="Q11" s="205"/>
      <c r="R11" s="205"/>
      <c r="S11" s="206"/>
      <c r="T11" s="205"/>
      <c r="U11" s="205"/>
      <c r="V11" s="205"/>
      <c r="W11" s="205"/>
      <c r="X11" s="205"/>
      <c r="Y11" s="205"/>
      <c r="Z11" s="205"/>
    </row>
    <row r="12" spans="1:26" ht="24.95" customHeight="1" x14ac:dyDescent="0.25">
      <c r="A12" s="209">
        <v>87</v>
      </c>
      <c r="B12" s="210" t="s">
        <v>445</v>
      </c>
      <c r="C12" s="211">
        <v>599331111</v>
      </c>
      <c r="D12" s="210" t="s">
        <v>446</v>
      </c>
      <c r="E12" s="210" t="s">
        <v>447</v>
      </c>
      <c r="F12" s="212">
        <v>1</v>
      </c>
      <c r="G12" s="213">
        <f>ustajnenie!F49</f>
        <v>0</v>
      </c>
      <c r="H12" s="213"/>
      <c r="I12" s="213">
        <f>ROUND(F12*(G12+H12),2)</f>
        <v>0</v>
      </c>
      <c r="J12" s="210">
        <f>ROUND(F12*(N12),2)</f>
        <v>2428</v>
      </c>
      <c r="K12" s="214">
        <f>ROUND(F12*(O12),2)</f>
        <v>0</v>
      </c>
      <c r="L12" s="214">
        <f>ROUND(F12*(G12+H12),2)</f>
        <v>0</v>
      </c>
      <c r="M12" s="214"/>
      <c r="N12" s="214">
        <v>2428</v>
      </c>
      <c r="O12" s="214"/>
      <c r="P12" s="207">
        <v>0</v>
      </c>
      <c r="Q12" s="215"/>
      <c r="R12" s="215">
        <v>0.01</v>
      </c>
      <c r="S12" s="207">
        <f>ROUND(F12*(X12),3)</f>
        <v>0</v>
      </c>
      <c r="X12">
        <v>0</v>
      </c>
      <c r="Z12">
        <v>0</v>
      </c>
    </row>
    <row r="13" spans="1:26" ht="24.95" customHeight="1" x14ac:dyDescent="0.25">
      <c r="A13" s="209">
        <v>88</v>
      </c>
      <c r="B13" s="210" t="s">
        <v>448</v>
      </c>
      <c r="C13" s="211">
        <v>5512335003</v>
      </c>
      <c r="D13" s="210" t="s">
        <v>449</v>
      </c>
      <c r="E13" s="210" t="s">
        <v>447</v>
      </c>
      <c r="F13" s="212">
        <v>1</v>
      </c>
      <c r="G13" s="213"/>
      <c r="H13" s="213">
        <f>ustajnenie!G49</f>
        <v>0</v>
      </c>
      <c r="I13" s="213">
        <f>ROUND(F13*(G13+H13),2)</f>
        <v>0</v>
      </c>
      <c r="J13" s="210">
        <f>ROUND(F13*(N13),2)</f>
        <v>13493</v>
      </c>
      <c r="K13" s="214">
        <f>ROUND(F13*(O13),2)</f>
        <v>0</v>
      </c>
      <c r="L13" s="214"/>
      <c r="M13" s="214">
        <f>ROUND(F13*(G13+H13),2)</f>
        <v>0</v>
      </c>
      <c r="N13" s="214">
        <v>13493</v>
      </c>
      <c r="O13" s="214"/>
      <c r="P13" s="207">
        <v>0</v>
      </c>
      <c r="Q13" s="215"/>
      <c r="R13" s="215">
        <v>5.4000000000000001E-4</v>
      </c>
      <c r="S13" s="207">
        <f>ROUND(F13*(X13),3)</f>
        <v>0</v>
      </c>
      <c r="X13">
        <v>0</v>
      </c>
      <c r="Z13">
        <v>0</v>
      </c>
    </row>
    <row r="14" spans="1:26" x14ac:dyDescent="0.25">
      <c r="A14" s="206"/>
      <c r="B14" s="206"/>
      <c r="C14" s="206"/>
      <c r="D14" s="206" t="s">
        <v>439</v>
      </c>
      <c r="E14" s="206"/>
      <c r="F14" s="207"/>
      <c r="G14" s="216">
        <f>ROUND((SUM(L11:L13))/1,2)</f>
        <v>0</v>
      </c>
      <c r="H14" s="216">
        <f>ROUND((SUM(M11:M13))/1,2)</f>
        <v>0</v>
      </c>
      <c r="I14" s="216">
        <f>ROUND((SUM(I11:I13))/1,2)</f>
        <v>0</v>
      </c>
      <c r="J14" s="206"/>
      <c r="K14" s="206"/>
      <c r="L14" s="206">
        <f>ROUND((SUM(L11:L13))/1,2)</f>
        <v>0</v>
      </c>
      <c r="M14" s="206">
        <f>ROUND((SUM(M11:M13))/1,2)</f>
        <v>0</v>
      </c>
      <c r="N14" s="206"/>
      <c r="O14" s="206"/>
      <c r="P14" s="217">
        <f>ROUND((SUM(P11:P13))/1,2)</f>
        <v>0</v>
      </c>
      <c r="S14" s="207">
        <f>ROUND((SUM(S11:S13))/1,2)</f>
        <v>0</v>
      </c>
    </row>
    <row r="15" spans="1:26" x14ac:dyDescent="0.25">
      <c r="A15" s="214"/>
      <c r="B15" s="214"/>
      <c r="C15" s="214"/>
      <c r="D15" s="214"/>
      <c r="E15" s="214"/>
      <c r="F15" s="218"/>
      <c r="G15" s="219"/>
      <c r="H15" s="219"/>
      <c r="I15" s="219"/>
      <c r="J15" s="214"/>
      <c r="K15" s="214"/>
      <c r="L15" s="214"/>
      <c r="M15" s="214"/>
      <c r="N15" s="214"/>
      <c r="O15" s="214"/>
      <c r="P15" s="214"/>
      <c r="S15" s="214"/>
    </row>
    <row r="16" spans="1:26" x14ac:dyDescent="0.25">
      <c r="A16" s="206"/>
      <c r="B16" s="206"/>
      <c r="C16" s="206"/>
      <c r="D16" s="220" t="s">
        <v>67</v>
      </c>
      <c r="E16" s="206"/>
      <c r="F16" s="207"/>
      <c r="G16" s="216">
        <f>ROUND((SUM(L10:L15))/2,2)</f>
        <v>0</v>
      </c>
      <c r="H16" s="216">
        <f>ROUND((SUM(M10:M15))/2,2)</f>
        <v>0</v>
      </c>
      <c r="I16" s="216">
        <f>ROUND((SUM(I10:I15))/2,2)</f>
        <v>0</v>
      </c>
      <c r="J16" s="206"/>
      <c r="K16" s="206"/>
      <c r="L16" s="206">
        <f>ROUND((SUM(L10:L15))/2,2)</f>
        <v>0</v>
      </c>
      <c r="M16" s="206">
        <f>ROUND((SUM(M10:M15))/2,2)</f>
        <v>0</v>
      </c>
      <c r="N16" s="206"/>
      <c r="O16" s="206"/>
      <c r="P16" s="217">
        <f>ROUND((SUM(P10:P15))/2,2)</f>
        <v>0</v>
      </c>
      <c r="S16" s="217">
        <f>ROUND((SUM(S10:S15))/2,2)</f>
        <v>0</v>
      </c>
    </row>
    <row r="17" spans="1:26" x14ac:dyDescent="0.25">
      <c r="A17" s="221"/>
      <c r="B17" s="221"/>
      <c r="C17" s="221"/>
      <c r="D17" s="221"/>
      <c r="E17" s="221"/>
      <c r="F17" s="222" t="s">
        <v>450</v>
      </c>
      <c r="G17" s="223">
        <f>ROUND((SUM(L10:L16))/3,2)</f>
        <v>0</v>
      </c>
      <c r="H17" s="223">
        <f>ROUND((SUM(M10:M16))/3,2)</f>
        <v>0</v>
      </c>
      <c r="I17" s="223">
        <f>ROUND((SUM(I10:I16))/3,2)</f>
        <v>0</v>
      </c>
      <c r="J17" s="221"/>
      <c r="K17" s="221"/>
      <c r="L17" s="221">
        <f>ROUND((SUM(L10:L16))/3,2)</f>
        <v>0</v>
      </c>
      <c r="M17" s="221">
        <f>ROUND((SUM(M10:M16))/3,2)</f>
        <v>0</v>
      </c>
      <c r="N17" s="221"/>
      <c r="O17" s="221"/>
      <c r="P17" s="222">
        <f>ROUND((SUM(P10:P16))/3,2)</f>
        <v>0</v>
      </c>
      <c r="S17" s="222">
        <f>ROUND((SUM(S10:S16))/3,2)</f>
        <v>0</v>
      </c>
      <c r="Z17">
        <f>(SUM(Z10:Z16))</f>
        <v>0</v>
      </c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49"/>
  <sheetViews>
    <sheetView topLeftCell="A18" workbookViewId="0">
      <selection activeCell="G46" sqref="G46"/>
    </sheetView>
  </sheetViews>
  <sheetFormatPr defaultRowHeight="15" x14ac:dyDescent="0.25"/>
  <cols>
    <col min="2" max="2" width="9.140625" customWidth="1"/>
    <col min="3" max="3" width="22.140625" customWidth="1"/>
    <col min="8" max="8" width="10.7109375" customWidth="1"/>
    <col min="9" max="14" width="9.140625" hidden="1" customWidth="1"/>
    <col min="15" max="15" width="10.42578125" customWidth="1"/>
    <col min="16" max="16" width="9.140625" customWidth="1"/>
    <col min="17" max="17" width="9.140625" hidden="1" customWidth="1"/>
    <col min="18" max="22" width="0" hidden="1" customWidth="1"/>
  </cols>
  <sheetData>
    <row r="1" spans="1:21" x14ac:dyDescent="0.25">
      <c r="A1" s="247" t="s">
        <v>19</v>
      </c>
      <c r="B1" s="248"/>
      <c r="C1" s="248"/>
      <c r="D1" s="248"/>
      <c r="E1" s="248"/>
      <c r="F1" s="248"/>
      <c r="G1" s="249"/>
      <c r="H1" s="132" t="s">
        <v>17</v>
      </c>
      <c r="I1" s="11"/>
      <c r="J1" s="3"/>
      <c r="K1" s="3"/>
      <c r="L1" s="3"/>
      <c r="M1" s="3"/>
      <c r="N1" s="3"/>
      <c r="O1" s="5"/>
      <c r="P1" s="1"/>
      <c r="Q1" s="1"/>
      <c r="R1" s="3"/>
      <c r="U1" s="3"/>
    </row>
    <row r="2" spans="1:21" x14ac:dyDescent="0.25">
      <c r="A2" s="247" t="s">
        <v>20</v>
      </c>
      <c r="B2" s="248"/>
      <c r="C2" s="248"/>
      <c r="D2" s="248"/>
      <c r="E2" s="248"/>
      <c r="F2" s="248"/>
      <c r="G2" s="249"/>
      <c r="H2" s="132" t="s">
        <v>15</v>
      </c>
      <c r="I2" s="11"/>
      <c r="J2" s="3"/>
      <c r="K2" s="3"/>
      <c r="L2" s="3"/>
      <c r="M2" s="3"/>
      <c r="N2" s="3"/>
      <c r="O2" s="5"/>
      <c r="P2" s="1"/>
      <c r="Q2" s="1"/>
      <c r="R2" s="3"/>
      <c r="U2" s="3"/>
    </row>
    <row r="3" spans="1:21" x14ac:dyDescent="0.25">
      <c r="A3" s="247" t="s">
        <v>21</v>
      </c>
      <c r="B3" s="248"/>
      <c r="C3" s="248"/>
      <c r="D3" s="248"/>
      <c r="E3" s="248"/>
      <c r="F3" s="248"/>
      <c r="G3" s="249"/>
      <c r="H3" s="132" t="s">
        <v>84</v>
      </c>
      <c r="I3" s="11"/>
      <c r="J3" s="3"/>
      <c r="K3" s="3"/>
      <c r="L3" s="3"/>
      <c r="M3" s="3"/>
      <c r="N3" s="3"/>
      <c r="O3" s="232">
        <v>45263</v>
      </c>
      <c r="P3" s="1"/>
      <c r="Q3" s="1"/>
      <c r="R3" s="3"/>
      <c r="U3" s="3"/>
    </row>
    <row r="4" spans="1:21" x14ac:dyDescent="0.25">
      <c r="A4" s="5" t="s">
        <v>85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"/>
      <c r="Q4" s="1"/>
      <c r="R4" s="3"/>
      <c r="U4" s="3"/>
    </row>
    <row r="5" spans="1:21" x14ac:dyDescent="0.25">
      <c r="A5" s="148" t="s">
        <v>444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1"/>
      <c r="Q5" s="1"/>
      <c r="R5" s="3"/>
      <c r="U5" s="3"/>
    </row>
    <row r="6" spans="1:2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1"/>
      <c r="Q6" s="1"/>
      <c r="R6" s="3"/>
      <c r="U6" s="3"/>
    </row>
    <row r="7" spans="1:21" x14ac:dyDescent="0.25">
      <c r="A7" s="14" t="s">
        <v>509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"/>
      <c r="Q7" s="1"/>
      <c r="R7" s="13"/>
      <c r="U7" s="13"/>
    </row>
    <row r="8" spans="1:21" ht="15.75" x14ac:dyDescent="0.25">
      <c r="A8" s="150" t="s">
        <v>75</v>
      </c>
      <c r="B8" s="150" t="s">
        <v>76</v>
      </c>
      <c r="C8" s="150" t="s">
        <v>77</v>
      </c>
      <c r="D8" s="150" t="s">
        <v>78</v>
      </c>
      <c r="E8" s="150" t="s">
        <v>79</v>
      </c>
      <c r="F8" s="150" t="s">
        <v>53</v>
      </c>
      <c r="G8" s="150" t="s">
        <v>54</v>
      </c>
      <c r="H8" s="150" t="s">
        <v>80</v>
      </c>
      <c r="I8" s="150"/>
      <c r="J8" s="150"/>
      <c r="K8" s="150"/>
      <c r="L8" s="150"/>
      <c r="M8" s="150"/>
      <c r="N8" s="150"/>
      <c r="O8" s="150" t="s">
        <v>81</v>
      </c>
      <c r="P8" s="146"/>
      <c r="Q8" s="146"/>
      <c r="R8" s="150" t="s">
        <v>82</v>
      </c>
      <c r="S8" s="147"/>
      <c r="T8" s="147"/>
      <c r="U8" s="150" t="s">
        <v>83</v>
      </c>
    </row>
    <row r="9" spans="1:21" x14ac:dyDescent="0.25">
      <c r="A9" s="136"/>
      <c r="B9" s="151"/>
      <c r="C9" s="140" t="s">
        <v>67</v>
      </c>
      <c r="D9" s="136"/>
      <c r="E9" s="152"/>
      <c r="F9" s="137"/>
      <c r="G9" s="137"/>
      <c r="H9" s="137"/>
      <c r="I9" s="136"/>
      <c r="J9" s="136"/>
      <c r="K9" s="136"/>
      <c r="L9" s="136"/>
      <c r="M9" s="136"/>
      <c r="N9" s="136"/>
      <c r="O9" s="136"/>
      <c r="P9" s="107"/>
      <c r="Q9" s="107"/>
      <c r="R9" s="136"/>
      <c r="S9" s="139"/>
      <c r="T9" s="139"/>
      <c r="U9" s="136"/>
    </row>
    <row r="10" spans="1:21" x14ac:dyDescent="0.25">
      <c r="A10" s="107"/>
      <c r="B10" s="154"/>
      <c r="C10" s="154" t="s">
        <v>439</v>
      </c>
      <c r="D10" s="107"/>
      <c r="E10" s="153"/>
      <c r="F10" s="70"/>
      <c r="G10" s="70"/>
      <c r="H10" s="70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39"/>
      <c r="T10" s="139"/>
      <c r="U10" s="107"/>
    </row>
    <row r="11" spans="1:21" ht="15.75" customHeight="1" x14ac:dyDescent="0.25">
      <c r="A11" s="164" t="s">
        <v>115</v>
      </c>
      <c r="B11" s="170" t="s">
        <v>451</v>
      </c>
      <c r="C11" s="164" t="s">
        <v>405</v>
      </c>
      <c r="D11" s="164" t="s">
        <v>136</v>
      </c>
      <c r="E11" s="165">
        <v>4</v>
      </c>
      <c r="F11" s="166">
        <v>0</v>
      </c>
      <c r="G11" s="166">
        <v>0</v>
      </c>
      <c r="H11" s="166">
        <f>ROUND(E11*(F11+G11),2)</f>
        <v>0</v>
      </c>
      <c r="I11" s="164">
        <f>ROUND(E11*(M11),2)</f>
        <v>0</v>
      </c>
      <c r="J11" s="167">
        <f>ROUND(E11*(N11),2)</f>
        <v>0</v>
      </c>
      <c r="K11" s="167">
        <f>ROUND(E11*(F11),2)</f>
        <v>0</v>
      </c>
      <c r="L11" s="167">
        <f>ROUND(E11*(G11),2)</f>
        <v>0</v>
      </c>
      <c r="M11" s="167">
        <v>0</v>
      </c>
      <c r="N11" s="167"/>
      <c r="O11" s="171"/>
      <c r="P11" s="171"/>
      <c r="Q11" s="171"/>
      <c r="R11" s="167">
        <f>ROUND(E11*(O11),3)</f>
        <v>0</v>
      </c>
      <c r="S11" s="168"/>
      <c r="T11" s="168"/>
      <c r="U11" s="171"/>
    </row>
    <row r="12" spans="1:21" ht="15.75" customHeight="1" x14ac:dyDescent="0.25">
      <c r="A12" s="164" t="s">
        <v>115</v>
      </c>
      <c r="B12" s="170" t="s">
        <v>452</v>
      </c>
      <c r="C12" s="164" t="s">
        <v>406</v>
      </c>
      <c r="D12" s="164" t="s">
        <v>136</v>
      </c>
      <c r="E12" s="165">
        <v>4</v>
      </c>
      <c r="F12" s="166">
        <v>0</v>
      </c>
      <c r="G12" s="166">
        <v>0</v>
      </c>
      <c r="H12" s="166">
        <f>ROUND(E12*(F12+G12),2)</f>
        <v>0</v>
      </c>
      <c r="I12" s="164">
        <f>ROUND(E12*(M12),2)</f>
        <v>0</v>
      </c>
      <c r="J12" s="167">
        <f>ROUND(E12*(N12),2)</f>
        <v>0</v>
      </c>
      <c r="K12" s="167">
        <f>ROUND(E12*(F12),2)</f>
        <v>0</v>
      </c>
      <c r="L12" s="167">
        <f>ROUND(E12*(G12),2)</f>
        <v>0</v>
      </c>
      <c r="M12" s="167">
        <v>0</v>
      </c>
      <c r="N12" s="167"/>
      <c r="O12" s="171"/>
      <c r="P12" s="171"/>
      <c r="Q12" s="171"/>
      <c r="R12" s="167">
        <f>ROUND(E12*(O12),3)</f>
        <v>0</v>
      </c>
      <c r="S12" s="168"/>
      <c r="T12" s="168"/>
      <c r="U12" s="171"/>
    </row>
    <row r="13" spans="1:21" ht="15.75" customHeight="1" x14ac:dyDescent="0.25">
      <c r="A13" s="164" t="s">
        <v>115</v>
      </c>
      <c r="B13" s="170" t="s">
        <v>453</v>
      </c>
      <c r="C13" s="164" t="s">
        <v>407</v>
      </c>
      <c r="D13" s="164" t="s">
        <v>141</v>
      </c>
      <c r="E13" s="165">
        <v>1</v>
      </c>
      <c r="F13" s="166">
        <v>0</v>
      </c>
      <c r="G13" s="166">
        <v>0</v>
      </c>
      <c r="H13" s="166">
        <f t="shared" ref="H13:H29" si="0">ROUND(E13*(F13+G13),2)</f>
        <v>0</v>
      </c>
      <c r="I13" s="164">
        <f t="shared" ref="I13:I29" si="1">ROUND(E13*(M13),2)</f>
        <v>1</v>
      </c>
      <c r="J13" s="167">
        <f t="shared" ref="J13:J30" si="2">ROUND(E13*(N13),2)</f>
        <v>0</v>
      </c>
      <c r="K13" s="167">
        <f t="shared" ref="K13:K30" si="3">ROUND(E13*(F13),2)</f>
        <v>0</v>
      </c>
      <c r="L13" s="167">
        <f t="shared" ref="L13:L29" si="4">ROUND(E13*(G13),2)</f>
        <v>0</v>
      </c>
      <c r="M13" s="167">
        <v>1</v>
      </c>
      <c r="N13" s="167"/>
      <c r="O13" s="171"/>
      <c r="P13" s="171"/>
      <c r="Q13" s="171"/>
      <c r="R13" s="167">
        <f t="shared" ref="R13:R30" si="5">ROUND(E13*(O13),3)</f>
        <v>0</v>
      </c>
      <c r="S13" s="168"/>
      <c r="T13" s="168"/>
      <c r="U13" s="171"/>
    </row>
    <row r="14" spans="1:21" s="198" customFormat="1" ht="15.75" customHeight="1" x14ac:dyDescent="0.25">
      <c r="A14" s="191" t="s">
        <v>115</v>
      </c>
      <c r="B14" s="192" t="s">
        <v>454</v>
      </c>
      <c r="C14" s="191" t="s">
        <v>408</v>
      </c>
      <c r="D14" s="191" t="s">
        <v>141</v>
      </c>
      <c r="E14" s="193">
        <v>1</v>
      </c>
      <c r="F14" s="194">
        <v>0</v>
      </c>
      <c r="G14" s="194">
        <v>0</v>
      </c>
      <c r="H14" s="194">
        <f t="shared" si="0"/>
        <v>0</v>
      </c>
      <c r="I14" s="191">
        <f t="shared" si="1"/>
        <v>2</v>
      </c>
      <c r="J14" s="195">
        <f t="shared" si="2"/>
        <v>0</v>
      </c>
      <c r="K14" s="195">
        <f t="shared" si="3"/>
        <v>0</v>
      </c>
      <c r="L14" s="195">
        <f t="shared" si="4"/>
        <v>0</v>
      </c>
      <c r="M14" s="195">
        <v>2</v>
      </c>
      <c r="N14" s="195"/>
      <c r="O14" s="196"/>
      <c r="P14" s="196"/>
      <c r="Q14" s="196"/>
      <c r="R14" s="195">
        <f t="shared" si="5"/>
        <v>0</v>
      </c>
      <c r="S14" s="197"/>
      <c r="T14" s="197"/>
      <c r="U14" s="196"/>
    </row>
    <row r="15" spans="1:21" ht="15.75" customHeight="1" x14ac:dyDescent="0.25">
      <c r="A15" s="164" t="s">
        <v>115</v>
      </c>
      <c r="B15" s="170" t="s">
        <v>455</v>
      </c>
      <c r="C15" s="164" t="s">
        <v>409</v>
      </c>
      <c r="D15" s="164" t="s">
        <v>136</v>
      </c>
      <c r="E15" s="165">
        <v>4</v>
      </c>
      <c r="F15" s="166">
        <v>0</v>
      </c>
      <c r="G15" s="166">
        <v>0</v>
      </c>
      <c r="H15" s="166">
        <f t="shared" si="0"/>
        <v>0</v>
      </c>
      <c r="I15" s="164">
        <f t="shared" si="1"/>
        <v>12</v>
      </c>
      <c r="J15" s="167">
        <f t="shared" si="2"/>
        <v>0</v>
      </c>
      <c r="K15" s="167">
        <f t="shared" si="3"/>
        <v>0</v>
      </c>
      <c r="L15" s="167">
        <f t="shared" si="4"/>
        <v>0</v>
      </c>
      <c r="M15" s="167">
        <v>3</v>
      </c>
      <c r="N15" s="167"/>
      <c r="O15" s="171"/>
      <c r="P15" s="171"/>
      <c r="Q15" s="171"/>
      <c r="R15" s="167">
        <f t="shared" si="5"/>
        <v>0</v>
      </c>
      <c r="S15" s="168"/>
      <c r="T15" s="168"/>
      <c r="U15" s="171"/>
    </row>
    <row r="16" spans="1:21" ht="15.75" customHeight="1" x14ac:dyDescent="0.25">
      <c r="A16" s="164" t="s">
        <v>115</v>
      </c>
      <c r="B16" s="170" t="s">
        <v>456</v>
      </c>
      <c r="C16" s="164" t="s">
        <v>410</v>
      </c>
      <c r="D16" s="164" t="s">
        <v>136</v>
      </c>
      <c r="E16" s="165">
        <v>4</v>
      </c>
      <c r="F16" s="166">
        <v>0</v>
      </c>
      <c r="G16" s="166">
        <v>0</v>
      </c>
      <c r="H16" s="166">
        <f t="shared" si="0"/>
        <v>0</v>
      </c>
      <c r="I16" s="164">
        <f t="shared" si="1"/>
        <v>16</v>
      </c>
      <c r="J16" s="167">
        <f t="shared" si="2"/>
        <v>0</v>
      </c>
      <c r="K16" s="167">
        <f t="shared" si="3"/>
        <v>0</v>
      </c>
      <c r="L16" s="167">
        <f t="shared" si="4"/>
        <v>0</v>
      </c>
      <c r="M16" s="167">
        <v>4</v>
      </c>
      <c r="N16" s="167"/>
      <c r="O16" s="171"/>
      <c r="P16" s="171"/>
      <c r="Q16" s="171"/>
      <c r="R16" s="167">
        <f t="shared" si="5"/>
        <v>0</v>
      </c>
      <c r="S16" s="168"/>
      <c r="T16" s="168"/>
      <c r="U16" s="171"/>
    </row>
    <row r="17" spans="1:21" s="231" customFormat="1" ht="15.75" customHeight="1" x14ac:dyDescent="0.25">
      <c r="A17" s="224" t="s">
        <v>115</v>
      </c>
      <c r="B17" s="225" t="s">
        <v>501</v>
      </c>
      <c r="C17" s="224" t="s">
        <v>502</v>
      </c>
      <c r="D17" s="224" t="s">
        <v>136</v>
      </c>
      <c r="E17" s="226">
        <v>8</v>
      </c>
      <c r="F17" s="227">
        <v>0</v>
      </c>
      <c r="G17" s="227">
        <v>0</v>
      </c>
      <c r="H17" s="227">
        <f t="shared" ref="H17" si="6">ROUND(E17*(F17+G17),2)</f>
        <v>0</v>
      </c>
      <c r="I17" s="224">
        <f t="shared" ref="I17" si="7">ROUND(E17*(M17),2)</f>
        <v>40</v>
      </c>
      <c r="J17" s="228">
        <f t="shared" ref="J17" si="8">ROUND(E17*(N17),2)</f>
        <v>0</v>
      </c>
      <c r="K17" s="228">
        <f t="shared" ref="K17" si="9">ROUND(E17*(F17),2)</f>
        <v>0</v>
      </c>
      <c r="L17" s="228">
        <f t="shared" ref="L17" si="10">ROUND(E17*(G17),2)</f>
        <v>0</v>
      </c>
      <c r="M17" s="228">
        <v>5</v>
      </c>
      <c r="N17" s="228"/>
      <c r="O17" s="229"/>
      <c r="P17" s="229"/>
      <c r="Q17" s="229"/>
      <c r="R17" s="228">
        <f t="shared" ref="R17" si="11">ROUND(E17*(O17),3)</f>
        <v>0</v>
      </c>
      <c r="S17" s="230"/>
      <c r="T17" s="230"/>
      <c r="U17" s="229"/>
    </row>
    <row r="18" spans="1:21" ht="23.25" customHeight="1" x14ac:dyDescent="0.25">
      <c r="A18" s="164" t="s">
        <v>115</v>
      </c>
      <c r="B18" s="170" t="s">
        <v>457</v>
      </c>
      <c r="C18" s="164" t="s">
        <v>411</v>
      </c>
      <c r="D18" s="164" t="s">
        <v>136</v>
      </c>
      <c r="E18" s="165">
        <v>8</v>
      </c>
      <c r="F18" s="166">
        <v>0</v>
      </c>
      <c r="G18" s="166">
        <v>0</v>
      </c>
      <c r="H18" s="166">
        <f t="shared" si="0"/>
        <v>0</v>
      </c>
      <c r="I18" s="164">
        <f t="shared" si="1"/>
        <v>40</v>
      </c>
      <c r="J18" s="167">
        <f t="shared" si="2"/>
        <v>0</v>
      </c>
      <c r="K18" s="167">
        <f t="shared" si="3"/>
        <v>0</v>
      </c>
      <c r="L18" s="167">
        <f t="shared" si="4"/>
        <v>0</v>
      </c>
      <c r="M18" s="167">
        <v>5</v>
      </c>
      <c r="N18" s="167"/>
      <c r="O18" s="171"/>
      <c r="P18" s="171"/>
      <c r="Q18" s="171"/>
      <c r="R18" s="167">
        <f t="shared" si="5"/>
        <v>0</v>
      </c>
      <c r="S18" s="168"/>
      <c r="T18" s="168"/>
      <c r="U18" s="171"/>
    </row>
    <row r="19" spans="1:21" ht="17.25" customHeight="1" x14ac:dyDescent="0.25">
      <c r="A19" s="164" t="s">
        <v>115</v>
      </c>
      <c r="B19" s="170" t="s">
        <v>458</v>
      </c>
      <c r="C19" s="164" t="s">
        <v>413</v>
      </c>
      <c r="D19" s="164" t="s">
        <v>136</v>
      </c>
      <c r="E19" s="165">
        <v>16</v>
      </c>
      <c r="F19" s="166">
        <v>0</v>
      </c>
      <c r="G19" s="166">
        <v>0</v>
      </c>
      <c r="H19" s="166">
        <f t="shared" si="0"/>
        <v>0</v>
      </c>
      <c r="I19" s="164">
        <f t="shared" si="1"/>
        <v>96</v>
      </c>
      <c r="J19" s="167">
        <f t="shared" si="2"/>
        <v>0</v>
      </c>
      <c r="K19" s="167">
        <f t="shared" si="3"/>
        <v>0</v>
      </c>
      <c r="L19" s="167">
        <f t="shared" si="4"/>
        <v>0</v>
      </c>
      <c r="M19" s="167">
        <v>6</v>
      </c>
      <c r="N19" s="167"/>
      <c r="O19" s="171"/>
      <c r="P19" s="171"/>
      <c r="Q19" s="171"/>
      <c r="R19" s="167">
        <f t="shared" si="5"/>
        <v>0</v>
      </c>
      <c r="S19" s="168"/>
      <c r="T19" s="168"/>
      <c r="U19" s="171"/>
    </row>
    <row r="20" spans="1:21" s="231" customFormat="1" ht="17.25" customHeight="1" x14ac:dyDescent="0.25">
      <c r="A20" s="224" t="s">
        <v>115</v>
      </c>
      <c r="B20" s="225" t="s">
        <v>503</v>
      </c>
      <c r="C20" s="224" t="s">
        <v>504</v>
      </c>
      <c r="D20" s="224" t="s">
        <v>136</v>
      </c>
      <c r="E20" s="226">
        <v>8</v>
      </c>
      <c r="F20" s="227">
        <v>0</v>
      </c>
      <c r="G20" s="227">
        <v>0</v>
      </c>
      <c r="H20" s="227">
        <f t="shared" ref="H20" si="12">ROUND(E20*(F20+G20),2)</f>
        <v>0</v>
      </c>
      <c r="I20" s="224">
        <f t="shared" ref="I20" si="13">ROUND(E20*(M20),2)</f>
        <v>56</v>
      </c>
      <c r="J20" s="228">
        <f t="shared" ref="J20" si="14">ROUND(E20*(N20),2)</f>
        <v>0</v>
      </c>
      <c r="K20" s="228">
        <f t="shared" ref="K20" si="15">ROUND(E20*(F20),2)</f>
        <v>0</v>
      </c>
      <c r="L20" s="228">
        <f t="shared" ref="L20" si="16">ROUND(E20*(G20),2)</f>
        <v>0</v>
      </c>
      <c r="M20" s="228">
        <v>7</v>
      </c>
      <c r="N20" s="228"/>
      <c r="O20" s="229"/>
      <c r="P20" s="229"/>
      <c r="Q20" s="229"/>
      <c r="R20" s="228">
        <f t="shared" ref="R20" si="17">ROUND(E20*(O20),3)</f>
        <v>0</v>
      </c>
      <c r="S20" s="230"/>
      <c r="T20" s="230"/>
      <c r="U20" s="229"/>
    </row>
    <row r="21" spans="1:21" ht="15.75" customHeight="1" x14ac:dyDescent="0.25">
      <c r="A21" s="164" t="s">
        <v>115</v>
      </c>
      <c r="B21" s="170" t="s">
        <v>459</v>
      </c>
      <c r="C21" s="164" t="s">
        <v>414</v>
      </c>
      <c r="D21" s="164" t="s">
        <v>136</v>
      </c>
      <c r="E21" s="226">
        <v>12</v>
      </c>
      <c r="F21" s="166">
        <v>0</v>
      </c>
      <c r="G21" s="166">
        <v>0</v>
      </c>
      <c r="H21" s="166">
        <f t="shared" si="0"/>
        <v>0</v>
      </c>
      <c r="I21" s="164">
        <f t="shared" si="1"/>
        <v>84</v>
      </c>
      <c r="J21" s="167">
        <f t="shared" si="2"/>
        <v>0</v>
      </c>
      <c r="K21" s="167">
        <f t="shared" si="3"/>
        <v>0</v>
      </c>
      <c r="L21" s="167">
        <f t="shared" si="4"/>
        <v>0</v>
      </c>
      <c r="M21" s="167">
        <v>7</v>
      </c>
      <c r="N21" s="167"/>
      <c r="O21" s="171"/>
      <c r="P21" s="171"/>
      <c r="Q21" s="171"/>
      <c r="R21" s="167">
        <f t="shared" si="5"/>
        <v>0</v>
      </c>
      <c r="S21" s="168"/>
      <c r="T21" s="168"/>
      <c r="U21" s="171"/>
    </row>
    <row r="22" spans="1:21" ht="15.75" customHeight="1" x14ac:dyDescent="0.25">
      <c r="A22" s="164" t="s">
        <v>115</v>
      </c>
      <c r="B22" s="170" t="s">
        <v>460</v>
      </c>
      <c r="C22" s="164" t="s">
        <v>415</v>
      </c>
      <c r="D22" s="164" t="s">
        <v>136</v>
      </c>
      <c r="E22" s="165">
        <v>12</v>
      </c>
      <c r="F22" s="166">
        <v>0</v>
      </c>
      <c r="G22" s="166">
        <v>0</v>
      </c>
      <c r="H22" s="166">
        <f t="shared" si="0"/>
        <v>0</v>
      </c>
      <c r="I22" s="164">
        <f t="shared" si="1"/>
        <v>96</v>
      </c>
      <c r="J22" s="167">
        <f t="shared" si="2"/>
        <v>0</v>
      </c>
      <c r="K22" s="167">
        <f t="shared" si="3"/>
        <v>0</v>
      </c>
      <c r="L22" s="167">
        <f t="shared" si="4"/>
        <v>0</v>
      </c>
      <c r="M22" s="167">
        <v>8</v>
      </c>
      <c r="N22" s="167"/>
      <c r="O22" s="171"/>
      <c r="P22" s="171"/>
      <c r="Q22" s="171"/>
      <c r="R22" s="167">
        <f t="shared" si="5"/>
        <v>0</v>
      </c>
      <c r="S22" s="168"/>
      <c r="T22" s="168"/>
      <c r="U22" s="171"/>
    </row>
    <row r="23" spans="1:21" s="198" customFormat="1" ht="25.5" customHeight="1" x14ac:dyDescent="0.25">
      <c r="A23" s="191" t="s">
        <v>115</v>
      </c>
      <c r="B23" s="192" t="s">
        <v>461</v>
      </c>
      <c r="C23" s="191" t="s">
        <v>412</v>
      </c>
      <c r="D23" s="191" t="s">
        <v>141</v>
      </c>
      <c r="E23" s="193">
        <v>1</v>
      </c>
      <c r="F23" s="194">
        <v>0</v>
      </c>
      <c r="G23" s="194">
        <v>0</v>
      </c>
      <c r="H23" s="194">
        <f t="shared" si="0"/>
        <v>0</v>
      </c>
      <c r="I23" s="191">
        <f t="shared" si="1"/>
        <v>9</v>
      </c>
      <c r="J23" s="195">
        <f t="shared" si="2"/>
        <v>0</v>
      </c>
      <c r="K23" s="195">
        <f t="shared" si="3"/>
        <v>0</v>
      </c>
      <c r="L23" s="195">
        <f t="shared" si="4"/>
        <v>0</v>
      </c>
      <c r="M23" s="195">
        <v>9</v>
      </c>
      <c r="N23" s="195"/>
      <c r="O23" s="196"/>
      <c r="P23" s="196"/>
      <c r="Q23" s="196"/>
      <c r="R23" s="195">
        <f t="shared" si="5"/>
        <v>0</v>
      </c>
      <c r="S23" s="197"/>
      <c r="T23" s="197"/>
      <c r="U23" s="196"/>
    </row>
    <row r="24" spans="1:21" ht="15.75" customHeight="1" x14ac:dyDescent="0.25">
      <c r="A24" s="164" t="s">
        <v>115</v>
      </c>
      <c r="B24" s="170" t="s">
        <v>462</v>
      </c>
      <c r="C24" s="164" t="s">
        <v>417</v>
      </c>
      <c r="D24" s="164" t="s">
        <v>136</v>
      </c>
      <c r="E24" s="165">
        <v>56</v>
      </c>
      <c r="F24" s="166">
        <v>0</v>
      </c>
      <c r="G24" s="166">
        <v>0</v>
      </c>
      <c r="H24" s="166">
        <f t="shared" si="0"/>
        <v>0</v>
      </c>
      <c r="I24" s="164">
        <f t="shared" si="1"/>
        <v>560</v>
      </c>
      <c r="J24" s="167">
        <f t="shared" si="2"/>
        <v>0</v>
      </c>
      <c r="K24" s="167">
        <f t="shared" si="3"/>
        <v>0</v>
      </c>
      <c r="L24" s="167">
        <f t="shared" si="4"/>
        <v>0</v>
      </c>
      <c r="M24" s="167">
        <v>10</v>
      </c>
      <c r="N24" s="167"/>
      <c r="O24" s="171"/>
      <c r="P24" s="171"/>
      <c r="Q24" s="171"/>
      <c r="R24" s="167">
        <f t="shared" si="5"/>
        <v>0</v>
      </c>
      <c r="S24" s="168"/>
      <c r="T24" s="168"/>
      <c r="U24" s="171"/>
    </row>
    <row r="25" spans="1:21" ht="15.75" customHeight="1" x14ac:dyDescent="0.25">
      <c r="A25" s="164" t="s">
        <v>115</v>
      </c>
      <c r="B25" s="170" t="s">
        <v>463</v>
      </c>
      <c r="C25" s="164" t="s">
        <v>418</v>
      </c>
      <c r="D25" s="164" t="s">
        <v>136</v>
      </c>
      <c r="E25" s="165">
        <v>76</v>
      </c>
      <c r="F25" s="166">
        <v>0</v>
      </c>
      <c r="G25" s="166">
        <v>0</v>
      </c>
      <c r="H25" s="166">
        <f t="shared" si="0"/>
        <v>0</v>
      </c>
      <c r="I25" s="164">
        <f t="shared" si="1"/>
        <v>836</v>
      </c>
      <c r="J25" s="167">
        <f t="shared" si="2"/>
        <v>0</v>
      </c>
      <c r="K25" s="167">
        <f t="shared" si="3"/>
        <v>0</v>
      </c>
      <c r="L25" s="167">
        <f t="shared" si="4"/>
        <v>0</v>
      </c>
      <c r="M25" s="167">
        <v>11</v>
      </c>
      <c r="N25" s="167"/>
      <c r="O25" s="171"/>
      <c r="P25" s="171"/>
      <c r="Q25" s="171"/>
      <c r="R25" s="167">
        <f t="shared" si="5"/>
        <v>0</v>
      </c>
      <c r="S25" s="168"/>
      <c r="T25" s="168"/>
      <c r="U25" s="171"/>
    </row>
    <row r="26" spans="1:21" s="231" customFormat="1" ht="15.75" customHeight="1" x14ac:dyDescent="0.25">
      <c r="A26" s="224" t="s">
        <v>115</v>
      </c>
      <c r="B26" s="225" t="s">
        <v>505</v>
      </c>
      <c r="C26" s="224" t="s">
        <v>502</v>
      </c>
      <c r="D26" s="224" t="s">
        <v>136</v>
      </c>
      <c r="E26" s="226">
        <v>40</v>
      </c>
      <c r="F26" s="227">
        <v>0</v>
      </c>
      <c r="G26" s="227">
        <v>0</v>
      </c>
      <c r="H26" s="227">
        <f t="shared" ref="H26" si="18">ROUND(E26*(F26+G26),2)</f>
        <v>0</v>
      </c>
      <c r="I26" s="224">
        <f t="shared" ref="I26" si="19">ROUND(E26*(M26),2)</f>
        <v>480</v>
      </c>
      <c r="J26" s="228">
        <f t="shared" ref="J26" si="20">ROUND(E26*(N26),2)</f>
        <v>0</v>
      </c>
      <c r="K26" s="228">
        <f t="shared" ref="K26" si="21">ROUND(E26*(F26),2)</f>
        <v>0</v>
      </c>
      <c r="L26" s="228">
        <f t="shared" ref="L26" si="22">ROUND(E26*(G26),2)</f>
        <v>0</v>
      </c>
      <c r="M26" s="228">
        <v>12</v>
      </c>
      <c r="N26" s="228"/>
      <c r="O26" s="229"/>
      <c r="P26" s="229"/>
      <c r="Q26" s="229"/>
      <c r="R26" s="228">
        <f t="shared" ref="R26" si="23">ROUND(E26*(O26),3)</f>
        <v>0</v>
      </c>
      <c r="S26" s="230"/>
      <c r="T26" s="230"/>
      <c r="U26" s="229"/>
    </row>
    <row r="27" spans="1:21" ht="15.75" customHeight="1" x14ac:dyDescent="0.25">
      <c r="A27" s="164" t="s">
        <v>115</v>
      </c>
      <c r="B27" s="170" t="s">
        <v>464</v>
      </c>
      <c r="C27" s="164" t="s">
        <v>416</v>
      </c>
      <c r="D27" s="164" t="s">
        <v>136</v>
      </c>
      <c r="E27" s="165">
        <v>80</v>
      </c>
      <c r="F27" s="166">
        <v>0</v>
      </c>
      <c r="G27" s="166">
        <v>0</v>
      </c>
      <c r="H27" s="166">
        <f t="shared" si="0"/>
        <v>0</v>
      </c>
      <c r="I27" s="164">
        <f t="shared" si="1"/>
        <v>960</v>
      </c>
      <c r="J27" s="167">
        <f t="shared" si="2"/>
        <v>0</v>
      </c>
      <c r="K27" s="167">
        <f t="shared" si="3"/>
        <v>0</v>
      </c>
      <c r="L27" s="167">
        <f t="shared" si="4"/>
        <v>0</v>
      </c>
      <c r="M27" s="167">
        <v>12</v>
      </c>
      <c r="N27" s="167"/>
      <c r="O27" s="171"/>
      <c r="P27" s="171"/>
      <c r="Q27" s="171"/>
      <c r="R27" s="167">
        <f t="shared" si="5"/>
        <v>0</v>
      </c>
      <c r="S27" s="168"/>
      <c r="T27" s="168"/>
      <c r="U27" s="171"/>
    </row>
    <row r="28" spans="1:21" ht="15.75" customHeight="1" x14ac:dyDescent="0.25">
      <c r="A28" s="164" t="s">
        <v>115</v>
      </c>
      <c r="B28" s="170" t="s">
        <v>465</v>
      </c>
      <c r="C28" s="164" t="s">
        <v>419</v>
      </c>
      <c r="D28" s="164" t="s">
        <v>136</v>
      </c>
      <c r="E28" s="165">
        <v>10</v>
      </c>
      <c r="F28" s="166">
        <v>0</v>
      </c>
      <c r="G28" s="166">
        <v>0</v>
      </c>
      <c r="H28" s="166">
        <f t="shared" si="0"/>
        <v>0</v>
      </c>
      <c r="I28" s="164">
        <f t="shared" si="1"/>
        <v>130</v>
      </c>
      <c r="J28" s="167">
        <f t="shared" si="2"/>
        <v>0</v>
      </c>
      <c r="K28" s="167">
        <f t="shared" si="3"/>
        <v>0</v>
      </c>
      <c r="L28" s="167">
        <f t="shared" si="4"/>
        <v>0</v>
      </c>
      <c r="M28" s="167">
        <v>13</v>
      </c>
      <c r="N28" s="167"/>
      <c r="O28" s="171"/>
      <c r="P28" s="171"/>
      <c r="Q28" s="171"/>
      <c r="R28" s="167">
        <f t="shared" si="5"/>
        <v>0</v>
      </c>
      <c r="S28" s="168"/>
      <c r="T28" s="168"/>
      <c r="U28" s="171"/>
    </row>
    <row r="29" spans="1:21" ht="15.75" customHeight="1" x14ac:dyDescent="0.25">
      <c r="A29" s="164" t="s">
        <v>115</v>
      </c>
      <c r="B29" s="170" t="s">
        <v>466</v>
      </c>
      <c r="C29" s="164" t="s">
        <v>420</v>
      </c>
      <c r="D29" s="164" t="s">
        <v>136</v>
      </c>
      <c r="E29" s="165">
        <v>84</v>
      </c>
      <c r="F29" s="166">
        <v>0</v>
      </c>
      <c r="G29" s="166">
        <v>0</v>
      </c>
      <c r="H29" s="166">
        <f t="shared" si="0"/>
        <v>0</v>
      </c>
      <c r="I29" s="164">
        <f t="shared" si="1"/>
        <v>1176</v>
      </c>
      <c r="J29" s="167">
        <f t="shared" si="2"/>
        <v>0</v>
      </c>
      <c r="K29" s="167">
        <f t="shared" si="3"/>
        <v>0</v>
      </c>
      <c r="L29" s="167">
        <f t="shared" si="4"/>
        <v>0</v>
      </c>
      <c r="M29" s="167">
        <v>14</v>
      </c>
      <c r="N29" s="167"/>
      <c r="O29" s="171"/>
      <c r="P29" s="171"/>
      <c r="Q29" s="171"/>
      <c r="R29" s="167">
        <f t="shared" si="5"/>
        <v>0</v>
      </c>
      <c r="S29" s="168"/>
      <c r="T29" s="168"/>
      <c r="U29" s="171"/>
    </row>
    <row r="30" spans="1:21" s="198" customFormat="1" ht="15.75" customHeight="1" x14ac:dyDescent="0.25">
      <c r="A30" s="191" t="s">
        <v>115</v>
      </c>
      <c r="B30" s="192" t="s">
        <v>467</v>
      </c>
      <c r="C30" s="191" t="s">
        <v>434</v>
      </c>
      <c r="D30" s="191" t="s">
        <v>141</v>
      </c>
      <c r="E30" s="193">
        <v>1</v>
      </c>
      <c r="F30" s="194">
        <v>0</v>
      </c>
      <c r="G30" s="194">
        <v>0</v>
      </c>
      <c r="H30" s="194">
        <f t="shared" ref="H30" si="24">ROUND(E30*(F30+G30),2)</f>
        <v>0</v>
      </c>
      <c r="I30" s="191"/>
      <c r="J30" s="195">
        <f t="shared" si="2"/>
        <v>0</v>
      </c>
      <c r="K30" s="195">
        <f t="shared" si="3"/>
        <v>0</v>
      </c>
      <c r="L30" s="195"/>
      <c r="M30" s="195"/>
      <c r="N30" s="195"/>
      <c r="O30" s="196"/>
      <c r="P30" s="196"/>
      <c r="Q30" s="196"/>
      <c r="R30" s="195">
        <f t="shared" si="5"/>
        <v>0</v>
      </c>
      <c r="S30" s="197"/>
      <c r="T30" s="197"/>
      <c r="U30" s="196"/>
    </row>
    <row r="31" spans="1:21" ht="15.75" customHeight="1" x14ac:dyDescent="0.25">
      <c r="A31" s="164" t="s">
        <v>115</v>
      </c>
      <c r="B31" s="170" t="s">
        <v>468</v>
      </c>
      <c r="C31" s="164" t="s">
        <v>421</v>
      </c>
      <c r="D31" s="164" t="s">
        <v>136</v>
      </c>
      <c r="E31" s="165">
        <v>24</v>
      </c>
      <c r="F31" s="166">
        <v>0</v>
      </c>
      <c r="G31" s="166">
        <v>0</v>
      </c>
      <c r="H31" s="166">
        <f t="shared" ref="H31:H40" si="25">ROUND(E31*(F31+G31),2)</f>
        <v>0</v>
      </c>
      <c r="I31" s="164">
        <f t="shared" ref="I31:I40" si="26">ROUND(E31*(M31),2)</f>
        <v>240</v>
      </c>
      <c r="J31" s="167">
        <f t="shared" ref="J31:J40" si="27">ROUND(E31*(N31),2)</f>
        <v>0</v>
      </c>
      <c r="K31" s="167">
        <f t="shared" ref="K31:K40" si="28">ROUND(E31*(F31),2)</f>
        <v>0</v>
      </c>
      <c r="L31" s="167">
        <f t="shared" ref="L31:L40" si="29">ROUND(E31*(G31),2)</f>
        <v>0</v>
      </c>
      <c r="M31" s="167">
        <v>10</v>
      </c>
      <c r="N31" s="167"/>
      <c r="O31" s="171"/>
      <c r="P31" s="171"/>
      <c r="Q31" s="171"/>
      <c r="R31" s="167">
        <f t="shared" ref="R31:R40" si="30">ROUND(E31*(O31),3)</f>
        <v>0</v>
      </c>
      <c r="S31" s="168"/>
      <c r="T31" s="168"/>
      <c r="U31" s="171"/>
    </row>
    <row r="32" spans="1:21" ht="26.25" customHeight="1" x14ac:dyDescent="0.25">
      <c r="A32" s="164" t="s">
        <v>115</v>
      </c>
      <c r="B32" s="170" t="s">
        <v>469</v>
      </c>
      <c r="C32" s="164" t="s">
        <v>422</v>
      </c>
      <c r="D32" s="164" t="s">
        <v>136</v>
      </c>
      <c r="E32" s="165">
        <v>4</v>
      </c>
      <c r="F32" s="166">
        <v>0</v>
      </c>
      <c r="G32" s="166">
        <v>0</v>
      </c>
      <c r="H32" s="166">
        <f t="shared" si="25"/>
        <v>0</v>
      </c>
      <c r="I32" s="164">
        <f t="shared" si="26"/>
        <v>44</v>
      </c>
      <c r="J32" s="167">
        <f t="shared" si="27"/>
        <v>0</v>
      </c>
      <c r="K32" s="167">
        <f t="shared" si="28"/>
        <v>0</v>
      </c>
      <c r="L32" s="167">
        <f t="shared" si="29"/>
        <v>0</v>
      </c>
      <c r="M32" s="167">
        <v>11</v>
      </c>
      <c r="N32" s="167"/>
      <c r="O32" s="171"/>
      <c r="P32" s="171"/>
      <c r="Q32" s="171"/>
      <c r="R32" s="167">
        <f t="shared" si="30"/>
        <v>0</v>
      </c>
      <c r="S32" s="168"/>
      <c r="T32" s="168"/>
      <c r="U32" s="171"/>
    </row>
    <row r="33" spans="1:21" ht="24" customHeight="1" x14ac:dyDescent="0.25">
      <c r="A33" s="164" t="s">
        <v>115</v>
      </c>
      <c r="B33" s="170" t="s">
        <v>470</v>
      </c>
      <c r="C33" s="164" t="s">
        <v>423</v>
      </c>
      <c r="D33" s="164" t="s">
        <v>136</v>
      </c>
      <c r="E33" s="165">
        <v>20</v>
      </c>
      <c r="F33" s="166">
        <v>0</v>
      </c>
      <c r="G33" s="166">
        <v>0</v>
      </c>
      <c r="H33" s="166">
        <f t="shared" si="25"/>
        <v>0</v>
      </c>
      <c r="I33" s="164">
        <f t="shared" si="26"/>
        <v>240</v>
      </c>
      <c r="J33" s="167">
        <f t="shared" si="27"/>
        <v>0</v>
      </c>
      <c r="K33" s="167">
        <f t="shared" si="28"/>
        <v>0</v>
      </c>
      <c r="L33" s="167">
        <f t="shared" si="29"/>
        <v>0</v>
      </c>
      <c r="M33" s="167">
        <v>12</v>
      </c>
      <c r="N33" s="167"/>
      <c r="O33" s="171"/>
      <c r="P33" s="171"/>
      <c r="Q33" s="171"/>
      <c r="R33" s="167">
        <f t="shared" si="30"/>
        <v>0</v>
      </c>
      <c r="S33" s="168"/>
      <c r="T33" s="168"/>
      <c r="U33" s="171"/>
    </row>
    <row r="34" spans="1:21" ht="15.75" customHeight="1" x14ac:dyDescent="0.25">
      <c r="A34" s="164" t="s">
        <v>115</v>
      </c>
      <c r="B34" s="170" t="s">
        <v>471</v>
      </c>
      <c r="C34" s="164" t="s">
        <v>425</v>
      </c>
      <c r="D34" s="224" t="s">
        <v>397</v>
      </c>
      <c r="E34" s="226">
        <v>120</v>
      </c>
      <c r="F34" s="166">
        <v>0</v>
      </c>
      <c r="G34" s="166">
        <v>0</v>
      </c>
      <c r="H34" s="166">
        <f t="shared" si="25"/>
        <v>0</v>
      </c>
      <c r="I34" s="164">
        <f t="shared" si="26"/>
        <v>1560</v>
      </c>
      <c r="J34" s="167">
        <f t="shared" si="27"/>
        <v>0</v>
      </c>
      <c r="K34" s="167">
        <f t="shared" si="28"/>
        <v>0</v>
      </c>
      <c r="L34" s="167">
        <f t="shared" si="29"/>
        <v>0</v>
      </c>
      <c r="M34" s="167">
        <v>13</v>
      </c>
      <c r="N34" s="167"/>
      <c r="O34" s="171"/>
      <c r="P34" s="171"/>
      <c r="Q34" s="171"/>
      <c r="R34" s="167">
        <f t="shared" si="30"/>
        <v>0</v>
      </c>
      <c r="S34" s="168"/>
      <c r="T34" s="168"/>
      <c r="U34" s="171"/>
    </row>
    <row r="35" spans="1:21" ht="15.75" customHeight="1" x14ac:dyDescent="0.25">
      <c r="A35" s="164" t="s">
        <v>115</v>
      </c>
      <c r="B35" s="170" t="s">
        <v>472</v>
      </c>
      <c r="C35" s="164" t="s">
        <v>424</v>
      </c>
      <c r="D35" s="224" t="s">
        <v>397</v>
      </c>
      <c r="E35" s="165">
        <v>96</v>
      </c>
      <c r="F35" s="166">
        <v>0</v>
      </c>
      <c r="G35" s="166">
        <v>0</v>
      </c>
      <c r="H35" s="166">
        <f t="shared" si="25"/>
        <v>0</v>
      </c>
      <c r="I35" s="164">
        <f t="shared" si="26"/>
        <v>1344</v>
      </c>
      <c r="J35" s="167">
        <f t="shared" si="27"/>
        <v>0</v>
      </c>
      <c r="K35" s="167">
        <f t="shared" si="28"/>
        <v>0</v>
      </c>
      <c r="L35" s="167">
        <f t="shared" si="29"/>
        <v>0</v>
      </c>
      <c r="M35" s="167">
        <v>14</v>
      </c>
      <c r="N35" s="167"/>
      <c r="O35" s="171"/>
      <c r="P35" s="171"/>
      <c r="Q35" s="171"/>
      <c r="R35" s="167">
        <f t="shared" si="30"/>
        <v>0</v>
      </c>
      <c r="S35" s="168"/>
      <c r="T35" s="168"/>
      <c r="U35" s="171"/>
    </row>
    <row r="36" spans="1:21" ht="15.75" customHeight="1" x14ac:dyDescent="0.25">
      <c r="A36" s="164" t="s">
        <v>115</v>
      </c>
      <c r="B36" s="170" t="s">
        <v>473</v>
      </c>
      <c r="C36" s="164" t="s">
        <v>426</v>
      </c>
      <c r="D36" s="164" t="s">
        <v>136</v>
      </c>
      <c r="E36" s="226">
        <v>6</v>
      </c>
      <c r="F36" s="166">
        <v>0</v>
      </c>
      <c r="G36" s="166">
        <v>0</v>
      </c>
      <c r="H36" s="166">
        <f t="shared" si="25"/>
        <v>0</v>
      </c>
      <c r="I36" s="164">
        <f t="shared" si="26"/>
        <v>60</v>
      </c>
      <c r="J36" s="167">
        <f t="shared" si="27"/>
        <v>0</v>
      </c>
      <c r="K36" s="167">
        <f t="shared" si="28"/>
        <v>0</v>
      </c>
      <c r="L36" s="167">
        <f t="shared" si="29"/>
        <v>0</v>
      </c>
      <c r="M36" s="167">
        <v>10</v>
      </c>
      <c r="N36" s="167"/>
      <c r="O36" s="171"/>
      <c r="P36" s="171"/>
      <c r="Q36" s="171"/>
      <c r="R36" s="167">
        <f t="shared" si="30"/>
        <v>0</v>
      </c>
      <c r="S36" s="168"/>
      <c r="T36" s="168"/>
      <c r="U36" s="171"/>
    </row>
    <row r="37" spans="1:21" ht="15.75" customHeight="1" x14ac:dyDescent="0.25">
      <c r="A37" s="164" t="s">
        <v>115</v>
      </c>
      <c r="B37" s="170" t="s">
        <v>474</v>
      </c>
      <c r="C37" s="164" t="s">
        <v>427</v>
      </c>
      <c r="D37" s="164" t="s">
        <v>136</v>
      </c>
      <c r="E37" s="226">
        <v>6</v>
      </c>
      <c r="F37" s="166">
        <v>0</v>
      </c>
      <c r="G37" s="166">
        <v>0</v>
      </c>
      <c r="H37" s="166">
        <f t="shared" si="25"/>
        <v>0</v>
      </c>
      <c r="I37" s="164">
        <f t="shared" si="26"/>
        <v>66</v>
      </c>
      <c r="J37" s="167">
        <f t="shared" si="27"/>
        <v>0</v>
      </c>
      <c r="K37" s="167">
        <f t="shared" si="28"/>
        <v>0</v>
      </c>
      <c r="L37" s="167">
        <f t="shared" si="29"/>
        <v>0</v>
      </c>
      <c r="M37" s="167">
        <v>11</v>
      </c>
      <c r="N37" s="167"/>
      <c r="O37" s="171"/>
      <c r="P37" s="171"/>
      <c r="Q37" s="171"/>
      <c r="R37" s="167">
        <f t="shared" si="30"/>
        <v>0</v>
      </c>
      <c r="S37" s="168"/>
      <c r="T37" s="168"/>
      <c r="U37" s="171"/>
    </row>
    <row r="38" spans="1:21" ht="15.75" customHeight="1" x14ac:dyDescent="0.25">
      <c r="A38" s="164" t="s">
        <v>115</v>
      </c>
      <c r="B38" s="170" t="s">
        <v>475</v>
      </c>
      <c r="C38" s="164" t="s">
        <v>428</v>
      </c>
      <c r="D38" s="164" t="s">
        <v>136</v>
      </c>
      <c r="E38" s="226">
        <v>22</v>
      </c>
      <c r="F38" s="166">
        <v>0</v>
      </c>
      <c r="G38" s="166">
        <v>0</v>
      </c>
      <c r="H38" s="166">
        <f t="shared" si="25"/>
        <v>0</v>
      </c>
      <c r="I38" s="164">
        <f t="shared" si="26"/>
        <v>264</v>
      </c>
      <c r="J38" s="167">
        <f t="shared" si="27"/>
        <v>0</v>
      </c>
      <c r="K38" s="167">
        <f t="shared" si="28"/>
        <v>0</v>
      </c>
      <c r="L38" s="167">
        <f t="shared" si="29"/>
        <v>0</v>
      </c>
      <c r="M38" s="167">
        <v>12</v>
      </c>
      <c r="N38" s="167"/>
      <c r="O38" s="171"/>
      <c r="P38" s="171"/>
      <c r="Q38" s="171"/>
      <c r="R38" s="167">
        <f t="shared" si="30"/>
        <v>0</v>
      </c>
      <c r="S38" s="168"/>
      <c r="T38" s="168"/>
      <c r="U38" s="171"/>
    </row>
    <row r="39" spans="1:21" ht="15.75" customHeight="1" x14ac:dyDescent="0.25">
      <c r="A39" s="164" t="s">
        <v>115</v>
      </c>
      <c r="B39" s="170" t="s">
        <v>476</v>
      </c>
      <c r="C39" s="164" t="s">
        <v>429</v>
      </c>
      <c r="D39" s="164" t="s">
        <v>136</v>
      </c>
      <c r="E39" s="165">
        <v>6</v>
      </c>
      <c r="F39" s="166">
        <v>0</v>
      </c>
      <c r="G39" s="166">
        <v>0</v>
      </c>
      <c r="H39" s="166">
        <f t="shared" si="25"/>
        <v>0</v>
      </c>
      <c r="I39" s="164">
        <f t="shared" si="26"/>
        <v>78</v>
      </c>
      <c r="J39" s="167">
        <f t="shared" si="27"/>
        <v>0</v>
      </c>
      <c r="K39" s="167">
        <f t="shared" si="28"/>
        <v>0</v>
      </c>
      <c r="L39" s="167">
        <f t="shared" si="29"/>
        <v>0</v>
      </c>
      <c r="M39" s="167">
        <v>13</v>
      </c>
      <c r="N39" s="167"/>
      <c r="O39" s="171"/>
      <c r="P39" s="171"/>
      <c r="Q39" s="171"/>
      <c r="R39" s="167">
        <f t="shared" si="30"/>
        <v>0</v>
      </c>
      <c r="S39" s="168"/>
      <c r="T39" s="168"/>
      <c r="U39" s="171"/>
    </row>
    <row r="40" spans="1:21" ht="15.75" customHeight="1" x14ac:dyDescent="0.25">
      <c r="A40" s="164" t="s">
        <v>115</v>
      </c>
      <c r="B40" s="170" t="s">
        <v>477</v>
      </c>
      <c r="C40" s="164" t="s">
        <v>430</v>
      </c>
      <c r="D40" s="164" t="s">
        <v>136</v>
      </c>
      <c r="E40" s="226">
        <v>20</v>
      </c>
      <c r="F40" s="166">
        <v>0</v>
      </c>
      <c r="G40" s="166">
        <v>0</v>
      </c>
      <c r="H40" s="166">
        <f t="shared" si="25"/>
        <v>0</v>
      </c>
      <c r="I40" s="164">
        <f t="shared" si="26"/>
        <v>280</v>
      </c>
      <c r="J40" s="167">
        <f t="shared" si="27"/>
        <v>0</v>
      </c>
      <c r="K40" s="167">
        <f t="shared" si="28"/>
        <v>0</v>
      </c>
      <c r="L40" s="167">
        <f t="shared" si="29"/>
        <v>0</v>
      </c>
      <c r="M40" s="167">
        <v>14</v>
      </c>
      <c r="N40" s="167"/>
      <c r="O40" s="171"/>
      <c r="P40" s="171"/>
      <c r="Q40" s="171"/>
      <c r="R40" s="167">
        <f t="shared" si="30"/>
        <v>0</v>
      </c>
      <c r="S40" s="168"/>
      <c r="T40" s="168"/>
      <c r="U40" s="171"/>
    </row>
    <row r="41" spans="1:21" ht="16.5" customHeight="1" x14ac:dyDescent="0.25">
      <c r="A41" s="164" t="s">
        <v>115</v>
      </c>
      <c r="B41" s="170" t="s">
        <v>478</v>
      </c>
      <c r="C41" s="164" t="s">
        <v>431</v>
      </c>
      <c r="D41" s="164" t="s">
        <v>141</v>
      </c>
      <c r="E41" s="226">
        <v>20</v>
      </c>
      <c r="F41" s="166">
        <v>0</v>
      </c>
      <c r="G41" s="166">
        <v>0</v>
      </c>
      <c r="H41" s="166">
        <f>ROUND(E41*(F41+G41),2)</f>
        <v>0</v>
      </c>
      <c r="I41" s="164">
        <f>ROUND(E41*(M41),2)</f>
        <v>0</v>
      </c>
      <c r="J41" s="167">
        <f>ROUND(E41*(N41),2)</f>
        <v>0</v>
      </c>
      <c r="K41" s="167">
        <f>ROUND(E41*(F41),2)</f>
        <v>0</v>
      </c>
      <c r="L41" s="167">
        <f>ROUND(E41*(G41),2)</f>
        <v>0</v>
      </c>
      <c r="M41" s="167">
        <v>0</v>
      </c>
      <c r="N41" s="167"/>
      <c r="O41" s="171"/>
      <c r="P41" s="171"/>
      <c r="Q41" s="171"/>
      <c r="R41" s="167">
        <f>ROUND(E41*(O41),3)</f>
        <v>0</v>
      </c>
      <c r="S41" s="168"/>
      <c r="T41" s="168"/>
      <c r="U41" s="171"/>
    </row>
    <row r="42" spans="1:21" ht="16.5" customHeight="1" x14ac:dyDescent="0.25">
      <c r="A42" s="164" t="s">
        <v>115</v>
      </c>
      <c r="B42" s="170" t="s">
        <v>479</v>
      </c>
      <c r="C42" s="164" t="s">
        <v>419</v>
      </c>
      <c r="D42" s="164" t="s">
        <v>141</v>
      </c>
      <c r="E42" s="226">
        <v>38</v>
      </c>
      <c r="F42" s="166">
        <v>0</v>
      </c>
      <c r="G42" s="166">
        <v>0</v>
      </c>
      <c r="H42" s="166">
        <f t="shared" ref="H42:H43" si="31">ROUND(E42*(F42+G42),2)</f>
        <v>0</v>
      </c>
      <c r="I42" s="164">
        <f t="shared" ref="I42:I43" si="32">ROUND(E42*(M42),2)</f>
        <v>38</v>
      </c>
      <c r="J42" s="167">
        <f t="shared" ref="J42:J43" si="33">ROUND(E42*(N42),2)</f>
        <v>0</v>
      </c>
      <c r="K42" s="167">
        <f t="shared" ref="K42:K43" si="34">ROUND(E42*(F42),2)</f>
        <v>0</v>
      </c>
      <c r="L42" s="167">
        <f t="shared" ref="L42:L43" si="35">ROUND(E42*(G42),2)</f>
        <v>0</v>
      </c>
      <c r="M42" s="167">
        <v>1</v>
      </c>
      <c r="N42" s="167"/>
      <c r="O42" s="171"/>
      <c r="P42" s="171"/>
      <c r="Q42" s="171"/>
      <c r="R42" s="167">
        <f t="shared" ref="R42:R43" si="36">ROUND(E42*(O42),3)</f>
        <v>0</v>
      </c>
      <c r="S42" s="168"/>
      <c r="T42" s="168"/>
      <c r="U42" s="171"/>
    </row>
    <row r="43" spans="1:21" ht="16.5" customHeight="1" x14ac:dyDescent="0.25">
      <c r="A43" s="164" t="s">
        <v>115</v>
      </c>
      <c r="B43" s="170" t="s">
        <v>480</v>
      </c>
      <c r="C43" s="164" t="s">
        <v>432</v>
      </c>
      <c r="D43" s="164" t="s">
        <v>141</v>
      </c>
      <c r="E43" s="165">
        <v>1</v>
      </c>
      <c r="F43" s="166">
        <v>0</v>
      </c>
      <c r="G43" s="166">
        <v>0</v>
      </c>
      <c r="H43" s="166">
        <f t="shared" si="31"/>
        <v>0</v>
      </c>
      <c r="I43" s="164">
        <f t="shared" si="32"/>
        <v>2</v>
      </c>
      <c r="J43" s="167">
        <f t="shared" si="33"/>
        <v>0</v>
      </c>
      <c r="K43" s="167">
        <f t="shared" si="34"/>
        <v>0</v>
      </c>
      <c r="L43" s="167">
        <f t="shared" si="35"/>
        <v>0</v>
      </c>
      <c r="M43" s="167">
        <v>2</v>
      </c>
      <c r="N43" s="167"/>
      <c r="O43" s="171"/>
      <c r="P43" s="171"/>
      <c r="Q43" s="171"/>
      <c r="R43" s="167">
        <f t="shared" si="36"/>
        <v>0</v>
      </c>
      <c r="S43" s="168"/>
      <c r="T43" s="168"/>
      <c r="U43" s="171"/>
    </row>
    <row r="44" spans="1:21" s="198" customFormat="1" ht="16.5" customHeight="1" x14ac:dyDescent="0.25">
      <c r="A44" s="191" t="s">
        <v>115</v>
      </c>
      <c r="B44" s="192" t="s">
        <v>481</v>
      </c>
      <c r="C44" s="191" t="s">
        <v>433</v>
      </c>
      <c r="D44" s="191" t="s">
        <v>141</v>
      </c>
      <c r="E44" s="193">
        <v>1</v>
      </c>
      <c r="F44" s="194">
        <v>0</v>
      </c>
      <c r="G44" s="194">
        <v>0</v>
      </c>
      <c r="H44" s="194">
        <f t="shared" ref="H44" si="37">ROUND(E44*(F44+G44),2)</f>
        <v>0</v>
      </c>
      <c r="I44" s="191">
        <f t="shared" ref="I44" si="38">ROUND(E44*(M44),2)</f>
        <v>3</v>
      </c>
      <c r="J44" s="195">
        <f t="shared" ref="J44" si="39">ROUND(E44*(N44),2)</f>
        <v>0</v>
      </c>
      <c r="K44" s="195">
        <f t="shared" ref="K44" si="40">ROUND(E44*(F44),2)</f>
        <v>0</v>
      </c>
      <c r="L44" s="195">
        <f t="shared" ref="L44" si="41">ROUND(E44*(G44),2)</f>
        <v>0</v>
      </c>
      <c r="M44" s="195">
        <v>3</v>
      </c>
      <c r="N44" s="195"/>
      <c r="O44" s="196"/>
      <c r="P44" s="196"/>
      <c r="Q44" s="196"/>
      <c r="R44" s="195">
        <f t="shared" ref="R44" si="42">ROUND(E44*(O44),3)</f>
        <v>0</v>
      </c>
      <c r="S44" s="197"/>
      <c r="T44" s="197"/>
      <c r="U44" s="196"/>
    </row>
    <row r="45" spans="1:21" ht="15.75" customHeight="1" x14ac:dyDescent="0.25">
      <c r="A45" s="164" t="s">
        <v>115</v>
      </c>
      <c r="B45" s="170" t="s">
        <v>482</v>
      </c>
      <c r="C45" s="164" t="s">
        <v>435</v>
      </c>
      <c r="D45" s="164" t="s">
        <v>141</v>
      </c>
      <c r="E45" s="165">
        <v>1</v>
      </c>
      <c r="F45" s="166">
        <v>0</v>
      </c>
      <c r="G45" s="166">
        <v>0</v>
      </c>
      <c r="H45" s="166">
        <f>ROUND(E45*(F45+G45),2)</f>
        <v>0</v>
      </c>
      <c r="I45" s="164">
        <f>ROUND(E45*(M45),2)</f>
        <v>0</v>
      </c>
      <c r="J45" s="167">
        <f>ROUND(E45*(N45),2)</f>
        <v>0</v>
      </c>
      <c r="K45" s="167">
        <f>ROUND(E45*(F45),2)</f>
        <v>0</v>
      </c>
      <c r="L45" s="167">
        <f>ROUND(E45*(G45),2)</f>
        <v>0</v>
      </c>
      <c r="M45" s="167">
        <v>0</v>
      </c>
      <c r="N45" s="167"/>
      <c r="O45" s="171"/>
      <c r="P45" s="171"/>
      <c r="Q45" s="171"/>
      <c r="R45" s="167">
        <f>ROUND(E45*(O45),3)</f>
        <v>0</v>
      </c>
      <c r="S45" s="168"/>
      <c r="T45" s="168"/>
      <c r="U45" s="171"/>
    </row>
    <row r="46" spans="1:21" x14ac:dyDescent="0.25">
      <c r="A46" s="107"/>
      <c r="B46" s="154"/>
      <c r="C46" s="154" t="s">
        <v>439</v>
      </c>
      <c r="D46" s="107"/>
      <c r="E46" s="153"/>
      <c r="F46" s="143">
        <f>ROUND((SUM(K10:K45))/1,2)</f>
        <v>0</v>
      </c>
      <c r="G46" s="143">
        <f>ROUND((SUM(L10:L45))/1,2)</f>
        <v>0</v>
      </c>
      <c r="H46" s="143">
        <f>ROUND((SUM(H10:H45))/1,2)</f>
        <v>0</v>
      </c>
      <c r="I46" s="107"/>
      <c r="J46" s="107"/>
      <c r="K46" s="107">
        <f>ROUND((SUM(K10:K45))/1,2)</f>
        <v>0</v>
      </c>
      <c r="L46" s="107">
        <f>ROUND((SUM(L10:L45))/1,2)</f>
        <v>0</v>
      </c>
      <c r="M46" s="107"/>
      <c r="N46" s="107"/>
      <c r="O46" s="163"/>
      <c r="P46" s="1"/>
      <c r="Q46" s="1"/>
      <c r="R46" s="163">
        <f>ROUND((SUM(R10:R45))/1,2)</f>
        <v>0</v>
      </c>
      <c r="S46" s="172"/>
      <c r="T46" s="172"/>
      <c r="U46" s="2">
        <f>ROUND((SUM(U10:U45))/1,2)</f>
        <v>0</v>
      </c>
    </row>
    <row r="47" spans="1:21" x14ac:dyDescent="0.25">
      <c r="A47" s="1"/>
      <c r="B47" s="1"/>
      <c r="C47" s="1"/>
      <c r="D47" s="1"/>
      <c r="E47" s="149"/>
      <c r="F47" s="135"/>
      <c r="G47" s="135"/>
      <c r="H47" s="135"/>
      <c r="I47" s="1"/>
      <c r="J47" s="1"/>
      <c r="K47" s="1"/>
      <c r="L47" s="1"/>
      <c r="M47" s="1"/>
      <c r="N47" s="1"/>
      <c r="O47" s="1"/>
      <c r="P47" s="1"/>
      <c r="Q47" s="1"/>
      <c r="R47" s="1"/>
      <c r="U47" s="1"/>
    </row>
    <row r="48" spans="1:21" x14ac:dyDescent="0.25">
      <c r="A48" s="107"/>
      <c r="B48" s="107"/>
      <c r="C48" s="2" t="s">
        <v>67</v>
      </c>
      <c r="D48" s="107"/>
      <c r="E48" s="153"/>
      <c r="F48" s="143">
        <f>ROUND((SUM(K9:K47))/2,2)</f>
        <v>0</v>
      </c>
      <c r="G48" s="143">
        <f>ROUND((SUM(L9:L47))/2,2)</f>
        <v>0</v>
      </c>
      <c r="H48" s="143">
        <f>ROUND((SUM(H9:H47))/2,2)</f>
        <v>0</v>
      </c>
      <c r="I48" s="107"/>
      <c r="J48" s="107"/>
      <c r="K48" s="107">
        <f>ROUND((SUM(K9:K47))/2,2)</f>
        <v>0</v>
      </c>
      <c r="L48" s="107">
        <f>ROUND((SUM(L9:L47))/2,2)</f>
        <v>0</v>
      </c>
      <c r="M48" s="107"/>
      <c r="N48" s="107"/>
      <c r="O48" s="163"/>
      <c r="P48" s="1"/>
      <c r="Q48" s="1"/>
      <c r="R48" s="163">
        <f>ROUND((SUM(R9:R47))/2,2)</f>
        <v>0</v>
      </c>
      <c r="U48" s="2">
        <f>ROUND((SUM(U9:U47))/2,2)</f>
        <v>0</v>
      </c>
    </row>
    <row r="49" spans="1:21" x14ac:dyDescent="0.25">
      <c r="A49" s="173"/>
      <c r="B49" s="173"/>
      <c r="C49" s="173" t="s">
        <v>73</v>
      </c>
      <c r="D49" s="173"/>
      <c r="E49" s="174"/>
      <c r="F49" s="175">
        <f>ROUND((SUM(K9:K48))/3,2)</f>
        <v>0</v>
      </c>
      <c r="G49" s="175">
        <f>ROUND((SUM(L9:L48))/3,2)</f>
        <v>0</v>
      </c>
      <c r="H49" s="175">
        <f>ROUND((SUM(H9:H48))/3,2)</f>
        <v>0</v>
      </c>
      <c r="I49" s="173"/>
      <c r="J49" s="173">
        <f>ROUND((SUM(J9:J48))/3,2)</f>
        <v>0</v>
      </c>
      <c r="K49" s="173">
        <f>ROUND((SUM(K9:K48))/3,2)</f>
        <v>0</v>
      </c>
      <c r="L49" s="173">
        <f>ROUND((SUM(L9:L48))/3,2)</f>
        <v>0</v>
      </c>
      <c r="M49" s="173"/>
      <c r="N49" s="173"/>
      <c r="O49" s="174"/>
      <c r="P49" s="173"/>
      <c r="Q49" s="173"/>
      <c r="R49" s="174">
        <f>ROUND((SUM(R9:R48))/3,2)</f>
        <v>0</v>
      </c>
      <c r="S49" s="176"/>
      <c r="T49" s="176"/>
      <c r="U49" s="173">
        <f>ROUND((SUM(U9:U48))/3,2)</f>
        <v>0</v>
      </c>
    </row>
  </sheetData>
  <mergeCells count="3">
    <mergeCell ref="A1:G1"/>
    <mergeCell ref="A2:G2"/>
    <mergeCell ref="A3:G3"/>
  </mergeCells>
  <phoneticPr fontId="20" type="noConversion"/>
  <pageMargins left="0.7" right="0.7" top="0.75" bottom="0.75" header="0.3" footer="0.3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41"/>
  <sheetViews>
    <sheetView workbookViewId="0">
      <selection activeCell="B2" sqref="B2:J2"/>
    </sheetView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3"/>
      <c r="C1" s="13"/>
      <c r="D1" s="13"/>
      <c r="E1" s="13"/>
      <c r="F1" s="14" t="s">
        <v>510</v>
      </c>
      <c r="G1" s="13"/>
      <c r="H1" s="13"/>
      <c r="I1" s="13"/>
      <c r="J1" s="13"/>
      <c r="W1">
        <v>30.126000000000001</v>
      </c>
    </row>
    <row r="2" spans="1:23" ht="30" customHeight="1" thickTop="1" x14ac:dyDescent="0.25">
      <c r="A2" s="12"/>
      <c r="B2" s="244" t="s">
        <v>0</v>
      </c>
      <c r="C2" s="245"/>
      <c r="D2" s="245"/>
      <c r="E2" s="245"/>
      <c r="F2" s="245"/>
      <c r="G2" s="245"/>
      <c r="H2" s="245"/>
      <c r="I2" s="245"/>
      <c r="J2" s="246"/>
    </row>
    <row r="3" spans="1:23" ht="18" customHeight="1" x14ac:dyDescent="0.25">
      <c r="A3" s="12"/>
      <c r="B3" s="33" t="s">
        <v>483</v>
      </c>
      <c r="C3" s="34"/>
      <c r="D3" s="35"/>
      <c r="E3" s="35"/>
      <c r="F3" s="35"/>
      <c r="G3" s="16"/>
      <c r="H3" s="16"/>
      <c r="I3" s="36" t="s">
        <v>14</v>
      </c>
      <c r="J3" s="29"/>
    </row>
    <row r="4" spans="1:23" ht="18" customHeight="1" x14ac:dyDescent="0.25">
      <c r="A4" s="12"/>
      <c r="B4" s="22"/>
      <c r="C4" s="19"/>
      <c r="D4" s="16"/>
      <c r="E4" s="16"/>
      <c r="F4" s="16"/>
      <c r="G4" s="16"/>
      <c r="H4" s="16"/>
      <c r="I4" s="36" t="s">
        <v>15</v>
      </c>
      <c r="J4" s="29"/>
    </row>
    <row r="5" spans="1:23" ht="18" customHeight="1" thickBot="1" x14ac:dyDescent="0.3">
      <c r="A5" s="12"/>
      <c r="B5" s="37" t="s">
        <v>16</v>
      </c>
      <c r="C5" s="19"/>
      <c r="D5" s="16"/>
      <c r="E5" s="16"/>
      <c r="F5" s="38" t="s">
        <v>17</v>
      </c>
      <c r="G5" s="16"/>
      <c r="H5" s="16"/>
      <c r="I5" s="36" t="s">
        <v>18</v>
      </c>
      <c r="J5" s="233">
        <v>45263</v>
      </c>
    </row>
    <row r="6" spans="1:23" ht="24.95" customHeight="1" thickTop="1" x14ac:dyDescent="0.25">
      <c r="A6" s="12"/>
      <c r="B6" s="238" t="s">
        <v>19</v>
      </c>
      <c r="C6" s="239"/>
      <c r="D6" s="239"/>
      <c r="E6" s="239"/>
      <c r="F6" s="239"/>
      <c r="G6" s="239"/>
      <c r="H6" s="239"/>
      <c r="I6" s="239"/>
      <c r="J6" s="240"/>
    </row>
    <row r="7" spans="1:23" ht="18" customHeight="1" x14ac:dyDescent="0.25">
      <c r="A7" s="12"/>
      <c r="B7" s="47" t="s">
        <v>22</v>
      </c>
      <c r="C7" s="40"/>
      <c r="D7" s="17"/>
      <c r="E7" s="17"/>
      <c r="F7" s="17"/>
      <c r="G7" s="48" t="s">
        <v>23</v>
      </c>
      <c r="H7" s="17"/>
      <c r="I7" s="27"/>
      <c r="J7" s="41"/>
    </row>
    <row r="8" spans="1:23" ht="20.100000000000001" customHeight="1" x14ac:dyDescent="0.25">
      <c r="A8" s="12"/>
      <c r="B8" s="241" t="s">
        <v>20</v>
      </c>
      <c r="C8" s="242"/>
      <c r="D8" s="242"/>
      <c r="E8" s="242"/>
      <c r="F8" s="242"/>
      <c r="G8" s="242"/>
      <c r="H8" s="242"/>
      <c r="I8" s="242"/>
      <c r="J8" s="243"/>
    </row>
    <row r="9" spans="1:23" ht="18" customHeight="1" x14ac:dyDescent="0.25">
      <c r="A9" s="12"/>
      <c r="B9" s="37" t="s">
        <v>22</v>
      </c>
      <c r="C9" s="19"/>
      <c r="D9" s="16"/>
      <c r="E9" s="16"/>
      <c r="F9" s="16"/>
      <c r="G9" s="38" t="s">
        <v>23</v>
      </c>
      <c r="H9" s="16"/>
      <c r="I9" s="26"/>
      <c r="J9" s="29"/>
    </row>
    <row r="10" spans="1:23" ht="20.100000000000001" customHeight="1" x14ac:dyDescent="0.25">
      <c r="A10" s="12"/>
      <c r="B10" s="241" t="s">
        <v>21</v>
      </c>
      <c r="C10" s="242"/>
      <c r="D10" s="242"/>
      <c r="E10" s="242"/>
      <c r="F10" s="242"/>
      <c r="G10" s="242"/>
      <c r="H10" s="242"/>
      <c r="I10" s="242"/>
      <c r="J10" s="243"/>
    </row>
    <row r="11" spans="1:23" ht="18" customHeight="1" thickBot="1" x14ac:dyDescent="0.3">
      <c r="A11" s="12"/>
      <c r="B11" s="37" t="s">
        <v>22</v>
      </c>
      <c r="C11" s="19"/>
      <c r="D11" s="16"/>
      <c r="E11" s="16"/>
      <c r="F11" s="16"/>
      <c r="G11" s="38" t="s">
        <v>23</v>
      </c>
      <c r="H11" s="16"/>
      <c r="I11" s="26"/>
      <c r="J11" s="29"/>
    </row>
    <row r="12" spans="1:23" ht="18" customHeight="1" thickTop="1" x14ac:dyDescent="0.25">
      <c r="A12" s="12"/>
      <c r="B12" s="42"/>
      <c r="C12" s="43"/>
      <c r="D12" s="44"/>
      <c r="E12" s="44"/>
      <c r="F12" s="44"/>
      <c r="G12" s="44"/>
      <c r="H12" s="44"/>
      <c r="I12" s="45"/>
      <c r="J12" s="46"/>
    </row>
    <row r="13" spans="1:23" ht="18" customHeight="1" x14ac:dyDescent="0.25">
      <c r="A13" s="12"/>
      <c r="B13" s="39"/>
      <c r="C13" s="40"/>
      <c r="D13" s="17"/>
      <c r="E13" s="17"/>
      <c r="F13" s="17"/>
      <c r="G13" s="17"/>
      <c r="H13" s="17"/>
      <c r="I13" s="27"/>
      <c r="J13" s="41"/>
    </row>
    <row r="14" spans="1:23" ht="18" customHeight="1" thickBot="1" x14ac:dyDescent="0.3">
      <c r="A14" s="12"/>
      <c r="B14" s="22"/>
      <c r="C14" s="19"/>
      <c r="D14" s="16"/>
      <c r="E14" s="16"/>
      <c r="F14" s="16"/>
      <c r="G14" s="16"/>
      <c r="H14" s="16"/>
      <c r="I14" s="26"/>
      <c r="J14" s="29"/>
    </row>
    <row r="15" spans="1:23" ht="18" customHeight="1" thickTop="1" x14ac:dyDescent="0.25">
      <c r="A15" s="12"/>
      <c r="B15" s="81" t="s">
        <v>24</v>
      </c>
      <c r="C15" s="82" t="s">
        <v>5</v>
      </c>
      <c r="D15" s="82" t="s">
        <v>53</v>
      </c>
      <c r="E15" s="83" t="s">
        <v>54</v>
      </c>
      <c r="F15" s="97" t="s">
        <v>55</v>
      </c>
      <c r="G15" s="49" t="s">
        <v>30</v>
      </c>
      <c r="H15" s="52" t="s">
        <v>31</v>
      </c>
      <c r="I15" s="96"/>
      <c r="J15" s="46"/>
    </row>
    <row r="16" spans="1:23" ht="18" customHeight="1" x14ac:dyDescent="0.25">
      <c r="A16" s="12"/>
      <c r="B16" s="84">
        <v>1</v>
      </c>
      <c r="C16" s="85" t="s">
        <v>25</v>
      </c>
      <c r="D16" s="86"/>
      <c r="E16" s="87"/>
      <c r="F16" s="98"/>
      <c r="G16" s="50">
        <v>6</v>
      </c>
      <c r="H16" s="107" t="s">
        <v>32</v>
      </c>
      <c r="I16" s="117"/>
      <c r="J16" s="109">
        <v>0</v>
      </c>
    </row>
    <row r="17" spans="1:26" ht="18" customHeight="1" x14ac:dyDescent="0.25">
      <c r="A17" s="12"/>
      <c r="B17" s="57">
        <v>2</v>
      </c>
      <c r="C17" s="61" t="s">
        <v>26</v>
      </c>
      <c r="D17" s="86">
        <f>'rekap 27002'!B12</f>
        <v>0</v>
      </c>
      <c r="E17" s="87">
        <f>'rekap 27002'!C12</f>
        <v>0</v>
      </c>
      <c r="F17" s="98">
        <f>'rekap 27002'!D12</f>
        <v>0</v>
      </c>
      <c r="G17" s="51">
        <v>7</v>
      </c>
      <c r="H17" s="108" t="s">
        <v>33</v>
      </c>
      <c r="I17" s="117"/>
      <c r="J17" s="110">
        <f>0</f>
        <v>0</v>
      </c>
    </row>
    <row r="18" spans="1:26" ht="18" customHeight="1" x14ac:dyDescent="0.25">
      <c r="A18" s="12"/>
      <c r="B18" s="58">
        <v>3</v>
      </c>
      <c r="C18" s="62" t="s">
        <v>27</v>
      </c>
      <c r="D18" s="68"/>
      <c r="E18" s="66"/>
      <c r="F18" s="71"/>
      <c r="G18" s="51">
        <v>8</v>
      </c>
      <c r="H18" s="108" t="s">
        <v>34</v>
      </c>
      <c r="I18" s="117"/>
      <c r="J18" s="110">
        <v>0</v>
      </c>
    </row>
    <row r="19" spans="1:26" ht="18" customHeight="1" x14ac:dyDescent="0.25">
      <c r="A19" s="12"/>
      <c r="B19" s="58">
        <v>4</v>
      </c>
      <c r="C19" s="62" t="s">
        <v>28</v>
      </c>
      <c r="D19" s="68"/>
      <c r="E19" s="66"/>
      <c r="F19" s="71"/>
      <c r="G19" s="51">
        <v>9</v>
      </c>
      <c r="H19" s="115"/>
      <c r="I19" s="117"/>
      <c r="J19" s="116"/>
    </row>
    <row r="20" spans="1:26" ht="18" customHeight="1" thickBot="1" x14ac:dyDescent="0.3">
      <c r="A20" s="12"/>
      <c r="B20" s="58">
        <v>5</v>
      </c>
      <c r="C20" s="63" t="s">
        <v>29</v>
      </c>
      <c r="D20" s="69"/>
      <c r="E20" s="91"/>
      <c r="F20" s="99">
        <f>SUM(F16:F19)</f>
        <v>0</v>
      </c>
      <c r="G20" s="51">
        <v>10</v>
      </c>
      <c r="H20" s="108" t="s">
        <v>29</v>
      </c>
      <c r="I20" s="119"/>
      <c r="J20" s="90">
        <f>SUM(J16:J19)</f>
        <v>0</v>
      </c>
    </row>
    <row r="21" spans="1:26" ht="18" customHeight="1" thickTop="1" x14ac:dyDescent="0.25">
      <c r="A21" s="12"/>
      <c r="B21" s="55" t="s">
        <v>42</v>
      </c>
      <c r="C21" s="59" t="s">
        <v>43</v>
      </c>
      <c r="D21" s="64"/>
      <c r="E21" s="18"/>
      <c r="F21" s="89"/>
      <c r="G21" s="55" t="s">
        <v>49</v>
      </c>
      <c r="H21" s="52" t="s">
        <v>43</v>
      </c>
      <c r="I21" s="27"/>
      <c r="J21" s="120"/>
    </row>
    <row r="22" spans="1:26" ht="18" customHeight="1" x14ac:dyDescent="0.25">
      <c r="A22" s="12"/>
      <c r="B22" s="50">
        <v>11</v>
      </c>
      <c r="C22" s="53" t="s">
        <v>44</v>
      </c>
      <c r="D22" s="77"/>
      <c r="E22" s="79" t="s">
        <v>47</v>
      </c>
      <c r="F22" s="70">
        <f>((F16*U22*0)+(F17*V22*0)+(F18*W22*0))/100</f>
        <v>0</v>
      </c>
      <c r="G22" s="50">
        <v>16</v>
      </c>
      <c r="H22" s="107" t="s">
        <v>50</v>
      </c>
      <c r="I22" s="118" t="s">
        <v>47</v>
      </c>
      <c r="J22" s="109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2"/>
      <c r="B23" s="51">
        <v>12</v>
      </c>
      <c r="C23" s="54" t="s">
        <v>45</v>
      </c>
      <c r="D23" s="56"/>
      <c r="E23" s="79" t="s">
        <v>48</v>
      </c>
      <c r="F23" s="71">
        <f>((F16*U23*0)+(F17*V23*0)+(F18*W23*0))/100</f>
        <v>0</v>
      </c>
      <c r="G23" s="51">
        <v>17</v>
      </c>
      <c r="H23" s="108" t="s">
        <v>51</v>
      </c>
      <c r="I23" s="118" t="s">
        <v>47</v>
      </c>
      <c r="J23" s="110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2"/>
      <c r="B24" s="51">
        <v>13</v>
      </c>
      <c r="C24" s="54" t="s">
        <v>46</v>
      </c>
      <c r="D24" s="56"/>
      <c r="E24" s="79" t="s">
        <v>47</v>
      </c>
      <c r="F24" s="71">
        <f>((F16*U24*0)+(F17*V24*0)+(F18*W24*0))/100</f>
        <v>0</v>
      </c>
      <c r="G24" s="51">
        <v>18</v>
      </c>
      <c r="H24" s="108" t="s">
        <v>52</v>
      </c>
      <c r="I24" s="118" t="s">
        <v>48</v>
      </c>
      <c r="J24" s="110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2"/>
      <c r="B25" s="51">
        <v>14</v>
      </c>
      <c r="C25" s="19"/>
      <c r="D25" s="56"/>
      <c r="E25" s="80"/>
      <c r="F25" s="78"/>
      <c r="G25" s="51">
        <v>19</v>
      </c>
      <c r="H25" s="115"/>
      <c r="I25" s="117"/>
      <c r="J25" s="116"/>
    </row>
    <row r="26" spans="1:26" ht="18" customHeight="1" thickBot="1" x14ac:dyDescent="0.3">
      <c r="A26" s="12"/>
      <c r="B26" s="51">
        <v>15</v>
      </c>
      <c r="C26" s="54"/>
      <c r="D26" s="56"/>
      <c r="E26" s="56"/>
      <c r="F26" s="100"/>
      <c r="G26" s="51">
        <v>20</v>
      </c>
      <c r="H26" s="108" t="s">
        <v>29</v>
      </c>
      <c r="I26" s="119"/>
      <c r="J26" s="90">
        <f>SUM(J22:J25)+SUM(F22:F25)</f>
        <v>0</v>
      </c>
    </row>
    <row r="27" spans="1:26" ht="18" customHeight="1" thickTop="1" x14ac:dyDescent="0.25">
      <c r="A27" s="12"/>
      <c r="B27" s="92"/>
      <c r="C27" s="131" t="s">
        <v>58</v>
      </c>
      <c r="D27" s="124"/>
      <c r="E27" s="93"/>
      <c r="F27" s="28"/>
      <c r="G27" s="101" t="s">
        <v>35</v>
      </c>
      <c r="H27" s="95" t="s">
        <v>36</v>
      </c>
      <c r="I27" s="27"/>
      <c r="J27" s="30"/>
    </row>
    <row r="28" spans="1:26" ht="18" customHeight="1" x14ac:dyDescent="0.25">
      <c r="A28" s="12"/>
      <c r="B28" s="25"/>
      <c r="C28" s="122"/>
      <c r="D28" s="125"/>
      <c r="E28" s="21"/>
      <c r="F28" s="12"/>
      <c r="G28" s="102">
        <v>21</v>
      </c>
      <c r="H28" s="106" t="s">
        <v>37</v>
      </c>
      <c r="I28" s="112"/>
      <c r="J28" s="88">
        <f>F20+J20+F26+J26</f>
        <v>0</v>
      </c>
    </row>
    <row r="29" spans="1:26" ht="18" customHeight="1" x14ac:dyDescent="0.25">
      <c r="A29" s="12"/>
      <c r="B29" s="72"/>
      <c r="C29" s="123"/>
      <c r="D29" s="126"/>
      <c r="E29" s="21"/>
      <c r="F29" s="12"/>
      <c r="G29" s="50">
        <v>22</v>
      </c>
      <c r="H29" s="107" t="s">
        <v>38</v>
      </c>
      <c r="I29" s="113">
        <f>J28</f>
        <v>0</v>
      </c>
      <c r="J29" s="109">
        <f>ROUND(((ROUND(I29,2)*20)*1/100),2)</f>
        <v>0</v>
      </c>
    </row>
    <row r="30" spans="1:26" ht="18" customHeight="1" x14ac:dyDescent="0.25">
      <c r="A30" s="12"/>
      <c r="B30" s="22"/>
      <c r="C30" s="115"/>
      <c r="D30" s="117"/>
      <c r="E30" s="21"/>
      <c r="F30" s="12"/>
      <c r="G30" s="51">
        <v>23</v>
      </c>
      <c r="H30" s="108" t="s">
        <v>39</v>
      </c>
      <c r="I30" s="79">
        <f>0</f>
        <v>0</v>
      </c>
      <c r="J30" s="110">
        <f>ROUND(((ROUND(I30,2)*0)/100),2)</f>
        <v>0</v>
      </c>
    </row>
    <row r="31" spans="1:26" ht="18" customHeight="1" x14ac:dyDescent="0.25">
      <c r="A31" s="12"/>
      <c r="B31" s="23"/>
      <c r="C31" s="127"/>
      <c r="D31" s="128"/>
      <c r="E31" s="21"/>
      <c r="F31" s="12"/>
      <c r="G31" s="102">
        <v>24</v>
      </c>
      <c r="H31" s="106" t="s">
        <v>40</v>
      </c>
      <c r="I31" s="105"/>
      <c r="J31" s="121">
        <f>SUM(J28:J30)</f>
        <v>0</v>
      </c>
    </row>
    <row r="32" spans="1:26" ht="18" customHeight="1" thickBot="1" x14ac:dyDescent="0.3">
      <c r="A32" s="12"/>
      <c r="B32" s="39"/>
      <c r="C32" s="1"/>
      <c r="D32" s="114"/>
      <c r="E32" s="73"/>
      <c r="F32" s="74"/>
      <c r="G32" s="50" t="s">
        <v>41</v>
      </c>
      <c r="H32" s="1"/>
      <c r="I32" s="114"/>
      <c r="J32" s="111"/>
    </row>
    <row r="33" spans="1:10" ht="18" customHeight="1" thickTop="1" x14ac:dyDescent="0.25">
      <c r="A33" s="12"/>
      <c r="B33" s="92"/>
      <c r="C33" s="93"/>
      <c r="D33" s="129" t="s">
        <v>56</v>
      </c>
      <c r="E33" s="76"/>
      <c r="F33" s="94"/>
      <c r="G33" s="103">
        <v>26</v>
      </c>
      <c r="H33" s="130" t="s">
        <v>57</v>
      </c>
      <c r="I33" s="28"/>
      <c r="J33" s="104"/>
    </row>
    <row r="34" spans="1:10" ht="18" customHeight="1" x14ac:dyDescent="0.25">
      <c r="A34" s="12"/>
      <c r="B34" s="24"/>
      <c r="C34" s="20"/>
      <c r="D34" s="15"/>
      <c r="E34" s="15"/>
      <c r="F34" s="15"/>
      <c r="G34" s="15"/>
      <c r="H34" s="15"/>
      <c r="I34" s="28"/>
      <c r="J34" s="31"/>
    </row>
    <row r="35" spans="1:10" ht="18" customHeight="1" x14ac:dyDescent="0.25">
      <c r="A35" s="12"/>
      <c r="B35" s="25"/>
      <c r="C35" s="21"/>
      <c r="D35" s="3"/>
      <c r="E35" s="3"/>
      <c r="F35" s="3"/>
      <c r="G35" s="3"/>
      <c r="H35" s="3"/>
      <c r="I35" s="12"/>
      <c r="J35" s="32"/>
    </row>
    <row r="36" spans="1:10" ht="8.25" customHeight="1" x14ac:dyDescent="0.25">
      <c r="A36" s="12"/>
      <c r="B36" s="25"/>
      <c r="C36" s="21"/>
      <c r="D36" s="3"/>
      <c r="E36" s="3"/>
      <c r="F36" s="3"/>
      <c r="G36" s="3"/>
      <c r="H36" s="3"/>
      <c r="I36" s="12"/>
      <c r="J36" s="32"/>
    </row>
    <row r="37" spans="1:10" ht="18" customHeight="1" x14ac:dyDescent="0.25">
      <c r="A37" s="12"/>
      <c r="B37" s="25"/>
      <c r="C37" s="21"/>
      <c r="D37" s="3"/>
      <c r="E37" s="3"/>
      <c r="F37" s="3"/>
      <c r="G37" s="3"/>
      <c r="H37" s="3"/>
      <c r="I37" s="12"/>
      <c r="J37" s="32"/>
    </row>
    <row r="38" spans="1:10" ht="9.75" customHeight="1" x14ac:dyDescent="0.25">
      <c r="A38" s="12"/>
      <c r="B38" s="25"/>
      <c r="C38" s="21"/>
      <c r="D38" s="3"/>
      <c r="E38" s="3"/>
      <c r="F38" s="3"/>
      <c r="G38" s="3"/>
      <c r="H38" s="3"/>
      <c r="I38" s="12"/>
      <c r="J38" s="32"/>
    </row>
    <row r="39" spans="1:10" ht="18" customHeight="1" x14ac:dyDescent="0.25">
      <c r="A39" s="12"/>
      <c r="B39" s="25"/>
      <c r="C39" s="21"/>
      <c r="D39" s="3"/>
      <c r="E39" s="3"/>
      <c r="F39" s="3"/>
      <c r="G39" s="3"/>
      <c r="H39" s="3"/>
      <c r="I39" s="12"/>
      <c r="J39" s="32"/>
    </row>
    <row r="40" spans="1:10" ht="18" customHeight="1" thickBot="1" x14ac:dyDescent="0.3">
      <c r="A40" s="12"/>
      <c r="B40" s="72"/>
      <c r="C40" s="73"/>
      <c r="D40" s="13"/>
      <c r="E40" s="13"/>
      <c r="F40" s="13"/>
      <c r="G40" s="13"/>
      <c r="H40" s="13"/>
      <c r="I40" s="74"/>
      <c r="J40" s="75"/>
    </row>
    <row r="41" spans="1:10" ht="15.75" thickTop="1" x14ac:dyDescent="0.25">
      <c r="A41" s="12"/>
      <c r="B41" s="76"/>
      <c r="C41" s="76"/>
      <c r="D41" s="76"/>
      <c r="E41" s="76"/>
      <c r="F41" s="76"/>
      <c r="G41" s="76"/>
      <c r="H41" s="76"/>
      <c r="I41" s="76"/>
      <c r="J41" s="76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500"/>
  <sheetViews>
    <sheetView workbookViewId="0">
      <selection activeCell="A9" sqref="A9"/>
    </sheetView>
  </sheetViews>
  <sheetFormatPr defaultColWidth="9.140625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26" width="9.140625" customWidth="1"/>
  </cols>
  <sheetData>
    <row r="1" spans="1:26" ht="35.1" customHeight="1" x14ac:dyDescent="0.25">
      <c r="A1" s="247" t="s">
        <v>19</v>
      </c>
      <c r="B1" s="248"/>
      <c r="C1" s="248"/>
      <c r="D1" s="249"/>
      <c r="E1" s="132" t="s">
        <v>17</v>
      </c>
      <c r="F1" s="11"/>
      <c r="W1">
        <v>30.126000000000001</v>
      </c>
    </row>
    <row r="2" spans="1:26" ht="20.100000000000001" customHeight="1" x14ac:dyDescent="0.25">
      <c r="A2" s="247" t="s">
        <v>20</v>
      </c>
      <c r="B2" s="248"/>
      <c r="C2" s="248"/>
      <c r="D2" s="249"/>
      <c r="E2" s="132" t="s">
        <v>15</v>
      </c>
      <c r="F2" s="11"/>
    </row>
    <row r="3" spans="1:26" ht="20.100000000000001" customHeight="1" x14ac:dyDescent="0.25">
      <c r="A3" s="247" t="s">
        <v>21</v>
      </c>
      <c r="B3" s="248"/>
      <c r="C3" s="248"/>
      <c r="D3" s="249"/>
      <c r="E3" s="132" t="s">
        <v>506</v>
      </c>
      <c r="F3" s="11"/>
    </row>
    <row r="4" spans="1:26" x14ac:dyDescent="0.25">
      <c r="A4" s="5" t="s">
        <v>0</v>
      </c>
      <c r="B4" s="3"/>
      <c r="C4" s="3"/>
      <c r="D4" s="3"/>
      <c r="E4" s="3"/>
      <c r="F4" s="3"/>
    </row>
    <row r="5" spans="1:26" x14ac:dyDescent="0.25">
      <c r="A5" s="5" t="s">
        <v>486</v>
      </c>
      <c r="B5" s="3"/>
      <c r="C5" s="3"/>
      <c r="D5" s="3"/>
      <c r="E5" s="3"/>
      <c r="F5" s="3"/>
    </row>
    <row r="6" spans="1:26" x14ac:dyDescent="0.25">
      <c r="A6" s="3"/>
      <c r="B6" s="3"/>
      <c r="C6" s="3"/>
      <c r="D6" s="3"/>
      <c r="E6" s="3"/>
      <c r="F6" s="3"/>
    </row>
    <row r="7" spans="1:26" x14ac:dyDescent="0.25">
      <c r="A7" s="3"/>
      <c r="B7" s="3"/>
      <c r="C7" s="3"/>
      <c r="D7" s="3"/>
      <c r="E7" s="3"/>
      <c r="F7" s="3"/>
    </row>
    <row r="8" spans="1:26" x14ac:dyDescent="0.25">
      <c r="A8" s="4" t="s">
        <v>509</v>
      </c>
      <c r="B8" s="3"/>
      <c r="C8" s="3"/>
      <c r="D8" s="3"/>
      <c r="E8" s="3"/>
      <c r="F8" s="3"/>
    </row>
    <row r="9" spans="1:26" x14ac:dyDescent="0.25">
      <c r="A9" s="133" t="s">
        <v>59</v>
      </c>
      <c r="B9" s="133" t="s">
        <v>53</v>
      </c>
      <c r="C9" s="133" t="s">
        <v>54</v>
      </c>
      <c r="D9" s="133" t="s">
        <v>29</v>
      </c>
      <c r="E9" s="133" t="s">
        <v>60</v>
      </c>
      <c r="F9" s="133" t="s">
        <v>61</v>
      </c>
    </row>
    <row r="10" spans="1:26" x14ac:dyDescent="0.25">
      <c r="A10" s="140" t="s">
        <v>67</v>
      </c>
      <c r="B10" s="141"/>
      <c r="C10" s="137"/>
      <c r="D10" s="137"/>
      <c r="E10" s="138"/>
      <c r="F10" s="138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</row>
    <row r="11" spans="1:26" x14ac:dyDescent="0.25">
      <c r="A11" s="107" t="s">
        <v>439</v>
      </c>
      <c r="B11" s="70">
        <f>Hárok2!G17</f>
        <v>0</v>
      </c>
      <c r="C11" s="70">
        <f>Hárok2!H17</f>
        <v>0</v>
      </c>
      <c r="D11" s="70">
        <f>Hárok2!I17</f>
        <v>0</v>
      </c>
      <c r="E11" s="142">
        <v>0</v>
      </c>
      <c r="F11" s="142">
        <v>0</v>
      </c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</row>
    <row r="12" spans="1:26" x14ac:dyDescent="0.25">
      <c r="A12" s="2" t="s">
        <v>67</v>
      </c>
      <c r="B12" s="143">
        <f>B11</f>
        <v>0</v>
      </c>
      <c r="C12" s="143">
        <f>C11</f>
        <v>0</v>
      </c>
      <c r="D12" s="143">
        <f>D11</f>
        <v>0</v>
      </c>
      <c r="E12" s="144">
        <f>E11</f>
        <v>0</v>
      </c>
      <c r="F12" s="144">
        <f>F11</f>
        <v>0</v>
      </c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</row>
    <row r="13" spans="1:26" x14ac:dyDescent="0.25">
      <c r="A13" s="1"/>
      <c r="B13" s="135"/>
      <c r="C13" s="135"/>
      <c r="D13" s="135"/>
      <c r="E13" s="134"/>
      <c r="F13" s="134"/>
    </row>
    <row r="14" spans="1:26" x14ac:dyDescent="0.25">
      <c r="A14" s="2" t="s">
        <v>73</v>
      </c>
      <c r="B14" s="143">
        <f>B12</f>
        <v>0</v>
      </c>
      <c r="C14" s="143">
        <f>C12</f>
        <v>0</v>
      </c>
      <c r="D14" s="143">
        <f>D12</f>
        <v>0</v>
      </c>
      <c r="E14" s="144">
        <f>E12</f>
        <v>0</v>
      </c>
      <c r="F14" s="144">
        <f>F12</f>
        <v>0</v>
      </c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</row>
    <row r="15" spans="1:26" x14ac:dyDescent="0.25">
      <c r="A15" s="1"/>
      <c r="B15" s="135"/>
      <c r="C15" s="135"/>
      <c r="D15" s="135"/>
      <c r="E15" s="134"/>
      <c r="F15" s="134"/>
    </row>
    <row r="16" spans="1:26" x14ac:dyDescent="0.25">
      <c r="A16" s="1"/>
      <c r="B16" s="135"/>
      <c r="C16" s="135"/>
      <c r="D16" s="135"/>
      <c r="E16" s="134"/>
      <c r="F16" s="134"/>
    </row>
    <row r="17" spans="1:6" x14ac:dyDescent="0.25">
      <c r="A17" s="1"/>
      <c r="B17" s="135"/>
      <c r="C17" s="135"/>
      <c r="D17" s="135"/>
      <c r="E17" s="134"/>
      <c r="F17" s="134"/>
    </row>
    <row r="18" spans="1:6" x14ac:dyDescent="0.25">
      <c r="A18" s="1"/>
      <c r="B18" s="135"/>
      <c r="C18" s="135"/>
      <c r="D18" s="135"/>
      <c r="E18" s="134"/>
      <c r="F18" s="134"/>
    </row>
    <row r="19" spans="1:6" x14ac:dyDescent="0.25">
      <c r="A19" s="1"/>
      <c r="B19" s="135"/>
      <c r="C19" s="135"/>
      <c r="D19" s="135"/>
      <c r="E19" s="134"/>
      <c r="F19" s="134"/>
    </row>
    <row r="20" spans="1:6" x14ac:dyDescent="0.25">
      <c r="A20" s="1"/>
      <c r="B20" s="135"/>
      <c r="C20" s="135"/>
      <c r="D20" s="135"/>
      <c r="E20" s="134"/>
      <c r="F20" s="134"/>
    </row>
    <row r="21" spans="1:6" x14ac:dyDescent="0.25">
      <c r="A21" s="1"/>
      <c r="B21" s="135"/>
      <c r="C21" s="135"/>
      <c r="D21" s="135"/>
      <c r="E21" s="134"/>
      <c r="F21" s="134"/>
    </row>
    <row r="22" spans="1:6" x14ac:dyDescent="0.25">
      <c r="A22" s="1"/>
      <c r="B22" s="135"/>
      <c r="C22" s="135"/>
      <c r="D22" s="135"/>
      <c r="E22" s="134"/>
      <c r="F22" s="134"/>
    </row>
    <row r="23" spans="1:6" x14ac:dyDescent="0.25">
      <c r="A23" s="1"/>
      <c r="B23" s="135"/>
      <c r="C23" s="135"/>
      <c r="D23" s="135"/>
      <c r="E23" s="134"/>
      <c r="F23" s="134"/>
    </row>
    <row r="24" spans="1:6" x14ac:dyDescent="0.25">
      <c r="A24" s="1"/>
      <c r="B24" s="135"/>
      <c r="C24" s="135"/>
      <c r="D24" s="135"/>
      <c r="E24" s="134"/>
      <c r="F24" s="134"/>
    </row>
    <row r="25" spans="1:6" x14ac:dyDescent="0.25">
      <c r="A25" s="1"/>
      <c r="B25" s="135"/>
      <c r="C25" s="135"/>
      <c r="D25" s="135"/>
      <c r="E25" s="134"/>
      <c r="F25" s="134"/>
    </row>
    <row r="26" spans="1:6" x14ac:dyDescent="0.25">
      <c r="A26" s="1"/>
      <c r="B26" s="135"/>
      <c r="C26" s="135"/>
      <c r="D26" s="135"/>
      <c r="E26" s="134"/>
      <c r="F26" s="134"/>
    </row>
    <row r="27" spans="1:6" x14ac:dyDescent="0.25">
      <c r="A27" s="1"/>
      <c r="B27" s="135"/>
      <c r="C27" s="135"/>
      <c r="D27" s="135"/>
      <c r="E27" s="134"/>
      <c r="F27" s="134"/>
    </row>
    <row r="28" spans="1:6" x14ac:dyDescent="0.25">
      <c r="A28" s="1"/>
      <c r="B28" s="135"/>
      <c r="C28" s="135"/>
      <c r="D28" s="135"/>
      <c r="E28" s="134"/>
      <c r="F28" s="134"/>
    </row>
    <row r="29" spans="1:6" x14ac:dyDescent="0.25">
      <c r="A29" s="1"/>
      <c r="B29" s="135"/>
      <c r="C29" s="135"/>
      <c r="D29" s="135"/>
      <c r="E29" s="134"/>
      <c r="F29" s="134"/>
    </row>
    <row r="30" spans="1:6" x14ac:dyDescent="0.25">
      <c r="A30" s="1"/>
      <c r="B30" s="135"/>
      <c r="C30" s="135"/>
      <c r="D30" s="135"/>
      <c r="E30" s="134"/>
      <c r="F30" s="134"/>
    </row>
    <row r="31" spans="1:6" x14ac:dyDescent="0.25">
      <c r="A31" s="1"/>
      <c r="B31" s="135"/>
      <c r="C31" s="135"/>
      <c r="D31" s="135"/>
      <c r="E31" s="134"/>
      <c r="F31" s="134"/>
    </row>
    <row r="32" spans="1:6" x14ac:dyDescent="0.25">
      <c r="A32" s="1"/>
      <c r="B32" s="135"/>
      <c r="C32" s="135"/>
      <c r="D32" s="135"/>
      <c r="E32" s="134"/>
      <c r="F32" s="134"/>
    </row>
    <row r="33" spans="1:6" x14ac:dyDescent="0.25">
      <c r="A33" s="1"/>
      <c r="B33" s="135"/>
      <c r="C33" s="135"/>
      <c r="D33" s="135"/>
      <c r="E33" s="134"/>
      <c r="F33" s="134"/>
    </row>
    <row r="34" spans="1:6" x14ac:dyDescent="0.25">
      <c r="A34" s="1"/>
      <c r="B34" s="135"/>
      <c r="C34" s="135"/>
      <c r="D34" s="135"/>
      <c r="E34" s="134"/>
      <c r="F34" s="134"/>
    </row>
    <row r="35" spans="1:6" x14ac:dyDescent="0.25">
      <c r="A35" s="1"/>
      <c r="B35" s="135"/>
      <c r="C35" s="135"/>
      <c r="D35" s="135"/>
      <c r="E35" s="134"/>
      <c r="F35" s="134"/>
    </row>
    <row r="36" spans="1:6" x14ac:dyDescent="0.25">
      <c r="A36" s="1"/>
      <c r="B36" s="135"/>
      <c r="C36" s="135"/>
      <c r="D36" s="135"/>
      <c r="E36" s="134"/>
      <c r="F36" s="134"/>
    </row>
    <row r="37" spans="1:6" x14ac:dyDescent="0.25">
      <c r="A37" s="1"/>
      <c r="B37" s="135"/>
      <c r="C37" s="135"/>
      <c r="D37" s="135"/>
      <c r="E37" s="134"/>
      <c r="F37" s="134"/>
    </row>
    <row r="38" spans="1:6" x14ac:dyDescent="0.25">
      <c r="A38" s="1"/>
      <c r="B38" s="135"/>
      <c r="C38" s="135"/>
      <c r="D38" s="135"/>
      <c r="E38" s="134"/>
      <c r="F38" s="134"/>
    </row>
    <row r="39" spans="1:6" x14ac:dyDescent="0.25">
      <c r="A39" s="1"/>
      <c r="B39" s="135"/>
      <c r="C39" s="135"/>
      <c r="D39" s="135"/>
      <c r="E39" s="134"/>
      <c r="F39" s="134"/>
    </row>
    <row r="40" spans="1:6" x14ac:dyDescent="0.25">
      <c r="A40" s="1"/>
      <c r="B40" s="135"/>
      <c r="C40" s="135"/>
      <c r="D40" s="135"/>
      <c r="E40" s="134"/>
      <c r="F40" s="134"/>
    </row>
    <row r="41" spans="1:6" x14ac:dyDescent="0.25">
      <c r="A41" s="1"/>
      <c r="B41" s="135"/>
      <c r="C41" s="135"/>
      <c r="D41" s="135"/>
      <c r="E41" s="134"/>
      <c r="F41" s="134"/>
    </row>
    <row r="42" spans="1:6" x14ac:dyDescent="0.25">
      <c r="A42" s="1"/>
      <c r="B42" s="135"/>
      <c r="C42" s="135"/>
      <c r="D42" s="135"/>
      <c r="E42" s="134"/>
      <c r="F42" s="134"/>
    </row>
    <row r="43" spans="1:6" x14ac:dyDescent="0.25">
      <c r="A43" s="1"/>
      <c r="B43" s="135"/>
      <c r="C43" s="135"/>
      <c r="D43" s="135"/>
      <c r="E43" s="134"/>
      <c r="F43" s="134"/>
    </row>
    <row r="44" spans="1:6" x14ac:dyDescent="0.25">
      <c r="A44" s="1"/>
      <c r="B44" s="135"/>
      <c r="C44" s="135"/>
      <c r="D44" s="135"/>
      <c r="E44" s="134"/>
      <c r="F44" s="134"/>
    </row>
    <row r="45" spans="1:6" x14ac:dyDescent="0.25">
      <c r="A45" s="1"/>
      <c r="B45" s="135"/>
      <c r="C45" s="135"/>
      <c r="D45" s="135"/>
      <c r="E45" s="134"/>
      <c r="F45" s="134"/>
    </row>
    <row r="46" spans="1:6" x14ac:dyDescent="0.25">
      <c r="A46" s="1"/>
      <c r="B46" s="135"/>
      <c r="C46" s="135"/>
      <c r="D46" s="135"/>
      <c r="E46" s="134"/>
      <c r="F46" s="134"/>
    </row>
    <row r="47" spans="1:6" x14ac:dyDescent="0.25">
      <c r="A47" s="1"/>
      <c r="B47" s="135"/>
      <c r="C47" s="135"/>
      <c r="D47" s="135"/>
      <c r="E47" s="134"/>
      <c r="F47" s="134"/>
    </row>
    <row r="48" spans="1:6" x14ac:dyDescent="0.25">
      <c r="A48" s="1"/>
      <c r="B48" s="135"/>
      <c r="C48" s="135"/>
      <c r="D48" s="135"/>
      <c r="E48" s="134"/>
      <c r="F48" s="134"/>
    </row>
    <row r="49" spans="1:6" x14ac:dyDescent="0.25">
      <c r="A49" s="1"/>
      <c r="B49" s="135"/>
      <c r="C49" s="135"/>
      <c r="D49" s="135"/>
      <c r="E49" s="134"/>
      <c r="F49" s="134"/>
    </row>
    <row r="50" spans="1:6" x14ac:dyDescent="0.25">
      <c r="A50" s="1"/>
      <c r="B50" s="135"/>
      <c r="C50" s="135"/>
      <c r="D50" s="135"/>
      <c r="E50" s="134"/>
      <c r="F50" s="134"/>
    </row>
    <row r="51" spans="1:6" x14ac:dyDescent="0.25">
      <c r="A51" s="1"/>
      <c r="B51" s="135"/>
      <c r="C51" s="135"/>
      <c r="D51" s="135"/>
      <c r="E51" s="134"/>
      <c r="F51" s="134"/>
    </row>
    <row r="52" spans="1:6" x14ac:dyDescent="0.25">
      <c r="A52" s="1"/>
      <c r="B52" s="135"/>
      <c r="C52" s="135"/>
      <c r="D52" s="135"/>
      <c r="E52" s="134"/>
      <c r="F52" s="134"/>
    </row>
    <row r="53" spans="1:6" x14ac:dyDescent="0.25">
      <c r="A53" s="1"/>
      <c r="B53" s="135"/>
      <c r="C53" s="135"/>
      <c r="D53" s="135"/>
      <c r="E53" s="134"/>
      <c r="F53" s="134"/>
    </row>
    <row r="54" spans="1:6" x14ac:dyDescent="0.25">
      <c r="A54" s="1"/>
      <c r="B54" s="135"/>
      <c r="C54" s="135"/>
      <c r="D54" s="135"/>
      <c r="E54" s="134"/>
      <c r="F54" s="134"/>
    </row>
    <row r="55" spans="1:6" x14ac:dyDescent="0.25">
      <c r="A55" s="1"/>
      <c r="B55" s="135"/>
      <c r="C55" s="135"/>
      <c r="D55" s="135"/>
      <c r="E55" s="134"/>
      <c r="F55" s="134"/>
    </row>
    <row r="56" spans="1:6" x14ac:dyDescent="0.25">
      <c r="A56" s="1"/>
      <c r="B56" s="135"/>
      <c r="C56" s="135"/>
      <c r="D56" s="135"/>
      <c r="E56" s="134"/>
      <c r="F56" s="134"/>
    </row>
    <row r="57" spans="1:6" x14ac:dyDescent="0.25">
      <c r="A57" s="1"/>
      <c r="B57" s="135"/>
      <c r="C57" s="135"/>
      <c r="D57" s="135"/>
      <c r="E57" s="134"/>
      <c r="F57" s="134"/>
    </row>
    <row r="58" spans="1:6" x14ac:dyDescent="0.25">
      <c r="A58" s="1"/>
      <c r="B58" s="135"/>
      <c r="C58" s="135"/>
      <c r="D58" s="135"/>
      <c r="E58" s="134"/>
      <c r="F58" s="134"/>
    </row>
    <row r="59" spans="1:6" x14ac:dyDescent="0.25">
      <c r="A59" s="1"/>
      <c r="B59" s="135"/>
      <c r="C59" s="135"/>
      <c r="D59" s="135"/>
      <c r="E59" s="134"/>
      <c r="F59" s="134"/>
    </row>
    <row r="60" spans="1:6" x14ac:dyDescent="0.25">
      <c r="A60" s="1"/>
      <c r="B60" s="135"/>
      <c r="C60" s="135"/>
      <c r="D60" s="135"/>
      <c r="E60" s="134"/>
      <c r="F60" s="134"/>
    </row>
    <row r="61" spans="1:6" x14ac:dyDescent="0.25">
      <c r="A61" s="1"/>
      <c r="B61" s="135"/>
      <c r="C61" s="135"/>
      <c r="D61" s="135"/>
      <c r="E61" s="134"/>
      <c r="F61" s="134"/>
    </row>
    <row r="62" spans="1:6" x14ac:dyDescent="0.25">
      <c r="A62" s="1"/>
      <c r="B62" s="135"/>
      <c r="C62" s="135"/>
      <c r="D62" s="135"/>
      <c r="E62" s="134"/>
      <c r="F62" s="134"/>
    </row>
    <row r="63" spans="1:6" x14ac:dyDescent="0.25">
      <c r="A63" s="1"/>
      <c r="B63" s="135"/>
      <c r="C63" s="135"/>
      <c r="D63" s="135"/>
      <c r="E63" s="134"/>
      <c r="F63" s="134"/>
    </row>
    <row r="64" spans="1:6" x14ac:dyDescent="0.25">
      <c r="A64" s="1"/>
      <c r="B64" s="135"/>
      <c r="C64" s="135"/>
      <c r="D64" s="135"/>
      <c r="E64" s="134"/>
      <c r="F64" s="134"/>
    </row>
    <row r="65" spans="1:6" x14ac:dyDescent="0.25">
      <c r="A65" s="1"/>
      <c r="B65" s="135"/>
      <c r="C65" s="135"/>
      <c r="D65" s="135"/>
      <c r="E65" s="134"/>
      <c r="F65" s="134"/>
    </row>
    <row r="66" spans="1:6" x14ac:dyDescent="0.25">
      <c r="A66" s="1"/>
      <c r="B66" s="135"/>
      <c r="C66" s="135"/>
      <c r="D66" s="135"/>
      <c r="E66" s="134"/>
      <c r="F66" s="134"/>
    </row>
    <row r="67" spans="1:6" x14ac:dyDescent="0.25">
      <c r="A67" s="1"/>
      <c r="B67" s="135"/>
      <c r="C67" s="135"/>
      <c r="D67" s="135"/>
      <c r="E67" s="134"/>
      <c r="F67" s="134"/>
    </row>
    <row r="68" spans="1:6" x14ac:dyDescent="0.25">
      <c r="A68" s="1"/>
      <c r="B68" s="135"/>
      <c r="C68" s="135"/>
      <c r="D68" s="135"/>
      <c r="E68" s="134"/>
      <c r="F68" s="134"/>
    </row>
    <row r="69" spans="1:6" x14ac:dyDescent="0.25">
      <c r="A69" s="1"/>
      <c r="B69" s="135"/>
      <c r="C69" s="135"/>
      <c r="D69" s="135"/>
      <c r="E69" s="134"/>
      <c r="F69" s="134"/>
    </row>
    <row r="70" spans="1:6" x14ac:dyDescent="0.25">
      <c r="A70" s="1"/>
      <c r="B70" s="135"/>
      <c r="C70" s="135"/>
      <c r="D70" s="135"/>
      <c r="E70" s="134"/>
      <c r="F70" s="134"/>
    </row>
    <row r="71" spans="1:6" x14ac:dyDescent="0.25">
      <c r="A71" s="1"/>
      <c r="B71" s="135"/>
      <c r="C71" s="135"/>
      <c r="D71" s="135"/>
      <c r="E71" s="134"/>
      <c r="F71" s="134"/>
    </row>
    <row r="72" spans="1:6" x14ac:dyDescent="0.25">
      <c r="A72" s="1"/>
      <c r="B72" s="135"/>
      <c r="C72" s="135"/>
      <c r="D72" s="135"/>
      <c r="E72" s="134"/>
      <c r="F72" s="134"/>
    </row>
    <row r="73" spans="1:6" x14ac:dyDescent="0.25">
      <c r="A73" s="1"/>
      <c r="B73" s="135"/>
      <c r="C73" s="135"/>
      <c r="D73" s="135"/>
      <c r="E73" s="134"/>
      <c r="F73" s="134"/>
    </row>
    <row r="74" spans="1:6" x14ac:dyDescent="0.25">
      <c r="A74" s="1"/>
      <c r="B74" s="135"/>
      <c r="C74" s="135"/>
      <c r="D74" s="135"/>
      <c r="E74" s="134"/>
      <c r="F74" s="134"/>
    </row>
    <row r="75" spans="1:6" x14ac:dyDescent="0.25">
      <c r="A75" s="1"/>
      <c r="B75" s="135"/>
      <c r="C75" s="135"/>
      <c r="D75" s="135"/>
      <c r="E75" s="134"/>
      <c r="F75" s="134"/>
    </row>
    <row r="76" spans="1:6" x14ac:dyDescent="0.25">
      <c r="A76" s="1"/>
      <c r="B76" s="135"/>
      <c r="C76" s="135"/>
      <c r="D76" s="135"/>
      <c r="E76" s="134"/>
      <c r="F76" s="134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17"/>
  <sheetViews>
    <sheetView workbookViewId="0">
      <selection activeCell="A9" sqref="A9"/>
    </sheetView>
  </sheetViews>
  <sheetFormatPr defaultRowHeight="15" x14ac:dyDescent="0.25"/>
  <cols>
    <col min="1" max="1" width="6.5703125" customWidth="1"/>
    <col min="2" max="2" width="6" customWidth="1"/>
    <col min="3" max="3" width="12.28515625" customWidth="1"/>
    <col min="4" max="4" width="33" customWidth="1"/>
    <col min="5" max="5" width="6.28515625" customWidth="1"/>
    <col min="9" max="9" width="10.7109375" customWidth="1"/>
    <col min="10" max="15" width="0" hidden="1" customWidth="1"/>
    <col min="16" max="16" width="11.85546875" customWidth="1"/>
    <col min="17" max="29" width="0" hidden="1" customWidth="1"/>
  </cols>
  <sheetData>
    <row r="1" spans="1:26" ht="35.1" customHeight="1" x14ac:dyDescent="0.25">
      <c r="A1" s="247" t="s">
        <v>19</v>
      </c>
      <c r="B1" s="248"/>
      <c r="C1" s="248"/>
      <c r="D1" s="249"/>
      <c r="E1" s="132"/>
      <c r="F1" s="11"/>
      <c r="W1">
        <v>30.126000000000001</v>
      </c>
    </row>
    <row r="2" spans="1:26" ht="20.100000000000001" customHeight="1" x14ac:dyDescent="0.25">
      <c r="A2" s="247" t="s">
        <v>20</v>
      </c>
      <c r="B2" s="248"/>
      <c r="C2" s="248"/>
      <c r="D2" s="249"/>
      <c r="E2" s="132"/>
      <c r="F2" s="11"/>
      <c r="I2" s="132" t="s">
        <v>17</v>
      </c>
      <c r="J2" s="11"/>
      <c r="K2" s="3"/>
      <c r="L2" s="3"/>
      <c r="M2" s="3"/>
      <c r="N2" s="3"/>
      <c r="O2" s="3"/>
      <c r="P2" s="5"/>
    </row>
    <row r="3" spans="1:26" ht="20.100000000000001" customHeight="1" x14ac:dyDescent="0.25">
      <c r="A3" s="247" t="s">
        <v>21</v>
      </c>
      <c r="B3" s="248"/>
      <c r="C3" s="248"/>
      <c r="D3" s="249"/>
      <c r="E3" s="132"/>
      <c r="F3" s="11"/>
      <c r="I3" s="132" t="s">
        <v>15</v>
      </c>
      <c r="J3" s="11"/>
      <c r="K3" s="3"/>
      <c r="L3" s="3"/>
      <c r="M3" s="3"/>
      <c r="N3" s="3"/>
      <c r="O3" s="3"/>
      <c r="P3" s="5"/>
    </row>
    <row r="4" spans="1:26" x14ac:dyDescent="0.25">
      <c r="A4" s="5" t="s">
        <v>0</v>
      </c>
      <c r="B4" s="3"/>
      <c r="C4" s="3"/>
      <c r="D4" s="3"/>
      <c r="E4" s="3"/>
      <c r="F4" s="3"/>
      <c r="I4" s="132" t="s">
        <v>84</v>
      </c>
      <c r="J4" s="11"/>
      <c r="K4" s="3"/>
      <c r="L4" s="3"/>
      <c r="M4" s="3"/>
      <c r="N4" s="3"/>
      <c r="O4" s="3"/>
      <c r="P4" s="232">
        <v>45263</v>
      </c>
    </row>
    <row r="5" spans="1:26" x14ac:dyDescent="0.25">
      <c r="A5" s="5" t="s">
        <v>483</v>
      </c>
      <c r="B5" s="3"/>
      <c r="C5" s="3"/>
      <c r="D5" s="3"/>
      <c r="E5" s="3"/>
      <c r="F5" s="3"/>
    </row>
    <row r="6" spans="1:26" x14ac:dyDescent="0.25">
      <c r="A6" s="3"/>
      <c r="B6" s="3"/>
      <c r="C6" s="3"/>
      <c r="D6" s="3"/>
      <c r="E6" s="3"/>
      <c r="F6" s="3"/>
    </row>
    <row r="7" spans="1:26" x14ac:dyDescent="0.25">
      <c r="A7" s="3"/>
      <c r="B7" s="3"/>
      <c r="C7" s="3"/>
      <c r="D7" s="3"/>
      <c r="E7" s="3"/>
      <c r="F7" s="3"/>
    </row>
    <row r="8" spans="1:26" x14ac:dyDescent="0.25">
      <c r="A8" s="4" t="s">
        <v>509</v>
      </c>
      <c r="B8" s="3"/>
      <c r="C8" s="3"/>
      <c r="D8" s="3"/>
      <c r="E8" s="3"/>
      <c r="F8" s="3"/>
    </row>
    <row r="9" spans="1:26" ht="15.75" x14ac:dyDescent="0.25">
      <c r="A9" s="150" t="s">
        <v>74</v>
      </c>
      <c r="B9" s="150" t="s">
        <v>75</v>
      </c>
      <c r="C9" s="150" t="s">
        <v>76</v>
      </c>
      <c r="D9" s="150" t="s">
        <v>77</v>
      </c>
      <c r="E9" s="150" t="s">
        <v>78</v>
      </c>
      <c r="F9" s="150" t="s">
        <v>79</v>
      </c>
      <c r="G9" s="150" t="s">
        <v>53</v>
      </c>
      <c r="H9" s="150" t="s">
        <v>54</v>
      </c>
      <c r="I9" s="150" t="s">
        <v>80</v>
      </c>
      <c r="J9" s="150"/>
      <c r="K9" s="150"/>
      <c r="L9" s="150"/>
      <c r="M9" s="150"/>
      <c r="N9" s="150"/>
      <c r="O9" s="150"/>
      <c r="P9" s="150" t="s">
        <v>81</v>
      </c>
      <c r="Q9" s="146"/>
      <c r="R9" s="146"/>
      <c r="S9" s="150" t="s">
        <v>82</v>
      </c>
      <c r="T9" s="147"/>
      <c r="U9" s="147"/>
      <c r="V9" s="150" t="s">
        <v>83</v>
      </c>
      <c r="W9" s="145"/>
      <c r="X9" s="145"/>
      <c r="Y9" s="145"/>
      <c r="Z9" s="145"/>
    </row>
    <row r="10" spans="1:26" x14ac:dyDescent="0.25">
      <c r="A10" s="200"/>
      <c r="B10" s="200"/>
      <c r="C10" s="201"/>
      <c r="D10" s="202" t="s">
        <v>67</v>
      </c>
      <c r="E10" s="200"/>
      <c r="F10" s="203"/>
      <c r="G10" s="204"/>
      <c r="H10" s="204"/>
      <c r="I10" s="204"/>
      <c r="J10" s="200"/>
      <c r="K10" s="200"/>
      <c r="L10" s="200"/>
      <c r="M10" s="200"/>
      <c r="N10" s="200"/>
      <c r="O10" s="200"/>
      <c r="P10" s="200"/>
      <c r="Q10" s="205"/>
      <c r="R10" s="205"/>
      <c r="S10" s="200"/>
      <c r="T10" s="205"/>
      <c r="U10" s="205"/>
      <c r="V10" s="205"/>
      <c r="W10" s="205"/>
      <c r="X10" s="205"/>
      <c r="Y10" s="205"/>
      <c r="Z10" s="205"/>
    </row>
    <row r="11" spans="1:26" x14ac:dyDescent="0.25">
      <c r="A11" s="206"/>
      <c r="B11" s="206"/>
      <c r="C11" s="206"/>
      <c r="D11" s="206" t="s">
        <v>439</v>
      </c>
      <c r="E11" s="206"/>
      <c r="F11" s="207"/>
      <c r="G11" s="208"/>
      <c r="H11" s="208"/>
      <c r="I11" s="208"/>
      <c r="J11" s="206"/>
      <c r="K11" s="206"/>
      <c r="L11" s="206"/>
      <c r="M11" s="206"/>
      <c r="N11" s="206"/>
      <c r="O11" s="206"/>
      <c r="P11" s="206"/>
      <c r="Q11" s="205"/>
      <c r="R11" s="205"/>
      <c r="S11" s="206"/>
      <c r="T11" s="205"/>
      <c r="U11" s="205"/>
      <c r="V11" s="205"/>
      <c r="W11" s="205"/>
      <c r="X11" s="205"/>
      <c r="Y11" s="205"/>
      <c r="Z11" s="205"/>
    </row>
    <row r="12" spans="1:26" ht="24.95" customHeight="1" x14ac:dyDescent="0.25">
      <c r="A12" s="209">
        <v>89</v>
      </c>
      <c r="B12" s="210" t="s">
        <v>445</v>
      </c>
      <c r="C12" s="211">
        <v>597999992</v>
      </c>
      <c r="D12" s="210" t="s">
        <v>484</v>
      </c>
      <c r="E12" s="210" t="s">
        <v>447</v>
      </c>
      <c r="F12" s="212">
        <v>1</v>
      </c>
      <c r="G12" s="213">
        <f>'krmenie a napajanie'!F18</f>
        <v>0</v>
      </c>
      <c r="H12" s="213"/>
      <c r="I12" s="213">
        <f>ROUND(F12*(G12+H12),2)</f>
        <v>0</v>
      </c>
      <c r="J12" s="210">
        <f>ROUND(F12*(N12),2)</f>
        <v>700</v>
      </c>
      <c r="K12" s="214">
        <f>ROUND(F12*(O12),2)</f>
        <v>0</v>
      </c>
      <c r="L12" s="214">
        <f>ROUND(F12*(G12+H12),2)</f>
        <v>0</v>
      </c>
      <c r="M12" s="214"/>
      <c r="N12" s="214">
        <v>700</v>
      </c>
      <c r="O12" s="214"/>
      <c r="P12" s="207">
        <v>0</v>
      </c>
      <c r="Q12" s="215"/>
      <c r="R12" s="215">
        <v>0.01</v>
      </c>
      <c r="S12" s="207">
        <f>ROUND(F12*(X12),3)</f>
        <v>0</v>
      </c>
      <c r="X12">
        <v>0</v>
      </c>
      <c r="Z12">
        <v>0</v>
      </c>
    </row>
    <row r="13" spans="1:26" ht="24.95" customHeight="1" x14ac:dyDescent="0.25">
      <c r="A13" s="209">
        <v>90</v>
      </c>
      <c r="B13" s="210" t="s">
        <v>448</v>
      </c>
      <c r="C13" s="211">
        <v>5512335003</v>
      </c>
      <c r="D13" s="210" t="s">
        <v>485</v>
      </c>
      <c r="E13" s="210" t="s">
        <v>447</v>
      </c>
      <c r="F13" s="212">
        <v>1</v>
      </c>
      <c r="G13" s="213"/>
      <c r="H13" s="213">
        <f>'krmenie a napajanie'!G18</f>
        <v>0</v>
      </c>
      <c r="I13" s="213">
        <f>ROUND(F13*(G13+H13),2)</f>
        <v>0</v>
      </c>
      <c r="J13" s="210">
        <f>ROUND(F13*(N13),2)</f>
        <v>6580</v>
      </c>
      <c r="K13" s="214">
        <f>ROUND(F13*(O13),2)</f>
        <v>0</v>
      </c>
      <c r="L13" s="214"/>
      <c r="M13" s="214">
        <f>ROUND(F13*(G13+H13),2)</f>
        <v>0</v>
      </c>
      <c r="N13" s="214">
        <v>6580</v>
      </c>
      <c r="O13" s="214"/>
      <c r="P13" s="207">
        <v>0</v>
      </c>
      <c r="Q13" s="215"/>
      <c r="R13" s="215">
        <v>5.4000000000000001E-4</v>
      </c>
      <c r="S13" s="207">
        <f>ROUND(F13*(X13),3)</f>
        <v>0</v>
      </c>
      <c r="X13">
        <v>0</v>
      </c>
      <c r="Z13">
        <v>0</v>
      </c>
    </row>
    <row r="14" spans="1:26" x14ac:dyDescent="0.25">
      <c r="A14" s="206"/>
      <c r="B14" s="206"/>
      <c r="C14" s="206"/>
      <c r="D14" s="206" t="s">
        <v>439</v>
      </c>
      <c r="E14" s="206"/>
      <c r="F14" s="207"/>
      <c r="G14" s="216">
        <f>ROUND((SUM(L11:L13))/1,2)</f>
        <v>0</v>
      </c>
      <c r="H14" s="216">
        <f>ROUND((SUM(M11:M13))/1,2)</f>
        <v>0</v>
      </c>
      <c r="I14" s="216">
        <f>ROUND((SUM(I11:I13))/1,2)</f>
        <v>0</v>
      </c>
      <c r="J14" s="206"/>
      <c r="K14" s="206"/>
      <c r="L14" s="206">
        <f>ROUND((SUM(L11:L13))/1,2)</f>
        <v>0</v>
      </c>
      <c r="M14" s="206">
        <f>ROUND((SUM(M11:M13))/1,2)</f>
        <v>0</v>
      </c>
      <c r="N14" s="206"/>
      <c r="O14" s="206"/>
      <c r="P14" s="217">
        <v>0</v>
      </c>
      <c r="S14" s="207">
        <f>ROUND((SUM(S11:S13))/1,2)</f>
        <v>0</v>
      </c>
    </row>
    <row r="15" spans="1:26" x14ac:dyDescent="0.25">
      <c r="A15" s="214"/>
      <c r="B15" s="214"/>
      <c r="C15" s="214"/>
      <c r="D15" s="214"/>
      <c r="E15" s="214"/>
      <c r="F15" s="218"/>
      <c r="G15" s="219"/>
      <c r="H15" s="219"/>
      <c r="I15" s="219"/>
      <c r="J15" s="214"/>
      <c r="K15" s="214"/>
      <c r="L15" s="214"/>
      <c r="M15" s="214"/>
      <c r="N15" s="214"/>
      <c r="O15" s="214"/>
      <c r="P15" s="214"/>
      <c r="S15" s="214"/>
    </row>
    <row r="16" spans="1:26" x14ac:dyDescent="0.25">
      <c r="A16" s="206"/>
      <c r="B16" s="206"/>
      <c r="C16" s="206"/>
      <c r="D16" s="220" t="s">
        <v>67</v>
      </c>
      <c r="E16" s="206"/>
      <c r="F16" s="207"/>
      <c r="G16" s="216">
        <f>ROUND((SUM(L10:L15))/2,2)</f>
        <v>0</v>
      </c>
      <c r="H16" s="216">
        <f>ROUND((SUM(M10:M15))/2,2)</f>
        <v>0</v>
      </c>
      <c r="I16" s="216">
        <f>ROUND((SUM(I10:I15))/2,2)</f>
        <v>0</v>
      </c>
      <c r="J16" s="206"/>
      <c r="K16" s="206"/>
      <c r="L16" s="206">
        <f>ROUND((SUM(L10:L15))/2,2)</f>
        <v>0</v>
      </c>
      <c r="M16" s="206">
        <f>ROUND((SUM(M10:M15))/2,2)</f>
        <v>0</v>
      </c>
      <c r="N16" s="206"/>
      <c r="O16" s="206"/>
      <c r="P16" s="217">
        <f>ROUND((SUM(P10:P15))/2,2)</f>
        <v>0</v>
      </c>
      <c r="S16" s="217">
        <f>ROUND((SUM(S10:S15))/2,2)</f>
        <v>0</v>
      </c>
    </row>
    <row r="17" spans="1:26" x14ac:dyDescent="0.25">
      <c r="A17" s="221"/>
      <c r="B17" s="221"/>
      <c r="C17" s="221"/>
      <c r="D17" s="221"/>
      <c r="E17" s="221"/>
      <c r="F17" s="222" t="s">
        <v>450</v>
      </c>
      <c r="G17" s="223">
        <f>ROUND((SUM(L10:L16))/3,2)</f>
        <v>0</v>
      </c>
      <c r="H17" s="223">
        <f>ROUND((SUM(M10:M16))/3,2)</f>
        <v>0</v>
      </c>
      <c r="I17" s="223">
        <f>ROUND((SUM(I10:I16))/3,2)</f>
        <v>0</v>
      </c>
      <c r="J17" s="221"/>
      <c r="K17" s="221"/>
      <c r="L17" s="221">
        <f>ROUND((SUM(L10:L16))/3,2)</f>
        <v>0</v>
      </c>
      <c r="M17" s="221">
        <f>ROUND((SUM(M10:M16))/3,2)</f>
        <v>0</v>
      </c>
      <c r="N17" s="221"/>
      <c r="O17" s="221"/>
      <c r="P17" s="222">
        <f>ROUND((SUM(P10:P16))/3,2)</f>
        <v>0</v>
      </c>
      <c r="S17" s="222">
        <f>ROUND((SUM(S10:S16))/3,2)</f>
        <v>0</v>
      </c>
      <c r="Z17">
        <f>(SUM(Z10:Z16))</f>
        <v>0</v>
      </c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18"/>
  <sheetViews>
    <sheetView workbookViewId="0">
      <selection activeCell="G15" sqref="G15"/>
    </sheetView>
  </sheetViews>
  <sheetFormatPr defaultRowHeight="15" x14ac:dyDescent="0.25"/>
  <cols>
    <col min="3" max="3" width="30.85546875" customWidth="1"/>
    <col min="4" max="4" width="4" customWidth="1"/>
    <col min="5" max="5" width="7.140625" customWidth="1"/>
    <col min="8" max="8" width="10.42578125" customWidth="1"/>
    <col min="9" max="13" width="9.140625" hidden="1" customWidth="1"/>
    <col min="14" max="15" width="9.140625" customWidth="1"/>
    <col min="16" max="17" width="9.140625" hidden="1" customWidth="1"/>
    <col min="19" max="20" width="9.140625" hidden="1" customWidth="1"/>
  </cols>
  <sheetData>
    <row r="1" spans="1:21" x14ac:dyDescent="0.25">
      <c r="A1" s="247" t="s">
        <v>19</v>
      </c>
      <c r="B1" s="248"/>
      <c r="C1" s="248"/>
      <c r="D1" s="248"/>
      <c r="E1" s="248"/>
      <c r="F1" s="248"/>
      <c r="G1" s="249"/>
      <c r="H1" s="132" t="s">
        <v>17</v>
      </c>
      <c r="I1" s="11"/>
      <c r="J1" s="3"/>
      <c r="K1" s="3"/>
      <c r="L1" s="3"/>
      <c r="M1" s="3"/>
      <c r="N1" s="3"/>
      <c r="O1" s="5"/>
      <c r="P1" s="1"/>
      <c r="Q1" s="1"/>
      <c r="R1" s="3"/>
      <c r="U1" s="3"/>
    </row>
    <row r="2" spans="1:21" x14ac:dyDescent="0.25">
      <c r="A2" s="247" t="s">
        <v>20</v>
      </c>
      <c r="B2" s="248"/>
      <c r="C2" s="248"/>
      <c r="D2" s="248"/>
      <c r="E2" s="248"/>
      <c r="F2" s="248"/>
      <c r="G2" s="249"/>
      <c r="H2" s="132" t="s">
        <v>15</v>
      </c>
      <c r="I2" s="11"/>
      <c r="J2" s="3"/>
      <c r="K2" s="3"/>
      <c r="L2" s="3"/>
      <c r="M2" s="3"/>
      <c r="N2" s="3"/>
      <c r="O2" s="5"/>
      <c r="P2" s="1"/>
      <c r="Q2" s="1"/>
      <c r="R2" s="3"/>
      <c r="U2" s="3"/>
    </row>
    <row r="3" spans="1:21" x14ac:dyDescent="0.25">
      <c r="A3" s="247" t="s">
        <v>21</v>
      </c>
      <c r="B3" s="248"/>
      <c r="C3" s="248"/>
      <c r="D3" s="248"/>
      <c r="E3" s="248"/>
      <c r="F3" s="248"/>
      <c r="G3" s="249"/>
      <c r="H3" s="132" t="s">
        <v>84</v>
      </c>
      <c r="I3" s="11"/>
      <c r="J3" s="3"/>
      <c r="K3" s="3"/>
      <c r="L3" s="3"/>
      <c r="M3" s="3"/>
      <c r="N3" s="3"/>
      <c r="O3" s="232">
        <v>45263</v>
      </c>
      <c r="P3" s="1"/>
      <c r="Q3" s="1"/>
      <c r="R3" s="3"/>
      <c r="U3" s="3"/>
    </row>
    <row r="4" spans="1:21" x14ac:dyDescent="0.25">
      <c r="A4" s="5" t="s">
        <v>85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"/>
      <c r="Q4" s="1"/>
      <c r="R4" s="3"/>
      <c r="U4" s="3"/>
    </row>
    <row r="5" spans="1:21" x14ac:dyDescent="0.25">
      <c r="A5" s="148" t="s">
        <v>500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1"/>
      <c r="Q5" s="1"/>
      <c r="R5" s="3"/>
      <c r="U5" s="3"/>
    </row>
    <row r="6" spans="1:2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1"/>
      <c r="Q6" s="1"/>
      <c r="R6" s="3"/>
      <c r="U6" s="3"/>
    </row>
    <row r="7" spans="1:21" x14ac:dyDescent="0.25">
      <c r="A7" s="14" t="s">
        <v>62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"/>
      <c r="Q7" s="1"/>
      <c r="R7" s="13"/>
      <c r="U7" s="13"/>
    </row>
    <row r="8" spans="1:21" ht="15.75" x14ac:dyDescent="0.25">
      <c r="A8" s="150" t="s">
        <v>75</v>
      </c>
      <c r="B8" s="150" t="s">
        <v>76</v>
      </c>
      <c r="C8" s="150" t="s">
        <v>77</v>
      </c>
      <c r="D8" s="150" t="s">
        <v>78</v>
      </c>
      <c r="E8" s="150" t="s">
        <v>79</v>
      </c>
      <c r="F8" s="150" t="s">
        <v>53</v>
      </c>
      <c r="G8" s="150" t="s">
        <v>54</v>
      </c>
      <c r="H8" s="150" t="s">
        <v>80</v>
      </c>
      <c r="I8" s="150"/>
      <c r="J8" s="150"/>
      <c r="K8" s="150"/>
      <c r="L8" s="150"/>
      <c r="M8" s="150"/>
      <c r="N8" s="150"/>
      <c r="O8" s="150" t="s">
        <v>81</v>
      </c>
      <c r="P8" s="146"/>
      <c r="Q8" s="146"/>
      <c r="R8" s="150" t="s">
        <v>82</v>
      </c>
      <c r="S8" s="147"/>
      <c r="T8" s="147"/>
      <c r="U8" s="150" t="s">
        <v>83</v>
      </c>
    </row>
    <row r="9" spans="1:21" x14ac:dyDescent="0.25">
      <c r="A9" s="136"/>
      <c r="B9" s="151"/>
      <c r="C9" s="140" t="s">
        <v>67</v>
      </c>
      <c r="D9" s="136"/>
      <c r="E9" s="152"/>
      <c r="F9" s="137"/>
      <c r="G9" s="137"/>
      <c r="H9" s="137"/>
      <c r="I9" s="136"/>
      <c r="J9" s="136"/>
      <c r="K9" s="136"/>
      <c r="L9" s="136"/>
      <c r="M9" s="136"/>
      <c r="N9" s="136"/>
      <c r="O9" s="136"/>
      <c r="P9" s="107"/>
      <c r="Q9" s="107"/>
      <c r="R9" s="136"/>
      <c r="S9" s="139"/>
      <c r="T9" s="139"/>
      <c r="U9" s="136"/>
    </row>
    <row r="10" spans="1:21" x14ac:dyDescent="0.25">
      <c r="A10" s="107"/>
      <c r="B10" s="154"/>
      <c r="C10" s="154" t="s">
        <v>439</v>
      </c>
      <c r="D10" s="107"/>
      <c r="E10" s="153"/>
      <c r="F10" s="70"/>
      <c r="G10" s="70"/>
      <c r="H10" s="70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39"/>
      <c r="T10" s="139"/>
      <c r="U10" s="107"/>
    </row>
    <row r="11" spans="1:21" x14ac:dyDescent="0.25">
      <c r="A11" s="164" t="s">
        <v>115</v>
      </c>
      <c r="B11" s="170" t="s">
        <v>487</v>
      </c>
      <c r="C11" s="164" t="s">
        <v>401</v>
      </c>
      <c r="D11" s="164" t="s">
        <v>136</v>
      </c>
      <c r="E11" s="165">
        <v>2</v>
      </c>
      <c r="F11" s="166">
        <v>0</v>
      </c>
      <c r="G11" s="166">
        <v>0</v>
      </c>
      <c r="H11" s="166">
        <f>ROUND(E11*(F11+G11),2)</f>
        <v>0</v>
      </c>
      <c r="I11" s="164">
        <f>ROUND(E11*(M11),2)</f>
        <v>0</v>
      </c>
      <c r="J11" s="167">
        <f>ROUND(E11*(N11),2)</f>
        <v>0</v>
      </c>
      <c r="K11" s="167">
        <f>ROUND(E11*(F11),2)</f>
        <v>0</v>
      </c>
      <c r="L11" s="167">
        <f>ROUND(E11*(G11),2)</f>
        <v>0</v>
      </c>
      <c r="M11" s="167">
        <v>0</v>
      </c>
      <c r="N11" s="167"/>
      <c r="O11" s="171"/>
      <c r="P11" s="171"/>
      <c r="Q11" s="171"/>
      <c r="R11" s="167">
        <f>ROUND(E11*(O11),3)</f>
        <v>0</v>
      </c>
      <c r="S11" s="168"/>
      <c r="T11" s="168"/>
      <c r="U11" s="171"/>
    </row>
    <row r="12" spans="1:21" x14ac:dyDescent="0.25">
      <c r="A12" s="164" t="s">
        <v>115</v>
      </c>
      <c r="B12" s="170" t="s">
        <v>488</v>
      </c>
      <c r="C12" s="164" t="s">
        <v>402</v>
      </c>
      <c r="D12" s="164" t="s">
        <v>136</v>
      </c>
      <c r="E12" s="165">
        <v>2</v>
      </c>
      <c r="F12" s="166">
        <v>0</v>
      </c>
      <c r="G12" s="166">
        <v>0</v>
      </c>
      <c r="H12" s="166">
        <f>ROUND(E12*(F12+G12),2)</f>
        <v>0</v>
      </c>
      <c r="I12" s="164">
        <f>ROUND(E12*(M12),2)</f>
        <v>0</v>
      </c>
      <c r="J12" s="167">
        <f>ROUND(E12*(N12),2)</f>
        <v>0</v>
      </c>
      <c r="K12" s="167">
        <f>ROUND(E12*(F12),2)</f>
        <v>0</v>
      </c>
      <c r="L12" s="167">
        <f>ROUND(E12*(G12),2)</f>
        <v>0</v>
      </c>
      <c r="M12" s="167">
        <v>0</v>
      </c>
      <c r="N12" s="167"/>
      <c r="O12" s="171"/>
      <c r="P12" s="171"/>
      <c r="Q12" s="171"/>
      <c r="R12" s="167">
        <f>ROUND(E12*(O12),3)</f>
        <v>0</v>
      </c>
      <c r="S12" s="168"/>
      <c r="T12" s="168"/>
      <c r="U12" s="171"/>
    </row>
    <row r="13" spans="1:21" x14ac:dyDescent="0.25">
      <c r="A13" s="164" t="s">
        <v>115</v>
      </c>
      <c r="B13" s="170" t="s">
        <v>489</v>
      </c>
      <c r="C13" s="164" t="s">
        <v>403</v>
      </c>
      <c r="D13" s="164" t="s">
        <v>397</v>
      </c>
      <c r="E13" s="165">
        <v>90</v>
      </c>
      <c r="F13" s="166">
        <v>0</v>
      </c>
      <c r="G13" s="166">
        <v>0</v>
      </c>
      <c r="H13" s="166">
        <f>ROUND(E13*(F13+G13),2)</f>
        <v>0</v>
      </c>
      <c r="I13" s="164">
        <f>ROUND(E13*(M13),2)</f>
        <v>0</v>
      </c>
      <c r="J13" s="167">
        <f>ROUND(E13*(N13),2)</f>
        <v>0</v>
      </c>
      <c r="K13" s="167">
        <f>ROUND(E13*(F13),2)</f>
        <v>0</v>
      </c>
      <c r="L13" s="167">
        <f>ROUND(E13*(G13),2)</f>
        <v>0</v>
      </c>
      <c r="M13" s="167">
        <v>0</v>
      </c>
      <c r="N13" s="167"/>
      <c r="O13" s="171"/>
      <c r="P13" s="171"/>
      <c r="Q13" s="171"/>
      <c r="R13" s="167">
        <f>ROUND(E13*(O13),3)</f>
        <v>0</v>
      </c>
      <c r="S13" s="168"/>
      <c r="T13" s="168"/>
      <c r="U13" s="171"/>
    </row>
    <row r="14" spans="1:21" x14ac:dyDescent="0.25">
      <c r="A14" s="164" t="s">
        <v>115</v>
      </c>
      <c r="B14" s="170" t="s">
        <v>490</v>
      </c>
      <c r="C14" s="164" t="s">
        <v>404</v>
      </c>
      <c r="D14" s="164" t="s">
        <v>141</v>
      </c>
      <c r="E14" s="165">
        <v>1</v>
      </c>
      <c r="F14" s="166"/>
      <c r="G14" s="166">
        <v>0</v>
      </c>
      <c r="H14" s="166">
        <f>ROUND(E14*(F14+G14),2)</f>
        <v>0</v>
      </c>
      <c r="I14" s="164">
        <f>ROUND(E14*(M14),2)</f>
        <v>0</v>
      </c>
      <c r="J14" s="167">
        <f>ROUND(E14*(N14),2)</f>
        <v>0</v>
      </c>
      <c r="K14" s="167">
        <f>ROUND(E14*(F14),2)</f>
        <v>0</v>
      </c>
      <c r="L14" s="167">
        <f>ROUND(E14*(G14),2)</f>
        <v>0</v>
      </c>
      <c r="M14" s="167">
        <v>0</v>
      </c>
      <c r="N14" s="167"/>
      <c r="O14" s="171"/>
      <c r="P14" s="171"/>
      <c r="Q14" s="171"/>
      <c r="R14" s="167">
        <f>ROUND(E14*(O14),3)</f>
        <v>0</v>
      </c>
      <c r="S14" s="168"/>
      <c r="T14" s="168"/>
      <c r="U14" s="171"/>
    </row>
    <row r="15" spans="1:21" x14ac:dyDescent="0.25">
      <c r="A15" s="107"/>
      <c r="B15" s="154"/>
      <c r="C15" s="154" t="s">
        <v>439</v>
      </c>
      <c r="D15" s="107"/>
      <c r="E15" s="153"/>
      <c r="F15" s="143">
        <f>ROUND((SUM(K10:K14))/1,2)</f>
        <v>0</v>
      </c>
      <c r="G15" s="143">
        <f>ROUND((SUM(L10:L14))/1,2)</f>
        <v>0</v>
      </c>
      <c r="H15" s="143">
        <f>ROUND((SUM(H10:H14))/1,2)</f>
        <v>0</v>
      </c>
      <c r="I15" s="107"/>
      <c r="J15" s="107"/>
      <c r="K15" s="107">
        <f>ROUND((SUM(K10:K13))/1,2)</f>
        <v>0</v>
      </c>
      <c r="L15" s="107">
        <f>ROUND((SUM(L10:L14))/1,2)</f>
        <v>0</v>
      </c>
      <c r="M15" s="107"/>
      <c r="N15" s="107"/>
      <c r="O15" s="163"/>
      <c r="P15" s="1"/>
      <c r="Q15" s="1"/>
      <c r="R15" s="163">
        <f>ROUND((SUM(R10:R13))/1,2)</f>
        <v>0</v>
      </c>
      <c r="S15" s="172"/>
      <c r="T15" s="172"/>
      <c r="U15" s="2">
        <f>ROUND((SUM(U10:U13))/1,2)</f>
        <v>0</v>
      </c>
    </row>
    <row r="16" spans="1:21" x14ac:dyDescent="0.25">
      <c r="A16" s="1"/>
      <c r="B16" s="1"/>
      <c r="C16" s="1"/>
      <c r="D16" s="1"/>
      <c r="E16" s="149"/>
      <c r="F16" s="135"/>
      <c r="G16" s="135"/>
      <c r="H16" s="135"/>
      <c r="I16" s="1"/>
      <c r="J16" s="1"/>
      <c r="K16" s="1"/>
      <c r="L16" s="1"/>
      <c r="M16" s="1"/>
      <c r="N16" s="1"/>
      <c r="O16" s="1"/>
      <c r="P16" s="1"/>
      <c r="Q16" s="1"/>
      <c r="R16" s="1"/>
      <c r="U16" s="1"/>
    </row>
    <row r="17" spans="1:21" x14ac:dyDescent="0.25">
      <c r="A17" s="107"/>
      <c r="B17" s="107"/>
      <c r="C17" s="2" t="s">
        <v>67</v>
      </c>
      <c r="D17" s="107"/>
      <c r="E17" s="153"/>
      <c r="F17" s="143">
        <f>ROUND((SUM(K9:K16))/2,2)</f>
        <v>0</v>
      </c>
      <c r="G17" s="143">
        <f>ROUND((SUM(L9:L16))/2,2)</f>
        <v>0</v>
      </c>
      <c r="H17" s="143">
        <f>ROUND((SUM(H9:H16))/2,2)</f>
        <v>0</v>
      </c>
      <c r="I17" s="107"/>
      <c r="J17" s="107"/>
      <c r="K17" s="107">
        <f>ROUND((SUM(K9:K16))/2,2)</f>
        <v>0</v>
      </c>
      <c r="L17" s="107">
        <f>ROUND((SUM(L9:L16))/2,2)</f>
        <v>0</v>
      </c>
      <c r="M17" s="107"/>
      <c r="N17" s="107"/>
      <c r="O17" s="163"/>
      <c r="P17" s="1"/>
      <c r="Q17" s="1"/>
      <c r="R17" s="163">
        <f>ROUND((SUM(R9:R16))/2,2)</f>
        <v>0</v>
      </c>
      <c r="U17" s="2">
        <f>ROUND((SUM(U9:U16))/2,2)</f>
        <v>0</v>
      </c>
    </row>
    <row r="18" spans="1:21" x14ac:dyDescent="0.25">
      <c r="A18" s="173"/>
      <c r="B18" s="173"/>
      <c r="C18" s="173" t="s">
        <v>73</v>
      </c>
      <c r="D18" s="173"/>
      <c r="E18" s="174"/>
      <c r="F18" s="175">
        <f>ROUND((SUM(K9:K17))/3,2)</f>
        <v>0</v>
      </c>
      <c r="G18" s="175">
        <f>ROUND((SUM(L9:L17))/3,2)</f>
        <v>0</v>
      </c>
      <c r="H18" s="175">
        <f>ROUND((SUM(H9:H17))/3,2)</f>
        <v>0</v>
      </c>
      <c r="I18" s="173"/>
      <c r="J18" s="173">
        <f>ROUND((SUM(J9:J17))/3,2)</f>
        <v>0</v>
      </c>
      <c r="K18" s="173">
        <f>ROUND((SUM(K9:K17))/3,2)</f>
        <v>0</v>
      </c>
      <c r="L18" s="173">
        <f>ROUND((SUM(L9:L17))/3,2)</f>
        <v>0</v>
      </c>
      <c r="M18" s="173"/>
      <c r="N18" s="173"/>
      <c r="O18" s="174"/>
      <c r="P18" s="173"/>
      <c r="Q18" s="173"/>
      <c r="R18" s="174">
        <f>ROUND((SUM(R9:R17))/3,2)</f>
        <v>0</v>
      </c>
      <c r="S18" s="176"/>
      <c r="T18" s="176"/>
      <c r="U18" s="173">
        <f>ROUND((SUM(U9:U17))/3,2)</f>
        <v>0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41"/>
  <sheetViews>
    <sheetView workbookViewId="0">
      <selection activeCell="B2" sqref="B2:J2"/>
    </sheetView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3"/>
      <c r="C1" s="13"/>
      <c r="D1" s="13"/>
      <c r="E1" s="13"/>
      <c r="F1" s="14" t="s">
        <v>510</v>
      </c>
      <c r="G1" s="13"/>
      <c r="H1" s="13"/>
      <c r="I1" s="13"/>
      <c r="J1" s="13"/>
      <c r="W1">
        <v>30.126000000000001</v>
      </c>
    </row>
    <row r="2" spans="1:23" ht="30" customHeight="1" thickTop="1" x14ac:dyDescent="0.25">
      <c r="A2" s="12"/>
      <c r="B2" s="244" t="s">
        <v>0</v>
      </c>
      <c r="C2" s="245"/>
      <c r="D2" s="245"/>
      <c r="E2" s="245"/>
      <c r="F2" s="245"/>
      <c r="G2" s="245"/>
      <c r="H2" s="245"/>
      <c r="I2" s="245"/>
      <c r="J2" s="246"/>
    </row>
    <row r="3" spans="1:23" ht="18" customHeight="1" x14ac:dyDescent="0.25">
      <c r="A3" s="12"/>
      <c r="B3" s="33" t="s">
        <v>491</v>
      </c>
      <c r="C3" s="34"/>
      <c r="D3" s="35"/>
      <c r="E3" s="35"/>
      <c r="F3" s="35"/>
      <c r="G3" s="16"/>
      <c r="H3" s="16"/>
      <c r="I3" s="36" t="s">
        <v>14</v>
      </c>
      <c r="J3" s="29"/>
    </row>
    <row r="4" spans="1:23" ht="18" customHeight="1" x14ac:dyDescent="0.25">
      <c r="A4" s="12"/>
      <c r="B4" s="22"/>
      <c r="C4" s="19"/>
      <c r="D4" s="16"/>
      <c r="E4" s="16"/>
      <c r="F4" s="16"/>
      <c r="G4" s="16"/>
      <c r="H4" s="16"/>
      <c r="I4" s="36" t="s">
        <v>15</v>
      </c>
      <c r="J4" s="29"/>
    </row>
    <row r="5" spans="1:23" ht="18" customHeight="1" thickBot="1" x14ac:dyDescent="0.3">
      <c r="A5" s="12"/>
      <c r="B5" s="37" t="s">
        <v>16</v>
      </c>
      <c r="C5" s="19"/>
      <c r="D5" s="16"/>
      <c r="E5" s="16"/>
      <c r="F5" s="38" t="s">
        <v>17</v>
      </c>
      <c r="G5" s="16"/>
      <c r="H5" s="16"/>
      <c r="I5" s="36" t="s">
        <v>18</v>
      </c>
      <c r="J5" s="233">
        <v>45263</v>
      </c>
    </row>
    <row r="6" spans="1:23" ht="24.95" customHeight="1" thickTop="1" x14ac:dyDescent="0.25">
      <c r="A6" s="12"/>
      <c r="B6" s="238" t="s">
        <v>19</v>
      </c>
      <c r="C6" s="239"/>
      <c r="D6" s="239"/>
      <c r="E6" s="239"/>
      <c r="F6" s="239"/>
      <c r="G6" s="239"/>
      <c r="H6" s="239"/>
      <c r="I6" s="239"/>
      <c r="J6" s="240"/>
    </row>
    <row r="7" spans="1:23" ht="18" customHeight="1" x14ac:dyDescent="0.25">
      <c r="A7" s="12"/>
      <c r="B7" s="47" t="s">
        <v>22</v>
      </c>
      <c r="C7" s="40"/>
      <c r="D7" s="17"/>
      <c r="E7" s="17"/>
      <c r="F7" s="17"/>
      <c r="G7" s="48" t="s">
        <v>23</v>
      </c>
      <c r="H7" s="17"/>
      <c r="I7" s="27"/>
      <c r="J7" s="41"/>
    </row>
    <row r="8" spans="1:23" ht="20.100000000000001" customHeight="1" x14ac:dyDescent="0.25">
      <c r="A8" s="12"/>
      <c r="B8" s="241" t="s">
        <v>20</v>
      </c>
      <c r="C8" s="242"/>
      <c r="D8" s="242"/>
      <c r="E8" s="242"/>
      <c r="F8" s="242"/>
      <c r="G8" s="242"/>
      <c r="H8" s="242"/>
      <c r="I8" s="242"/>
      <c r="J8" s="243"/>
    </row>
    <row r="9" spans="1:23" ht="18" customHeight="1" x14ac:dyDescent="0.25">
      <c r="A9" s="12"/>
      <c r="B9" s="37" t="s">
        <v>22</v>
      </c>
      <c r="C9" s="19"/>
      <c r="D9" s="16"/>
      <c r="E9" s="16"/>
      <c r="F9" s="16"/>
      <c r="G9" s="38" t="s">
        <v>23</v>
      </c>
      <c r="H9" s="16"/>
      <c r="I9" s="26"/>
      <c r="J9" s="29"/>
    </row>
    <row r="10" spans="1:23" ht="20.100000000000001" customHeight="1" x14ac:dyDescent="0.25">
      <c r="A10" s="12"/>
      <c r="B10" s="241" t="s">
        <v>21</v>
      </c>
      <c r="C10" s="242"/>
      <c r="D10" s="242"/>
      <c r="E10" s="242"/>
      <c r="F10" s="242"/>
      <c r="G10" s="242"/>
      <c r="H10" s="242"/>
      <c r="I10" s="242"/>
      <c r="J10" s="243"/>
    </row>
    <row r="11" spans="1:23" ht="18" customHeight="1" thickBot="1" x14ac:dyDescent="0.3">
      <c r="A11" s="12"/>
      <c r="B11" s="37" t="s">
        <v>22</v>
      </c>
      <c r="C11" s="19"/>
      <c r="D11" s="16"/>
      <c r="E11" s="16"/>
      <c r="F11" s="16"/>
      <c r="G11" s="38" t="s">
        <v>23</v>
      </c>
      <c r="H11" s="16"/>
      <c r="I11" s="26"/>
      <c r="J11" s="29"/>
    </row>
    <row r="12" spans="1:23" ht="18" customHeight="1" thickTop="1" x14ac:dyDescent="0.25">
      <c r="A12" s="12"/>
      <c r="B12" s="42"/>
      <c r="C12" s="43"/>
      <c r="D12" s="44"/>
      <c r="E12" s="44"/>
      <c r="F12" s="44"/>
      <c r="G12" s="44"/>
      <c r="H12" s="44"/>
      <c r="I12" s="45"/>
      <c r="J12" s="46"/>
    </row>
    <row r="13" spans="1:23" ht="18" customHeight="1" x14ac:dyDescent="0.25">
      <c r="A13" s="12"/>
      <c r="B13" s="39"/>
      <c r="C13" s="40"/>
      <c r="D13" s="17"/>
      <c r="E13" s="17"/>
      <c r="F13" s="17"/>
      <c r="G13" s="17"/>
      <c r="H13" s="17"/>
      <c r="I13" s="27"/>
      <c r="J13" s="41"/>
    </row>
    <row r="14" spans="1:23" ht="18" customHeight="1" thickBot="1" x14ac:dyDescent="0.3">
      <c r="A14" s="12"/>
      <c r="B14" s="22"/>
      <c r="C14" s="19"/>
      <c r="D14" s="16"/>
      <c r="E14" s="16"/>
      <c r="F14" s="16"/>
      <c r="G14" s="16"/>
      <c r="H14" s="16"/>
      <c r="I14" s="26"/>
      <c r="J14" s="29"/>
    </row>
    <row r="15" spans="1:23" ht="18" customHeight="1" thickTop="1" x14ac:dyDescent="0.25">
      <c r="A15" s="12"/>
      <c r="B15" s="81" t="s">
        <v>24</v>
      </c>
      <c r="C15" s="82" t="s">
        <v>5</v>
      </c>
      <c r="D15" s="82" t="s">
        <v>53</v>
      </c>
      <c r="E15" s="83" t="s">
        <v>54</v>
      </c>
      <c r="F15" s="97" t="s">
        <v>55</v>
      </c>
      <c r="G15" s="49" t="s">
        <v>30</v>
      </c>
      <c r="H15" s="52" t="s">
        <v>31</v>
      </c>
      <c r="I15" s="96"/>
      <c r="J15" s="46"/>
    </row>
    <row r="16" spans="1:23" ht="18" customHeight="1" x14ac:dyDescent="0.25">
      <c r="A16" s="12"/>
      <c r="B16" s="84">
        <v>1</v>
      </c>
      <c r="C16" s="85" t="s">
        <v>25</v>
      </c>
      <c r="D16" s="86"/>
      <c r="E16" s="87"/>
      <c r="F16" s="98"/>
      <c r="G16" s="50">
        <v>6</v>
      </c>
      <c r="H16" s="107" t="s">
        <v>32</v>
      </c>
      <c r="I16" s="117"/>
      <c r="J16" s="109">
        <v>0</v>
      </c>
    </row>
    <row r="17" spans="1:26" ht="18" customHeight="1" x14ac:dyDescent="0.25">
      <c r="A17" s="12"/>
      <c r="B17" s="57">
        <v>2</v>
      </c>
      <c r="C17" s="61" t="s">
        <v>26</v>
      </c>
      <c r="D17" s="86">
        <f>'Rekap 27003'!B12</f>
        <v>0</v>
      </c>
      <c r="E17" s="87">
        <f>'Rekap 27003'!C12</f>
        <v>0</v>
      </c>
      <c r="F17" s="98">
        <f>'Rekap 27003'!D12</f>
        <v>0</v>
      </c>
      <c r="G17" s="51">
        <v>7</v>
      </c>
      <c r="H17" s="108" t="s">
        <v>33</v>
      </c>
      <c r="I17" s="117"/>
      <c r="J17" s="110">
        <f>0</f>
        <v>0</v>
      </c>
    </row>
    <row r="18" spans="1:26" ht="18" customHeight="1" x14ac:dyDescent="0.25">
      <c r="A18" s="12"/>
      <c r="B18" s="58">
        <v>3</v>
      </c>
      <c r="C18" s="62" t="s">
        <v>27</v>
      </c>
      <c r="D18" s="68"/>
      <c r="E18" s="66"/>
      <c r="F18" s="71"/>
      <c r="G18" s="51">
        <v>8</v>
      </c>
      <c r="H18" s="108" t="s">
        <v>34</v>
      </c>
      <c r="I18" s="117"/>
      <c r="J18" s="110">
        <v>0</v>
      </c>
    </row>
    <row r="19" spans="1:26" ht="18" customHeight="1" x14ac:dyDescent="0.25">
      <c r="A19" s="12"/>
      <c r="B19" s="58">
        <v>4</v>
      </c>
      <c r="C19" s="62" t="s">
        <v>28</v>
      </c>
      <c r="D19" s="68"/>
      <c r="E19" s="66"/>
      <c r="F19" s="71"/>
      <c r="G19" s="51">
        <v>9</v>
      </c>
      <c r="H19" s="115"/>
      <c r="I19" s="117"/>
      <c r="J19" s="116"/>
    </row>
    <row r="20" spans="1:26" ht="18" customHeight="1" thickBot="1" x14ac:dyDescent="0.3">
      <c r="A20" s="12"/>
      <c r="B20" s="58">
        <v>5</v>
      </c>
      <c r="C20" s="63" t="s">
        <v>29</v>
      </c>
      <c r="D20" s="69"/>
      <c r="E20" s="91"/>
      <c r="F20" s="99">
        <f>SUM(F16:F19)</f>
        <v>0</v>
      </c>
      <c r="G20" s="51">
        <v>10</v>
      </c>
      <c r="H20" s="108" t="s">
        <v>29</v>
      </c>
      <c r="I20" s="119"/>
      <c r="J20" s="90">
        <f>SUM(J16:J19)</f>
        <v>0</v>
      </c>
    </row>
    <row r="21" spans="1:26" ht="18" customHeight="1" thickTop="1" x14ac:dyDescent="0.25">
      <c r="A21" s="12"/>
      <c r="B21" s="55" t="s">
        <v>42</v>
      </c>
      <c r="C21" s="59" t="s">
        <v>43</v>
      </c>
      <c r="D21" s="64"/>
      <c r="E21" s="18"/>
      <c r="F21" s="89"/>
      <c r="G21" s="55" t="s">
        <v>49</v>
      </c>
      <c r="H21" s="52" t="s">
        <v>43</v>
      </c>
      <c r="I21" s="27"/>
      <c r="J21" s="120"/>
    </row>
    <row r="22" spans="1:26" ht="18" customHeight="1" x14ac:dyDescent="0.25">
      <c r="A22" s="12"/>
      <c r="B22" s="50">
        <v>11</v>
      </c>
      <c r="C22" s="53" t="s">
        <v>44</v>
      </c>
      <c r="D22" s="77"/>
      <c r="E22" s="79" t="s">
        <v>47</v>
      </c>
      <c r="F22" s="70">
        <f>((F16*U22*0)+(F17*V22*0)+(F18*W22*0))/100</f>
        <v>0</v>
      </c>
      <c r="G22" s="50">
        <v>16</v>
      </c>
      <c r="H22" s="107" t="s">
        <v>50</v>
      </c>
      <c r="I22" s="118" t="s">
        <v>47</v>
      </c>
      <c r="J22" s="109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2"/>
      <c r="B23" s="51">
        <v>12</v>
      </c>
      <c r="C23" s="54" t="s">
        <v>45</v>
      </c>
      <c r="D23" s="56"/>
      <c r="E23" s="79" t="s">
        <v>48</v>
      </c>
      <c r="F23" s="71">
        <f>((F16*U23*0)+(F17*V23*0)+(F18*W23*0))/100</f>
        <v>0</v>
      </c>
      <c r="G23" s="51">
        <v>17</v>
      </c>
      <c r="H23" s="108" t="s">
        <v>51</v>
      </c>
      <c r="I23" s="118" t="s">
        <v>47</v>
      </c>
      <c r="J23" s="110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2"/>
      <c r="B24" s="51">
        <v>13</v>
      </c>
      <c r="C24" s="54" t="s">
        <v>46</v>
      </c>
      <c r="D24" s="56"/>
      <c r="E24" s="79" t="s">
        <v>47</v>
      </c>
      <c r="F24" s="71">
        <f>((F16*U24*0)+(F17*V24*0)+(F18*W24*0))/100</f>
        <v>0</v>
      </c>
      <c r="G24" s="51">
        <v>18</v>
      </c>
      <c r="H24" s="108" t="s">
        <v>52</v>
      </c>
      <c r="I24" s="118" t="s">
        <v>48</v>
      </c>
      <c r="J24" s="110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2"/>
      <c r="B25" s="51">
        <v>14</v>
      </c>
      <c r="C25" s="19"/>
      <c r="D25" s="56"/>
      <c r="E25" s="80"/>
      <c r="F25" s="78"/>
      <c r="G25" s="51">
        <v>19</v>
      </c>
      <c r="H25" s="115"/>
      <c r="I25" s="117"/>
      <c r="J25" s="116"/>
    </row>
    <row r="26" spans="1:26" ht="18" customHeight="1" thickBot="1" x14ac:dyDescent="0.3">
      <c r="A26" s="12"/>
      <c r="B26" s="51">
        <v>15</v>
      </c>
      <c r="C26" s="54"/>
      <c r="D26" s="56"/>
      <c r="E26" s="56"/>
      <c r="F26" s="100"/>
      <c r="G26" s="51">
        <v>20</v>
      </c>
      <c r="H26" s="108" t="s">
        <v>29</v>
      </c>
      <c r="I26" s="119"/>
      <c r="J26" s="90">
        <f>SUM(J22:J25)+SUM(F22:F25)</f>
        <v>0</v>
      </c>
    </row>
    <row r="27" spans="1:26" ht="18" customHeight="1" thickTop="1" x14ac:dyDescent="0.25">
      <c r="A27" s="12"/>
      <c r="B27" s="92"/>
      <c r="C27" s="131" t="s">
        <v>58</v>
      </c>
      <c r="D27" s="124"/>
      <c r="E27" s="93"/>
      <c r="F27" s="28"/>
      <c r="G27" s="101" t="s">
        <v>35</v>
      </c>
      <c r="H27" s="95" t="s">
        <v>36</v>
      </c>
      <c r="I27" s="27"/>
      <c r="J27" s="30"/>
    </row>
    <row r="28" spans="1:26" ht="18" customHeight="1" x14ac:dyDescent="0.25">
      <c r="A28" s="12"/>
      <c r="B28" s="25"/>
      <c r="C28" s="122"/>
      <c r="D28" s="125"/>
      <c r="E28" s="21"/>
      <c r="F28" s="12"/>
      <c r="G28" s="102">
        <v>21</v>
      </c>
      <c r="H28" s="106" t="s">
        <v>37</v>
      </c>
      <c r="I28" s="112"/>
      <c r="J28" s="88">
        <f>F20+J20+F26+J26</f>
        <v>0</v>
      </c>
    </row>
    <row r="29" spans="1:26" ht="18" customHeight="1" x14ac:dyDescent="0.25">
      <c r="A29" s="12"/>
      <c r="B29" s="72"/>
      <c r="C29" s="123"/>
      <c r="D29" s="126"/>
      <c r="E29" s="21"/>
      <c r="F29" s="12"/>
      <c r="G29" s="50">
        <v>22</v>
      </c>
      <c r="H29" s="107" t="s">
        <v>38</v>
      </c>
      <c r="I29" s="113">
        <f>J28</f>
        <v>0</v>
      </c>
      <c r="J29" s="109">
        <f>ROUND(((ROUND(I29,2)*20)*1/100),2)</f>
        <v>0</v>
      </c>
    </row>
    <row r="30" spans="1:26" ht="18" customHeight="1" x14ac:dyDescent="0.25">
      <c r="A30" s="12"/>
      <c r="B30" s="22"/>
      <c r="C30" s="115"/>
      <c r="D30" s="117"/>
      <c r="E30" s="21"/>
      <c r="F30" s="12"/>
      <c r="G30" s="51">
        <v>23</v>
      </c>
      <c r="H30" s="108" t="s">
        <v>39</v>
      </c>
      <c r="I30" s="79">
        <f>0</f>
        <v>0</v>
      </c>
      <c r="J30" s="110">
        <f>ROUND(((ROUND(I30,2)*0)/100),2)</f>
        <v>0</v>
      </c>
    </row>
    <row r="31" spans="1:26" ht="18" customHeight="1" x14ac:dyDescent="0.25">
      <c r="A31" s="12"/>
      <c r="B31" s="23"/>
      <c r="C31" s="127"/>
      <c r="D31" s="128"/>
      <c r="E31" s="21"/>
      <c r="F31" s="12"/>
      <c r="G31" s="102">
        <v>24</v>
      </c>
      <c r="H31" s="106" t="s">
        <v>40</v>
      </c>
      <c r="I31" s="105"/>
      <c r="J31" s="121">
        <f>SUM(J28:J30)</f>
        <v>0</v>
      </c>
    </row>
    <row r="32" spans="1:26" ht="18" customHeight="1" thickBot="1" x14ac:dyDescent="0.3">
      <c r="A32" s="12"/>
      <c r="B32" s="39"/>
      <c r="C32" s="1"/>
      <c r="D32" s="114"/>
      <c r="E32" s="73"/>
      <c r="F32" s="74"/>
      <c r="G32" s="50" t="s">
        <v>41</v>
      </c>
      <c r="H32" s="1"/>
      <c r="I32" s="114"/>
      <c r="J32" s="111"/>
    </row>
    <row r="33" spans="1:10" ht="18" customHeight="1" thickTop="1" x14ac:dyDescent="0.25">
      <c r="A33" s="12"/>
      <c r="B33" s="92"/>
      <c r="C33" s="93"/>
      <c r="D33" s="129" t="s">
        <v>56</v>
      </c>
      <c r="E33" s="76"/>
      <c r="F33" s="94"/>
      <c r="G33" s="103">
        <v>26</v>
      </c>
      <c r="H33" s="130" t="s">
        <v>57</v>
      </c>
      <c r="I33" s="28"/>
      <c r="J33" s="104"/>
    </row>
    <row r="34" spans="1:10" ht="18" customHeight="1" x14ac:dyDescent="0.25">
      <c r="A34" s="12"/>
      <c r="B34" s="24"/>
      <c r="C34" s="20"/>
      <c r="D34" s="15"/>
      <c r="E34" s="15"/>
      <c r="F34" s="15"/>
      <c r="G34" s="15"/>
      <c r="H34" s="15"/>
      <c r="I34" s="28"/>
      <c r="J34" s="31"/>
    </row>
    <row r="35" spans="1:10" ht="18" customHeight="1" x14ac:dyDescent="0.25">
      <c r="A35" s="12"/>
      <c r="B35" s="25"/>
      <c r="C35" s="21"/>
      <c r="D35" s="3"/>
      <c r="E35" s="3"/>
      <c r="F35" s="3"/>
      <c r="G35" s="3"/>
      <c r="H35" s="3"/>
      <c r="I35" s="12"/>
      <c r="J35" s="32"/>
    </row>
    <row r="36" spans="1:10" ht="18" customHeight="1" x14ac:dyDescent="0.25">
      <c r="A36" s="12"/>
      <c r="B36" s="25"/>
      <c r="C36" s="21"/>
      <c r="D36" s="3"/>
      <c r="E36" s="3"/>
      <c r="F36" s="3"/>
      <c r="G36" s="3"/>
      <c r="H36" s="3"/>
      <c r="I36" s="12"/>
      <c r="J36" s="32"/>
    </row>
    <row r="37" spans="1:10" ht="10.5" customHeight="1" x14ac:dyDescent="0.25">
      <c r="A37" s="12"/>
      <c r="B37" s="25"/>
      <c r="C37" s="21"/>
      <c r="D37" s="3"/>
      <c r="E37" s="3"/>
      <c r="F37" s="3"/>
      <c r="G37" s="3"/>
      <c r="H37" s="3"/>
      <c r="I37" s="12"/>
      <c r="J37" s="32"/>
    </row>
    <row r="38" spans="1:10" ht="9.75" customHeight="1" x14ac:dyDescent="0.25">
      <c r="A38" s="12"/>
      <c r="B38" s="25"/>
      <c r="C38" s="21"/>
      <c r="D38" s="3"/>
      <c r="E38" s="3"/>
      <c r="F38" s="3"/>
      <c r="G38" s="3"/>
      <c r="H38" s="3"/>
      <c r="I38" s="12"/>
      <c r="J38" s="32"/>
    </row>
    <row r="39" spans="1:10" ht="18" customHeight="1" x14ac:dyDescent="0.25">
      <c r="A39" s="12"/>
      <c r="B39" s="25"/>
      <c r="C39" s="21"/>
      <c r="D39" s="3"/>
      <c r="E39" s="3"/>
      <c r="F39" s="3"/>
      <c r="G39" s="3"/>
      <c r="H39" s="3"/>
      <c r="I39" s="12"/>
      <c r="J39" s="32"/>
    </row>
    <row r="40" spans="1:10" ht="18" customHeight="1" thickBot="1" x14ac:dyDescent="0.3">
      <c r="A40" s="12"/>
      <c r="B40" s="72"/>
      <c r="C40" s="73"/>
      <c r="D40" s="13"/>
      <c r="E40" s="13"/>
      <c r="F40" s="13"/>
      <c r="G40" s="13"/>
      <c r="H40" s="13"/>
      <c r="I40" s="74"/>
      <c r="J40" s="75"/>
    </row>
    <row r="41" spans="1:10" ht="15.75" thickTop="1" x14ac:dyDescent="0.25">
      <c r="A41" s="12"/>
      <c r="B41" s="76"/>
      <c r="C41" s="76"/>
      <c r="D41" s="76"/>
      <c r="E41" s="76"/>
      <c r="F41" s="76"/>
      <c r="G41" s="76"/>
      <c r="H41" s="76"/>
      <c r="I41" s="76"/>
      <c r="J41" s="76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500"/>
  <sheetViews>
    <sheetView workbookViewId="0">
      <selection activeCell="E24" sqref="E24"/>
    </sheetView>
  </sheetViews>
  <sheetFormatPr defaultColWidth="9.140625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26" width="9.140625" customWidth="1"/>
  </cols>
  <sheetData>
    <row r="1" spans="1:26" ht="35.1" customHeight="1" x14ac:dyDescent="0.25">
      <c r="A1" s="247" t="s">
        <v>19</v>
      </c>
      <c r="B1" s="248"/>
      <c r="C1" s="248"/>
      <c r="D1" s="249"/>
      <c r="E1" s="132" t="s">
        <v>17</v>
      </c>
      <c r="F1" s="11"/>
      <c r="W1">
        <v>30.126000000000001</v>
      </c>
    </row>
    <row r="2" spans="1:26" ht="20.100000000000001" customHeight="1" x14ac:dyDescent="0.25">
      <c r="A2" s="247" t="s">
        <v>20</v>
      </c>
      <c r="B2" s="248"/>
      <c r="C2" s="248"/>
      <c r="D2" s="249"/>
      <c r="E2" s="132" t="s">
        <v>15</v>
      </c>
      <c r="F2" s="11"/>
    </row>
    <row r="3" spans="1:26" ht="20.100000000000001" customHeight="1" x14ac:dyDescent="0.25">
      <c r="A3" s="247" t="s">
        <v>21</v>
      </c>
      <c r="B3" s="248"/>
      <c r="C3" s="248"/>
      <c r="D3" s="249"/>
      <c r="E3" s="132" t="s">
        <v>506</v>
      </c>
      <c r="F3" s="11"/>
    </row>
    <row r="4" spans="1:26" x14ac:dyDescent="0.25">
      <c r="A4" s="5" t="s">
        <v>0</v>
      </c>
      <c r="B4" s="3"/>
      <c r="C4" s="3"/>
      <c r="D4" s="3"/>
      <c r="E4" s="3"/>
      <c r="F4" s="3"/>
    </row>
    <row r="5" spans="1:26" x14ac:dyDescent="0.25">
      <c r="A5" s="5" t="s">
        <v>491</v>
      </c>
      <c r="B5" s="3"/>
      <c r="C5" s="3"/>
      <c r="D5" s="3"/>
      <c r="E5" s="3"/>
      <c r="F5" s="3"/>
    </row>
    <row r="6" spans="1:26" x14ac:dyDescent="0.25">
      <c r="A6" s="3"/>
      <c r="B6" s="3"/>
      <c r="C6" s="3"/>
      <c r="D6" s="3"/>
      <c r="E6" s="3"/>
      <c r="F6" s="3"/>
    </row>
    <row r="7" spans="1:26" x14ac:dyDescent="0.25">
      <c r="A7" s="3"/>
      <c r="B7" s="3"/>
      <c r="C7" s="3"/>
      <c r="D7" s="3"/>
      <c r="E7" s="3"/>
      <c r="F7" s="3"/>
    </row>
    <row r="8" spans="1:26" x14ac:dyDescent="0.25">
      <c r="A8" s="4" t="s">
        <v>509</v>
      </c>
      <c r="B8" s="3"/>
      <c r="C8" s="3"/>
      <c r="D8" s="3"/>
      <c r="E8" s="3"/>
      <c r="F8" s="3"/>
    </row>
    <row r="9" spans="1:26" x14ac:dyDescent="0.25">
      <c r="A9" s="133" t="s">
        <v>59</v>
      </c>
      <c r="B9" s="133" t="s">
        <v>53</v>
      </c>
      <c r="C9" s="133" t="s">
        <v>54</v>
      </c>
      <c r="D9" s="133" t="s">
        <v>29</v>
      </c>
      <c r="E9" s="133" t="s">
        <v>60</v>
      </c>
      <c r="F9" s="133" t="s">
        <v>61</v>
      </c>
    </row>
    <row r="10" spans="1:26" x14ac:dyDescent="0.25">
      <c r="A10" s="140" t="s">
        <v>67</v>
      </c>
      <c r="B10" s="141"/>
      <c r="C10" s="137"/>
      <c r="D10" s="137"/>
      <c r="E10" s="138"/>
      <c r="F10" s="138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</row>
    <row r="11" spans="1:26" x14ac:dyDescent="0.25">
      <c r="A11" s="107" t="s">
        <v>439</v>
      </c>
      <c r="B11" s="70">
        <f>Hárok3!G17</f>
        <v>0</v>
      </c>
      <c r="C11" s="70">
        <f>Hárok3!H17</f>
        <v>0</v>
      </c>
      <c r="D11" s="70">
        <f>Hárok3!I17</f>
        <v>0</v>
      </c>
      <c r="E11" s="142">
        <v>0</v>
      </c>
      <c r="F11" s="142">
        <v>0</v>
      </c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</row>
    <row r="12" spans="1:26" x14ac:dyDescent="0.25">
      <c r="A12" s="2" t="s">
        <v>67</v>
      </c>
      <c r="B12" s="143">
        <f>B11</f>
        <v>0</v>
      </c>
      <c r="C12" s="143">
        <f>C11</f>
        <v>0</v>
      </c>
      <c r="D12" s="143">
        <f>D11</f>
        <v>0</v>
      </c>
      <c r="E12" s="144">
        <f>E11</f>
        <v>0</v>
      </c>
      <c r="F12" s="144">
        <f>F11</f>
        <v>0</v>
      </c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</row>
    <row r="13" spans="1:26" x14ac:dyDescent="0.25">
      <c r="A13" s="1"/>
      <c r="B13" s="135"/>
      <c r="C13" s="135"/>
      <c r="D13" s="135"/>
      <c r="E13" s="134"/>
      <c r="F13" s="134"/>
    </row>
    <row r="14" spans="1:26" x14ac:dyDescent="0.25">
      <c r="A14" s="2" t="s">
        <v>73</v>
      </c>
      <c r="B14" s="143">
        <f>B12</f>
        <v>0</v>
      </c>
      <c r="C14" s="143">
        <f>C12</f>
        <v>0</v>
      </c>
      <c r="D14" s="143">
        <f>D12</f>
        <v>0</v>
      </c>
      <c r="E14" s="144">
        <f>E12</f>
        <v>0</v>
      </c>
      <c r="F14" s="144">
        <f>F12</f>
        <v>0</v>
      </c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</row>
    <row r="15" spans="1:26" x14ac:dyDescent="0.25">
      <c r="A15" s="1"/>
      <c r="B15" s="135"/>
      <c r="C15" s="135"/>
      <c r="D15" s="135"/>
      <c r="E15" s="134"/>
      <c r="F15" s="134"/>
    </row>
    <row r="16" spans="1:26" x14ac:dyDescent="0.25">
      <c r="A16" s="1"/>
      <c r="B16" s="135"/>
      <c r="C16" s="135"/>
      <c r="D16" s="135"/>
      <c r="E16" s="134"/>
      <c r="F16" s="134"/>
    </row>
    <row r="17" spans="1:6" x14ac:dyDescent="0.25">
      <c r="A17" s="1"/>
      <c r="B17" s="135"/>
      <c r="C17" s="135"/>
      <c r="D17" s="135"/>
      <c r="E17" s="134"/>
      <c r="F17" s="134"/>
    </row>
    <row r="18" spans="1:6" x14ac:dyDescent="0.25">
      <c r="A18" s="1"/>
      <c r="B18" s="135"/>
      <c r="C18" s="135"/>
      <c r="D18" s="135"/>
      <c r="E18" s="134"/>
      <c r="F18" s="134"/>
    </row>
    <row r="19" spans="1:6" x14ac:dyDescent="0.25">
      <c r="A19" s="1"/>
      <c r="B19" s="135"/>
      <c r="C19" s="135"/>
      <c r="D19" s="135"/>
      <c r="E19" s="134"/>
      <c r="F19" s="134"/>
    </row>
    <row r="20" spans="1:6" x14ac:dyDescent="0.25">
      <c r="A20" s="1"/>
      <c r="B20" s="135"/>
      <c r="C20" s="135"/>
      <c r="D20" s="135"/>
      <c r="E20" s="134"/>
      <c r="F20" s="134"/>
    </row>
    <row r="21" spans="1:6" x14ac:dyDescent="0.25">
      <c r="A21" s="1"/>
      <c r="B21" s="135"/>
      <c r="C21" s="135"/>
      <c r="D21" s="135"/>
      <c r="E21" s="134"/>
      <c r="F21" s="134"/>
    </row>
    <row r="22" spans="1:6" x14ac:dyDescent="0.25">
      <c r="A22" s="1"/>
      <c r="B22" s="135"/>
      <c r="C22" s="135"/>
      <c r="D22" s="135"/>
      <c r="E22" s="134"/>
      <c r="F22" s="134"/>
    </row>
    <row r="23" spans="1:6" x14ac:dyDescent="0.25">
      <c r="A23" s="1"/>
      <c r="B23" s="135"/>
      <c r="C23" s="135"/>
      <c r="D23" s="135"/>
      <c r="E23" s="134"/>
      <c r="F23" s="134"/>
    </row>
    <row r="24" spans="1:6" x14ac:dyDescent="0.25">
      <c r="A24" s="1"/>
      <c r="B24" s="135"/>
      <c r="C24" s="135"/>
      <c r="D24" s="135"/>
      <c r="E24" s="134"/>
      <c r="F24" s="134"/>
    </row>
    <row r="25" spans="1:6" x14ac:dyDescent="0.25">
      <c r="A25" s="1"/>
      <c r="B25" s="135"/>
      <c r="C25" s="135"/>
      <c r="D25" s="135"/>
      <c r="E25" s="134"/>
      <c r="F25" s="134"/>
    </row>
    <row r="26" spans="1:6" x14ac:dyDescent="0.25">
      <c r="A26" s="1"/>
      <c r="B26" s="135"/>
      <c r="C26" s="135"/>
      <c r="D26" s="135"/>
      <c r="E26" s="134"/>
      <c r="F26" s="134"/>
    </row>
    <row r="27" spans="1:6" x14ac:dyDescent="0.25">
      <c r="A27" s="1"/>
      <c r="B27" s="135"/>
      <c r="C27" s="135"/>
      <c r="D27" s="135"/>
      <c r="E27" s="134"/>
      <c r="F27" s="134"/>
    </row>
    <row r="28" spans="1:6" x14ac:dyDescent="0.25">
      <c r="A28" s="1"/>
      <c r="B28" s="135"/>
      <c r="C28" s="135"/>
      <c r="D28" s="135"/>
      <c r="E28" s="134"/>
      <c r="F28" s="134"/>
    </row>
    <row r="29" spans="1:6" x14ac:dyDescent="0.25">
      <c r="A29" s="1"/>
      <c r="B29" s="135"/>
      <c r="C29" s="135"/>
      <c r="D29" s="135"/>
      <c r="E29" s="134"/>
      <c r="F29" s="134"/>
    </row>
    <row r="30" spans="1:6" x14ac:dyDescent="0.25">
      <c r="A30" s="1"/>
      <c r="B30" s="135"/>
      <c r="C30" s="135"/>
      <c r="D30" s="135"/>
      <c r="E30" s="134"/>
      <c r="F30" s="134"/>
    </row>
    <row r="31" spans="1:6" x14ac:dyDescent="0.25">
      <c r="A31" s="1"/>
      <c r="B31" s="135"/>
      <c r="C31" s="135"/>
      <c r="D31" s="135"/>
      <c r="E31" s="134"/>
      <c r="F31" s="134"/>
    </row>
    <row r="32" spans="1:6" x14ac:dyDescent="0.25">
      <c r="A32" s="1"/>
      <c r="B32" s="135"/>
      <c r="C32" s="135"/>
      <c r="D32" s="135"/>
      <c r="E32" s="134"/>
      <c r="F32" s="134"/>
    </row>
    <row r="33" spans="1:6" x14ac:dyDescent="0.25">
      <c r="A33" s="1"/>
      <c r="B33" s="135"/>
      <c r="C33" s="135"/>
      <c r="D33" s="135"/>
      <c r="E33" s="134"/>
      <c r="F33" s="134"/>
    </row>
    <row r="34" spans="1:6" x14ac:dyDescent="0.25">
      <c r="A34" s="1"/>
      <c r="B34" s="135"/>
      <c r="C34" s="135"/>
      <c r="D34" s="135"/>
      <c r="E34" s="134"/>
      <c r="F34" s="134"/>
    </row>
    <row r="35" spans="1:6" x14ac:dyDescent="0.25">
      <c r="A35" s="1"/>
      <c r="B35" s="135"/>
      <c r="C35" s="135"/>
      <c r="D35" s="135"/>
      <c r="E35" s="134"/>
      <c r="F35" s="134"/>
    </row>
    <row r="36" spans="1:6" x14ac:dyDescent="0.25">
      <c r="A36" s="1"/>
      <c r="B36" s="135"/>
      <c r="C36" s="135"/>
      <c r="D36" s="135"/>
      <c r="E36" s="134"/>
      <c r="F36" s="134"/>
    </row>
    <row r="37" spans="1:6" x14ac:dyDescent="0.25">
      <c r="A37" s="1"/>
      <c r="B37" s="135"/>
      <c r="C37" s="135"/>
      <c r="D37" s="135"/>
      <c r="E37" s="134"/>
      <c r="F37" s="134"/>
    </row>
    <row r="38" spans="1:6" x14ac:dyDescent="0.25">
      <c r="A38" s="1"/>
      <c r="B38" s="135"/>
      <c r="C38" s="135"/>
      <c r="D38" s="135"/>
      <c r="E38" s="134"/>
      <c r="F38" s="134"/>
    </row>
    <row r="39" spans="1:6" x14ac:dyDescent="0.25">
      <c r="A39" s="1"/>
      <c r="B39" s="135"/>
      <c r="C39" s="135"/>
      <c r="D39" s="135"/>
      <c r="E39" s="134"/>
      <c r="F39" s="134"/>
    </row>
    <row r="40" spans="1:6" x14ac:dyDescent="0.25">
      <c r="A40" s="1"/>
      <c r="B40" s="135"/>
      <c r="C40" s="135"/>
      <c r="D40" s="135"/>
      <c r="E40" s="134"/>
      <c r="F40" s="134"/>
    </row>
    <row r="41" spans="1:6" x14ac:dyDescent="0.25">
      <c r="A41" s="1"/>
      <c r="B41" s="135"/>
      <c r="C41" s="135"/>
      <c r="D41" s="135"/>
      <c r="E41" s="134"/>
      <c r="F41" s="134"/>
    </row>
    <row r="42" spans="1:6" x14ac:dyDescent="0.25">
      <c r="A42" s="1"/>
      <c r="B42" s="135"/>
      <c r="C42" s="135"/>
      <c r="D42" s="135"/>
      <c r="E42" s="134"/>
      <c r="F42" s="134"/>
    </row>
    <row r="43" spans="1:6" x14ac:dyDescent="0.25">
      <c r="A43" s="1"/>
      <c r="B43" s="135"/>
      <c r="C43" s="135"/>
      <c r="D43" s="135"/>
      <c r="E43" s="134"/>
      <c r="F43" s="134"/>
    </row>
    <row r="44" spans="1:6" x14ac:dyDescent="0.25">
      <c r="A44" s="1"/>
      <c r="B44" s="135"/>
      <c r="C44" s="135"/>
      <c r="D44" s="135"/>
      <c r="E44" s="134"/>
      <c r="F44" s="134"/>
    </row>
    <row r="45" spans="1:6" x14ac:dyDescent="0.25">
      <c r="A45" s="1"/>
      <c r="B45" s="135"/>
      <c r="C45" s="135"/>
      <c r="D45" s="135"/>
      <c r="E45" s="134"/>
      <c r="F45" s="134"/>
    </row>
    <row r="46" spans="1:6" x14ac:dyDescent="0.25">
      <c r="A46" s="1"/>
      <c r="B46" s="135"/>
      <c r="C46" s="135"/>
      <c r="D46" s="135"/>
      <c r="E46" s="134"/>
      <c r="F46" s="134"/>
    </row>
    <row r="47" spans="1:6" x14ac:dyDescent="0.25">
      <c r="A47" s="1"/>
      <c r="B47" s="135"/>
      <c r="C47" s="135"/>
      <c r="D47" s="135"/>
      <c r="E47" s="134"/>
      <c r="F47" s="134"/>
    </row>
    <row r="48" spans="1:6" x14ac:dyDescent="0.25">
      <c r="A48" s="1"/>
      <c r="B48" s="135"/>
      <c r="C48" s="135"/>
      <c r="D48" s="135"/>
      <c r="E48" s="134"/>
      <c r="F48" s="134"/>
    </row>
    <row r="49" spans="1:6" x14ac:dyDescent="0.25">
      <c r="A49" s="1"/>
      <c r="B49" s="135"/>
      <c r="C49" s="135"/>
      <c r="D49" s="135"/>
      <c r="E49" s="134"/>
      <c r="F49" s="134"/>
    </row>
    <row r="50" spans="1:6" x14ac:dyDescent="0.25">
      <c r="A50" s="1"/>
      <c r="B50" s="135"/>
      <c r="C50" s="135"/>
      <c r="D50" s="135"/>
      <c r="E50" s="134"/>
      <c r="F50" s="134"/>
    </row>
    <row r="51" spans="1:6" x14ac:dyDescent="0.25">
      <c r="A51" s="1"/>
      <c r="B51" s="135"/>
      <c r="C51" s="135"/>
      <c r="D51" s="135"/>
      <c r="E51" s="134"/>
      <c r="F51" s="134"/>
    </row>
    <row r="52" spans="1:6" x14ac:dyDescent="0.25">
      <c r="A52" s="1"/>
      <c r="B52" s="135"/>
      <c r="C52" s="135"/>
      <c r="D52" s="135"/>
      <c r="E52" s="134"/>
      <c r="F52" s="134"/>
    </row>
    <row r="53" spans="1:6" x14ac:dyDescent="0.25">
      <c r="A53" s="1"/>
      <c r="B53" s="135"/>
      <c r="C53" s="135"/>
      <c r="D53" s="135"/>
      <c r="E53" s="134"/>
      <c r="F53" s="134"/>
    </row>
    <row r="54" spans="1:6" x14ac:dyDescent="0.25">
      <c r="A54" s="1"/>
      <c r="B54" s="135"/>
      <c r="C54" s="135"/>
      <c r="D54" s="135"/>
      <c r="E54" s="134"/>
      <c r="F54" s="134"/>
    </row>
    <row r="55" spans="1:6" x14ac:dyDescent="0.25">
      <c r="A55" s="1"/>
      <c r="B55" s="135"/>
      <c r="C55" s="135"/>
      <c r="D55" s="135"/>
      <c r="E55" s="134"/>
      <c r="F55" s="134"/>
    </row>
    <row r="56" spans="1:6" x14ac:dyDescent="0.25">
      <c r="A56" s="1"/>
      <c r="B56" s="135"/>
      <c r="C56" s="135"/>
      <c r="D56" s="135"/>
      <c r="E56" s="134"/>
      <c r="F56" s="134"/>
    </row>
    <row r="57" spans="1:6" x14ac:dyDescent="0.25">
      <c r="A57" s="1"/>
      <c r="B57" s="135"/>
      <c r="C57" s="135"/>
      <c r="D57" s="135"/>
      <c r="E57" s="134"/>
      <c r="F57" s="134"/>
    </row>
    <row r="58" spans="1:6" x14ac:dyDescent="0.25">
      <c r="A58" s="1"/>
      <c r="B58" s="135"/>
      <c r="C58" s="135"/>
      <c r="D58" s="135"/>
      <c r="E58" s="134"/>
      <c r="F58" s="134"/>
    </row>
    <row r="59" spans="1:6" x14ac:dyDescent="0.25">
      <c r="A59" s="1"/>
      <c r="B59" s="135"/>
      <c r="C59" s="135"/>
      <c r="D59" s="135"/>
      <c r="E59" s="134"/>
      <c r="F59" s="134"/>
    </row>
    <row r="60" spans="1:6" x14ac:dyDescent="0.25">
      <c r="A60" s="1"/>
      <c r="B60" s="135"/>
      <c r="C60" s="135"/>
      <c r="D60" s="135"/>
      <c r="E60" s="134"/>
      <c r="F60" s="134"/>
    </row>
    <row r="61" spans="1:6" x14ac:dyDescent="0.25">
      <c r="A61" s="1"/>
      <c r="B61" s="135"/>
      <c r="C61" s="135"/>
      <c r="D61" s="135"/>
      <c r="E61" s="134"/>
      <c r="F61" s="134"/>
    </row>
    <row r="62" spans="1:6" x14ac:dyDescent="0.25">
      <c r="A62" s="1"/>
      <c r="B62" s="135"/>
      <c r="C62" s="135"/>
      <c r="D62" s="135"/>
      <c r="E62" s="134"/>
      <c r="F62" s="134"/>
    </row>
    <row r="63" spans="1:6" x14ac:dyDescent="0.25">
      <c r="A63" s="1"/>
      <c r="B63" s="135"/>
      <c r="C63" s="135"/>
      <c r="D63" s="135"/>
      <c r="E63" s="134"/>
      <c r="F63" s="134"/>
    </row>
    <row r="64" spans="1:6" x14ac:dyDescent="0.25">
      <c r="A64" s="1"/>
      <c r="B64" s="135"/>
      <c r="C64" s="135"/>
      <c r="D64" s="135"/>
      <c r="E64" s="134"/>
      <c r="F64" s="134"/>
    </row>
    <row r="65" spans="1:6" x14ac:dyDescent="0.25">
      <c r="A65" s="1"/>
      <c r="B65" s="135"/>
      <c r="C65" s="135"/>
      <c r="D65" s="135"/>
      <c r="E65" s="134"/>
      <c r="F65" s="134"/>
    </row>
    <row r="66" spans="1:6" x14ac:dyDescent="0.25">
      <c r="A66" s="1"/>
      <c r="B66" s="135"/>
      <c r="C66" s="135"/>
      <c r="D66" s="135"/>
      <c r="E66" s="134"/>
      <c r="F66" s="134"/>
    </row>
    <row r="67" spans="1:6" x14ac:dyDescent="0.25">
      <c r="A67" s="1"/>
      <c r="B67" s="135"/>
      <c r="C67" s="135"/>
      <c r="D67" s="135"/>
      <c r="E67" s="134"/>
      <c r="F67" s="134"/>
    </row>
    <row r="68" spans="1:6" x14ac:dyDescent="0.25">
      <c r="A68" s="1"/>
      <c r="B68" s="135"/>
      <c r="C68" s="135"/>
      <c r="D68" s="135"/>
      <c r="E68" s="134"/>
      <c r="F68" s="134"/>
    </row>
    <row r="69" spans="1:6" x14ac:dyDescent="0.25">
      <c r="A69" s="1"/>
      <c r="B69" s="135"/>
      <c r="C69" s="135"/>
      <c r="D69" s="135"/>
      <c r="E69" s="134"/>
      <c r="F69" s="134"/>
    </row>
    <row r="70" spans="1:6" x14ac:dyDescent="0.25">
      <c r="A70" s="1"/>
      <c r="B70" s="135"/>
      <c r="C70" s="135"/>
      <c r="D70" s="135"/>
      <c r="E70" s="134"/>
      <c r="F70" s="134"/>
    </row>
    <row r="71" spans="1:6" x14ac:dyDescent="0.25">
      <c r="A71" s="1"/>
      <c r="B71" s="135"/>
      <c r="C71" s="135"/>
      <c r="D71" s="135"/>
      <c r="E71" s="134"/>
      <c r="F71" s="134"/>
    </row>
    <row r="72" spans="1:6" x14ac:dyDescent="0.25">
      <c r="A72" s="1"/>
      <c r="B72" s="135"/>
      <c r="C72" s="135"/>
      <c r="D72" s="135"/>
      <c r="E72" s="134"/>
      <c r="F72" s="134"/>
    </row>
    <row r="73" spans="1:6" x14ac:dyDescent="0.25">
      <c r="A73" s="1"/>
      <c r="B73" s="135"/>
      <c r="C73" s="135"/>
      <c r="D73" s="135"/>
      <c r="E73" s="134"/>
      <c r="F73" s="134"/>
    </row>
    <row r="74" spans="1:6" x14ac:dyDescent="0.25">
      <c r="A74" s="1"/>
      <c r="B74" s="135"/>
      <c r="C74" s="135"/>
      <c r="D74" s="135"/>
      <c r="E74" s="134"/>
      <c r="F74" s="134"/>
    </row>
    <row r="75" spans="1:6" x14ac:dyDescent="0.25">
      <c r="A75" s="1"/>
      <c r="B75" s="135"/>
      <c r="C75" s="135"/>
      <c r="D75" s="135"/>
      <c r="E75" s="134"/>
      <c r="F75" s="134"/>
    </row>
    <row r="76" spans="1:6" x14ac:dyDescent="0.25">
      <c r="A76" s="1"/>
      <c r="B76" s="135"/>
      <c r="C76" s="135"/>
      <c r="D76" s="135"/>
      <c r="E76" s="134"/>
      <c r="F76" s="134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17"/>
  <sheetViews>
    <sheetView workbookViewId="0">
      <selection activeCell="A9" sqref="A9"/>
    </sheetView>
  </sheetViews>
  <sheetFormatPr defaultRowHeight="15" x14ac:dyDescent="0.25"/>
  <cols>
    <col min="1" max="1" width="6.5703125" customWidth="1"/>
    <col min="2" max="2" width="6" customWidth="1"/>
    <col min="3" max="3" width="12.28515625" customWidth="1"/>
    <col min="4" max="4" width="33" customWidth="1"/>
    <col min="5" max="5" width="6.28515625" customWidth="1"/>
    <col min="9" max="9" width="10.7109375" customWidth="1"/>
    <col min="10" max="15" width="0" hidden="1" customWidth="1"/>
    <col min="16" max="16" width="11.85546875" customWidth="1"/>
    <col min="17" max="29" width="0" hidden="1" customWidth="1"/>
  </cols>
  <sheetData>
    <row r="1" spans="1:26" ht="35.1" customHeight="1" x14ac:dyDescent="0.25">
      <c r="A1" s="247" t="s">
        <v>19</v>
      </c>
      <c r="B1" s="248"/>
      <c r="C1" s="248"/>
      <c r="D1" s="249"/>
      <c r="E1" s="132"/>
      <c r="F1" s="11"/>
      <c r="W1">
        <v>30.126000000000001</v>
      </c>
    </row>
    <row r="2" spans="1:26" ht="20.100000000000001" customHeight="1" x14ac:dyDescent="0.25">
      <c r="A2" s="247" t="s">
        <v>20</v>
      </c>
      <c r="B2" s="248"/>
      <c r="C2" s="248"/>
      <c r="D2" s="249"/>
      <c r="E2" s="132"/>
      <c r="F2" s="11"/>
      <c r="I2" s="132" t="s">
        <v>17</v>
      </c>
      <c r="J2" s="11"/>
      <c r="K2" s="3"/>
      <c r="L2" s="3"/>
      <c r="M2" s="3"/>
      <c r="N2" s="3"/>
      <c r="O2" s="3"/>
      <c r="P2" s="5"/>
    </row>
    <row r="3" spans="1:26" ht="20.100000000000001" customHeight="1" x14ac:dyDescent="0.25">
      <c r="A3" s="247" t="s">
        <v>21</v>
      </c>
      <c r="B3" s="248"/>
      <c r="C3" s="248"/>
      <c r="D3" s="249"/>
      <c r="E3" s="132"/>
      <c r="F3" s="11"/>
      <c r="I3" s="132" t="s">
        <v>15</v>
      </c>
      <c r="J3" s="11"/>
      <c r="K3" s="3"/>
      <c r="L3" s="3"/>
      <c r="M3" s="3"/>
      <c r="N3" s="3"/>
      <c r="O3" s="3"/>
      <c r="P3" s="5"/>
    </row>
    <row r="4" spans="1:26" x14ac:dyDescent="0.25">
      <c r="A4" s="5" t="s">
        <v>0</v>
      </c>
      <c r="B4" s="3"/>
      <c r="C4" s="3"/>
      <c r="D4" s="3"/>
      <c r="E4" s="3"/>
      <c r="F4" s="3"/>
      <c r="I4" s="132" t="s">
        <v>84</v>
      </c>
      <c r="J4" s="11"/>
      <c r="K4" s="3"/>
      <c r="L4" s="3"/>
      <c r="M4" s="3"/>
      <c r="N4" s="3"/>
      <c r="O4" s="3"/>
      <c r="P4" s="232">
        <v>45263</v>
      </c>
    </row>
    <row r="5" spans="1:26" x14ac:dyDescent="0.25">
      <c r="A5" s="5" t="s">
        <v>491</v>
      </c>
      <c r="B5" s="3"/>
      <c r="C5" s="3"/>
      <c r="D5" s="3"/>
      <c r="E5" s="3"/>
      <c r="F5" s="3"/>
    </row>
    <row r="6" spans="1:26" x14ac:dyDescent="0.25">
      <c r="A6" s="3"/>
      <c r="B6" s="3"/>
      <c r="C6" s="3"/>
      <c r="D6" s="3"/>
      <c r="E6" s="3"/>
      <c r="F6" s="3"/>
    </row>
    <row r="7" spans="1:26" x14ac:dyDescent="0.25">
      <c r="A7" s="3"/>
      <c r="B7" s="3"/>
      <c r="C7" s="3"/>
      <c r="D7" s="3"/>
      <c r="E7" s="3"/>
      <c r="F7" s="3"/>
    </row>
    <row r="8" spans="1:26" x14ac:dyDescent="0.25">
      <c r="A8" s="4" t="s">
        <v>509</v>
      </c>
      <c r="B8" s="3"/>
      <c r="C8" s="3"/>
      <c r="D8" s="3"/>
      <c r="E8" s="3"/>
      <c r="F8" s="3"/>
    </row>
    <row r="9" spans="1:26" ht="15.75" x14ac:dyDescent="0.25">
      <c r="A9" s="150" t="s">
        <v>74</v>
      </c>
      <c r="B9" s="150" t="s">
        <v>75</v>
      </c>
      <c r="C9" s="150" t="s">
        <v>76</v>
      </c>
      <c r="D9" s="150" t="s">
        <v>77</v>
      </c>
      <c r="E9" s="150" t="s">
        <v>78</v>
      </c>
      <c r="F9" s="150" t="s">
        <v>79</v>
      </c>
      <c r="G9" s="150" t="s">
        <v>53</v>
      </c>
      <c r="H9" s="150" t="s">
        <v>54</v>
      </c>
      <c r="I9" s="150" t="s">
        <v>80</v>
      </c>
      <c r="J9" s="150"/>
      <c r="K9" s="150"/>
      <c r="L9" s="150"/>
      <c r="M9" s="150"/>
      <c r="N9" s="150"/>
      <c r="O9" s="150"/>
      <c r="P9" s="150" t="s">
        <v>81</v>
      </c>
      <c r="Q9" s="146"/>
      <c r="R9" s="146"/>
      <c r="S9" s="150" t="s">
        <v>82</v>
      </c>
      <c r="T9" s="147"/>
      <c r="U9" s="147"/>
      <c r="V9" s="150" t="s">
        <v>83</v>
      </c>
      <c r="W9" s="145"/>
      <c r="X9" s="145"/>
      <c r="Y9" s="145"/>
      <c r="Z9" s="145"/>
    </row>
    <row r="10" spans="1:26" x14ac:dyDescent="0.25">
      <c r="A10" s="200"/>
      <c r="B10" s="200"/>
      <c r="C10" s="201"/>
      <c r="D10" s="202" t="s">
        <v>67</v>
      </c>
      <c r="E10" s="200"/>
      <c r="F10" s="203"/>
      <c r="G10" s="204"/>
      <c r="H10" s="204"/>
      <c r="I10" s="204"/>
      <c r="J10" s="200"/>
      <c r="K10" s="200"/>
      <c r="L10" s="200"/>
      <c r="M10" s="200"/>
      <c r="N10" s="200"/>
      <c r="O10" s="200"/>
      <c r="P10" s="200"/>
      <c r="Q10" s="205"/>
      <c r="R10" s="205"/>
      <c r="S10" s="200"/>
      <c r="T10" s="205"/>
      <c r="U10" s="205"/>
      <c r="V10" s="205"/>
      <c r="W10" s="205"/>
      <c r="X10" s="205"/>
      <c r="Y10" s="205"/>
      <c r="Z10" s="205"/>
    </row>
    <row r="11" spans="1:26" x14ac:dyDescent="0.25">
      <c r="A11" s="206"/>
      <c r="B11" s="206"/>
      <c r="C11" s="206"/>
      <c r="D11" s="206" t="s">
        <v>439</v>
      </c>
      <c r="E11" s="206"/>
      <c r="F11" s="207"/>
      <c r="G11" s="208"/>
      <c r="H11" s="208"/>
      <c r="I11" s="208"/>
      <c r="J11" s="206"/>
      <c r="K11" s="206"/>
      <c r="L11" s="206"/>
      <c r="M11" s="206"/>
      <c r="N11" s="206"/>
      <c r="O11" s="206"/>
      <c r="P11" s="206"/>
      <c r="Q11" s="205"/>
      <c r="R11" s="205"/>
      <c r="S11" s="206"/>
      <c r="T11" s="205"/>
      <c r="U11" s="205"/>
      <c r="V11" s="205"/>
      <c r="W11" s="205"/>
      <c r="X11" s="205"/>
      <c r="Y11" s="205"/>
      <c r="Z11" s="205"/>
    </row>
    <row r="12" spans="1:26" ht="24.95" customHeight="1" x14ac:dyDescent="0.25">
      <c r="A12" s="209">
        <v>91</v>
      </c>
      <c r="B12" s="210" t="s">
        <v>445</v>
      </c>
      <c r="C12" s="211">
        <v>597999993</v>
      </c>
      <c r="D12" s="210" t="s">
        <v>492</v>
      </c>
      <c r="E12" s="210" t="s">
        <v>447</v>
      </c>
      <c r="F12" s="212">
        <v>1</v>
      </c>
      <c r="G12" s="213">
        <f>vetranie!F20</f>
        <v>0</v>
      </c>
      <c r="H12" s="213"/>
      <c r="I12" s="213">
        <f>ROUND(F12*(G12+H12),2)</f>
        <v>0</v>
      </c>
      <c r="J12" s="210">
        <f>ROUND(F12*(N12),2)</f>
        <v>700</v>
      </c>
      <c r="K12" s="214">
        <f>ROUND(F12*(O12),2)</f>
        <v>0</v>
      </c>
      <c r="L12" s="214">
        <f>ROUND(F12*(G12+H12),2)</f>
        <v>0</v>
      </c>
      <c r="M12" s="214"/>
      <c r="N12" s="214">
        <v>700</v>
      </c>
      <c r="O12" s="214"/>
      <c r="P12" s="207">
        <v>0</v>
      </c>
      <c r="Q12" s="215"/>
      <c r="R12" s="215">
        <v>0.01</v>
      </c>
      <c r="S12" s="207">
        <f>ROUND(F12*(X12),3)</f>
        <v>0</v>
      </c>
      <c r="X12">
        <v>0</v>
      </c>
      <c r="Z12">
        <v>0</v>
      </c>
    </row>
    <row r="13" spans="1:26" ht="24.95" customHeight="1" x14ac:dyDescent="0.25">
      <c r="A13" s="209">
        <v>92</v>
      </c>
      <c r="B13" s="210" t="s">
        <v>448</v>
      </c>
      <c r="C13" s="211">
        <v>5512335003</v>
      </c>
      <c r="D13" s="210" t="s">
        <v>493</v>
      </c>
      <c r="E13" s="210" t="s">
        <v>447</v>
      </c>
      <c r="F13" s="212">
        <v>1</v>
      </c>
      <c r="G13" s="213"/>
      <c r="H13" s="213">
        <f>vetranie!G20</f>
        <v>0</v>
      </c>
      <c r="I13" s="213">
        <f>ROUND(F13*(G13+H13),2)</f>
        <v>0</v>
      </c>
      <c r="J13" s="210">
        <f>ROUND(F13*(N13),2)</f>
        <v>6580</v>
      </c>
      <c r="K13" s="214">
        <f>ROUND(F13*(O13),2)</f>
        <v>0</v>
      </c>
      <c r="L13" s="214"/>
      <c r="M13" s="214">
        <f>ROUND(F13*(G13+H13),2)</f>
        <v>0</v>
      </c>
      <c r="N13" s="214">
        <v>6580</v>
      </c>
      <c r="O13" s="214"/>
      <c r="P13" s="207">
        <v>0</v>
      </c>
      <c r="Q13" s="215"/>
      <c r="R13" s="215">
        <v>5.4000000000000001E-4</v>
      </c>
      <c r="S13" s="207">
        <f>ROUND(F13*(X13),3)</f>
        <v>0</v>
      </c>
      <c r="X13">
        <v>0</v>
      </c>
      <c r="Z13">
        <v>0</v>
      </c>
    </row>
    <row r="14" spans="1:26" x14ac:dyDescent="0.25">
      <c r="A14" s="206"/>
      <c r="B14" s="206"/>
      <c r="C14" s="206"/>
      <c r="D14" s="206" t="s">
        <v>439</v>
      </c>
      <c r="E14" s="206"/>
      <c r="F14" s="207"/>
      <c r="G14" s="216">
        <f>ROUND((SUM(L11:L13))/1,2)</f>
        <v>0</v>
      </c>
      <c r="H14" s="216">
        <f>ROUND((SUM(M11:M13))/1,2)</f>
        <v>0</v>
      </c>
      <c r="I14" s="216">
        <f>ROUND((SUM(I11:I13))/1,2)</f>
        <v>0</v>
      </c>
      <c r="J14" s="206"/>
      <c r="K14" s="206"/>
      <c r="L14" s="206">
        <f>ROUND((SUM(L11:L13))/1,2)</f>
        <v>0</v>
      </c>
      <c r="M14" s="206">
        <f>ROUND((SUM(M11:M13))/1,2)</f>
        <v>0</v>
      </c>
      <c r="N14" s="206"/>
      <c r="O14" s="206"/>
      <c r="P14" s="217">
        <v>0</v>
      </c>
      <c r="S14" s="207">
        <f>ROUND((SUM(S11:S13))/1,2)</f>
        <v>0</v>
      </c>
    </row>
    <row r="15" spans="1:26" x14ac:dyDescent="0.25">
      <c r="A15" s="214"/>
      <c r="B15" s="214"/>
      <c r="C15" s="214"/>
      <c r="D15" s="214"/>
      <c r="E15" s="214"/>
      <c r="F15" s="218"/>
      <c r="G15" s="219"/>
      <c r="H15" s="219"/>
      <c r="I15" s="219"/>
      <c r="J15" s="214"/>
      <c r="K15" s="214"/>
      <c r="L15" s="214"/>
      <c r="M15" s="214"/>
      <c r="N15" s="214"/>
      <c r="O15" s="214"/>
      <c r="P15" s="214"/>
      <c r="S15" s="214"/>
    </row>
    <row r="16" spans="1:26" x14ac:dyDescent="0.25">
      <c r="A16" s="206"/>
      <c r="B16" s="206"/>
      <c r="C16" s="206"/>
      <c r="D16" s="220" t="s">
        <v>67</v>
      </c>
      <c r="E16" s="206"/>
      <c r="F16" s="207"/>
      <c r="G16" s="216">
        <f>ROUND((SUM(L10:L15))/2,2)</f>
        <v>0</v>
      </c>
      <c r="H16" s="216">
        <f>ROUND((SUM(M10:M15))/2,2)</f>
        <v>0</v>
      </c>
      <c r="I16" s="216">
        <f>ROUND((SUM(I10:I15))/2,2)</f>
        <v>0</v>
      </c>
      <c r="J16" s="206"/>
      <c r="K16" s="206"/>
      <c r="L16" s="206">
        <f>ROUND((SUM(L10:L15))/2,2)</f>
        <v>0</v>
      </c>
      <c r="M16" s="206">
        <f>ROUND((SUM(M10:M15))/2,2)</f>
        <v>0</v>
      </c>
      <c r="N16" s="206"/>
      <c r="O16" s="206"/>
      <c r="P16" s="217">
        <f>ROUND((SUM(P10:P15))/2,2)</f>
        <v>0</v>
      </c>
      <c r="S16" s="217">
        <f>ROUND((SUM(S10:S15))/2,2)</f>
        <v>0</v>
      </c>
    </row>
    <row r="17" spans="1:26" x14ac:dyDescent="0.25">
      <c r="A17" s="221"/>
      <c r="B17" s="221"/>
      <c r="C17" s="221"/>
      <c r="D17" s="221"/>
      <c r="E17" s="221"/>
      <c r="F17" s="222" t="s">
        <v>450</v>
      </c>
      <c r="G17" s="223">
        <f>ROUND((SUM(L10:L16))/3,2)</f>
        <v>0</v>
      </c>
      <c r="H17" s="223">
        <f>ROUND((SUM(M10:M16))/3,2)</f>
        <v>0</v>
      </c>
      <c r="I17" s="223">
        <f>ROUND((SUM(I10:I16))/3,2)</f>
        <v>0</v>
      </c>
      <c r="J17" s="221"/>
      <c r="K17" s="221"/>
      <c r="L17" s="221">
        <f>ROUND((SUM(L10:L16))/3,2)</f>
        <v>0</v>
      </c>
      <c r="M17" s="221">
        <f>ROUND((SUM(M10:M16))/3,2)</f>
        <v>0</v>
      </c>
      <c r="N17" s="221"/>
      <c r="O17" s="221"/>
      <c r="P17" s="222">
        <f>ROUND((SUM(P10:P16))/3,2)</f>
        <v>0</v>
      </c>
      <c r="S17" s="222">
        <f>ROUND((SUM(S10:S16))/3,2)</f>
        <v>0</v>
      </c>
      <c r="Z17">
        <f>(SUM(Z10:Z16))</f>
        <v>0</v>
      </c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landscape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U20"/>
  <sheetViews>
    <sheetView workbookViewId="0">
      <selection activeCell="A8" sqref="A8"/>
    </sheetView>
  </sheetViews>
  <sheetFormatPr defaultRowHeight="15" x14ac:dyDescent="0.25"/>
  <cols>
    <col min="3" max="3" width="26.7109375" customWidth="1"/>
    <col min="4" max="5" width="9.140625" customWidth="1"/>
    <col min="8" max="8" width="10.42578125" customWidth="1"/>
    <col min="9" max="13" width="9.140625" hidden="1" customWidth="1"/>
    <col min="14" max="14" width="1.85546875" customWidth="1"/>
    <col min="15" max="15" width="10.5703125" customWidth="1"/>
    <col min="16" max="16" width="9.140625" customWidth="1"/>
    <col min="17" max="17" width="9.140625" hidden="1" customWidth="1"/>
    <col min="18" max="21" width="0" hidden="1" customWidth="1"/>
  </cols>
  <sheetData>
    <row r="1" spans="1:21" x14ac:dyDescent="0.25">
      <c r="A1" s="247" t="s">
        <v>19</v>
      </c>
      <c r="B1" s="248"/>
      <c r="C1" s="248"/>
      <c r="D1" s="248"/>
      <c r="E1" s="248"/>
      <c r="F1" s="248"/>
      <c r="G1" s="249"/>
      <c r="H1" s="132" t="s">
        <v>17</v>
      </c>
      <c r="I1" s="11"/>
      <c r="J1" s="3"/>
      <c r="K1" s="3"/>
      <c r="L1" s="3"/>
      <c r="M1" s="3"/>
      <c r="N1" s="3"/>
      <c r="O1" s="5"/>
      <c r="P1" s="1"/>
      <c r="Q1" s="1"/>
      <c r="R1" s="3"/>
      <c r="U1" s="3"/>
    </row>
    <row r="2" spans="1:21" x14ac:dyDescent="0.25">
      <c r="A2" s="247" t="s">
        <v>20</v>
      </c>
      <c r="B2" s="248"/>
      <c r="C2" s="248"/>
      <c r="D2" s="248"/>
      <c r="E2" s="248"/>
      <c r="F2" s="248"/>
      <c r="G2" s="249"/>
      <c r="H2" s="132" t="s">
        <v>15</v>
      </c>
      <c r="I2" s="11"/>
      <c r="J2" s="3"/>
      <c r="K2" s="3"/>
      <c r="L2" s="3"/>
      <c r="M2" s="3"/>
      <c r="N2" s="3"/>
      <c r="O2" s="5"/>
      <c r="P2" s="1"/>
      <c r="Q2" s="1"/>
      <c r="R2" s="3"/>
      <c r="U2" s="3"/>
    </row>
    <row r="3" spans="1:21" x14ac:dyDescent="0.25">
      <c r="A3" s="247" t="s">
        <v>21</v>
      </c>
      <c r="B3" s="248"/>
      <c r="C3" s="248"/>
      <c r="D3" s="248"/>
      <c r="E3" s="248"/>
      <c r="F3" s="248"/>
      <c r="G3" s="249"/>
      <c r="H3" s="132" t="s">
        <v>84</v>
      </c>
      <c r="I3" s="11"/>
      <c r="J3" s="3"/>
      <c r="K3" s="3"/>
      <c r="L3" s="3"/>
      <c r="M3" s="3"/>
      <c r="N3" s="3"/>
      <c r="O3" s="232">
        <v>45263</v>
      </c>
      <c r="P3" s="1"/>
      <c r="Q3" s="1"/>
      <c r="R3" s="3"/>
      <c r="U3" s="3"/>
    </row>
    <row r="4" spans="1:21" x14ac:dyDescent="0.25">
      <c r="A4" s="5" t="s">
        <v>85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"/>
      <c r="Q4" s="1"/>
      <c r="R4" s="3"/>
      <c r="U4" s="3"/>
    </row>
    <row r="5" spans="1:21" x14ac:dyDescent="0.25">
      <c r="A5" s="148" t="s">
        <v>491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1"/>
      <c r="Q5" s="1"/>
      <c r="R5" s="3"/>
      <c r="U5" s="3"/>
    </row>
    <row r="6" spans="1:2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1"/>
      <c r="Q6" s="1"/>
      <c r="R6" s="3"/>
      <c r="U6" s="3"/>
    </row>
    <row r="7" spans="1:21" x14ac:dyDescent="0.25">
      <c r="A7" s="14" t="s">
        <v>509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"/>
      <c r="Q7" s="1"/>
      <c r="R7" s="13"/>
      <c r="U7" s="13"/>
    </row>
    <row r="8" spans="1:21" ht="15.75" x14ac:dyDescent="0.25">
      <c r="A8" s="150" t="s">
        <v>75</v>
      </c>
      <c r="B8" s="150" t="s">
        <v>76</v>
      </c>
      <c r="C8" s="150" t="s">
        <v>77</v>
      </c>
      <c r="D8" s="150" t="s">
        <v>78</v>
      </c>
      <c r="E8" s="150" t="s">
        <v>79</v>
      </c>
      <c r="F8" s="150" t="s">
        <v>53</v>
      </c>
      <c r="G8" s="150" t="s">
        <v>54</v>
      </c>
      <c r="H8" s="150" t="s">
        <v>80</v>
      </c>
      <c r="I8" s="150"/>
      <c r="J8" s="150"/>
      <c r="K8" s="150"/>
      <c r="L8" s="150"/>
      <c r="M8" s="150"/>
      <c r="N8" s="150"/>
      <c r="O8" s="150" t="s">
        <v>81</v>
      </c>
      <c r="P8" s="146"/>
      <c r="Q8" s="146"/>
      <c r="R8" s="150" t="s">
        <v>82</v>
      </c>
      <c r="S8" s="147"/>
      <c r="T8" s="147"/>
      <c r="U8" s="150" t="s">
        <v>83</v>
      </c>
    </row>
    <row r="9" spans="1:21" x14ac:dyDescent="0.25">
      <c r="A9" s="136"/>
      <c r="B9" s="151"/>
      <c r="C9" s="140" t="s">
        <v>67</v>
      </c>
      <c r="D9" s="136"/>
      <c r="E9" s="152"/>
      <c r="F9" s="137"/>
      <c r="G9" s="137"/>
      <c r="H9" s="137"/>
      <c r="I9" s="136"/>
      <c r="J9" s="136"/>
      <c r="K9" s="136"/>
      <c r="L9" s="136"/>
      <c r="M9" s="136"/>
      <c r="N9" s="136"/>
      <c r="O9" s="136"/>
      <c r="P9" s="107"/>
      <c r="Q9" s="107"/>
      <c r="R9" s="136"/>
      <c r="S9" s="139"/>
      <c r="T9" s="139"/>
      <c r="U9" s="136"/>
    </row>
    <row r="10" spans="1:21" x14ac:dyDescent="0.25">
      <c r="A10" s="107"/>
      <c r="B10" s="154"/>
      <c r="C10" s="154" t="s">
        <v>439</v>
      </c>
      <c r="D10" s="107"/>
      <c r="E10" s="153"/>
      <c r="F10" s="70"/>
      <c r="G10" s="70"/>
      <c r="H10" s="70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39"/>
      <c r="T10" s="139"/>
      <c r="U10" s="107"/>
    </row>
    <row r="11" spans="1:21" x14ac:dyDescent="0.25">
      <c r="A11" s="164" t="s">
        <v>115</v>
      </c>
      <c r="B11" s="170" t="s">
        <v>494</v>
      </c>
      <c r="C11" s="164" t="s">
        <v>396</v>
      </c>
      <c r="D11" s="224" t="s">
        <v>141</v>
      </c>
      <c r="E11" s="226">
        <v>1</v>
      </c>
      <c r="F11" s="166">
        <v>0</v>
      </c>
      <c r="G11" s="166">
        <v>0</v>
      </c>
      <c r="H11" s="166">
        <f t="shared" ref="H11:H16" si="0">ROUND(E11*(F11+G11),2)</f>
        <v>0</v>
      </c>
      <c r="I11" s="164">
        <f t="shared" ref="I11:I16" si="1">ROUND(E11*(M11),2)</f>
        <v>0</v>
      </c>
      <c r="J11" s="167">
        <f t="shared" ref="J11:J16" si="2">ROUND(E11*(N11),2)</f>
        <v>0</v>
      </c>
      <c r="K11" s="167">
        <f t="shared" ref="K11:K16" si="3">ROUND(E11*(F11),2)</f>
        <v>0</v>
      </c>
      <c r="L11" s="167">
        <f t="shared" ref="L11:L16" si="4">ROUND(E11*(G11),2)</f>
        <v>0</v>
      </c>
      <c r="M11" s="167">
        <v>0</v>
      </c>
      <c r="N11" s="167"/>
      <c r="O11" s="171"/>
      <c r="P11" s="171"/>
      <c r="Q11" s="171"/>
      <c r="R11" s="167">
        <f t="shared" ref="R11:R16" si="5">ROUND(E11*(O11),3)</f>
        <v>0</v>
      </c>
      <c r="S11" s="168"/>
      <c r="T11" s="168"/>
      <c r="U11" s="171"/>
    </row>
    <row r="12" spans="1:21" ht="23.25" customHeight="1" x14ac:dyDescent="0.25">
      <c r="A12" s="164" t="s">
        <v>115</v>
      </c>
      <c r="B12" s="170" t="s">
        <v>495</v>
      </c>
      <c r="C12" s="164" t="s">
        <v>395</v>
      </c>
      <c r="D12" s="164" t="s">
        <v>141</v>
      </c>
      <c r="E12" s="165">
        <v>4</v>
      </c>
      <c r="F12" s="166">
        <v>0</v>
      </c>
      <c r="G12" s="166">
        <v>0</v>
      </c>
      <c r="H12" s="166">
        <f t="shared" si="0"/>
        <v>0</v>
      </c>
      <c r="I12" s="164">
        <f t="shared" si="1"/>
        <v>0</v>
      </c>
      <c r="J12" s="167">
        <f t="shared" si="2"/>
        <v>0</v>
      </c>
      <c r="K12" s="167">
        <f t="shared" si="3"/>
        <v>0</v>
      </c>
      <c r="L12" s="167">
        <f t="shared" si="4"/>
        <v>0</v>
      </c>
      <c r="M12" s="167">
        <v>0</v>
      </c>
      <c r="N12" s="167"/>
      <c r="O12" s="171"/>
      <c r="P12" s="171"/>
      <c r="Q12" s="171"/>
      <c r="R12" s="167">
        <f t="shared" si="5"/>
        <v>0</v>
      </c>
      <c r="S12" s="168"/>
      <c r="T12" s="168"/>
      <c r="U12" s="171"/>
    </row>
    <row r="13" spans="1:21" ht="39.75" customHeight="1" x14ac:dyDescent="0.25">
      <c r="A13" s="164" t="s">
        <v>115</v>
      </c>
      <c r="B13" s="170" t="s">
        <v>496</v>
      </c>
      <c r="C13" s="164" t="s">
        <v>399</v>
      </c>
      <c r="D13" s="164" t="s">
        <v>141</v>
      </c>
      <c r="E13" s="165">
        <v>2</v>
      </c>
      <c r="F13" s="166">
        <v>0</v>
      </c>
      <c r="G13" s="166">
        <v>0</v>
      </c>
      <c r="H13" s="166">
        <f t="shared" si="0"/>
        <v>0</v>
      </c>
      <c r="I13" s="164">
        <f t="shared" si="1"/>
        <v>0</v>
      </c>
      <c r="J13" s="167">
        <f t="shared" si="2"/>
        <v>0</v>
      </c>
      <c r="K13" s="167">
        <f t="shared" si="3"/>
        <v>0</v>
      </c>
      <c r="L13" s="167">
        <f t="shared" si="4"/>
        <v>0</v>
      </c>
      <c r="M13" s="167">
        <v>0</v>
      </c>
      <c r="N13" s="167"/>
      <c r="O13" s="171"/>
      <c r="P13" s="171"/>
      <c r="Q13" s="171"/>
      <c r="R13" s="167">
        <f t="shared" si="5"/>
        <v>0</v>
      </c>
      <c r="S13" s="168"/>
      <c r="T13" s="168"/>
      <c r="U13" s="171"/>
    </row>
    <row r="14" spans="1:21" x14ac:dyDescent="0.25">
      <c r="A14" s="164" t="s">
        <v>115</v>
      </c>
      <c r="B14" s="170" t="s">
        <v>497</v>
      </c>
      <c r="C14" s="164" t="s">
        <v>398</v>
      </c>
      <c r="D14" s="164" t="s">
        <v>141</v>
      </c>
      <c r="E14" s="165">
        <v>2</v>
      </c>
      <c r="F14" s="166">
        <v>0</v>
      </c>
      <c r="G14" s="166">
        <v>0</v>
      </c>
      <c r="H14" s="166">
        <f t="shared" si="0"/>
        <v>0</v>
      </c>
      <c r="I14" s="164">
        <f t="shared" si="1"/>
        <v>0</v>
      </c>
      <c r="J14" s="167">
        <f t="shared" si="2"/>
        <v>0</v>
      </c>
      <c r="K14" s="167">
        <f t="shared" si="3"/>
        <v>0</v>
      </c>
      <c r="L14" s="167">
        <f t="shared" si="4"/>
        <v>0</v>
      </c>
      <c r="M14" s="167">
        <v>0</v>
      </c>
      <c r="N14" s="167"/>
      <c r="O14" s="171"/>
      <c r="P14" s="171"/>
      <c r="Q14" s="171"/>
      <c r="R14" s="167">
        <f t="shared" si="5"/>
        <v>0</v>
      </c>
      <c r="S14" s="168"/>
      <c r="T14" s="168"/>
      <c r="U14" s="171"/>
    </row>
    <row r="15" spans="1:21" ht="34.5" x14ac:dyDescent="0.25">
      <c r="A15" s="164" t="s">
        <v>115</v>
      </c>
      <c r="B15" s="170" t="s">
        <v>498</v>
      </c>
      <c r="C15" s="164" t="s">
        <v>400</v>
      </c>
      <c r="D15" s="164" t="s">
        <v>141</v>
      </c>
      <c r="E15" s="165">
        <v>4</v>
      </c>
      <c r="F15" s="166">
        <v>0</v>
      </c>
      <c r="G15" s="166">
        <v>0</v>
      </c>
      <c r="H15" s="166">
        <f t="shared" si="0"/>
        <v>0</v>
      </c>
      <c r="I15" s="164">
        <f t="shared" si="1"/>
        <v>0</v>
      </c>
      <c r="J15" s="167">
        <f t="shared" si="2"/>
        <v>0</v>
      </c>
      <c r="K15" s="167">
        <f t="shared" si="3"/>
        <v>0</v>
      </c>
      <c r="L15" s="167">
        <f t="shared" si="4"/>
        <v>0</v>
      </c>
      <c r="M15" s="167">
        <v>0</v>
      </c>
      <c r="N15" s="167"/>
      <c r="O15" s="171"/>
      <c r="P15" s="171"/>
      <c r="Q15" s="171"/>
      <c r="R15" s="167">
        <f t="shared" si="5"/>
        <v>0</v>
      </c>
      <c r="S15" s="168"/>
      <c r="T15" s="168"/>
      <c r="U15" s="171"/>
    </row>
    <row r="16" spans="1:21" x14ac:dyDescent="0.25">
      <c r="A16" s="164" t="s">
        <v>115</v>
      </c>
      <c r="B16" s="170" t="s">
        <v>499</v>
      </c>
      <c r="C16" s="164" t="s">
        <v>404</v>
      </c>
      <c r="D16" s="164" t="s">
        <v>141</v>
      </c>
      <c r="E16" s="165">
        <v>1</v>
      </c>
      <c r="F16" s="166">
        <v>0</v>
      </c>
      <c r="G16" s="166">
        <v>0</v>
      </c>
      <c r="H16" s="166">
        <f t="shared" si="0"/>
        <v>0</v>
      </c>
      <c r="I16" s="164">
        <f t="shared" si="1"/>
        <v>0</v>
      </c>
      <c r="J16" s="167">
        <f t="shared" si="2"/>
        <v>0</v>
      </c>
      <c r="K16" s="167">
        <f t="shared" si="3"/>
        <v>0</v>
      </c>
      <c r="L16" s="167">
        <f t="shared" si="4"/>
        <v>0</v>
      </c>
      <c r="M16" s="167">
        <v>0</v>
      </c>
      <c r="N16" s="167"/>
      <c r="O16" s="171"/>
      <c r="P16" s="171"/>
      <c r="Q16" s="171"/>
      <c r="R16" s="167">
        <f t="shared" si="5"/>
        <v>0</v>
      </c>
      <c r="S16" s="168"/>
      <c r="T16" s="168"/>
      <c r="U16" s="171"/>
    </row>
    <row r="17" spans="1:21" x14ac:dyDescent="0.25">
      <c r="A17" s="107"/>
      <c r="B17" s="154"/>
      <c r="C17" s="154" t="s">
        <v>439</v>
      </c>
      <c r="D17" s="107"/>
      <c r="E17" s="153"/>
      <c r="F17" s="143">
        <f>ROUND((SUM(K10:K16))/1,2)</f>
        <v>0</v>
      </c>
      <c r="G17" s="143">
        <f>ROUND((SUM(L10:L16))/1,2)</f>
        <v>0</v>
      </c>
      <c r="H17" s="143">
        <f>ROUND((SUM(H10:H16))/1,2)</f>
        <v>0</v>
      </c>
      <c r="I17" s="107"/>
      <c r="J17" s="107"/>
      <c r="K17" s="107">
        <f>ROUND((SUM(K10:K15))/1,2)</f>
        <v>0</v>
      </c>
      <c r="L17" s="107">
        <f>ROUND((SUM(L10:L15))/1,2)</f>
        <v>0</v>
      </c>
      <c r="M17" s="107"/>
      <c r="N17" s="107"/>
      <c r="O17" s="163"/>
      <c r="P17" s="1"/>
      <c r="Q17" s="1"/>
      <c r="R17" s="163">
        <f>ROUND((SUM(R10:R15))/1,2)</f>
        <v>0</v>
      </c>
      <c r="S17" s="172"/>
      <c r="T17" s="172"/>
      <c r="U17" s="2">
        <f>ROUND((SUM(U10:U15))/1,2)</f>
        <v>0</v>
      </c>
    </row>
    <row r="18" spans="1:21" x14ac:dyDescent="0.25">
      <c r="A18" s="1"/>
      <c r="B18" s="1"/>
      <c r="C18" s="1"/>
      <c r="D18" s="1"/>
      <c r="E18" s="149"/>
      <c r="F18" s="135"/>
      <c r="G18" s="135"/>
      <c r="H18" s="135"/>
      <c r="I18" s="1"/>
      <c r="J18" s="1"/>
      <c r="K18" s="1"/>
      <c r="L18" s="1"/>
      <c r="M18" s="1"/>
      <c r="N18" s="1"/>
      <c r="O18" s="1"/>
      <c r="P18" s="1"/>
      <c r="Q18" s="1"/>
      <c r="R18" s="1"/>
      <c r="U18" s="1"/>
    </row>
    <row r="19" spans="1:21" x14ac:dyDescent="0.25">
      <c r="A19" s="107"/>
      <c r="B19" s="107"/>
      <c r="C19" s="2" t="s">
        <v>67</v>
      </c>
      <c r="D19" s="107"/>
      <c r="E19" s="153"/>
      <c r="F19" s="143">
        <f>ROUND((SUM(K9:K18))/2,2)</f>
        <v>0</v>
      </c>
      <c r="G19" s="143">
        <f>ROUND((SUM(L9:L18))/2,2)</f>
        <v>0</v>
      </c>
      <c r="H19" s="143">
        <f>ROUND((SUM(H9:H18))/2,2)</f>
        <v>0</v>
      </c>
      <c r="I19" s="107"/>
      <c r="J19" s="107"/>
      <c r="K19" s="107">
        <f>ROUND((SUM(K9:K18))/2,2)</f>
        <v>0</v>
      </c>
      <c r="L19" s="107">
        <f>ROUND((SUM(L9:L18))/2,2)</f>
        <v>0</v>
      </c>
      <c r="M19" s="107"/>
      <c r="N19" s="107"/>
      <c r="O19" s="163"/>
      <c r="P19" s="1"/>
      <c r="Q19" s="1"/>
      <c r="R19" s="163">
        <f>ROUND((SUM(R9:R18))/2,2)</f>
        <v>0</v>
      </c>
      <c r="U19" s="2">
        <f>ROUND((SUM(U9:U18))/2,2)</f>
        <v>0</v>
      </c>
    </row>
    <row r="20" spans="1:21" x14ac:dyDescent="0.25">
      <c r="A20" s="173"/>
      <c r="B20" s="173"/>
      <c r="C20" s="173" t="s">
        <v>73</v>
      </c>
      <c r="D20" s="173"/>
      <c r="E20" s="174"/>
      <c r="F20" s="175">
        <f>ROUND((SUM(K9:K19))/3,2)</f>
        <v>0</v>
      </c>
      <c r="G20" s="175">
        <f>ROUND((SUM(L9:L19))/3,2)</f>
        <v>0</v>
      </c>
      <c r="H20" s="175">
        <f>ROUND((SUM(H9:H19))/3,2)</f>
        <v>0</v>
      </c>
      <c r="I20" s="173"/>
      <c r="J20" s="173">
        <f>ROUND((SUM(J9:J19))/3,2)</f>
        <v>0</v>
      </c>
      <c r="K20" s="173">
        <f>ROUND((SUM(K9:K19))/3,2)</f>
        <v>0</v>
      </c>
      <c r="L20" s="173">
        <f>ROUND((SUM(L9:L19))/3,2)</f>
        <v>0</v>
      </c>
      <c r="M20" s="173"/>
      <c r="N20" s="173"/>
      <c r="O20" s="174"/>
      <c r="P20" s="173"/>
      <c r="Q20" s="173"/>
      <c r="R20" s="174">
        <f>ROUND((SUM(R9:R19))/3,2)</f>
        <v>0</v>
      </c>
      <c r="S20" s="176"/>
      <c r="T20" s="176"/>
      <c r="U20" s="173">
        <f>ROUND((SUM(U9:U19))/3,2)</f>
        <v>0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orientation="landscape" horizontalDpi="4294967293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A41"/>
  <sheetViews>
    <sheetView workbookViewId="0">
      <selection activeCell="B2" sqref="B2:J2"/>
    </sheetView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3"/>
      <c r="C1" s="13"/>
      <c r="D1" s="13"/>
      <c r="E1" s="13"/>
      <c r="F1" s="14" t="s">
        <v>510</v>
      </c>
      <c r="G1" s="13"/>
      <c r="H1" s="13"/>
      <c r="I1" s="13"/>
      <c r="J1" s="13"/>
      <c r="W1">
        <v>30.126000000000001</v>
      </c>
    </row>
    <row r="2" spans="1:23" ht="30" customHeight="1" thickTop="1" x14ac:dyDescent="0.25">
      <c r="A2" s="12"/>
      <c r="B2" s="244" t="s">
        <v>0</v>
      </c>
      <c r="C2" s="245"/>
      <c r="D2" s="245"/>
      <c r="E2" s="245"/>
      <c r="F2" s="245"/>
      <c r="G2" s="245"/>
      <c r="H2" s="245"/>
      <c r="I2" s="245"/>
      <c r="J2" s="246"/>
    </row>
    <row r="3" spans="1:23" ht="18" customHeight="1" x14ac:dyDescent="0.25">
      <c r="A3" s="12"/>
      <c r="B3" s="33" t="s">
        <v>269</v>
      </c>
      <c r="C3" s="34"/>
      <c r="D3" s="35"/>
      <c r="E3" s="35"/>
      <c r="F3" s="35"/>
      <c r="G3" s="16"/>
      <c r="H3" s="16"/>
      <c r="I3" s="36" t="s">
        <v>14</v>
      </c>
      <c r="J3" s="29"/>
    </row>
    <row r="4" spans="1:23" ht="18" customHeight="1" x14ac:dyDescent="0.25">
      <c r="A4" s="12"/>
      <c r="B4" s="22"/>
      <c r="C4" s="19"/>
      <c r="D4" s="16"/>
      <c r="E4" s="16"/>
      <c r="F4" s="16"/>
      <c r="G4" s="16"/>
      <c r="H4" s="16"/>
      <c r="I4" s="36" t="s">
        <v>15</v>
      </c>
      <c r="J4" s="29"/>
    </row>
    <row r="5" spans="1:23" ht="18" customHeight="1" thickBot="1" x14ac:dyDescent="0.3">
      <c r="A5" s="12"/>
      <c r="B5" s="37" t="s">
        <v>16</v>
      </c>
      <c r="C5" s="19"/>
      <c r="D5" s="16"/>
      <c r="E5" s="16"/>
      <c r="F5" s="38" t="s">
        <v>17</v>
      </c>
      <c r="G5" s="16"/>
      <c r="H5" s="16"/>
      <c r="I5" s="36" t="s">
        <v>18</v>
      </c>
      <c r="J5" s="233">
        <v>45263</v>
      </c>
    </row>
    <row r="6" spans="1:23" ht="24.95" customHeight="1" thickTop="1" x14ac:dyDescent="0.25">
      <c r="A6" s="12"/>
      <c r="B6" s="238" t="s">
        <v>19</v>
      </c>
      <c r="C6" s="239"/>
      <c r="D6" s="239"/>
      <c r="E6" s="239"/>
      <c r="F6" s="239"/>
      <c r="G6" s="239"/>
      <c r="H6" s="239"/>
      <c r="I6" s="239"/>
      <c r="J6" s="240"/>
    </row>
    <row r="7" spans="1:23" ht="18" customHeight="1" x14ac:dyDescent="0.25">
      <c r="A7" s="12"/>
      <c r="B7" s="47" t="s">
        <v>22</v>
      </c>
      <c r="C7" s="40"/>
      <c r="D7" s="17"/>
      <c r="E7" s="17"/>
      <c r="F7" s="17"/>
      <c r="G7" s="48" t="s">
        <v>23</v>
      </c>
      <c r="H7" s="17"/>
      <c r="I7" s="27"/>
      <c r="J7" s="41"/>
    </row>
    <row r="8" spans="1:23" ht="20.100000000000001" customHeight="1" x14ac:dyDescent="0.25">
      <c r="A8" s="12"/>
      <c r="B8" s="241" t="s">
        <v>20</v>
      </c>
      <c r="C8" s="242"/>
      <c r="D8" s="242"/>
      <c r="E8" s="242"/>
      <c r="F8" s="242"/>
      <c r="G8" s="242"/>
      <c r="H8" s="242"/>
      <c r="I8" s="242"/>
      <c r="J8" s="243"/>
    </row>
    <row r="9" spans="1:23" ht="18" customHeight="1" x14ac:dyDescent="0.25">
      <c r="A9" s="12"/>
      <c r="B9" s="37" t="s">
        <v>22</v>
      </c>
      <c r="C9" s="19"/>
      <c r="D9" s="16"/>
      <c r="E9" s="16"/>
      <c r="F9" s="16"/>
      <c r="G9" s="38" t="s">
        <v>23</v>
      </c>
      <c r="H9" s="16"/>
      <c r="I9" s="26"/>
      <c r="J9" s="29"/>
    </row>
    <row r="10" spans="1:23" ht="20.100000000000001" customHeight="1" x14ac:dyDescent="0.25">
      <c r="A10" s="12"/>
      <c r="B10" s="241" t="s">
        <v>21</v>
      </c>
      <c r="C10" s="242"/>
      <c r="D10" s="242"/>
      <c r="E10" s="242"/>
      <c r="F10" s="242"/>
      <c r="G10" s="242"/>
      <c r="H10" s="242"/>
      <c r="I10" s="242"/>
      <c r="J10" s="243"/>
    </row>
    <row r="11" spans="1:23" ht="18" customHeight="1" thickBot="1" x14ac:dyDescent="0.3">
      <c r="A11" s="12"/>
      <c r="B11" s="37" t="s">
        <v>22</v>
      </c>
      <c r="C11" s="19"/>
      <c r="D11" s="16"/>
      <c r="E11" s="16"/>
      <c r="F11" s="16"/>
      <c r="G11" s="38" t="s">
        <v>23</v>
      </c>
      <c r="H11" s="16"/>
      <c r="I11" s="26"/>
      <c r="J11" s="29"/>
    </row>
    <row r="12" spans="1:23" ht="18" customHeight="1" thickTop="1" x14ac:dyDescent="0.25">
      <c r="A12" s="12"/>
      <c r="B12" s="42"/>
      <c r="C12" s="43"/>
      <c r="D12" s="44"/>
      <c r="E12" s="44"/>
      <c r="F12" s="44"/>
      <c r="G12" s="44"/>
      <c r="H12" s="44"/>
      <c r="I12" s="45"/>
      <c r="J12" s="46"/>
    </row>
    <row r="13" spans="1:23" ht="18" customHeight="1" x14ac:dyDescent="0.25">
      <c r="A13" s="12"/>
      <c r="B13" s="39"/>
      <c r="C13" s="40"/>
      <c r="D13" s="17"/>
      <c r="E13" s="17"/>
      <c r="F13" s="17"/>
      <c r="G13" s="17"/>
      <c r="H13" s="17"/>
      <c r="I13" s="27"/>
      <c r="J13" s="41"/>
    </row>
    <row r="14" spans="1:23" ht="18" customHeight="1" thickBot="1" x14ac:dyDescent="0.3">
      <c r="A14" s="12"/>
      <c r="B14" s="22"/>
      <c r="C14" s="19"/>
      <c r="D14" s="16"/>
      <c r="E14" s="16"/>
      <c r="F14" s="16"/>
      <c r="G14" s="16"/>
      <c r="H14" s="16"/>
      <c r="I14" s="26"/>
      <c r="J14" s="29"/>
    </row>
    <row r="15" spans="1:23" ht="18" customHeight="1" thickTop="1" x14ac:dyDescent="0.25">
      <c r="A15" s="12"/>
      <c r="B15" s="81" t="s">
        <v>24</v>
      </c>
      <c r="C15" s="82" t="s">
        <v>5</v>
      </c>
      <c r="D15" s="82" t="s">
        <v>53</v>
      </c>
      <c r="E15" s="83" t="s">
        <v>54</v>
      </c>
      <c r="F15" s="97" t="s">
        <v>55</v>
      </c>
      <c r="G15" s="49" t="s">
        <v>30</v>
      </c>
      <c r="H15" s="52" t="s">
        <v>31</v>
      </c>
      <c r="I15" s="96"/>
      <c r="J15" s="46"/>
    </row>
    <row r="16" spans="1:23" ht="18" customHeight="1" x14ac:dyDescent="0.25">
      <c r="A16" s="12"/>
      <c r="B16" s="84">
        <v>1</v>
      </c>
      <c r="C16" s="85" t="s">
        <v>25</v>
      </c>
      <c r="D16" s="86">
        <f>'Rekap 27390'!B18</f>
        <v>0</v>
      </c>
      <c r="E16" s="87">
        <f>'Rekap 27390'!C18</f>
        <v>0</v>
      </c>
      <c r="F16" s="98">
        <f>'Rekap 27390'!D18</f>
        <v>0</v>
      </c>
      <c r="G16" s="50">
        <v>6</v>
      </c>
      <c r="H16" s="107" t="s">
        <v>32</v>
      </c>
      <c r="I16" s="117"/>
      <c r="J16" s="109">
        <v>0</v>
      </c>
    </row>
    <row r="17" spans="1:26" ht="18" customHeight="1" x14ac:dyDescent="0.25">
      <c r="A17" s="12"/>
      <c r="B17" s="57">
        <v>2</v>
      </c>
      <c r="C17" s="61" t="s">
        <v>26</v>
      </c>
      <c r="D17" s="67"/>
      <c r="E17" s="65"/>
      <c r="F17" s="70"/>
      <c r="G17" s="51">
        <v>7</v>
      </c>
      <c r="H17" s="108" t="s">
        <v>33</v>
      </c>
      <c r="I17" s="117"/>
      <c r="J17" s="110">
        <f>'SO 27390'!Z54</f>
        <v>0</v>
      </c>
    </row>
    <row r="18" spans="1:26" ht="18" customHeight="1" x14ac:dyDescent="0.25">
      <c r="A18" s="12"/>
      <c r="B18" s="58">
        <v>3</v>
      </c>
      <c r="C18" s="62" t="s">
        <v>27</v>
      </c>
      <c r="D18" s="68"/>
      <c r="E18" s="66"/>
      <c r="F18" s="71"/>
      <c r="G18" s="51">
        <v>8</v>
      </c>
      <c r="H18" s="108" t="s">
        <v>34</v>
      </c>
      <c r="I18" s="117"/>
      <c r="J18" s="110">
        <v>0</v>
      </c>
    </row>
    <row r="19" spans="1:26" ht="18" customHeight="1" x14ac:dyDescent="0.25">
      <c r="A19" s="12"/>
      <c r="B19" s="58">
        <v>4</v>
      </c>
      <c r="C19" s="62" t="s">
        <v>28</v>
      </c>
      <c r="D19" s="68"/>
      <c r="E19" s="66"/>
      <c r="F19" s="71"/>
      <c r="G19" s="51">
        <v>9</v>
      </c>
      <c r="H19" s="115"/>
      <c r="I19" s="117"/>
      <c r="J19" s="116"/>
    </row>
    <row r="20" spans="1:26" ht="18" customHeight="1" thickBot="1" x14ac:dyDescent="0.3">
      <c r="A20" s="12"/>
      <c r="B20" s="58">
        <v>5</v>
      </c>
      <c r="C20" s="63" t="s">
        <v>29</v>
      </c>
      <c r="D20" s="69"/>
      <c r="E20" s="91"/>
      <c r="F20" s="99">
        <f>SUM(F16:F19)</f>
        <v>0</v>
      </c>
      <c r="G20" s="51">
        <v>10</v>
      </c>
      <c r="H20" s="108" t="s">
        <v>29</v>
      </c>
      <c r="I20" s="119"/>
      <c r="J20" s="90">
        <f>SUM(J16:J19)</f>
        <v>0</v>
      </c>
    </row>
    <row r="21" spans="1:26" ht="18" customHeight="1" thickTop="1" x14ac:dyDescent="0.25">
      <c r="A21" s="12"/>
      <c r="B21" s="55" t="s">
        <v>42</v>
      </c>
      <c r="C21" s="59" t="s">
        <v>43</v>
      </c>
      <c r="D21" s="64"/>
      <c r="E21" s="18"/>
      <c r="F21" s="89"/>
      <c r="G21" s="55" t="s">
        <v>49</v>
      </c>
      <c r="H21" s="52" t="s">
        <v>43</v>
      </c>
      <c r="I21" s="27"/>
      <c r="J21" s="120"/>
    </row>
    <row r="22" spans="1:26" ht="18" customHeight="1" x14ac:dyDescent="0.25">
      <c r="A22" s="12"/>
      <c r="B22" s="50">
        <v>11</v>
      </c>
      <c r="C22" s="53" t="s">
        <v>44</v>
      </c>
      <c r="D22" s="77"/>
      <c r="E22" s="79" t="s">
        <v>47</v>
      </c>
      <c r="F22" s="70">
        <f>((F16*U22*0)+(F17*V22*0)+(F18*W22*0))/100</f>
        <v>0</v>
      </c>
      <c r="G22" s="50">
        <v>16</v>
      </c>
      <c r="H22" s="107" t="s">
        <v>50</v>
      </c>
      <c r="I22" s="118" t="s">
        <v>47</v>
      </c>
      <c r="J22" s="109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2"/>
      <c r="B23" s="51">
        <v>12</v>
      </c>
      <c r="C23" s="54" t="s">
        <v>45</v>
      </c>
      <c r="D23" s="56"/>
      <c r="E23" s="79" t="s">
        <v>48</v>
      </c>
      <c r="F23" s="71">
        <f>((F16*U23*0)+(F17*V23*0)+(F18*W23*0))/100</f>
        <v>0</v>
      </c>
      <c r="G23" s="51">
        <v>17</v>
      </c>
      <c r="H23" s="108" t="s">
        <v>51</v>
      </c>
      <c r="I23" s="118" t="s">
        <v>47</v>
      </c>
      <c r="J23" s="110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2"/>
      <c r="B24" s="51">
        <v>13</v>
      </c>
      <c r="C24" s="54" t="s">
        <v>46</v>
      </c>
      <c r="D24" s="56"/>
      <c r="E24" s="79" t="s">
        <v>47</v>
      </c>
      <c r="F24" s="71">
        <f>((F16*U24*0)+(F17*V24*0)+(F18*W24*0))/100</f>
        <v>0</v>
      </c>
      <c r="G24" s="51">
        <v>18</v>
      </c>
      <c r="H24" s="108" t="s">
        <v>52</v>
      </c>
      <c r="I24" s="118" t="s">
        <v>48</v>
      </c>
      <c r="J24" s="110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2"/>
      <c r="B25" s="51">
        <v>14</v>
      </c>
      <c r="C25" s="19"/>
      <c r="D25" s="56"/>
      <c r="E25" s="80"/>
      <c r="F25" s="78"/>
      <c r="G25" s="51">
        <v>19</v>
      </c>
      <c r="H25" s="115"/>
      <c r="I25" s="117"/>
      <c r="J25" s="116"/>
    </row>
    <row r="26" spans="1:26" ht="18" customHeight="1" thickBot="1" x14ac:dyDescent="0.3">
      <c r="A26" s="12"/>
      <c r="B26" s="51">
        <v>15</v>
      </c>
      <c r="C26" s="54"/>
      <c r="D26" s="56"/>
      <c r="E26" s="56"/>
      <c r="F26" s="100"/>
      <c r="G26" s="51">
        <v>20</v>
      </c>
      <c r="H26" s="108" t="s">
        <v>29</v>
      </c>
      <c r="I26" s="119"/>
      <c r="J26" s="90">
        <f>SUM(J22:J25)+SUM(F22:F25)</f>
        <v>0</v>
      </c>
    </row>
    <row r="27" spans="1:26" ht="18" customHeight="1" thickTop="1" x14ac:dyDescent="0.25">
      <c r="A27" s="12"/>
      <c r="B27" s="92"/>
      <c r="C27" s="131" t="s">
        <v>58</v>
      </c>
      <c r="D27" s="124"/>
      <c r="E27" s="93"/>
      <c r="F27" s="28"/>
      <c r="G27" s="101" t="s">
        <v>35</v>
      </c>
      <c r="H27" s="95" t="s">
        <v>36</v>
      </c>
      <c r="I27" s="27"/>
      <c r="J27" s="30"/>
    </row>
    <row r="28" spans="1:26" ht="18" customHeight="1" x14ac:dyDescent="0.25">
      <c r="A28" s="12"/>
      <c r="B28" s="25"/>
      <c r="C28" s="122"/>
      <c r="D28" s="125"/>
      <c r="E28" s="21"/>
      <c r="F28" s="12"/>
      <c r="G28" s="102">
        <v>21</v>
      </c>
      <c r="H28" s="106" t="s">
        <v>37</v>
      </c>
      <c r="I28" s="112"/>
      <c r="J28" s="88">
        <f>F20+J20+F26+J26</f>
        <v>0</v>
      </c>
    </row>
    <row r="29" spans="1:26" ht="18" customHeight="1" x14ac:dyDescent="0.25">
      <c r="A29" s="12"/>
      <c r="B29" s="72"/>
      <c r="C29" s="123"/>
      <c r="D29" s="126"/>
      <c r="E29" s="21"/>
      <c r="F29" s="12"/>
      <c r="G29" s="50">
        <v>22</v>
      </c>
      <c r="H29" s="107" t="s">
        <v>38</v>
      </c>
      <c r="I29" s="113">
        <f>J28-SUM('SO 27390'!K9:'SO 27390'!K53)</f>
        <v>0</v>
      </c>
      <c r="J29" s="109">
        <f>ROUND(((ROUND(I29,2)*20)*1/100),2)</f>
        <v>0</v>
      </c>
    </row>
    <row r="30" spans="1:26" ht="18" customHeight="1" x14ac:dyDescent="0.25">
      <c r="A30" s="12"/>
      <c r="B30" s="22"/>
      <c r="C30" s="115"/>
      <c r="D30" s="117"/>
      <c r="E30" s="21"/>
      <c r="F30" s="12"/>
      <c r="G30" s="51">
        <v>23</v>
      </c>
      <c r="H30" s="108" t="s">
        <v>39</v>
      </c>
      <c r="I30" s="79">
        <f>SUM('SO 27390'!K9:'SO 27390'!K53)</f>
        <v>0</v>
      </c>
      <c r="J30" s="110">
        <f>ROUND(((ROUND(I30,2)*0)/100),2)</f>
        <v>0</v>
      </c>
    </row>
    <row r="31" spans="1:26" ht="18" customHeight="1" x14ac:dyDescent="0.25">
      <c r="A31" s="12"/>
      <c r="B31" s="23"/>
      <c r="C31" s="127"/>
      <c r="D31" s="128"/>
      <c r="E31" s="21"/>
      <c r="F31" s="12"/>
      <c r="G31" s="102">
        <v>24</v>
      </c>
      <c r="H31" s="106" t="s">
        <v>40</v>
      </c>
      <c r="I31" s="105"/>
      <c r="J31" s="121">
        <f>SUM(J28:J30)</f>
        <v>0</v>
      </c>
    </row>
    <row r="32" spans="1:26" ht="18" customHeight="1" thickBot="1" x14ac:dyDescent="0.3">
      <c r="A32" s="12"/>
      <c r="B32" s="39"/>
      <c r="C32" s="1"/>
      <c r="D32" s="114"/>
      <c r="E32" s="73"/>
      <c r="F32" s="74"/>
      <c r="G32" s="50" t="s">
        <v>41</v>
      </c>
      <c r="H32" s="1"/>
      <c r="I32" s="114"/>
      <c r="J32" s="111"/>
    </row>
    <row r="33" spans="1:10" ht="18" customHeight="1" thickTop="1" x14ac:dyDescent="0.25">
      <c r="A33" s="12"/>
      <c r="B33" s="92"/>
      <c r="C33" s="93"/>
      <c r="D33" s="129" t="s">
        <v>56</v>
      </c>
      <c r="E33" s="76"/>
      <c r="F33" s="94"/>
      <c r="G33" s="103">
        <v>26</v>
      </c>
      <c r="H33" s="130" t="s">
        <v>57</v>
      </c>
      <c r="I33" s="28"/>
      <c r="J33" s="104"/>
    </row>
    <row r="34" spans="1:10" ht="18" customHeight="1" x14ac:dyDescent="0.25">
      <c r="A34" s="12"/>
      <c r="B34" s="24"/>
      <c r="C34" s="20"/>
      <c r="D34" s="15"/>
      <c r="E34" s="15"/>
      <c r="F34" s="15"/>
      <c r="G34" s="15"/>
      <c r="H34" s="15"/>
      <c r="I34" s="28"/>
      <c r="J34" s="31"/>
    </row>
    <row r="35" spans="1:10" ht="18" customHeight="1" x14ac:dyDescent="0.25">
      <c r="A35" s="12"/>
      <c r="B35" s="25"/>
      <c r="C35" s="21"/>
      <c r="D35" s="3"/>
      <c r="E35" s="3"/>
      <c r="F35" s="3"/>
      <c r="G35" s="3"/>
      <c r="H35" s="3"/>
      <c r="I35" s="12"/>
      <c r="J35" s="32"/>
    </row>
    <row r="36" spans="1:10" ht="18" customHeight="1" x14ac:dyDescent="0.25">
      <c r="A36" s="12"/>
      <c r="B36" s="25"/>
      <c r="C36" s="21"/>
      <c r="D36" s="3"/>
      <c r="E36" s="3"/>
      <c r="F36" s="3"/>
      <c r="G36" s="3"/>
      <c r="H36" s="3"/>
      <c r="I36" s="12"/>
      <c r="J36" s="32"/>
    </row>
    <row r="37" spans="1:10" ht="18" customHeight="1" x14ac:dyDescent="0.25">
      <c r="A37" s="12"/>
      <c r="B37" s="25"/>
      <c r="C37" s="21"/>
      <c r="D37" s="3"/>
      <c r="E37" s="3"/>
      <c r="F37" s="3"/>
      <c r="G37" s="3"/>
      <c r="H37" s="3"/>
      <c r="I37" s="12"/>
      <c r="J37" s="32"/>
    </row>
    <row r="38" spans="1:10" ht="18" customHeight="1" x14ac:dyDescent="0.25">
      <c r="A38" s="12"/>
      <c r="B38" s="25"/>
      <c r="C38" s="21"/>
      <c r="D38" s="3"/>
      <c r="E38" s="3"/>
      <c r="F38" s="3"/>
      <c r="G38" s="3"/>
      <c r="H38" s="3"/>
      <c r="I38" s="12"/>
      <c r="J38" s="32"/>
    </row>
    <row r="39" spans="1:10" ht="18" customHeight="1" x14ac:dyDescent="0.25">
      <c r="A39" s="12"/>
      <c r="B39" s="25"/>
      <c r="C39" s="21"/>
      <c r="D39" s="3"/>
      <c r="E39" s="3"/>
      <c r="F39" s="3"/>
      <c r="G39" s="3"/>
      <c r="H39" s="3"/>
      <c r="I39" s="12"/>
      <c r="J39" s="32"/>
    </row>
    <row r="40" spans="1:10" ht="18" customHeight="1" thickBot="1" x14ac:dyDescent="0.3">
      <c r="A40" s="12"/>
      <c r="B40" s="72"/>
      <c r="C40" s="73"/>
      <c r="D40" s="13"/>
      <c r="E40" s="13"/>
      <c r="F40" s="13"/>
      <c r="G40" s="13"/>
      <c r="H40" s="13"/>
      <c r="I40" s="74"/>
      <c r="J40" s="75"/>
    </row>
    <row r="41" spans="1:10" ht="15.75" thickTop="1" x14ac:dyDescent="0.25">
      <c r="A41" s="12"/>
      <c r="B41" s="76"/>
      <c r="C41" s="76"/>
      <c r="D41" s="76"/>
      <c r="E41" s="76"/>
      <c r="F41" s="76"/>
      <c r="G41" s="76"/>
      <c r="H41" s="76"/>
      <c r="I41" s="76"/>
      <c r="J41" s="76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Z500"/>
  <sheetViews>
    <sheetView workbookViewId="0">
      <selection activeCell="A9" sqref="A9"/>
    </sheetView>
  </sheetViews>
  <sheetFormatPr defaultColWidth="0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9" width="9.140625" hidden="1" customWidth="1"/>
    <col min="10" max="26" width="0" hidden="1" customWidth="1"/>
    <col min="27" max="16384" width="9.140625" hidden="1"/>
  </cols>
  <sheetData>
    <row r="1" spans="1:26" ht="35.1" customHeight="1" x14ac:dyDescent="0.25">
      <c r="A1" s="247" t="s">
        <v>19</v>
      </c>
      <c r="B1" s="248"/>
      <c r="C1" s="248"/>
      <c r="D1" s="249"/>
      <c r="E1" s="132" t="s">
        <v>17</v>
      </c>
      <c r="F1" s="11"/>
      <c r="W1">
        <v>30.126000000000001</v>
      </c>
    </row>
    <row r="2" spans="1:26" ht="20.100000000000001" customHeight="1" x14ac:dyDescent="0.25">
      <c r="A2" s="247" t="s">
        <v>20</v>
      </c>
      <c r="B2" s="248"/>
      <c r="C2" s="248"/>
      <c r="D2" s="249"/>
      <c r="E2" s="132" t="s">
        <v>15</v>
      </c>
      <c r="F2" s="11"/>
    </row>
    <row r="3" spans="1:26" ht="20.100000000000001" customHeight="1" x14ac:dyDescent="0.25">
      <c r="A3" s="247" t="s">
        <v>21</v>
      </c>
      <c r="B3" s="248"/>
      <c r="C3" s="248"/>
      <c r="D3" s="249"/>
      <c r="E3" s="132" t="s">
        <v>506</v>
      </c>
      <c r="F3" s="11"/>
    </row>
    <row r="4" spans="1:26" x14ac:dyDescent="0.25">
      <c r="A4" s="5" t="s">
        <v>0</v>
      </c>
      <c r="B4" s="3"/>
      <c r="C4" s="3"/>
      <c r="D4" s="3"/>
      <c r="E4" s="3"/>
      <c r="F4" s="3"/>
    </row>
    <row r="5" spans="1:26" x14ac:dyDescent="0.25">
      <c r="A5" s="5" t="s">
        <v>269</v>
      </c>
      <c r="B5" s="3"/>
      <c r="C5" s="3"/>
      <c r="D5" s="3"/>
      <c r="E5" s="3"/>
      <c r="F5" s="3"/>
    </row>
    <row r="6" spans="1:26" x14ac:dyDescent="0.25">
      <c r="A6" s="3"/>
      <c r="B6" s="3"/>
      <c r="C6" s="3"/>
      <c r="D6" s="3"/>
      <c r="E6" s="3"/>
      <c r="F6" s="3"/>
    </row>
    <row r="7" spans="1:26" x14ac:dyDescent="0.25">
      <c r="A7" s="3"/>
      <c r="B7" s="3"/>
      <c r="C7" s="3"/>
      <c r="D7" s="3"/>
      <c r="E7" s="3"/>
      <c r="F7" s="3"/>
    </row>
    <row r="8" spans="1:26" x14ac:dyDescent="0.25">
      <c r="A8" s="4" t="s">
        <v>509</v>
      </c>
      <c r="B8" s="3"/>
      <c r="C8" s="3"/>
      <c r="D8" s="3"/>
      <c r="E8" s="3"/>
      <c r="F8" s="3"/>
    </row>
    <row r="9" spans="1:26" x14ac:dyDescent="0.25">
      <c r="A9" s="133" t="s">
        <v>59</v>
      </c>
      <c r="B9" s="133" t="s">
        <v>53</v>
      </c>
      <c r="C9" s="133" t="s">
        <v>54</v>
      </c>
      <c r="D9" s="133" t="s">
        <v>29</v>
      </c>
      <c r="E9" s="133" t="s">
        <v>60</v>
      </c>
      <c r="F9" s="133" t="s">
        <v>61</v>
      </c>
    </row>
    <row r="10" spans="1:26" x14ac:dyDescent="0.25">
      <c r="A10" s="140" t="s">
        <v>63</v>
      </c>
      <c r="B10" s="141"/>
      <c r="C10" s="137"/>
      <c r="D10" s="137"/>
      <c r="E10" s="138"/>
      <c r="F10" s="138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</row>
    <row r="11" spans="1:26" x14ac:dyDescent="0.25">
      <c r="A11" s="107" t="s">
        <v>143</v>
      </c>
      <c r="B11" s="70">
        <f>'SO 27390'!L13</f>
        <v>0</v>
      </c>
      <c r="C11" s="70">
        <f>'SO 27390'!M13</f>
        <v>0</v>
      </c>
      <c r="D11" s="70">
        <f>'SO 27390'!I13</f>
        <v>0</v>
      </c>
      <c r="E11" s="142">
        <f>'SO 27390'!S13</f>
        <v>0</v>
      </c>
      <c r="F11" s="142">
        <f>'SO 27390'!V13</f>
        <v>0</v>
      </c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</row>
    <row r="12" spans="1:26" x14ac:dyDescent="0.25">
      <c r="A12" s="107" t="s">
        <v>144</v>
      </c>
      <c r="B12" s="70">
        <f>'SO 27390'!L22</f>
        <v>0</v>
      </c>
      <c r="C12" s="70">
        <f>'SO 27390'!M22</f>
        <v>0</v>
      </c>
      <c r="D12" s="70">
        <f>'SO 27390'!I22</f>
        <v>0</v>
      </c>
      <c r="E12" s="142">
        <f>'SO 27390'!S22</f>
        <v>83.47</v>
      </c>
      <c r="F12" s="142">
        <f>'SO 27390'!V22</f>
        <v>0</v>
      </c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</row>
    <row r="13" spans="1:26" x14ac:dyDescent="0.25">
      <c r="A13" s="107" t="s">
        <v>145</v>
      </c>
      <c r="B13" s="70">
        <f>'SO 27390'!L29</f>
        <v>0</v>
      </c>
      <c r="C13" s="70">
        <f>'SO 27390'!M29</f>
        <v>0</v>
      </c>
      <c r="D13" s="70">
        <f>'SO 27390'!I29</f>
        <v>0</v>
      </c>
      <c r="E13" s="142">
        <f>'SO 27390'!S29</f>
        <v>224.35</v>
      </c>
      <c r="F13" s="142">
        <f>'SO 27390'!V29</f>
        <v>0</v>
      </c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</row>
    <row r="14" spans="1:26" x14ac:dyDescent="0.25">
      <c r="A14" s="107" t="s">
        <v>147</v>
      </c>
      <c r="B14" s="70">
        <f>'SO 27390'!L35</f>
        <v>0</v>
      </c>
      <c r="C14" s="70">
        <f>'SO 27390'!M35</f>
        <v>0</v>
      </c>
      <c r="D14" s="70">
        <f>'SO 27390'!I35</f>
        <v>0</v>
      </c>
      <c r="E14" s="142">
        <f>'SO 27390'!S35</f>
        <v>545.13</v>
      </c>
      <c r="F14" s="142">
        <f>'SO 27390'!V35</f>
        <v>0</v>
      </c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</row>
    <row r="15" spans="1:26" x14ac:dyDescent="0.25">
      <c r="A15" s="107" t="s">
        <v>64</v>
      </c>
      <c r="B15" s="70">
        <f>'SO 27390'!L42</f>
        <v>0</v>
      </c>
      <c r="C15" s="70">
        <f>'SO 27390'!M42</f>
        <v>0</v>
      </c>
      <c r="D15" s="70">
        <f>'SO 27390'!I42</f>
        <v>0</v>
      </c>
      <c r="E15" s="142">
        <f>'SO 27390'!S42</f>
        <v>374.76</v>
      </c>
      <c r="F15" s="142">
        <f>'SO 27390'!V42</f>
        <v>0</v>
      </c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</row>
    <row r="16" spans="1:26" x14ac:dyDescent="0.25">
      <c r="A16" s="107" t="s">
        <v>65</v>
      </c>
      <c r="B16" s="70">
        <f>'SO 27390'!L47</f>
        <v>0</v>
      </c>
      <c r="C16" s="70">
        <f>'SO 27390'!M47</f>
        <v>0</v>
      </c>
      <c r="D16" s="70">
        <f>'SO 27390'!I47</f>
        <v>0</v>
      </c>
      <c r="E16" s="142">
        <f>'SO 27390'!S47</f>
        <v>0</v>
      </c>
      <c r="F16" s="142">
        <f>'SO 27390'!V47</f>
        <v>0</v>
      </c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</row>
    <row r="17" spans="1:26" x14ac:dyDescent="0.25">
      <c r="A17" s="107" t="s">
        <v>66</v>
      </c>
      <c r="B17" s="70">
        <f>'SO 27390'!L51</f>
        <v>0</v>
      </c>
      <c r="C17" s="70">
        <f>'SO 27390'!M51</f>
        <v>0</v>
      </c>
      <c r="D17" s="70">
        <f>'SO 27390'!I51</f>
        <v>0</v>
      </c>
      <c r="E17" s="142">
        <f>'SO 27390'!S51</f>
        <v>0</v>
      </c>
      <c r="F17" s="142">
        <f>'SO 27390'!V51</f>
        <v>0</v>
      </c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</row>
    <row r="18" spans="1:26" x14ac:dyDescent="0.25">
      <c r="A18" s="2" t="s">
        <v>63</v>
      </c>
      <c r="B18" s="143">
        <f>'SO 27390'!L53</f>
        <v>0</v>
      </c>
      <c r="C18" s="143">
        <f>'SO 27390'!M53</f>
        <v>0</v>
      </c>
      <c r="D18" s="143">
        <f>'SO 27390'!I53</f>
        <v>0</v>
      </c>
      <c r="E18" s="144">
        <f>'SO 27390'!S53</f>
        <v>1227.71</v>
      </c>
      <c r="F18" s="144">
        <f>'SO 27390'!V53</f>
        <v>0</v>
      </c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39"/>
      <c r="T18" s="139"/>
      <c r="U18" s="139"/>
      <c r="V18" s="139"/>
      <c r="W18" s="139"/>
      <c r="X18" s="139"/>
      <c r="Y18" s="139"/>
      <c r="Z18" s="139"/>
    </row>
    <row r="19" spans="1:26" x14ac:dyDescent="0.25">
      <c r="A19" s="1"/>
      <c r="B19" s="135"/>
      <c r="C19" s="135"/>
      <c r="D19" s="135"/>
      <c r="E19" s="134"/>
      <c r="F19" s="134"/>
    </row>
    <row r="20" spans="1:26" x14ac:dyDescent="0.25">
      <c r="A20" s="2" t="s">
        <v>73</v>
      </c>
      <c r="B20" s="143">
        <f>'SO 27390'!L54</f>
        <v>0</v>
      </c>
      <c r="C20" s="143">
        <f>'SO 27390'!M54</f>
        <v>0</v>
      </c>
      <c r="D20" s="143">
        <f>'SO 27390'!I54</f>
        <v>0</v>
      </c>
      <c r="E20" s="144">
        <f>'SO 27390'!S54</f>
        <v>1227.71</v>
      </c>
      <c r="F20" s="144">
        <f>'SO 27390'!V54</f>
        <v>0</v>
      </c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39"/>
      <c r="Z20" s="139"/>
    </row>
    <row r="21" spans="1:26" x14ac:dyDescent="0.25">
      <c r="A21" s="1"/>
      <c r="B21" s="135"/>
      <c r="C21" s="135"/>
      <c r="D21" s="135"/>
      <c r="E21" s="134"/>
      <c r="F21" s="134"/>
    </row>
    <row r="22" spans="1:26" x14ac:dyDescent="0.25">
      <c r="A22" s="1"/>
      <c r="B22" s="135"/>
      <c r="C22" s="135"/>
      <c r="D22" s="135"/>
      <c r="E22" s="134"/>
      <c r="F22" s="134"/>
    </row>
    <row r="23" spans="1:26" x14ac:dyDescent="0.25">
      <c r="A23" s="1"/>
      <c r="B23" s="135"/>
      <c r="C23" s="135"/>
      <c r="D23" s="135"/>
      <c r="E23" s="134"/>
      <c r="F23" s="134"/>
    </row>
    <row r="24" spans="1:26" x14ac:dyDescent="0.25">
      <c r="A24" s="1"/>
      <c r="B24" s="135"/>
      <c r="C24" s="135"/>
      <c r="D24" s="135"/>
      <c r="E24" s="134"/>
      <c r="F24" s="134"/>
    </row>
    <row r="25" spans="1:26" x14ac:dyDescent="0.25">
      <c r="A25" s="1"/>
      <c r="B25" s="135"/>
      <c r="C25" s="135"/>
      <c r="D25" s="135"/>
      <c r="E25" s="134"/>
      <c r="F25" s="134"/>
    </row>
    <row r="26" spans="1:26" x14ac:dyDescent="0.25">
      <c r="A26" s="1"/>
      <c r="B26" s="135"/>
      <c r="C26" s="135"/>
      <c r="D26" s="135"/>
      <c r="E26" s="134"/>
      <c r="F26" s="134"/>
    </row>
    <row r="27" spans="1:26" x14ac:dyDescent="0.25">
      <c r="A27" s="1"/>
      <c r="B27" s="135"/>
      <c r="C27" s="135"/>
      <c r="D27" s="135"/>
      <c r="E27" s="134"/>
      <c r="F27" s="134"/>
    </row>
    <row r="28" spans="1:26" x14ac:dyDescent="0.25">
      <c r="A28" s="1"/>
      <c r="B28" s="135"/>
      <c r="C28" s="135"/>
      <c r="D28" s="135"/>
      <c r="E28" s="134"/>
      <c r="F28" s="134"/>
    </row>
    <row r="29" spans="1:26" x14ac:dyDescent="0.25">
      <c r="A29" s="1"/>
      <c r="B29" s="135"/>
      <c r="C29" s="135"/>
      <c r="D29" s="135"/>
      <c r="E29" s="134"/>
      <c r="F29" s="134"/>
    </row>
    <row r="30" spans="1:26" x14ac:dyDescent="0.25">
      <c r="A30" s="1"/>
      <c r="B30" s="135"/>
      <c r="C30" s="135"/>
      <c r="D30" s="135"/>
      <c r="E30" s="134"/>
      <c r="F30" s="134"/>
    </row>
    <row r="31" spans="1:26" x14ac:dyDescent="0.25">
      <c r="A31" s="1"/>
      <c r="B31" s="135"/>
      <c r="C31" s="135"/>
      <c r="D31" s="135"/>
      <c r="E31" s="134"/>
      <c r="F31" s="134"/>
    </row>
    <row r="32" spans="1:26" x14ac:dyDescent="0.25">
      <c r="A32" s="1"/>
      <c r="B32" s="135"/>
      <c r="C32" s="135"/>
      <c r="D32" s="135"/>
      <c r="E32" s="134"/>
      <c r="F32" s="134"/>
    </row>
    <row r="33" spans="1:6" x14ac:dyDescent="0.25">
      <c r="A33" s="1"/>
      <c r="B33" s="135"/>
      <c r="C33" s="135"/>
      <c r="D33" s="135"/>
      <c r="E33" s="134"/>
      <c r="F33" s="134"/>
    </row>
    <row r="34" spans="1:6" x14ac:dyDescent="0.25">
      <c r="A34" s="1"/>
      <c r="B34" s="135"/>
      <c r="C34" s="135"/>
      <c r="D34" s="135"/>
      <c r="E34" s="134"/>
      <c r="F34" s="134"/>
    </row>
    <row r="35" spans="1:6" x14ac:dyDescent="0.25">
      <c r="A35" s="1"/>
      <c r="B35" s="135"/>
      <c r="C35" s="135"/>
      <c r="D35" s="135"/>
      <c r="E35" s="134"/>
      <c r="F35" s="134"/>
    </row>
    <row r="36" spans="1:6" x14ac:dyDescent="0.25">
      <c r="A36" s="1"/>
      <c r="B36" s="135"/>
      <c r="C36" s="135"/>
      <c r="D36" s="135"/>
      <c r="E36" s="134"/>
      <c r="F36" s="134"/>
    </row>
    <row r="37" spans="1:6" x14ac:dyDescent="0.25">
      <c r="A37" s="1"/>
      <c r="B37" s="135"/>
      <c r="C37" s="135"/>
      <c r="D37" s="135"/>
      <c r="E37" s="134"/>
      <c r="F37" s="134"/>
    </row>
    <row r="38" spans="1:6" x14ac:dyDescent="0.25">
      <c r="A38" s="1"/>
      <c r="B38" s="135"/>
      <c r="C38" s="135"/>
      <c r="D38" s="135"/>
      <c r="E38" s="134"/>
      <c r="F38" s="134"/>
    </row>
    <row r="39" spans="1:6" x14ac:dyDescent="0.25">
      <c r="A39" s="1"/>
      <c r="B39" s="135"/>
      <c r="C39" s="135"/>
      <c r="D39" s="135"/>
      <c r="E39" s="134"/>
      <c r="F39" s="134"/>
    </row>
    <row r="40" spans="1:6" x14ac:dyDescent="0.25">
      <c r="A40" s="1"/>
      <c r="B40" s="135"/>
      <c r="C40" s="135"/>
      <c r="D40" s="135"/>
      <c r="E40" s="134"/>
      <c r="F40" s="134"/>
    </row>
    <row r="41" spans="1:6" x14ac:dyDescent="0.25">
      <c r="A41" s="1"/>
      <c r="B41" s="135"/>
      <c r="C41" s="135"/>
      <c r="D41" s="135"/>
      <c r="E41" s="134"/>
      <c r="F41" s="134"/>
    </row>
    <row r="42" spans="1:6" x14ac:dyDescent="0.25">
      <c r="A42" s="1"/>
      <c r="B42" s="135"/>
      <c r="C42" s="135"/>
      <c r="D42" s="135"/>
      <c r="E42" s="134"/>
      <c r="F42" s="134"/>
    </row>
    <row r="43" spans="1:6" x14ac:dyDescent="0.25">
      <c r="A43" s="1"/>
      <c r="B43" s="135"/>
      <c r="C43" s="135"/>
      <c r="D43" s="135"/>
      <c r="E43" s="134"/>
      <c r="F43" s="134"/>
    </row>
    <row r="44" spans="1:6" x14ac:dyDescent="0.25">
      <c r="A44" s="1"/>
      <c r="B44" s="135"/>
      <c r="C44" s="135"/>
      <c r="D44" s="135"/>
      <c r="E44" s="134"/>
      <c r="F44" s="134"/>
    </row>
    <row r="45" spans="1:6" x14ac:dyDescent="0.25">
      <c r="A45" s="1"/>
      <c r="B45" s="135"/>
      <c r="C45" s="135"/>
      <c r="D45" s="135"/>
      <c r="E45" s="134"/>
      <c r="F45" s="134"/>
    </row>
    <row r="46" spans="1:6" x14ac:dyDescent="0.25">
      <c r="A46" s="1"/>
      <c r="B46" s="135"/>
      <c r="C46" s="135"/>
      <c r="D46" s="135"/>
      <c r="E46" s="134"/>
      <c r="F46" s="134"/>
    </row>
    <row r="47" spans="1:6" x14ac:dyDescent="0.25">
      <c r="A47" s="1"/>
      <c r="B47" s="135"/>
      <c r="C47" s="135"/>
      <c r="D47" s="135"/>
      <c r="E47" s="134"/>
      <c r="F47" s="134"/>
    </row>
    <row r="48" spans="1:6" x14ac:dyDescent="0.25">
      <c r="A48" s="1"/>
      <c r="B48" s="135"/>
      <c r="C48" s="135"/>
      <c r="D48" s="135"/>
      <c r="E48" s="134"/>
      <c r="F48" s="134"/>
    </row>
    <row r="49" spans="1:6" x14ac:dyDescent="0.25">
      <c r="A49" s="1"/>
      <c r="B49" s="135"/>
      <c r="C49" s="135"/>
      <c r="D49" s="135"/>
      <c r="E49" s="134"/>
      <c r="F49" s="134"/>
    </row>
    <row r="50" spans="1:6" x14ac:dyDescent="0.25">
      <c r="A50" s="1"/>
      <c r="B50" s="135"/>
      <c r="C50" s="135"/>
      <c r="D50" s="135"/>
      <c r="E50" s="134"/>
      <c r="F50" s="134"/>
    </row>
    <row r="51" spans="1:6" x14ac:dyDescent="0.25">
      <c r="A51" s="1"/>
      <c r="B51" s="135"/>
      <c r="C51" s="135"/>
      <c r="D51" s="135"/>
      <c r="E51" s="134"/>
      <c r="F51" s="134"/>
    </row>
    <row r="52" spans="1:6" x14ac:dyDescent="0.25">
      <c r="A52" s="1"/>
      <c r="B52" s="135"/>
      <c r="C52" s="135"/>
      <c r="D52" s="135"/>
      <c r="E52" s="134"/>
      <c r="F52" s="134"/>
    </row>
    <row r="53" spans="1:6" x14ac:dyDescent="0.25">
      <c r="A53" s="1"/>
      <c r="B53" s="135"/>
      <c r="C53" s="135"/>
      <c r="D53" s="135"/>
      <c r="E53" s="134"/>
      <c r="F53" s="134"/>
    </row>
    <row r="54" spans="1:6" x14ac:dyDescent="0.25">
      <c r="A54" s="1"/>
      <c r="B54" s="135"/>
      <c r="C54" s="135"/>
      <c r="D54" s="135"/>
      <c r="E54" s="134"/>
      <c r="F54" s="134"/>
    </row>
    <row r="55" spans="1:6" x14ac:dyDescent="0.25">
      <c r="A55" s="1"/>
      <c r="B55" s="135"/>
      <c r="C55" s="135"/>
      <c r="D55" s="135"/>
      <c r="E55" s="134"/>
      <c r="F55" s="134"/>
    </row>
    <row r="56" spans="1:6" x14ac:dyDescent="0.25">
      <c r="A56" s="1"/>
      <c r="B56" s="135"/>
      <c r="C56" s="135"/>
      <c r="D56" s="135"/>
      <c r="E56" s="134"/>
      <c r="F56" s="134"/>
    </row>
    <row r="57" spans="1:6" x14ac:dyDescent="0.25">
      <c r="A57" s="1"/>
      <c r="B57" s="135"/>
      <c r="C57" s="135"/>
      <c r="D57" s="135"/>
      <c r="E57" s="134"/>
      <c r="F57" s="134"/>
    </row>
    <row r="58" spans="1:6" x14ac:dyDescent="0.25">
      <c r="A58" s="1"/>
      <c r="B58" s="135"/>
      <c r="C58" s="135"/>
      <c r="D58" s="135"/>
      <c r="E58" s="134"/>
      <c r="F58" s="134"/>
    </row>
    <row r="59" spans="1:6" x14ac:dyDescent="0.25">
      <c r="A59" s="1"/>
      <c r="B59" s="135"/>
      <c r="C59" s="135"/>
      <c r="D59" s="135"/>
      <c r="E59" s="134"/>
      <c r="F59" s="134"/>
    </row>
    <row r="60" spans="1:6" x14ac:dyDescent="0.25">
      <c r="A60" s="1"/>
      <c r="B60" s="135"/>
      <c r="C60" s="135"/>
      <c r="D60" s="135"/>
      <c r="E60" s="134"/>
      <c r="F60" s="134"/>
    </row>
    <row r="61" spans="1:6" x14ac:dyDescent="0.25">
      <c r="A61" s="1"/>
      <c r="B61" s="135"/>
      <c r="C61" s="135"/>
      <c r="D61" s="135"/>
      <c r="E61" s="134"/>
      <c r="F61" s="134"/>
    </row>
    <row r="62" spans="1:6" x14ac:dyDescent="0.25">
      <c r="A62" s="1"/>
      <c r="B62" s="135"/>
      <c r="C62" s="135"/>
      <c r="D62" s="135"/>
      <c r="E62" s="134"/>
      <c r="F62" s="134"/>
    </row>
    <row r="63" spans="1:6" x14ac:dyDescent="0.25">
      <c r="A63" s="1"/>
      <c r="B63" s="135"/>
      <c r="C63" s="135"/>
      <c r="D63" s="135"/>
      <c r="E63" s="134"/>
      <c r="F63" s="134"/>
    </row>
    <row r="64" spans="1:6" x14ac:dyDescent="0.25">
      <c r="A64" s="1"/>
      <c r="B64" s="135"/>
      <c r="C64" s="135"/>
      <c r="D64" s="135"/>
      <c r="E64" s="134"/>
      <c r="F64" s="134"/>
    </row>
    <row r="65" spans="1:6" x14ac:dyDescent="0.25">
      <c r="A65" s="1"/>
      <c r="B65" s="135"/>
      <c r="C65" s="135"/>
      <c r="D65" s="135"/>
      <c r="E65" s="134"/>
      <c r="F65" s="134"/>
    </row>
    <row r="66" spans="1:6" x14ac:dyDescent="0.25">
      <c r="A66" s="1"/>
      <c r="B66" s="135"/>
      <c r="C66" s="135"/>
      <c r="D66" s="135"/>
      <c r="E66" s="134"/>
      <c r="F66" s="134"/>
    </row>
    <row r="67" spans="1:6" x14ac:dyDescent="0.25">
      <c r="A67" s="1"/>
      <c r="B67" s="135"/>
      <c r="C67" s="135"/>
      <c r="D67" s="135"/>
      <c r="E67" s="134"/>
      <c r="F67" s="134"/>
    </row>
    <row r="68" spans="1:6" x14ac:dyDescent="0.25">
      <c r="A68" s="1"/>
      <c r="B68" s="135"/>
      <c r="C68" s="135"/>
      <c r="D68" s="135"/>
      <c r="E68" s="134"/>
      <c r="F68" s="134"/>
    </row>
    <row r="69" spans="1:6" x14ac:dyDescent="0.25">
      <c r="A69" s="1"/>
      <c r="B69" s="135"/>
      <c r="C69" s="135"/>
      <c r="D69" s="135"/>
      <c r="E69" s="134"/>
      <c r="F69" s="134"/>
    </row>
    <row r="70" spans="1:6" x14ac:dyDescent="0.25">
      <c r="A70" s="1"/>
      <c r="B70" s="135"/>
      <c r="C70" s="135"/>
      <c r="D70" s="135"/>
      <c r="E70" s="134"/>
      <c r="F70" s="134"/>
    </row>
    <row r="71" spans="1:6" x14ac:dyDescent="0.25">
      <c r="A71" s="1"/>
      <c r="B71" s="135"/>
      <c r="C71" s="135"/>
      <c r="D71" s="135"/>
      <c r="E71" s="134"/>
      <c r="F71" s="134"/>
    </row>
    <row r="72" spans="1:6" x14ac:dyDescent="0.25">
      <c r="A72" s="1"/>
      <c r="B72" s="135"/>
      <c r="C72" s="135"/>
      <c r="D72" s="135"/>
      <c r="E72" s="134"/>
      <c r="F72" s="134"/>
    </row>
    <row r="73" spans="1:6" x14ac:dyDescent="0.25">
      <c r="A73" s="1"/>
      <c r="B73" s="135"/>
      <c r="C73" s="135"/>
      <c r="D73" s="135"/>
      <c r="E73" s="134"/>
      <c r="F73" s="134"/>
    </row>
    <row r="74" spans="1:6" x14ac:dyDescent="0.25">
      <c r="A74" s="1"/>
      <c r="B74" s="135"/>
      <c r="C74" s="135"/>
      <c r="D74" s="135"/>
      <c r="E74" s="134"/>
      <c r="F74" s="134"/>
    </row>
    <row r="75" spans="1:6" x14ac:dyDescent="0.25">
      <c r="A75" s="1"/>
      <c r="B75" s="135"/>
      <c r="C75" s="135"/>
      <c r="D75" s="135"/>
      <c r="E75" s="134"/>
      <c r="F75" s="134"/>
    </row>
    <row r="76" spans="1:6" x14ac:dyDescent="0.25">
      <c r="A76" s="1"/>
      <c r="B76" s="135"/>
      <c r="C76" s="135"/>
      <c r="D76" s="135"/>
      <c r="E76" s="134"/>
      <c r="F76" s="134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rintOptions horizontalCentered="1"/>
  <pageMargins left="0.7" right="0.7" top="0.75" bottom="0.75" header="0.3" footer="0.3"/>
  <pageSetup paperSize="9" scale="95"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A54"/>
  <sheetViews>
    <sheetView workbookViewId="0">
      <pane ySplit="8" topLeftCell="A19" activePane="bottomLeft" state="frozen"/>
      <selection pane="bottomLeft" activeCell="B8" sqref="B8"/>
    </sheetView>
  </sheetViews>
  <sheetFormatPr defaultColWidth="0" defaultRowHeight="15" x14ac:dyDescent="0.25"/>
  <cols>
    <col min="1" max="1" width="4.7109375" customWidth="1"/>
    <col min="2" max="2" width="7.7109375" customWidth="1"/>
    <col min="3" max="3" width="12.7109375" customWidth="1"/>
    <col min="4" max="4" width="44.7109375" customWidth="1"/>
    <col min="5" max="5" width="5.7109375" customWidth="1"/>
    <col min="6" max="8" width="9.7109375" customWidth="1"/>
    <col min="9" max="9" width="10.7109375" customWidth="1"/>
    <col min="10" max="15" width="0" hidden="1" customWidth="1"/>
    <col min="16" max="16" width="8.5703125" customWidth="1"/>
    <col min="17" max="18" width="0" hidden="1" customWidth="1"/>
    <col min="19" max="19" width="10.140625" customWidth="1"/>
    <col min="20" max="20" width="0" hidden="1" customWidth="1"/>
    <col min="21" max="21" width="1.42578125" customWidth="1"/>
    <col min="22" max="22" width="7.7109375" customWidth="1"/>
    <col min="23" max="26" width="0" hidden="1" customWidth="1"/>
    <col min="27" max="27" width="9.140625" customWidth="1"/>
    <col min="28" max="16384" width="9.140625" hidden="1"/>
  </cols>
  <sheetData>
    <row r="1" spans="1:26" ht="20.100000000000001" customHeight="1" x14ac:dyDescent="0.25">
      <c r="A1" s="11"/>
      <c r="B1" s="247" t="s">
        <v>19</v>
      </c>
      <c r="C1" s="248"/>
      <c r="D1" s="248"/>
      <c r="E1" s="248"/>
      <c r="F1" s="248"/>
      <c r="G1" s="248"/>
      <c r="H1" s="249"/>
      <c r="I1" s="132" t="s">
        <v>17</v>
      </c>
      <c r="J1" s="11"/>
      <c r="K1" s="3"/>
      <c r="L1" s="3"/>
      <c r="M1" s="3"/>
      <c r="N1" s="3"/>
      <c r="O1" s="3"/>
      <c r="P1" s="5"/>
      <c r="Q1" s="1"/>
      <c r="R1" s="1"/>
      <c r="S1" s="3"/>
      <c r="V1" s="3"/>
      <c r="W1">
        <v>30.126000000000001</v>
      </c>
    </row>
    <row r="2" spans="1:26" ht="20.100000000000001" customHeight="1" x14ac:dyDescent="0.25">
      <c r="A2" s="11"/>
      <c r="B2" s="247" t="s">
        <v>20</v>
      </c>
      <c r="C2" s="248"/>
      <c r="D2" s="248"/>
      <c r="E2" s="248"/>
      <c r="F2" s="248"/>
      <c r="G2" s="248"/>
      <c r="H2" s="249"/>
      <c r="I2" s="132" t="s">
        <v>15</v>
      </c>
      <c r="J2" s="11"/>
      <c r="K2" s="3"/>
      <c r="L2" s="3"/>
      <c r="M2" s="3"/>
      <c r="N2" s="3"/>
      <c r="O2" s="3"/>
      <c r="P2" s="5"/>
      <c r="Q2" s="1"/>
      <c r="R2" s="1"/>
      <c r="S2" s="3"/>
      <c r="V2" s="3"/>
    </row>
    <row r="3" spans="1:26" ht="20.100000000000001" customHeight="1" x14ac:dyDescent="0.25">
      <c r="A3" s="11"/>
      <c r="B3" s="247" t="s">
        <v>21</v>
      </c>
      <c r="C3" s="248"/>
      <c r="D3" s="248"/>
      <c r="E3" s="248"/>
      <c r="F3" s="248"/>
      <c r="G3" s="248"/>
      <c r="H3" s="249"/>
      <c r="I3" s="132" t="s">
        <v>84</v>
      </c>
      <c r="J3" s="11"/>
      <c r="K3" s="3"/>
      <c r="L3" s="3"/>
      <c r="M3" s="3"/>
      <c r="N3" s="3"/>
      <c r="O3" s="3"/>
      <c r="P3" s="232">
        <v>45263</v>
      </c>
      <c r="Q3" s="1"/>
      <c r="R3" s="1"/>
      <c r="S3" s="3"/>
      <c r="V3" s="3"/>
    </row>
    <row r="4" spans="1:26" x14ac:dyDescent="0.25">
      <c r="A4" s="3"/>
      <c r="B4" s="5" t="s">
        <v>85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"/>
      <c r="R4" s="1"/>
      <c r="S4" s="3"/>
      <c r="V4" s="3"/>
    </row>
    <row r="5" spans="1:26" x14ac:dyDescent="0.25">
      <c r="A5" s="3"/>
      <c r="B5" s="148" t="s">
        <v>269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1"/>
      <c r="R5" s="1"/>
      <c r="S5" s="3"/>
      <c r="V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1"/>
      <c r="R6" s="1"/>
      <c r="S6" s="3"/>
      <c r="V6" s="3"/>
    </row>
    <row r="7" spans="1:26" x14ac:dyDescent="0.25">
      <c r="A7" s="13"/>
      <c r="B7" s="14" t="s">
        <v>509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"/>
      <c r="R7" s="1"/>
      <c r="S7" s="13"/>
      <c r="V7" s="13"/>
    </row>
    <row r="8" spans="1:26" ht="15.75" x14ac:dyDescent="0.25">
      <c r="A8" s="150" t="s">
        <v>74</v>
      </c>
      <c r="B8" s="150" t="s">
        <v>75</v>
      </c>
      <c r="C8" s="150" t="s">
        <v>76</v>
      </c>
      <c r="D8" s="150" t="s">
        <v>77</v>
      </c>
      <c r="E8" s="150" t="s">
        <v>78</v>
      </c>
      <c r="F8" s="150" t="s">
        <v>79</v>
      </c>
      <c r="G8" s="150" t="s">
        <v>53</v>
      </c>
      <c r="H8" s="150" t="s">
        <v>54</v>
      </c>
      <c r="I8" s="150" t="s">
        <v>80</v>
      </c>
      <c r="J8" s="150"/>
      <c r="K8" s="150"/>
      <c r="L8" s="150"/>
      <c r="M8" s="150"/>
      <c r="N8" s="150"/>
      <c r="O8" s="150"/>
      <c r="P8" s="150" t="s">
        <v>81</v>
      </c>
      <c r="Q8" s="146"/>
      <c r="R8" s="146"/>
      <c r="S8" s="150" t="s">
        <v>82</v>
      </c>
      <c r="T8" s="147"/>
      <c r="U8" s="147"/>
      <c r="V8" s="150" t="s">
        <v>83</v>
      </c>
      <c r="W8" s="145"/>
      <c r="X8" s="145"/>
      <c r="Y8" s="145"/>
      <c r="Z8" s="145"/>
    </row>
    <row r="9" spans="1:26" x14ac:dyDescent="0.25">
      <c r="A9" s="136"/>
      <c r="B9" s="136"/>
      <c r="C9" s="151"/>
      <c r="D9" s="140" t="s">
        <v>63</v>
      </c>
      <c r="E9" s="136"/>
      <c r="F9" s="152"/>
      <c r="G9" s="137"/>
      <c r="H9" s="137"/>
      <c r="I9" s="137"/>
      <c r="J9" s="136"/>
      <c r="K9" s="136"/>
      <c r="L9" s="136"/>
      <c r="M9" s="136"/>
      <c r="N9" s="136"/>
      <c r="O9" s="136"/>
      <c r="P9" s="136"/>
      <c r="Q9" s="107"/>
      <c r="R9" s="107"/>
      <c r="S9" s="136"/>
      <c r="T9" s="139"/>
      <c r="U9" s="139"/>
      <c r="V9" s="136"/>
      <c r="W9" s="139"/>
      <c r="X9" s="139"/>
      <c r="Y9" s="139"/>
      <c r="Z9" s="139"/>
    </row>
    <row r="10" spans="1:26" x14ac:dyDescent="0.25">
      <c r="A10" s="107"/>
      <c r="B10" s="107"/>
      <c r="C10" s="154">
        <v>1</v>
      </c>
      <c r="D10" s="154" t="s">
        <v>143</v>
      </c>
      <c r="E10" s="107"/>
      <c r="F10" s="153"/>
      <c r="G10" s="70"/>
      <c r="H10" s="70"/>
      <c r="I10" s="70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39"/>
      <c r="U10" s="139"/>
      <c r="V10" s="107"/>
      <c r="W10" s="139"/>
      <c r="X10" s="139"/>
      <c r="Y10" s="139"/>
      <c r="Z10" s="139"/>
    </row>
    <row r="11" spans="1:26" ht="24.95" customHeight="1" x14ac:dyDescent="0.25">
      <c r="A11" s="160">
        <v>93</v>
      </c>
      <c r="B11" s="155" t="s">
        <v>152</v>
      </c>
      <c r="C11" s="161" t="s">
        <v>153</v>
      </c>
      <c r="D11" s="155" t="s">
        <v>270</v>
      </c>
      <c r="E11" s="155" t="s">
        <v>117</v>
      </c>
      <c r="F11" s="156">
        <v>168</v>
      </c>
      <c r="G11" s="157">
        <v>0</v>
      </c>
      <c r="H11" s="157">
        <v>0</v>
      </c>
      <c r="I11" s="157">
        <f>ROUND(F11*(G11+H11),2)</f>
        <v>0</v>
      </c>
      <c r="J11" s="155">
        <f>ROUND(F11*(N11),2)</f>
        <v>6384</v>
      </c>
      <c r="K11" s="158">
        <f>ROUND(F11*(O11),2)</f>
        <v>0</v>
      </c>
      <c r="L11" s="158">
        <f>ROUND(F11*(G11),2)</f>
        <v>0</v>
      </c>
      <c r="M11" s="158">
        <f>ROUND(F11*(H11),2)</f>
        <v>0</v>
      </c>
      <c r="N11" s="158">
        <v>38</v>
      </c>
      <c r="O11" s="158"/>
      <c r="P11" s="162"/>
      <c r="Q11" s="162"/>
      <c r="R11" s="162"/>
      <c r="S11" s="158">
        <f>ROUND(F11*(P11),3)</f>
        <v>0</v>
      </c>
      <c r="T11" s="159"/>
      <c r="U11" s="159"/>
      <c r="V11" s="162"/>
      <c r="Z11">
        <v>0</v>
      </c>
    </row>
    <row r="12" spans="1:26" ht="24.95" customHeight="1" x14ac:dyDescent="0.25">
      <c r="A12" s="160">
        <v>94</v>
      </c>
      <c r="B12" s="155" t="s">
        <v>152</v>
      </c>
      <c r="C12" s="161" t="s">
        <v>155</v>
      </c>
      <c r="D12" s="155" t="s">
        <v>271</v>
      </c>
      <c r="E12" s="155" t="s">
        <v>89</v>
      </c>
      <c r="F12" s="156">
        <v>100</v>
      </c>
      <c r="G12" s="157">
        <v>0</v>
      </c>
      <c r="H12" s="157">
        <v>0</v>
      </c>
      <c r="I12" s="157">
        <f>ROUND(F12*(G12+H12),2)</f>
        <v>0</v>
      </c>
      <c r="J12" s="155">
        <f>ROUND(F12*(N12),2)</f>
        <v>450</v>
      </c>
      <c r="K12" s="158">
        <f>ROUND(F12*(O12),2)</f>
        <v>0</v>
      </c>
      <c r="L12" s="158">
        <f>ROUND(F12*(G12),2)</f>
        <v>0</v>
      </c>
      <c r="M12" s="158">
        <f>ROUND(F12*(H12),2)</f>
        <v>0</v>
      </c>
      <c r="N12" s="158">
        <v>4.5</v>
      </c>
      <c r="O12" s="158"/>
      <c r="P12" s="162"/>
      <c r="Q12" s="162"/>
      <c r="R12" s="162"/>
      <c r="S12" s="158">
        <f>ROUND(F12*(P12),3)</f>
        <v>0</v>
      </c>
      <c r="T12" s="159"/>
      <c r="U12" s="159"/>
      <c r="V12" s="162"/>
      <c r="Z12">
        <v>0</v>
      </c>
    </row>
    <row r="13" spans="1:26" x14ac:dyDescent="0.25">
      <c r="A13" s="107"/>
      <c r="B13" s="107"/>
      <c r="C13" s="154">
        <v>1</v>
      </c>
      <c r="D13" s="154" t="s">
        <v>143</v>
      </c>
      <c r="E13" s="107"/>
      <c r="F13" s="153"/>
      <c r="G13" s="143">
        <f>ROUND((SUM(L10:L12))/1,2)</f>
        <v>0</v>
      </c>
      <c r="H13" s="143">
        <f>ROUND((SUM(M10:M12))/1,2)</f>
        <v>0</v>
      </c>
      <c r="I13" s="143">
        <f>ROUND((SUM(I10:I12))/1,2)</f>
        <v>0</v>
      </c>
      <c r="J13" s="107"/>
      <c r="K13" s="107"/>
      <c r="L13" s="107">
        <f>ROUND((SUM(L10:L12))/1,2)</f>
        <v>0</v>
      </c>
      <c r="M13" s="107">
        <f>ROUND((SUM(M10:M12))/1,2)</f>
        <v>0</v>
      </c>
      <c r="N13" s="107"/>
      <c r="O13" s="107"/>
      <c r="P13" s="163"/>
      <c r="Q13" s="107"/>
      <c r="R13" s="107"/>
      <c r="S13" s="163">
        <f>ROUND((SUM(S10:S12))/1,2)</f>
        <v>0</v>
      </c>
      <c r="T13" s="139"/>
      <c r="U13" s="139"/>
      <c r="V13" s="2">
        <f>ROUND((SUM(V10:V12))/1,2)</f>
        <v>0</v>
      </c>
      <c r="W13" s="139"/>
      <c r="X13" s="139"/>
      <c r="Y13" s="139"/>
      <c r="Z13" s="139"/>
    </row>
    <row r="14" spans="1:26" x14ac:dyDescent="0.25">
      <c r="A14" s="1"/>
      <c r="B14" s="1"/>
      <c r="C14" s="1"/>
      <c r="D14" s="1"/>
      <c r="E14" s="1"/>
      <c r="F14" s="149"/>
      <c r="G14" s="135"/>
      <c r="H14" s="135"/>
      <c r="I14" s="135"/>
      <c r="J14" s="1"/>
      <c r="K14" s="1"/>
      <c r="L14" s="1"/>
      <c r="M14" s="1"/>
      <c r="N14" s="1"/>
      <c r="O14" s="1"/>
      <c r="P14" s="1"/>
      <c r="Q14" s="1"/>
      <c r="R14" s="1"/>
      <c r="S14" s="1"/>
      <c r="V14" s="1"/>
    </row>
    <row r="15" spans="1:26" x14ac:dyDescent="0.25">
      <c r="A15" s="107"/>
      <c r="B15" s="107"/>
      <c r="C15" s="154">
        <v>2</v>
      </c>
      <c r="D15" s="154" t="s">
        <v>144</v>
      </c>
      <c r="E15" s="107"/>
      <c r="F15" s="153"/>
      <c r="G15" s="70"/>
      <c r="H15" s="70"/>
      <c r="I15" s="70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39"/>
      <c r="U15" s="139"/>
      <c r="V15" s="107"/>
      <c r="W15" s="139"/>
      <c r="X15" s="139"/>
      <c r="Y15" s="139"/>
      <c r="Z15" s="139"/>
    </row>
    <row r="16" spans="1:26" ht="24.95" customHeight="1" x14ac:dyDescent="0.25">
      <c r="A16" s="160">
        <v>95</v>
      </c>
      <c r="B16" s="155" t="s">
        <v>86</v>
      </c>
      <c r="C16" s="161" t="s">
        <v>162</v>
      </c>
      <c r="D16" s="155" t="s">
        <v>272</v>
      </c>
      <c r="E16" s="155" t="s">
        <v>117</v>
      </c>
      <c r="F16" s="156">
        <v>3.5</v>
      </c>
      <c r="G16" s="157">
        <v>0</v>
      </c>
      <c r="H16" s="157">
        <v>0</v>
      </c>
      <c r="I16" s="157">
        <f t="shared" ref="I16:I21" si="0">ROUND(F16*(G16+H16),2)</f>
        <v>0</v>
      </c>
      <c r="J16" s="155">
        <f t="shared" ref="J16:J21" si="1">ROUND(F16*(N16),2)</f>
        <v>307.08999999999997</v>
      </c>
      <c r="K16" s="158">
        <f t="shared" ref="K16:K21" si="2">ROUND(F16*(O16),2)</f>
        <v>0</v>
      </c>
      <c r="L16" s="158">
        <f t="shared" ref="L16:L21" si="3">ROUND(F16*(G16),2)</f>
        <v>0</v>
      </c>
      <c r="M16" s="158">
        <f t="shared" ref="M16:M21" si="4">ROUND(F16*(H16),2)</f>
        <v>0</v>
      </c>
      <c r="N16" s="158">
        <v>87.74</v>
      </c>
      <c r="O16" s="158"/>
      <c r="P16" s="162">
        <v>2.4178999999999999</v>
      </c>
      <c r="Q16" s="162"/>
      <c r="R16" s="162">
        <v>2.4178999999999999</v>
      </c>
      <c r="S16" s="158">
        <f t="shared" ref="S16:S21" si="5">ROUND(F16*(P16),3)</f>
        <v>8.4629999999999992</v>
      </c>
      <c r="T16" s="159"/>
      <c r="U16" s="159"/>
      <c r="V16" s="162"/>
      <c r="Z16">
        <v>0</v>
      </c>
    </row>
    <row r="17" spans="1:26" ht="24.95" customHeight="1" x14ac:dyDescent="0.25">
      <c r="A17" s="160">
        <v>96</v>
      </c>
      <c r="B17" s="155" t="s">
        <v>86</v>
      </c>
      <c r="C17" s="161" t="s">
        <v>164</v>
      </c>
      <c r="D17" s="155" t="s">
        <v>273</v>
      </c>
      <c r="E17" s="155" t="s">
        <v>117</v>
      </c>
      <c r="F17" s="156">
        <v>1.5</v>
      </c>
      <c r="G17" s="157">
        <v>0</v>
      </c>
      <c r="H17" s="157">
        <v>0</v>
      </c>
      <c r="I17" s="157">
        <f t="shared" si="0"/>
        <v>0</v>
      </c>
      <c r="J17" s="155">
        <f t="shared" si="1"/>
        <v>64.88</v>
      </c>
      <c r="K17" s="158">
        <f t="shared" si="2"/>
        <v>0</v>
      </c>
      <c r="L17" s="158">
        <f t="shared" si="3"/>
        <v>0</v>
      </c>
      <c r="M17" s="158">
        <f t="shared" si="4"/>
        <v>0</v>
      </c>
      <c r="N17" s="158">
        <v>43.25</v>
      </c>
      <c r="O17" s="158"/>
      <c r="P17" s="162">
        <v>1.8</v>
      </c>
      <c r="Q17" s="162"/>
      <c r="R17" s="162">
        <v>1.8</v>
      </c>
      <c r="S17" s="158">
        <f t="shared" si="5"/>
        <v>2.7</v>
      </c>
      <c r="T17" s="159"/>
      <c r="U17" s="159"/>
      <c r="V17" s="162"/>
      <c r="Z17">
        <v>0</v>
      </c>
    </row>
    <row r="18" spans="1:26" ht="24.95" customHeight="1" x14ac:dyDescent="0.25">
      <c r="A18" s="160">
        <v>97</v>
      </c>
      <c r="B18" s="155" t="s">
        <v>86</v>
      </c>
      <c r="C18" s="161" t="s">
        <v>274</v>
      </c>
      <c r="D18" s="155" t="s">
        <v>275</v>
      </c>
      <c r="E18" s="155" t="s">
        <v>136</v>
      </c>
      <c r="F18" s="156">
        <v>1</v>
      </c>
      <c r="G18" s="157">
        <v>0</v>
      </c>
      <c r="H18" s="157">
        <v>0</v>
      </c>
      <c r="I18" s="157">
        <f t="shared" si="0"/>
        <v>0</v>
      </c>
      <c r="J18" s="155">
        <f t="shared" si="1"/>
        <v>980</v>
      </c>
      <c r="K18" s="158">
        <f t="shared" si="2"/>
        <v>0</v>
      </c>
      <c r="L18" s="158">
        <f t="shared" si="3"/>
        <v>0</v>
      </c>
      <c r="M18" s="158">
        <f t="shared" si="4"/>
        <v>0</v>
      </c>
      <c r="N18" s="158">
        <v>980</v>
      </c>
      <c r="O18" s="158"/>
      <c r="P18" s="162"/>
      <c r="Q18" s="162"/>
      <c r="R18" s="162"/>
      <c r="S18" s="158">
        <f t="shared" si="5"/>
        <v>0</v>
      </c>
      <c r="T18" s="159"/>
      <c r="U18" s="159"/>
      <c r="V18" s="162"/>
      <c r="Z18">
        <v>0</v>
      </c>
    </row>
    <row r="19" spans="1:26" ht="24.95" customHeight="1" x14ac:dyDescent="0.25">
      <c r="A19" s="160">
        <v>98</v>
      </c>
      <c r="B19" s="155" t="s">
        <v>226</v>
      </c>
      <c r="C19" s="161" t="s">
        <v>276</v>
      </c>
      <c r="D19" s="155" t="s">
        <v>277</v>
      </c>
      <c r="E19" s="155" t="s">
        <v>124</v>
      </c>
      <c r="F19" s="156">
        <v>98</v>
      </c>
      <c r="G19" s="157">
        <v>0</v>
      </c>
      <c r="H19" s="157">
        <v>0</v>
      </c>
      <c r="I19" s="157">
        <f t="shared" si="0"/>
        <v>0</v>
      </c>
      <c r="J19" s="155">
        <f t="shared" si="1"/>
        <v>635.04</v>
      </c>
      <c r="K19" s="158">
        <f t="shared" si="2"/>
        <v>0</v>
      </c>
      <c r="L19" s="158">
        <f t="shared" si="3"/>
        <v>0</v>
      </c>
      <c r="M19" s="158">
        <f t="shared" si="4"/>
        <v>0</v>
      </c>
      <c r="N19" s="158">
        <v>6.48</v>
      </c>
      <c r="O19" s="158"/>
      <c r="P19" s="162">
        <v>0.26740000000000003</v>
      </c>
      <c r="Q19" s="162"/>
      <c r="R19" s="162">
        <v>0.26740000000000003</v>
      </c>
      <c r="S19" s="158">
        <f t="shared" si="5"/>
        <v>26.204999999999998</v>
      </c>
      <c r="T19" s="159"/>
      <c r="U19" s="159"/>
      <c r="V19" s="162"/>
      <c r="Z19">
        <v>0</v>
      </c>
    </row>
    <row r="20" spans="1:26" ht="24.95" customHeight="1" x14ac:dyDescent="0.25">
      <c r="A20" s="160">
        <v>99</v>
      </c>
      <c r="B20" s="155" t="s">
        <v>86</v>
      </c>
      <c r="C20" s="161" t="s">
        <v>278</v>
      </c>
      <c r="D20" s="155" t="s">
        <v>279</v>
      </c>
      <c r="E20" s="155" t="s">
        <v>117</v>
      </c>
      <c r="F20" s="156">
        <v>14.88</v>
      </c>
      <c r="G20" s="157">
        <v>0</v>
      </c>
      <c r="H20" s="157">
        <v>0</v>
      </c>
      <c r="I20" s="157">
        <f t="shared" si="0"/>
        <v>0</v>
      </c>
      <c r="J20" s="155">
        <f t="shared" si="1"/>
        <v>1323.28</v>
      </c>
      <c r="K20" s="158">
        <f t="shared" si="2"/>
        <v>0</v>
      </c>
      <c r="L20" s="158">
        <f t="shared" si="3"/>
        <v>0</v>
      </c>
      <c r="M20" s="158">
        <f t="shared" si="4"/>
        <v>0</v>
      </c>
      <c r="N20" s="158">
        <v>88.93</v>
      </c>
      <c r="O20" s="158"/>
      <c r="P20" s="162">
        <v>2.20099</v>
      </c>
      <c r="Q20" s="162"/>
      <c r="R20" s="162">
        <v>2.20099</v>
      </c>
      <c r="S20" s="158">
        <f t="shared" si="5"/>
        <v>32.750999999999998</v>
      </c>
      <c r="T20" s="159"/>
      <c r="U20" s="159"/>
      <c r="V20" s="162"/>
      <c r="Z20">
        <v>0</v>
      </c>
    </row>
    <row r="21" spans="1:26" ht="24.95" customHeight="1" x14ac:dyDescent="0.25">
      <c r="A21" s="160">
        <v>100</v>
      </c>
      <c r="B21" s="155" t="s">
        <v>226</v>
      </c>
      <c r="C21" s="161" t="s">
        <v>280</v>
      </c>
      <c r="D21" s="155" t="s">
        <v>281</v>
      </c>
      <c r="E21" s="155" t="s">
        <v>117</v>
      </c>
      <c r="F21" s="156">
        <v>7.84</v>
      </c>
      <c r="G21" s="157">
        <v>0</v>
      </c>
      <c r="H21" s="157">
        <v>0</v>
      </c>
      <c r="I21" s="157">
        <f t="shared" si="0"/>
        <v>0</v>
      </c>
      <c r="J21" s="155">
        <f t="shared" si="1"/>
        <v>257.14999999999998</v>
      </c>
      <c r="K21" s="158">
        <f t="shared" si="2"/>
        <v>0</v>
      </c>
      <c r="L21" s="158">
        <f t="shared" si="3"/>
        <v>0</v>
      </c>
      <c r="M21" s="158">
        <f t="shared" si="4"/>
        <v>0</v>
      </c>
      <c r="N21" s="158">
        <v>32.799999999999997</v>
      </c>
      <c r="O21" s="158"/>
      <c r="P21" s="162">
        <v>1.7034</v>
      </c>
      <c r="Q21" s="162"/>
      <c r="R21" s="162">
        <v>1.7034</v>
      </c>
      <c r="S21" s="158">
        <f t="shared" si="5"/>
        <v>13.355</v>
      </c>
      <c r="T21" s="159"/>
      <c r="U21" s="159"/>
      <c r="V21" s="162"/>
      <c r="Z21">
        <v>0</v>
      </c>
    </row>
    <row r="22" spans="1:26" x14ac:dyDescent="0.25">
      <c r="A22" s="107"/>
      <c r="B22" s="107"/>
      <c r="C22" s="154">
        <v>2</v>
      </c>
      <c r="D22" s="154" t="s">
        <v>144</v>
      </c>
      <c r="E22" s="107"/>
      <c r="F22" s="153"/>
      <c r="G22" s="143">
        <f>ROUND((SUM(L15:L21))/1,2)</f>
        <v>0</v>
      </c>
      <c r="H22" s="143">
        <f>ROUND((SUM(M15:M21))/1,2)</f>
        <v>0</v>
      </c>
      <c r="I22" s="143">
        <f>ROUND((SUM(I15:I21))/1,2)</f>
        <v>0</v>
      </c>
      <c r="J22" s="107"/>
      <c r="K22" s="107"/>
      <c r="L22" s="107">
        <f>ROUND((SUM(L15:L21))/1,2)</f>
        <v>0</v>
      </c>
      <c r="M22" s="107">
        <f>ROUND((SUM(M15:M21))/1,2)</f>
        <v>0</v>
      </c>
      <c r="N22" s="107"/>
      <c r="O22" s="107"/>
      <c r="P22" s="163"/>
      <c r="Q22" s="107"/>
      <c r="R22" s="107"/>
      <c r="S22" s="163">
        <f>ROUND((SUM(S15:S21))/1,2)</f>
        <v>83.47</v>
      </c>
      <c r="T22" s="139"/>
      <c r="U22" s="139"/>
      <c r="V22" s="2">
        <f>ROUND((SUM(V15:V21))/1,2)</f>
        <v>0</v>
      </c>
      <c r="W22" s="139"/>
      <c r="X22" s="139"/>
      <c r="Y22" s="139"/>
      <c r="Z22" s="139"/>
    </row>
    <row r="23" spans="1:26" x14ac:dyDescent="0.25">
      <c r="A23" s="1"/>
      <c r="B23" s="1"/>
      <c r="C23" s="1"/>
      <c r="D23" s="1"/>
      <c r="E23" s="1"/>
      <c r="F23" s="149"/>
      <c r="G23" s="135"/>
      <c r="H23" s="135"/>
      <c r="I23" s="135"/>
      <c r="J23" s="1"/>
      <c r="K23" s="1"/>
      <c r="L23" s="1"/>
      <c r="M23" s="1"/>
      <c r="N23" s="1"/>
      <c r="O23" s="1"/>
      <c r="P23" s="1"/>
      <c r="Q23" s="1"/>
      <c r="R23" s="1"/>
      <c r="S23" s="1"/>
      <c r="V23" s="1"/>
    </row>
    <row r="24" spans="1:26" x14ac:dyDescent="0.25">
      <c r="A24" s="107"/>
      <c r="B24" s="107"/>
      <c r="C24" s="154">
        <v>3</v>
      </c>
      <c r="D24" s="154" t="s">
        <v>145</v>
      </c>
      <c r="E24" s="107"/>
      <c r="F24" s="153"/>
      <c r="G24" s="70"/>
      <c r="H24" s="70"/>
      <c r="I24" s="70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39"/>
      <c r="U24" s="139"/>
      <c r="V24" s="107"/>
      <c r="W24" s="139"/>
      <c r="X24" s="139"/>
      <c r="Y24" s="139"/>
      <c r="Z24" s="139"/>
    </row>
    <row r="25" spans="1:26" ht="24.95" customHeight="1" x14ac:dyDescent="0.25">
      <c r="A25" s="160">
        <v>101</v>
      </c>
      <c r="B25" s="155" t="s">
        <v>86</v>
      </c>
      <c r="C25" s="161" t="s">
        <v>282</v>
      </c>
      <c r="D25" s="155" t="s">
        <v>283</v>
      </c>
      <c r="E25" s="155" t="s">
        <v>117</v>
      </c>
      <c r="F25" s="156">
        <v>97.5</v>
      </c>
      <c r="G25" s="157">
        <v>0</v>
      </c>
      <c r="H25" s="157">
        <v>0</v>
      </c>
      <c r="I25" s="157">
        <f>ROUND(F25*(G25+H25),2)</f>
        <v>0</v>
      </c>
      <c r="J25" s="155">
        <f>ROUND(F25*(N25),2)</f>
        <v>9807.5300000000007</v>
      </c>
      <c r="K25" s="158">
        <f>ROUND(F25*(O25),2)</f>
        <v>0</v>
      </c>
      <c r="L25" s="158">
        <f>ROUND(F25*(G25),2)</f>
        <v>0</v>
      </c>
      <c r="M25" s="158">
        <f>ROUND(F25*(H25),2)</f>
        <v>0</v>
      </c>
      <c r="N25" s="158">
        <v>100.59</v>
      </c>
      <c r="O25" s="158"/>
      <c r="P25" s="162">
        <v>2.21191</v>
      </c>
      <c r="Q25" s="162"/>
      <c r="R25" s="162">
        <v>2.21191</v>
      </c>
      <c r="S25" s="158">
        <f>ROUND(F25*(P25),3)</f>
        <v>215.661</v>
      </c>
      <c r="T25" s="159"/>
      <c r="U25" s="159"/>
      <c r="V25" s="162"/>
      <c r="Z25">
        <v>0</v>
      </c>
    </row>
    <row r="26" spans="1:26" ht="24.95" customHeight="1" x14ac:dyDescent="0.25">
      <c r="A26" s="160">
        <v>102</v>
      </c>
      <c r="B26" s="155" t="s">
        <v>86</v>
      </c>
      <c r="C26" s="161" t="s">
        <v>284</v>
      </c>
      <c r="D26" s="155" t="s">
        <v>285</v>
      </c>
      <c r="E26" s="155" t="s">
        <v>89</v>
      </c>
      <c r="F26" s="156">
        <v>776.1</v>
      </c>
      <c r="G26" s="157">
        <v>0</v>
      </c>
      <c r="H26" s="157">
        <v>0</v>
      </c>
      <c r="I26" s="157">
        <f>ROUND(F26*(G26+H26),2)</f>
        <v>0</v>
      </c>
      <c r="J26" s="155">
        <f>ROUND(F26*(N26),2)</f>
        <v>11990.75</v>
      </c>
      <c r="K26" s="158">
        <f>ROUND(F26*(O26),2)</f>
        <v>0</v>
      </c>
      <c r="L26" s="158">
        <f>ROUND(F26*(G26),2)</f>
        <v>0</v>
      </c>
      <c r="M26" s="158">
        <f>ROUND(F26*(H26),2)</f>
        <v>0</v>
      </c>
      <c r="N26" s="158">
        <v>15.45</v>
      </c>
      <c r="O26" s="158"/>
      <c r="P26" s="162">
        <v>3.3400000000000001E-3</v>
      </c>
      <c r="Q26" s="162"/>
      <c r="R26" s="162">
        <v>3.3400000000000001E-3</v>
      </c>
      <c r="S26" s="158">
        <f>ROUND(F26*(P26),3)</f>
        <v>2.5920000000000001</v>
      </c>
      <c r="T26" s="159"/>
      <c r="U26" s="159"/>
      <c r="V26" s="162"/>
      <c r="Z26">
        <v>0</v>
      </c>
    </row>
    <row r="27" spans="1:26" ht="24.95" customHeight="1" x14ac:dyDescent="0.25">
      <c r="A27" s="160">
        <v>103</v>
      </c>
      <c r="B27" s="155" t="s">
        <v>86</v>
      </c>
      <c r="C27" s="161" t="s">
        <v>286</v>
      </c>
      <c r="D27" s="155" t="s">
        <v>287</v>
      </c>
      <c r="E27" s="155" t="s">
        <v>89</v>
      </c>
      <c r="F27" s="156">
        <v>776.1</v>
      </c>
      <c r="G27" s="157">
        <v>0</v>
      </c>
      <c r="H27" s="157">
        <v>0</v>
      </c>
      <c r="I27" s="157">
        <f>ROUND(F27*(G27+H27),2)</f>
        <v>0</v>
      </c>
      <c r="J27" s="155">
        <f>ROUND(F27*(N27),2)</f>
        <v>4633.32</v>
      </c>
      <c r="K27" s="158">
        <f>ROUND(F27*(O27),2)</f>
        <v>0</v>
      </c>
      <c r="L27" s="158">
        <f>ROUND(F27*(G27),2)</f>
        <v>0</v>
      </c>
      <c r="M27" s="158">
        <f>ROUND(F27*(H27),2)</f>
        <v>0</v>
      </c>
      <c r="N27" s="158">
        <v>5.97</v>
      </c>
      <c r="O27" s="158"/>
      <c r="P27" s="162"/>
      <c r="Q27" s="162"/>
      <c r="R27" s="162"/>
      <c r="S27" s="158">
        <f>ROUND(F27*(P27),3)</f>
        <v>0</v>
      </c>
      <c r="T27" s="159"/>
      <c r="U27" s="159"/>
      <c r="V27" s="162"/>
      <c r="Z27">
        <v>0</v>
      </c>
    </row>
    <row r="28" spans="1:26" ht="24.95" customHeight="1" x14ac:dyDescent="0.25">
      <c r="A28" s="160">
        <v>104</v>
      </c>
      <c r="B28" s="155" t="s">
        <v>86</v>
      </c>
      <c r="C28" s="161" t="s">
        <v>288</v>
      </c>
      <c r="D28" s="155" t="s">
        <v>289</v>
      </c>
      <c r="E28" s="155" t="s">
        <v>103</v>
      </c>
      <c r="F28" s="156">
        <v>6</v>
      </c>
      <c r="G28" s="157">
        <v>0</v>
      </c>
      <c r="H28" s="157">
        <v>0</v>
      </c>
      <c r="I28" s="157">
        <f>ROUND(F28*(G28+H28),2)</f>
        <v>0</v>
      </c>
      <c r="J28" s="155">
        <f>ROUND(F28*(N28),2)</f>
        <v>8509.02</v>
      </c>
      <c r="K28" s="158">
        <f>ROUND(F28*(O28),2)</f>
        <v>0</v>
      </c>
      <c r="L28" s="158">
        <f>ROUND(F28*(G28),2)</f>
        <v>0</v>
      </c>
      <c r="M28" s="158">
        <f>ROUND(F28*(H28),2)</f>
        <v>0</v>
      </c>
      <c r="N28" s="158">
        <v>1418.17</v>
      </c>
      <c r="O28" s="158"/>
      <c r="P28" s="162">
        <v>1.0159500000000001</v>
      </c>
      <c r="Q28" s="162"/>
      <c r="R28" s="162">
        <v>1.0159500000000001</v>
      </c>
      <c r="S28" s="158">
        <f>ROUND(F28*(P28),3)</f>
        <v>6.0960000000000001</v>
      </c>
      <c r="T28" s="159"/>
      <c r="U28" s="159"/>
      <c r="V28" s="162"/>
      <c r="Z28">
        <v>0</v>
      </c>
    </row>
    <row r="29" spans="1:26" x14ac:dyDescent="0.25">
      <c r="A29" s="107"/>
      <c r="B29" s="107"/>
      <c r="C29" s="154">
        <v>3</v>
      </c>
      <c r="D29" s="154" t="s">
        <v>145</v>
      </c>
      <c r="E29" s="107"/>
      <c r="F29" s="153"/>
      <c r="G29" s="143">
        <f>ROUND((SUM(L24:L28))/1,2)</f>
        <v>0</v>
      </c>
      <c r="H29" s="143">
        <f>ROUND((SUM(M24:M28))/1,2)</f>
        <v>0</v>
      </c>
      <c r="I29" s="143">
        <f>ROUND((SUM(I24:I28))/1,2)</f>
        <v>0</v>
      </c>
      <c r="J29" s="107"/>
      <c r="K29" s="107"/>
      <c r="L29" s="107">
        <f>ROUND((SUM(L24:L28))/1,2)</f>
        <v>0</v>
      </c>
      <c r="M29" s="107">
        <f>ROUND((SUM(M24:M28))/1,2)</f>
        <v>0</v>
      </c>
      <c r="N29" s="107"/>
      <c r="O29" s="107"/>
      <c r="P29" s="163"/>
      <c r="Q29" s="107"/>
      <c r="R29" s="107"/>
      <c r="S29" s="163">
        <f>ROUND((SUM(S24:S28))/1,2)</f>
        <v>224.35</v>
      </c>
      <c r="T29" s="139"/>
      <c r="U29" s="139"/>
      <c r="V29" s="2">
        <f>ROUND((SUM(V24:V28))/1,2)</f>
        <v>0</v>
      </c>
      <c r="W29" s="139"/>
      <c r="X29" s="139"/>
      <c r="Y29" s="139"/>
      <c r="Z29" s="139"/>
    </row>
    <row r="30" spans="1:26" x14ac:dyDescent="0.25">
      <c r="A30" s="1"/>
      <c r="B30" s="1"/>
      <c r="C30" s="1"/>
      <c r="D30" s="1"/>
      <c r="E30" s="1"/>
      <c r="F30" s="149"/>
      <c r="G30" s="135"/>
      <c r="H30" s="135"/>
      <c r="I30" s="135"/>
      <c r="J30" s="1"/>
      <c r="K30" s="1"/>
      <c r="L30" s="1"/>
      <c r="M30" s="1"/>
      <c r="N30" s="1"/>
      <c r="O30" s="1"/>
      <c r="P30" s="1"/>
      <c r="Q30" s="1"/>
      <c r="R30" s="1"/>
      <c r="S30" s="1"/>
      <c r="V30" s="1"/>
    </row>
    <row r="31" spans="1:26" x14ac:dyDescent="0.25">
      <c r="A31" s="107"/>
      <c r="B31" s="107"/>
      <c r="C31" s="154">
        <v>5</v>
      </c>
      <c r="D31" s="154" t="s">
        <v>147</v>
      </c>
      <c r="E31" s="107"/>
      <c r="F31" s="153"/>
      <c r="G31" s="70"/>
      <c r="H31" s="70"/>
      <c r="I31" s="70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39"/>
      <c r="U31" s="139"/>
      <c r="V31" s="107"/>
      <c r="W31" s="139"/>
      <c r="X31" s="139"/>
      <c r="Y31" s="139"/>
      <c r="Z31" s="139"/>
    </row>
    <row r="32" spans="1:26" ht="24.95" customHeight="1" x14ac:dyDescent="0.25">
      <c r="A32" s="160">
        <v>105</v>
      </c>
      <c r="B32" s="155" t="s">
        <v>198</v>
      </c>
      <c r="C32" s="161" t="s">
        <v>290</v>
      </c>
      <c r="D32" s="155" t="s">
        <v>291</v>
      </c>
      <c r="E32" s="155" t="s">
        <v>89</v>
      </c>
      <c r="F32" s="156">
        <v>840</v>
      </c>
      <c r="G32" s="157">
        <v>0</v>
      </c>
      <c r="H32" s="157">
        <v>0</v>
      </c>
      <c r="I32" s="157">
        <f>ROUND(F32*(G32+H32),2)</f>
        <v>0</v>
      </c>
      <c r="J32" s="155">
        <f>ROUND(F32*(N32),2)</f>
        <v>2881.2</v>
      </c>
      <c r="K32" s="158">
        <f>ROUND(F32*(O32),2)</f>
        <v>0</v>
      </c>
      <c r="L32" s="158">
        <f>ROUND(F32*(G32),2)</f>
        <v>0</v>
      </c>
      <c r="M32" s="158">
        <f>ROUND(F32*(H32),2)</f>
        <v>0</v>
      </c>
      <c r="N32" s="158">
        <v>3.43</v>
      </c>
      <c r="O32" s="158"/>
      <c r="P32" s="162">
        <v>0.30360999999999999</v>
      </c>
      <c r="Q32" s="162"/>
      <c r="R32" s="162">
        <v>0.30360999999999999</v>
      </c>
      <c r="S32" s="158">
        <f>ROUND(F32*(P32),3)</f>
        <v>255.03200000000001</v>
      </c>
      <c r="T32" s="159"/>
      <c r="U32" s="159"/>
      <c r="V32" s="162"/>
      <c r="Z32">
        <v>0</v>
      </c>
    </row>
    <row r="33" spans="1:26" ht="24.95" customHeight="1" x14ac:dyDescent="0.25">
      <c r="A33" s="160">
        <v>106</v>
      </c>
      <c r="B33" s="155" t="s">
        <v>198</v>
      </c>
      <c r="C33" s="161" t="s">
        <v>199</v>
      </c>
      <c r="D33" s="155" t="s">
        <v>292</v>
      </c>
      <c r="E33" s="155" t="s">
        <v>89</v>
      </c>
      <c r="F33" s="156">
        <v>420</v>
      </c>
      <c r="G33" s="157">
        <v>0</v>
      </c>
      <c r="H33" s="157">
        <v>0</v>
      </c>
      <c r="I33" s="157">
        <f>ROUND(F33*(G33+H33),2)</f>
        <v>0</v>
      </c>
      <c r="J33" s="155">
        <f>ROUND(F33*(N33),2)</f>
        <v>11155.2</v>
      </c>
      <c r="K33" s="158">
        <f>ROUND(F33*(O33),2)</f>
        <v>0</v>
      </c>
      <c r="L33" s="158">
        <f>ROUND(F33*(G33),2)</f>
        <v>0</v>
      </c>
      <c r="M33" s="158">
        <f>ROUND(F33*(H33),2)</f>
        <v>0</v>
      </c>
      <c r="N33" s="158">
        <v>26.56</v>
      </c>
      <c r="O33" s="158"/>
      <c r="P33" s="162">
        <v>8.3500000000000005E-2</v>
      </c>
      <c r="Q33" s="162"/>
      <c r="R33" s="162">
        <v>8.3500000000000005E-2</v>
      </c>
      <c r="S33" s="158">
        <f>ROUND(F33*(P33),3)</f>
        <v>35.07</v>
      </c>
      <c r="T33" s="159"/>
      <c r="U33" s="159"/>
      <c r="V33" s="162"/>
      <c r="Z33">
        <v>0</v>
      </c>
    </row>
    <row r="34" spans="1:26" ht="24.95" customHeight="1" x14ac:dyDescent="0.25">
      <c r="A34" s="160">
        <v>107</v>
      </c>
      <c r="B34" s="155" t="s">
        <v>198</v>
      </c>
      <c r="C34" s="161" t="s">
        <v>293</v>
      </c>
      <c r="D34" s="155" t="s">
        <v>294</v>
      </c>
      <c r="E34" s="155" t="s">
        <v>89</v>
      </c>
      <c r="F34" s="156">
        <v>420</v>
      </c>
      <c r="G34" s="157">
        <v>0</v>
      </c>
      <c r="H34" s="157">
        <v>0</v>
      </c>
      <c r="I34" s="157">
        <f>ROUND(F34*(G34+H34),2)</f>
        <v>0</v>
      </c>
      <c r="J34" s="155">
        <f>ROUND(F34*(N34),2)</f>
        <v>2734.2</v>
      </c>
      <c r="K34" s="158">
        <f>ROUND(F34*(O34),2)</f>
        <v>0</v>
      </c>
      <c r="L34" s="158">
        <f>ROUND(F34*(G34),2)</f>
        <v>0</v>
      </c>
      <c r="M34" s="158">
        <f>ROUND(F34*(H34),2)</f>
        <v>0</v>
      </c>
      <c r="N34" s="158">
        <v>6.51</v>
      </c>
      <c r="O34" s="158"/>
      <c r="P34" s="162">
        <v>0.60721000000000003</v>
      </c>
      <c r="Q34" s="162"/>
      <c r="R34" s="162">
        <v>0.60721000000000003</v>
      </c>
      <c r="S34" s="158">
        <f>ROUND(F34*(P34),3)</f>
        <v>255.02799999999999</v>
      </c>
      <c r="T34" s="159"/>
      <c r="U34" s="159"/>
      <c r="V34" s="162"/>
      <c r="Z34">
        <v>0</v>
      </c>
    </row>
    <row r="35" spans="1:26" x14ac:dyDescent="0.25">
      <c r="A35" s="107"/>
      <c r="B35" s="107"/>
      <c r="C35" s="154">
        <v>5</v>
      </c>
      <c r="D35" s="154" t="s">
        <v>147</v>
      </c>
      <c r="E35" s="107"/>
      <c r="F35" s="153"/>
      <c r="G35" s="143">
        <f>ROUND((SUM(L31:L34))/1,2)</f>
        <v>0</v>
      </c>
      <c r="H35" s="143">
        <f>ROUND((SUM(M31:M34))/1,2)</f>
        <v>0</v>
      </c>
      <c r="I35" s="143">
        <f>ROUND((SUM(I31:I34))/1,2)</f>
        <v>0</v>
      </c>
      <c r="J35" s="107"/>
      <c r="K35" s="107"/>
      <c r="L35" s="107">
        <f>ROUND((SUM(L31:L34))/1,2)</f>
        <v>0</v>
      </c>
      <c r="M35" s="107">
        <f>ROUND((SUM(M31:M34))/1,2)</f>
        <v>0</v>
      </c>
      <c r="N35" s="107"/>
      <c r="O35" s="107"/>
      <c r="P35" s="163"/>
      <c r="Q35" s="107"/>
      <c r="R35" s="107"/>
      <c r="S35" s="163">
        <f>ROUND((SUM(S31:S34))/1,2)</f>
        <v>545.13</v>
      </c>
      <c r="T35" s="139"/>
      <c r="U35" s="139"/>
      <c r="V35" s="2">
        <f>ROUND((SUM(V31:V34))/1,2)</f>
        <v>0</v>
      </c>
      <c r="W35" s="139"/>
      <c r="X35" s="139"/>
      <c r="Y35" s="139"/>
      <c r="Z35" s="139"/>
    </row>
    <row r="36" spans="1:26" x14ac:dyDescent="0.25">
      <c r="A36" s="1"/>
      <c r="B36" s="1"/>
      <c r="C36" s="1"/>
      <c r="D36" s="1"/>
      <c r="E36" s="1"/>
      <c r="F36" s="149"/>
      <c r="G36" s="135"/>
      <c r="H36" s="135"/>
      <c r="I36" s="135"/>
      <c r="J36" s="1"/>
      <c r="K36" s="1"/>
      <c r="L36" s="1"/>
      <c r="M36" s="1"/>
      <c r="N36" s="1"/>
      <c r="O36" s="1"/>
      <c r="P36" s="1"/>
      <c r="Q36" s="1"/>
      <c r="R36" s="1"/>
      <c r="S36" s="1"/>
      <c r="V36" s="1"/>
    </row>
    <row r="37" spans="1:26" x14ac:dyDescent="0.25">
      <c r="A37" s="107"/>
      <c r="B37" s="107"/>
      <c r="C37" s="154">
        <v>6</v>
      </c>
      <c r="D37" s="154" t="s">
        <v>64</v>
      </c>
      <c r="E37" s="107"/>
      <c r="F37" s="153"/>
      <c r="G37" s="70"/>
      <c r="H37" s="70"/>
      <c r="I37" s="70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39"/>
      <c r="U37" s="139"/>
      <c r="V37" s="107"/>
      <c r="W37" s="139"/>
      <c r="X37" s="139"/>
      <c r="Y37" s="139"/>
      <c r="Z37" s="139"/>
    </row>
    <row r="38" spans="1:26" ht="24.95" customHeight="1" x14ac:dyDescent="0.25">
      <c r="A38" s="160">
        <v>108</v>
      </c>
      <c r="B38" s="155" t="s">
        <v>86</v>
      </c>
      <c r="C38" s="161" t="s">
        <v>295</v>
      </c>
      <c r="D38" s="155" t="s">
        <v>296</v>
      </c>
      <c r="E38" s="155" t="s">
        <v>117</v>
      </c>
      <c r="F38" s="156">
        <v>168</v>
      </c>
      <c r="G38" s="157">
        <v>0</v>
      </c>
      <c r="H38" s="157">
        <v>0</v>
      </c>
      <c r="I38" s="157">
        <f>ROUND(F38*(G38+H38),2)</f>
        <v>0</v>
      </c>
      <c r="J38" s="155">
        <f>ROUND(F38*(N38),2)</f>
        <v>20959.68</v>
      </c>
      <c r="K38" s="158">
        <f>ROUND(F38*(O38),2)</f>
        <v>0</v>
      </c>
      <c r="L38" s="158">
        <f>ROUND(F38*(G38),2)</f>
        <v>0</v>
      </c>
      <c r="M38" s="158">
        <f>ROUND(F38*(H38),2)</f>
        <v>0</v>
      </c>
      <c r="N38" s="158">
        <v>124.76</v>
      </c>
      <c r="O38" s="158"/>
      <c r="P38" s="162">
        <v>2.2131099999999999</v>
      </c>
      <c r="Q38" s="162"/>
      <c r="R38" s="162">
        <v>2.2131099999999999</v>
      </c>
      <c r="S38" s="158">
        <f>ROUND(F38*(P38),3)</f>
        <v>371.80200000000002</v>
      </c>
      <c r="T38" s="159"/>
      <c r="U38" s="159"/>
      <c r="V38" s="162"/>
      <c r="Z38">
        <v>0</v>
      </c>
    </row>
    <row r="39" spans="1:26" ht="35.1" customHeight="1" x14ac:dyDescent="0.25">
      <c r="A39" s="160">
        <v>109</v>
      </c>
      <c r="B39" s="155" t="s">
        <v>86</v>
      </c>
      <c r="C39" s="161" t="s">
        <v>207</v>
      </c>
      <c r="D39" s="155" t="s">
        <v>208</v>
      </c>
      <c r="E39" s="155" t="s">
        <v>89</v>
      </c>
      <c r="F39" s="156">
        <v>840</v>
      </c>
      <c r="G39" s="157">
        <v>0</v>
      </c>
      <c r="H39" s="157">
        <v>0</v>
      </c>
      <c r="I39" s="157">
        <f>ROUND(F39*(G39+H39),2)</f>
        <v>0</v>
      </c>
      <c r="J39" s="155">
        <f>ROUND(F39*(N39),2)</f>
        <v>3250.8</v>
      </c>
      <c r="K39" s="158">
        <f>ROUND(F39*(O39),2)</f>
        <v>0</v>
      </c>
      <c r="L39" s="158">
        <f>ROUND(F39*(G39),2)</f>
        <v>0</v>
      </c>
      <c r="M39" s="158">
        <f>ROUND(F39*(H39),2)</f>
        <v>0</v>
      </c>
      <c r="N39" s="158">
        <v>3.87</v>
      </c>
      <c r="O39" s="158"/>
      <c r="P39" s="162">
        <v>3.5200000000000001E-3</v>
      </c>
      <c r="Q39" s="162"/>
      <c r="R39" s="162">
        <v>3.5200000000000001E-3</v>
      </c>
      <c r="S39" s="158">
        <f>ROUND(F39*(P39),3)</f>
        <v>2.9569999999999999</v>
      </c>
      <c r="T39" s="159"/>
      <c r="U39" s="159"/>
      <c r="V39" s="162"/>
      <c r="Z39">
        <v>0</v>
      </c>
    </row>
    <row r="40" spans="1:26" ht="24.95" customHeight="1" x14ac:dyDescent="0.25">
      <c r="A40" s="160">
        <v>110</v>
      </c>
      <c r="B40" s="155" t="s">
        <v>88</v>
      </c>
      <c r="C40" s="161" t="s">
        <v>215</v>
      </c>
      <c r="D40" s="155" t="s">
        <v>297</v>
      </c>
      <c r="E40" s="155" t="s">
        <v>89</v>
      </c>
      <c r="F40" s="156">
        <v>1130</v>
      </c>
      <c r="G40" s="157">
        <v>0</v>
      </c>
      <c r="H40" s="157">
        <v>0</v>
      </c>
      <c r="I40" s="157">
        <f>ROUND(F40*(G40+H40),2)</f>
        <v>0</v>
      </c>
      <c r="J40" s="155">
        <f>ROUND(F40*(N40),2)</f>
        <v>4678.2</v>
      </c>
      <c r="K40" s="158">
        <f>ROUND(F40*(O40),2)</f>
        <v>0</v>
      </c>
      <c r="L40" s="158">
        <f>ROUND(F40*(G40),2)</f>
        <v>0</v>
      </c>
      <c r="M40" s="158">
        <f>ROUND(F40*(H40),2)</f>
        <v>0</v>
      </c>
      <c r="N40" s="158">
        <v>4.1399999999999997</v>
      </c>
      <c r="O40" s="158"/>
      <c r="P40" s="162"/>
      <c r="Q40" s="162"/>
      <c r="R40" s="162"/>
      <c r="S40" s="158">
        <f>ROUND(F40*(P40),3)</f>
        <v>0</v>
      </c>
      <c r="T40" s="159"/>
      <c r="U40" s="159"/>
      <c r="V40" s="162"/>
      <c r="Z40">
        <v>0</v>
      </c>
    </row>
    <row r="41" spans="1:26" ht="24.95" customHeight="1" x14ac:dyDescent="0.25">
      <c r="A41" s="160">
        <v>111</v>
      </c>
      <c r="B41" s="155" t="s">
        <v>88</v>
      </c>
      <c r="C41" s="161" t="s">
        <v>215</v>
      </c>
      <c r="D41" s="155" t="s">
        <v>298</v>
      </c>
      <c r="E41" s="155" t="s">
        <v>124</v>
      </c>
      <c r="F41" s="156">
        <v>120</v>
      </c>
      <c r="G41" s="157">
        <v>0</v>
      </c>
      <c r="H41" s="157">
        <v>0</v>
      </c>
      <c r="I41" s="157">
        <f>ROUND(F41*(G41+H41),2)</f>
        <v>0</v>
      </c>
      <c r="J41" s="155">
        <f>ROUND(F41*(N41),2)</f>
        <v>1336.8</v>
      </c>
      <c r="K41" s="158">
        <f>ROUND(F41*(O41),2)</f>
        <v>0</v>
      </c>
      <c r="L41" s="158">
        <f>ROUND(F41*(G41),2)</f>
        <v>0</v>
      </c>
      <c r="M41" s="158">
        <f>ROUND(F41*(H41),2)</f>
        <v>0</v>
      </c>
      <c r="N41" s="158">
        <v>11.14</v>
      </c>
      <c r="O41" s="158"/>
      <c r="P41" s="162"/>
      <c r="Q41" s="162"/>
      <c r="R41" s="162"/>
      <c r="S41" s="158">
        <f>ROUND(F41*(P41),3)</f>
        <v>0</v>
      </c>
      <c r="T41" s="159"/>
      <c r="U41" s="159"/>
      <c r="V41" s="162"/>
      <c r="Z41">
        <v>0</v>
      </c>
    </row>
    <row r="42" spans="1:26" x14ac:dyDescent="0.25">
      <c r="A42" s="107"/>
      <c r="B42" s="107"/>
      <c r="C42" s="154">
        <v>6</v>
      </c>
      <c r="D42" s="154" t="s">
        <v>64</v>
      </c>
      <c r="E42" s="107"/>
      <c r="F42" s="153"/>
      <c r="G42" s="143">
        <f>ROUND((SUM(L37:L41))/1,2)</f>
        <v>0</v>
      </c>
      <c r="H42" s="143">
        <f>ROUND((SUM(M37:M41))/1,2)</f>
        <v>0</v>
      </c>
      <c r="I42" s="143">
        <f>ROUND((SUM(I37:I41))/1,2)</f>
        <v>0</v>
      </c>
      <c r="J42" s="107"/>
      <c r="K42" s="107"/>
      <c r="L42" s="107">
        <f>ROUND((SUM(L37:L41))/1,2)</f>
        <v>0</v>
      </c>
      <c r="M42" s="107">
        <f>ROUND((SUM(M37:M41))/1,2)</f>
        <v>0</v>
      </c>
      <c r="N42" s="107"/>
      <c r="O42" s="107"/>
      <c r="P42" s="163"/>
      <c r="Q42" s="107"/>
      <c r="R42" s="107"/>
      <c r="S42" s="163">
        <f>ROUND((SUM(S37:S41))/1,2)</f>
        <v>374.76</v>
      </c>
      <c r="T42" s="139"/>
      <c r="U42" s="139"/>
      <c r="V42" s="2">
        <f>ROUND((SUM(V37:V41))/1,2)</f>
        <v>0</v>
      </c>
      <c r="W42" s="139"/>
      <c r="X42" s="139"/>
      <c r="Y42" s="139"/>
      <c r="Z42" s="139"/>
    </row>
    <row r="43" spans="1:26" x14ac:dyDescent="0.25">
      <c r="A43" s="1"/>
      <c r="B43" s="1"/>
      <c r="C43" s="1"/>
      <c r="D43" s="1"/>
      <c r="E43" s="1"/>
      <c r="F43" s="149"/>
      <c r="G43" s="135"/>
      <c r="H43" s="135"/>
      <c r="I43" s="135"/>
      <c r="J43" s="1"/>
      <c r="K43" s="1"/>
      <c r="L43" s="1"/>
      <c r="M43" s="1"/>
      <c r="N43" s="1"/>
      <c r="O43" s="1"/>
      <c r="P43" s="1"/>
      <c r="Q43" s="1"/>
      <c r="R43" s="1"/>
      <c r="S43" s="1"/>
      <c r="V43" s="1"/>
    </row>
    <row r="44" spans="1:26" x14ac:dyDescent="0.25">
      <c r="A44" s="107"/>
      <c r="B44" s="107"/>
      <c r="C44" s="154">
        <v>9</v>
      </c>
      <c r="D44" s="154" t="s">
        <v>65</v>
      </c>
      <c r="E44" s="107"/>
      <c r="F44" s="153"/>
      <c r="G44" s="70"/>
      <c r="H44" s="70"/>
      <c r="I44" s="70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39"/>
      <c r="U44" s="139"/>
      <c r="V44" s="107"/>
      <c r="W44" s="139"/>
      <c r="X44" s="139"/>
      <c r="Y44" s="139"/>
      <c r="Z44" s="139"/>
    </row>
    <row r="45" spans="1:26" ht="24.95" customHeight="1" x14ac:dyDescent="0.25">
      <c r="A45" s="160">
        <v>112</v>
      </c>
      <c r="B45" s="155" t="s">
        <v>198</v>
      </c>
      <c r="C45" s="161" t="s">
        <v>299</v>
      </c>
      <c r="D45" s="155" t="s">
        <v>300</v>
      </c>
      <c r="E45" s="155" t="s">
        <v>301</v>
      </c>
      <c r="F45" s="156">
        <v>14</v>
      </c>
      <c r="G45" s="157">
        <v>0</v>
      </c>
      <c r="H45" s="157">
        <v>0</v>
      </c>
      <c r="I45" s="157">
        <f>ROUND(F45*(G45+H45),2)</f>
        <v>0</v>
      </c>
      <c r="J45" s="155">
        <f>ROUND(F45*(N45),2)</f>
        <v>490</v>
      </c>
      <c r="K45" s="158">
        <f>ROUND(F45*(O45),2)</f>
        <v>0</v>
      </c>
      <c r="L45" s="158">
        <f>ROUND(F45*(G45),2)</f>
        <v>0</v>
      </c>
      <c r="M45" s="158">
        <f>ROUND(F45*(H45),2)</f>
        <v>0</v>
      </c>
      <c r="N45" s="158">
        <v>35</v>
      </c>
      <c r="O45" s="158"/>
      <c r="P45" s="162"/>
      <c r="Q45" s="162"/>
      <c r="R45" s="162"/>
      <c r="S45" s="158">
        <f>ROUND(F45*(P45),3)</f>
        <v>0</v>
      </c>
      <c r="T45" s="159"/>
      <c r="U45" s="159"/>
      <c r="V45" s="162"/>
      <c r="Z45">
        <v>0</v>
      </c>
    </row>
    <row r="46" spans="1:26" ht="24.95" customHeight="1" x14ac:dyDescent="0.25">
      <c r="A46" s="169">
        <v>113</v>
      </c>
      <c r="B46" s="164" t="s">
        <v>115</v>
      </c>
      <c r="C46" s="170" t="s">
        <v>302</v>
      </c>
      <c r="D46" s="164" t="s">
        <v>303</v>
      </c>
      <c r="E46" s="164" t="s">
        <v>136</v>
      </c>
      <c r="F46" s="165">
        <v>14</v>
      </c>
      <c r="G46" s="166">
        <v>0</v>
      </c>
      <c r="H46" s="166">
        <v>0</v>
      </c>
      <c r="I46" s="166">
        <f>ROUND(F46*(G46+H46),2)</f>
        <v>0</v>
      </c>
      <c r="J46" s="164">
        <f>ROUND(F46*(N46),2)</f>
        <v>1318.8</v>
      </c>
      <c r="K46" s="167">
        <f>ROUND(F46*(O46),2)</f>
        <v>0</v>
      </c>
      <c r="L46" s="167">
        <f>ROUND(F46*(G46),2)</f>
        <v>0</v>
      </c>
      <c r="M46" s="167">
        <f>ROUND(F46*(H46),2)</f>
        <v>0</v>
      </c>
      <c r="N46" s="167">
        <v>94.2</v>
      </c>
      <c r="O46" s="167"/>
      <c r="P46" s="171"/>
      <c r="Q46" s="171"/>
      <c r="R46" s="171"/>
      <c r="S46" s="167">
        <f>ROUND(F46*(P46),3)</f>
        <v>0</v>
      </c>
      <c r="T46" s="168"/>
      <c r="U46" s="168"/>
      <c r="V46" s="171"/>
      <c r="Z46">
        <v>0</v>
      </c>
    </row>
    <row r="47" spans="1:26" x14ac:dyDescent="0.25">
      <c r="A47" s="107"/>
      <c r="B47" s="107"/>
      <c r="C47" s="154">
        <v>9</v>
      </c>
      <c r="D47" s="154" t="s">
        <v>65</v>
      </c>
      <c r="E47" s="107"/>
      <c r="F47" s="153"/>
      <c r="G47" s="143">
        <f>ROUND((SUM(L44:L46))/1,2)</f>
        <v>0</v>
      </c>
      <c r="H47" s="143">
        <f>ROUND((SUM(M44:M46))/1,2)</f>
        <v>0</v>
      </c>
      <c r="I47" s="143">
        <f>ROUND((SUM(I44:I46))/1,2)</f>
        <v>0</v>
      </c>
      <c r="J47" s="107"/>
      <c r="K47" s="107"/>
      <c r="L47" s="107">
        <f>ROUND((SUM(L44:L46))/1,2)</f>
        <v>0</v>
      </c>
      <c r="M47" s="107">
        <f>ROUND((SUM(M44:M46))/1,2)</f>
        <v>0</v>
      </c>
      <c r="N47" s="107"/>
      <c r="O47" s="107"/>
      <c r="P47" s="163"/>
      <c r="Q47" s="107"/>
      <c r="R47" s="107"/>
      <c r="S47" s="163">
        <f>ROUND((SUM(S44:S46))/1,2)</f>
        <v>0</v>
      </c>
      <c r="T47" s="139"/>
      <c r="U47" s="139"/>
      <c r="V47" s="2">
        <f>ROUND((SUM(V44:V46))/1,2)</f>
        <v>0</v>
      </c>
      <c r="W47" s="139"/>
      <c r="X47" s="139"/>
      <c r="Y47" s="139"/>
      <c r="Z47" s="139"/>
    </row>
    <row r="48" spans="1:26" x14ac:dyDescent="0.25">
      <c r="A48" s="1"/>
      <c r="B48" s="1"/>
      <c r="C48" s="1"/>
      <c r="D48" s="1"/>
      <c r="E48" s="1"/>
      <c r="F48" s="149"/>
      <c r="G48" s="135"/>
      <c r="H48" s="135"/>
      <c r="I48" s="135"/>
      <c r="J48" s="1"/>
      <c r="K48" s="1"/>
      <c r="L48" s="1"/>
      <c r="M48" s="1"/>
      <c r="N48" s="1"/>
      <c r="O48" s="1"/>
      <c r="P48" s="1"/>
      <c r="Q48" s="1"/>
      <c r="R48" s="1"/>
      <c r="S48" s="1"/>
      <c r="V48" s="1"/>
    </row>
    <row r="49" spans="1:26" x14ac:dyDescent="0.25">
      <c r="A49" s="107"/>
      <c r="B49" s="107"/>
      <c r="C49" s="154">
        <v>99</v>
      </c>
      <c r="D49" s="154" t="s">
        <v>66</v>
      </c>
      <c r="E49" s="107"/>
      <c r="F49" s="153"/>
      <c r="G49" s="70"/>
      <c r="H49" s="70"/>
      <c r="I49" s="70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39"/>
      <c r="U49" s="139"/>
      <c r="V49" s="107"/>
      <c r="W49" s="139"/>
      <c r="X49" s="139"/>
      <c r="Y49" s="139"/>
      <c r="Z49" s="139"/>
    </row>
    <row r="50" spans="1:26" ht="24.95" customHeight="1" x14ac:dyDescent="0.25">
      <c r="A50" s="160">
        <v>114</v>
      </c>
      <c r="B50" s="155" t="s">
        <v>198</v>
      </c>
      <c r="C50" s="161" t="s">
        <v>304</v>
      </c>
      <c r="D50" s="155" t="s">
        <v>305</v>
      </c>
      <c r="E50" s="155" t="s">
        <v>103</v>
      </c>
      <c r="F50" s="156">
        <v>1233.4418749400002</v>
      </c>
      <c r="G50" s="157">
        <v>0</v>
      </c>
      <c r="H50" s="157">
        <v>0</v>
      </c>
      <c r="I50" s="157">
        <f>ROUND(F50*(G50+H50),2)</f>
        <v>0</v>
      </c>
      <c r="J50" s="155">
        <f>ROUND(F50*(N50),2)</f>
        <v>2035.18</v>
      </c>
      <c r="K50" s="158">
        <f>ROUND(F50*(O50),2)</f>
        <v>0</v>
      </c>
      <c r="L50" s="158">
        <f>ROUND(F50*(G50),2)</f>
        <v>0</v>
      </c>
      <c r="M50" s="158">
        <f>ROUND(F50*(H50),2)</f>
        <v>0</v>
      </c>
      <c r="N50" s="158">
        <v>1.65</v>
      </c>
      <c r="O50" s="158"/>
      <c r="P50" s="162"/>
      <c r="Q50" s="162"/>
      <c r="R50" s="162"/>
      <c r="S50" s="158">
        <f>ROUND(F50*(P50),3)</f>
        <v>0</v>
      </c>
      <c r="T50" s="159"/>
      <c r="U50" s="159"/>
      <c r="V50" s="162"/>
      <c r="Z50">
        <v>0</v>
      </c>
    </row>
    <row r="51" spans="1:26" x14ac:dyDescent="0.25">
      <c r="A51" s="107"/>
      <c r="B51" s="107"/>
      <c r="C51" s="154">
        <v>99</v>
      </c>
      <c r="D51" s="154" t="s">
        <v>66</v>
      </c>
      <c r="E51" s="107"/>
      <c r="F51" s="153"/>
      <c r="G51" s="143">
        <f>ROUND((SUM(L49:L50))/1,2)</f>
        <v>0</v>
      </c>
      <c r="H51" s="143">
        <f>ROUND((SUM(M49:M50))/1,2)</f>
        <v>0</v>
      </c>
      <c r="I51" s="143">
        <f>ROUND((SUM(I49:I50))/1,2)</f>
        <v>0</v>
      </c>
      <c r="J51" s="107"/>
      <c r="K51" s="107"/>
      <c r="L51" s="107">
        <f>ROUND((SUM(L49:L50))/1,2)</f>
        <v>0</v>
      </c>
      <c r="M51" s="107">
        <f>ROUND((SUM(M49:M50))/1,2)</f>
        <v>0</v>
      </c>
      <c r="N51" s="107"/>
      <c r="O51" s="107"/>
      <c r="P51" s="163"/>
      <c r="Q51" s="1"/>
      <c r="R51" s="1"/>
      <c r="S51" s="163">
        <f>ROUND((SUM(S49:S50))/1,2)</f>
        <v>0</v>
      </c>
      <c r="T51" s="172"/>
      <c r="U51" s="172"/>
      <c r="V51" s="2">
        <f>ROUND((SUM(V49:V50))/1,2)</f>
        <v>0</v>
      </c>
    </row>
    <row r="52" spans="1:26" x14ac:dyDescent="0.25">
      <c r="A52" s="1"/>
      <c r="B52" s="1"/>
      <c r="C52" s="1"/>
      <c r="D52" s="1"/>
      <c r="E52" s="1"/>
      <c r="F52" s="149"/>
      <c r="G52" s="135"/>
      <c r="H52" s="135"/>
      <c r="I52" s="135"/>
      <c r="J52" s="1"/>
      <c r="K52" s="1"/>
      <c r="L52" s="1"/>
      <c r="M52" s="1"/>
      <c r="N52" s="1"/>
      <c r="O52" s="1"/>
      <c r="P52" s="1"/>
      <c r="Q52" s="1"/>
      <c r="R52" s="1"/>
      <c r="S52" s="1"/>
      <c r="V52" s="1"/>
    </row>
    <row r="53" spans="1:26" x14ac:dyDescent="0.25">
      <c r="A53" s="107"/>
      <c r="B53" s="107"/>
      <c r="C53" s="107"/>
      <c r="D53" s="2" t="s">
        <v>63</v>
      </c>
      <c r="E53" s="107"/>
      <c r="F53" s="153"/>
      <c r="G53" s="143">
        <f>ROUND((SUM(L9:L52))/2,2)</f>
        <v>0</v>
      </c>
      <c r="H53" s="143">
        <f>ROUND((SUM(M9:M52))/2,2)</f>
        <v>0</v>
      </c>
      <c r="I53" s="143">
        <f>ROUND((SUM(I9:I52))/2,2)</f>
        <v>0</v>
      </c>
      <c r="J53" s="107"/>
      <c r="K53" s="107"/>
      <c r="L53" s="107">
        <f>ROUND((SUM(L9:L52))/2,2)</f>
        <v>0</v>
      </c>
      <c r="M53" s="107">
        <f>ROUND((SUM(M9:M52))/2,2)</f>
        <v>0</v>
      </c>
      <c r="N53" s="107"/>
      <c r="O53" s="107"/>
      <c r="P53" s="163"/>
      <c r="Q53" s="1"/>
      <c r="R53" s="1"/>
      <c r="S53" s="163">
        <f>ROUND((SUM(S9:S52))/2,2)</f>
        <v>1227.71</v>
      </c>
      <c r="V53" s="2">
        <f>ROUND((SUM(V9:V52))/2,2)</f>
        <v>0</v>
      </c>
    </row>
    <row r="54" spans="1:26" x14ac:dyDescent="0.25">
      <c r="A54" s="173"/>
      <c r="B54" s="173"/>
      <c r="C54" s="173"/>
      <c r="D54" s="173" t="s">
        <v>73</v>
      </c>
      <c r="E54" s="173"/>
      <c r="F54" s="174"/>
      <c r="G54" s="175">
        <f>ROUND((SUM(L9:L53))/3,2)</f>
        <v>0</v>
      </c>
      <c r="H54" s="175">
        <f>ROUND((SUM(M9:M53))/3,2)</f>
        <v>0</v>
      </c>
      <c r="I54" s="175">
        <f>ROUND((SUM(I9:I53))/3,2)</f>
        <v>0</v>
      </c>
      <c r="J54" s="173"/>
      <c r="K54" s="173">
        <f>ROUND((SUM(K9:K53))/3,2)</f>
        <v>0</v>
      </c>
      <c r="L54" s="173">
        <f>ROUND((SUM(L9:L53))/3,2)</f>
        <v>0</v>
      </c>
      <c r="M54" s="173">
        <f>ROUND((SUM(M9:M53))/3,2)</f>
        <v>0</v>
      </c>
      <c r="N54" s="173"/>
      <c r="O54" s="173"/>
      <c r="P54" s="174"/>
      <c r="Q54" s="173"/>
      <c r="R54" s="173"/>
      <c r="S54" s="174">
        <f>ROUND((SUM(S9:S53))/3,2)</f>
        <v>1227.71</v>
      </c>
      <c r="T54" s="176"/>
      <c r="U54" s="176"/>
      <c r="V54" s="173">
        <f>ROUND((SUM(V9:V53))/3,2)</f>
        <v>0</v>
      </c>
      <c r="Z54">
        <f>(SUM(Z9:Z53))</f>
        <v>0</v>
      </c>
    </row>
  </sheetData>
  <mergeCells count="3">
    <mergeCell ref="B1:H1"/>
    <mergeCell ref="B2:H2"/>
    <mergeCell ref="B3:H3"/>
  </mergeCells>
  <printOptions horizontalCentered="1" gridLines="1"/>
  <pageMargins left="0.7" right="6.9444444444444441E-3" top="0.75" bottom="0.75" header="0.3" footer="0.3"/>
  <pageSetup paperSize="9" scale="90" orientation="landscape" horizontalDpi="4294967293" r:id="rId1"/>
  <headerFooter>
    <oddHeader>&amp;C&amp;B&amp; Rozpočet Rekonštrukcia maštalí a rozšírenie farmového hnojiska, Bobrov / SO 03 Farmové hnojisko</oddHeader>
    <oddFooter>&amp;RStrana &amp;P z &amp;N    &amp;L&amp;7Spracované systémom Systematic® Kalkulus, tel.: 051 77 10 585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A41"/>
  <sheetViews>
    <sheetView workbookViewId="0">
      <selection activeCell="B2" sqref="B2:J2"/>
    </sheetView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3"/>
      <c r="C1" s="13"/>
      <c r="D1" s="13"/>
      <c r="E1" s="13"/>
      <c r="F1" s="14" t="s">
        <v>510</v>
      </c>
      <c r="G1" s="13"/>
      <c r="H1" s="13"/>
      <c r="I1" s="13"/>
      <c r="J1" s="13"/>
      <c r="W1">
        <v>30.126000000000001</v>
      </c>
    </row>
    <row r="2" spans="1:23" ht="30" customHeight="1" thickTop="1" x14ac:dyDescent="0.25">
      <c r="A2" s="12"/>
      <c r="B2" s="244" t="s">
        <v>0</v>
      </c>
      <c r="C2" s="245"/>
      <c r="D2" s="245"/>
      <c r="E2" s="245"/>
      <c r="F2" s="245"/>
      <c r="G2" s="245"/>
      <c r="H2" s="245"/>
      <c r="I2" s="245"/>
      <c r="J2" s="246"/>
    </row>
    <row r="3" spans="1:23" ht="18" customHeight="1" x14ac:dyDescent="0.25">
      <c r="A3" s="12"/>
      <c r="B3" s="33" t="s">
        <v>306</v>
      </c>
      <c r="C3" s="34"/>
      <c r="D3" s="35"/>
      <c r="E3" s="35"/>
      <c r="F3" s="35"/>
      <c r="G3" s="16"/>
      <c r="H3" s="16"/>
      <c r="I3" s="36" t="s">
        <v>14</v>
      </c>
      <c r="J3" s="29"/>
    </row>
    <row r="4" spans="1:23" ht="18" customHeight="1" x14ac:dyDescent="0.25">
      <c r="A4" s="12"/>
      <c r="B4" s="22"/>
      <c r="C4" s="19"/>
      <c r="D4" s="16"/>
      <c r="E4" s="16"/>
      <c r="F4" s="16"/>
      <c r="G4" s="16"/>
      <c r="H4" s="16"/>
      <c r="I4" s="36" t="s">
        <v>15</v>
      </c>
      <c r="J4" s="29"/>
    </row>
    <row r="5" spans="1:23" ht="18" customHeight="1" thickBot="1" x14ac:dyDescent="0.3">
      <c r="A5" s="12"/>
      <c r="B5" s="37" t="s">
        <v>16</v>
      </c>
      <c r="C5" s="19"/>
      <c r="D5" s="16"/>
      <c r="E5" s="16"/>
      <c r="F5" s="38" t="s">
        <v>17</v>
      </c>
      <c r="G5" s="16"/>
      <c r="H5" s="16"/>
      <c r="I5" s="36" t="s">
        <v>18</v>
      </c>
      <c r="J5" s="233">
        <v>45263</v>
      </c>
    </row>
    <row r="6" spans="1:23" ht="24.95" customHeight="1" thickTop="1" x14ac:dyDescent="0.25">
      <c r="A6" s="12"/>
      <c r="B6" s="238" t="s">
        <v>19</v>
      </c>
      <c r="C6" s="239"/>
      <c r="D6" s="239"/>
      <c r="E6" s="239"/>
      <c r="F6" s="239"/>
      <c r="G6" s="239"/>
      <c r="H6" s="239"/>
      <c r="I6" s="239"/>
      <c r="J6" s="240"/>
    </row>
    <row r="7" spans="1:23" ht="18" customHeight="1" x14ac:dyDescent="0.25">
      <c r="A7" s="12"/>
      <c r="B7" s="47" t="s">
        <v>22</v>
      </c>
      <c r="C7" s="40"/>
      <c r="D7" s="17"/>
      <c r="E7" s="17"/>
      <c r="F7" s="17"/>
      <c r="G7" s="48" t="s">
        <v>23</v>
      </c>
      <c r="H7" s="17"/>
      <c r="I7" s="27"/>
      <c r="J7" s="41"/>
    </row>
    <row r="8" spans="1:23" ht="20.100000000000001" customHeight="1" x14ac:dyDescent="0.25">
      <c r="A8" s="12"/>
      <c r="B8" s="241" t="s">
        <v>20</v>
      </c>
      <c r="C8" s="242"/>
      <c r="D8" s="242"/>
      <c r="E8" s="242"/>
      <c r="F8" s="242"/>
      <c r="G8" s="242"/>
      <c r="H8" s="242"/>
      <c r="I8" s="242"/>
      <c r="J8" s="243"/>
    </row>
    <row r="9" spans="1:23" ht="18" customHeight="1" x14ac:dyDescent="0.25">
      <c r="A9" s="12"/>
      <c r="B9" s="37" t="s">
        <v>22</v>
      </c>
      <c r="C9" s="19"/>
      <c r="D9" s="16"/>
      <c r="E9" s="16"/>
      <c r="F9" s="16"/>
      <c r="G9" s="38" t="s">
        <v>23</v>
      </c>
      <c r="H9" s="16"/>
      <c r="I9" s="26"/>
      <c r="J9" s="29"/>
    </row>
    <row r="10" spans="1:23" ht="20.100000000000001" customHeight="1" x14ac:dyDescent="0.25">
      <c r="A10" s="12"/>
      <c r="B10" s="241" t="s">
        <v>21</v>
      </c>
      <c r="C10" s="242"/>
      <c r="D10" s="242"/>
      <c r="E10" s="242"/>
      <c r="F10" s="242"/>
      <c r="G10" s="242"/>
      <c r="H10" s="242"/>
      <c r="I10" s="242"/>
      <c r="J10" s="243"/>
    </row>
    <row r="11" spans="1:23" ht="18" customHeight="1" thickBot="1" x14ac:dyDescent="0.3">
      <c r="A11" s="12"/>
      <c r="B11" s="37" t="s">
        <v>22</v>
      </c>
      <c r="C11" s="19"/>
      <c r="D11" s="16"/>
      <c r="E11" s="16"/>
      <c r="F11" s="16"/>
      <c r="G11" s="38" t="s">
        <v>23</v>
      </c>
      <c r="H11" s="16"/>
      <c r="I11" s="26"/>
      <c r="J11" s="29"/>
    </row>
    <row r="12" spans="1:23" ht="18" customHeight="1" thickTop="1" x14ac:dyDescent="0.25">
      <c r="A12" s="12"/>
      <c r="B12" s="42"/>
      <c r="C12" s="43"/>
      <c r="D12" s="44"/>
      <c r="E12" s="44"/>
      <c r="F12" s="44"/>
      <c r="G12" s="44"/>
      <c r="H12" s="44"/>
      <c r="I12" s="45"/>
      <c r="J12" s="46"/>
    </row>
    <row r="13" spans="1:23" ht="18" customHeight="1" x14ac:dyDescent="0.25">
      <c r="A13" s="12"/>
      <c r="B13" s="39"/>
      <c r="C13" s="40"/>
      <c r="D13" s="17"/>
      <c r="E13" s="17"/>
      <c r="F13" s="17"/>
      <c r="G13" s="17"/>
      <c r="H13" s="17"/>
      <c r="I13" s="27"/>
      <c r="J13" s="41"/>
    </row>
    <row r="14" spans="1:23" ht="18" customHeight="1" thickBot="1" x14ac:dyDescent="0.3">
      <c r="A14" s="12"/>
      <c r="B14" s="22"/>
      <c r="C14" s="19"/>
      <c r="D14" s="16"/>
      <c r="E14" s="16"/>
      <c r="F14" s="16"/>
      <c r="G14" s="16"/>
      <c r="H14" s="16"/>
      <c r="I14" s="26"/>
      <c r="J14" s="29"/>
    </row>
    <row r="15" spans="1:23" ht="18" customHeight="1" thickTop="1" x14ac:dyDescent="0.25">
      <c r="A15" s="12"/>
      <c r="B15" s="81" t="s">
        <v>24</v>
      </c>
      <c r="C15" s="82" t="s">
        <v>5</v>
      </c>
      <c r="D15" s="82" t="s">
        <v>53</v>
      </c>
      <c r="E15" s="83" t="s">
        <v>54</v>
      </c>
      <c r="F15" s="97" t="s">
        <v>55</v>
      </c>
      <c r="G15" s="49" t="s">
        <v>30</v>
      </c>
      <c r="H15" s="52" t="s">
        <v>31</v>
      </c>
      <c r="I15" s="96"/>
      <c r="J15" s="46"/>
    </row>
    <row r="16" spans="1:23" ht="18" customHeight="1" x14ac:dyDescent="0.25">
      <c r="A16" s="12"/>
      <c r="B16" s="84">
        <v>1</v>
      </c>
      <c r="C16" s="85" t="s">
        <v>25</v>
      </c>
      <c r="D16" s="86">
        <f>'Rekap 27391'!B15</f>
        <v>0</v>
      </c>
      <c r="E16" s="87">
        <f>'Rekap 27391'!C15</f>
        <v>0</v>
      </c>
      <c r="F16" s="98">
        <f>'Rekap 27391'!D15</f>
        <v>0</v>
      </c>
      <c r="G16" s="50">
        <v>6</v>
      </c>
      <c r="H16" s="107" t="s">
        <v>32</v>
      </c>
      <c r="I16" s="117"/>
      <c r="J16" s="109">
        <v>0</v>
      </c>
    </row>
    <row r="17" spans="1:26" ht="18" customHeight="1" x14ac:dyDescent="0.25">
      <c r="A17" s="12"/>
      <c r="B17" s="57">
        <v>2</v>
      </c>
      <c r="C17" s="61" t="s">
        <v>26</v>
      </c>
      <c r="D17" s="67"/>
      <c r="E17" s="65"/>
      <c r="F17" s="70"/>
      <c r="G17" s="51">
        <v>7</v>
      </c>
      <c r="H17" s="108" t="s">
        <v>33</v>
      </c>
      <c r="I17" s="117"/>
      <c r="J17" s="110">
        <f>'SO 27391'!Z66</f>
        <v>0</v>
      </c>
    </row>
    <row r="18" spans="1:26" ht="18" customHeight="1" x14ac:dyDescent="0.25">
      <c r="A18" s="12"/>
      <c r="B18" s="58">
        <v>3</v>
      </c>
      <c r="C18" s="62" t="s">
        <v>27</v>
      </c>
      <c r="D18" s="68"/>
      <c r="E18" s="66"/>
      <c r="F18" s="71"/>
      <c r="G18" s="51">
        <v>8</v>
      </c>
      <c r="H18" s="108" t="s">
        <v>34</v>
      </c>
      <c r="I18" s="117"/>
      <c r="J18" s="110">
        <v>0</v>
      </c>
    </row>
    <row r="19" spans="1:26" ht="18" customHeight="1" x14ac:dyDescent="0.25">
      <c r="A19" s="12"/>
      <c r="B19" s="58">
        <v>4</v>
      </c>
      <c r="C19" s="62" t="s">
        <v>28</v>
      </c>
      <c r="D19" s="68"/>
      <c r="E19" s="66"/>
      <c r="F19" s="71"/>
      <c r="G19" s="51">
        <v>9</v>
      </c>
      <c r="H19" s="115"/>
      <c r="I19" s="117"/>
      <c r="J19" s="116"/>
    </row>
    <row r="20" spans="1:26" ht="18" customHeight="1" thickBot="1" x14ac:dyDescent="0.3">
      <c r="A20" s="12"/>
      <c r="B20" s="58">
        <v>5</v>
      </c>
      <c r="C20" s="63" t="s">
        <v>29</v>
      </c>
      <c r="D20" s="69"/>
      <c r="E20" s="91"/>
      <c r="F20" s="99">
        <f>SUM(F16:F19)</f>
        <v>0</v>
      </c>
      <c r="G20" s="51">
        <v>10</v>
      </c>
      <c r="H20" s="108" t="s">
        <v>29</v>
      </c>
      <c r="I20" s="119"/>
      <c r="J20" s="90">
        <f>SUM(J16:J19)</f>
        <v>0</v>
      </c>
    </row>
    <row r="21" spans="1:26" ht="18" customHeight="1" thickTop="1" x14ac:dyDescent="0.25">
      <c r="A21" s="12"/>
      <c r="B21" s="55" t="s">
        <v>42</v>
      </c>
      <c r="C21" s="59" t="s">
        <v>43</v>
      </c>
      <c r="D21" s="64"/>
      <c r="E21" s="18"/>
      <c r="F21" s="89"/>
      <c r="G21" s="55" t="s">
        <v>49</v>
      </c>
      <c r="H21" s="52" t="s">
        <v>43</v>
      </c>
      <c r="I21" s="27"/>
      <c r="J21" s="120"/>
    </row>
    <row r="22" spans="1:26" ht="18" customHeight="1" x14ac:dyDescent="0.25">
      <c r="A22" s="12"/>
      <c r="B22" s="50">
        <v>11</v>
      </c>
      <c r="C22" s="53" t="s">
        <v>44</v>
      </c>
      <c r="D22" s="77"/>
      <c r="E22" s="79" t="s">
        <v>47</v>
      </c>
      <c r="F22" s="70">
        <f>((F16*U22*0)+(F17*V22*0)+(F18*W22*0))/100</f>
        <v>0</v>
      </c>
      <c r="G22" s="50">
        <v>16</v>
      </c>
      <c r="H22" s="107" t="s">
        <v>50</v>
      </c>
      <c r="I22" s="118" t="s">
        <v>47</v>
      </c>
      <c r="J22" s="109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2"/>
      <c r="B23" s="51">
        <v>12</v>
      </c>
      <c r="C23" s="54" t="s">
        <v>45</v>
      </c>
      <c r="D23" s="56"/>
      <c r="E23" s="79" t="s">
        <v>48</v>
      </c>
      <c r="F23" s="71">
        <f>((F16*U23*0)+(F17*V23*0)+(F18*W23*0))/100</f>
        <v>0</v>
      </c>
      <c r="G23" s="51">
        <v>17</v>
      </c>
      <c r="H23" s="108" t="s">
        <v>51</v>
      </c>
      <c r="I23" s="118" t="s">
        <v>47</v>
      </c>
      <c r="J23" s="110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2"/>
      <c r="B24" s="51">
        <v>13</v>
      </c>
      <c r="C24" s="54" t="s">
        <v>46</v>
      </c>
      <c r="D24" s="56"/>
      <c r="E24" s="79" t="s">
        <v>47</v>
      </c>
      <c r="F24" s="71">
        <f>((F16*U24*0)+(F17*V24*0)+(F18*W24*0))/100</f>
        <v>0</v>
      </c>
      <c r="G24" s="51">
        <v>18</v>
      </c>
      <c r="H24" s="108" t="s">
        <v>52</v>
      </c>
      <c r="I24" s="118" t="s">
        <v>48</v>
      </c>
      <c r="J24" s="110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2"/>
      <c r="B25" s="51">
        <v>14</v>
      </c>
      <c r="C25" s="19"/>
      <c r="D25" s="56"/>
      <c r="E25" s="80"/>
      <c r="F25" s="78"/>
      <c r="G25" s="51">
        <v>19</v>
      </c>
      <c r="H25" s="115"/>
      <c r="I25" s="117"/>
      <c r="J25" s="116"/>
    </row>
    <row r="26" spans="1:26" ht="18" customHeight="1" thickBot="1" x14ac:dyDescent="0.3">
      <c r="A26" s="12"/>
      <c r="B26" s="51">
        <v>15</v>
      </c>
      <c r="C26" s="54"/>
      <c r="D26" s="56"/>
      <c r="E26" s="56"/>
      <c r="F26" s="100"/>
      <c r="G26" s="51">
        <v>20</v>
      </c>
      <c r="H26" s="108" t="s">
        <v>29</v>
      </c>
      <c r="I26" s="119"/>
      <c r="J26" s="90">
        <f>SUM(J22:J25)+SUM(F22:F25)</f>
        <v>0</v>
      </c>
    </row>
    <row r="27" spans="1:26" ht="18" customHeight="1" thickTop="1" x14ac:dyDescent="0.25">
      <c r="A27" s="12"/>
      <c r="B27" s="92"/>
      <c r="C27" s="131" t="s">
        <v>58</v>
      </c>
      <c r="D27" s="124"/>
      <c r="E27" s="93"/>
      <c r="F27" s="28"/>
      <c r="G27" s="101" t="s">
        <v>35</v>
      </c>
      <c r="H27" s="95" t="s">
        <v>36</v>
      </c>
      <c r="I27" s="27"/>
      <c r="J27" s="30"/>
    </row>
    <row r="28" spans="1:26" ht="18" customHeight="1" x14ac:dyDescent="0.25">
      <c r="A28" s="12"/>
      <c r="B28" s="25"/>
      <c r="C28" s="122"/>
      <c r="D28" s="125"/>
      <c r="E28" s="21"/>
      <c r="F28" s="12"/>
      <c r="G28" s="102">
        <v>21</v>
      </c>
      <c r="H28" s="106" t="s">
        <v>37</v>
      </c>
      <c r="I28" s="112"/>
      <c r="J28" s="88">
        <f>F20+J20+F26+J26</f>
        <v>0</v>
      </c>
    </row>
    <row r="29" spans="1:26" ht="18" customHeight="1" x14ac:dyDescent="0.25">
      <c r="A29" s="12"/>
      <c r="B29" s="72"/>
      <c r="C29" s="123"/>
      <c r="D29" s="126"/>
      <c r="E29" s="21"/>
      <c r="F29" s="12"/>
      <c r="G29" s="50">
        <v>22</v>
      </c>
      <c r="H29" s="107" t="s">
        <v>38</v>
      </c>
      <c r="I29" s="113">
        <f>J28-SUM('SO 27391'!K9:'SO 27391'!K65)</f>
        <v>0</v>
      </c>
      <c r="J29" s="109">
        <f>ROUND(((ROUND(I29,2)*20)*1/100),2)</f>
        <v>0</v>
      </c>
    </row>
    <row r="30" spans="1:26" ht="18" customHeight="1" x14ac:dyDescent="0.25">
      <c r="A30" s="12"/>
      <c r="B30" s="22"/>
      <c r="C30" s="115"/>
      <c r="D30" s="117"/>
      <c r="E30" s="21"/>
      <c r="F30" s="12"/>
      <c r="G30" s="51">
        <v>23</v>
      </c>
      <c r="H30" s="108" t="s">
        <v>39</v>
      </c>
      <c r="I30" s="79">
        <f>SUM('SO 27391'!K9:'SO 27391'!K65)</f>
        <v>0</v>
      </c>
      <c r="J30" s="110">
        <f>ROUND(((ROUND(I30,2)*0)/100),2)</f>
        <v>0</v>
      </c>
    </row>
    <row r="31" spans="1:26" ht="18" customHeight="1" x14ac:dyDescent="0.25">
      <c r="A31" s="12"/>
      <c r="B31" s="23"/>
      <c r="C31" s="127"/>
      <c r="D31" s="128"/>
      <c r="E31" s="21"/>
      <c r="F31" s="12"/>
      <c r="G31" s="102">
        <v>24</v>
      </c>
      <c r="H31" s="106" t="s">
        <v>40</v>
      </c>
      <c r="I31" s="105"/>
      <c r="J31" s="121">
        <f>SUM(J28:J30)</f>
        <v>0</v>
      </c>
    </row>
    <row r="32" spans="1:26" ht="18" customHeight="1" thickBot="1" x14ac:dyDescent="0.3">
      <c r="A32" s="12"/>
      <c r="B32" s="39"/>
      <c r="C32" s="1"/>
      <c r="D32" s="114"/>
      <c r="E32" s="73"/>
      <c r="F32" s="74"/>
      <c r="G32" s="50" t="s">
        <v>41</v>
      </c>
      <c r="H32" s="1"/>
      <c r="I32" s="114"/>
      <c r="J32" s="111"/>
    </row>
    <row r="33" spans="1:10" ht="18" customHeight="1" thickTop="1" x14ac:dyDescent="0.25">
      <c r="A33" s="12"/>
      <c r="B33" s="92"/>
      <c r="C33" s="93"/>
      <c r="D33" s="129" t="s">
        <v>56</v>
      </c>
      <c r="E33" s="76"/>
      <c r="F33" s="94"/>
      <c r="G33" s="103">
        <v>26</v>
      </c>
      <c r="H33" s="130" t="s">
        <v>57</v>
      </c>
      <c r="I33" s="28"/>
      <c r="J33" s="104"/>
    </row>
    <row r="34" spans="1:10" ht="18" customHeight="1" x14ac:dyDescent="0.25">
      <c r="A34" s="12"/>
      <c r="B34" s="24"/>
      <c r="C34" s="20"/>
      <c r="D34" s="15"/>
      <c r="E34" s="15"/>
      <c r="F34" s="15"/>
      <c r="G34" s="15"/>
      <c r="H34" s="15"/>
      <c r="I34" s="28"/>
      <c r="J34" s="31"/>
    </row>
    <row r="35" spans="1:10" ht="18" customHeight="1" x14ac:dyDescent="0.25">
      <c r="A35" s="12"/>
      <c r="B35" s="25"/>
      <c r="C35" s="21"/>
      <c r="D35" s="3"/>
      <c r="E35" s="3"/>
      <c r="F35" s="3"/>
      <c r="G35" s="3"/>
      <c r="H35" s="3"/>
      <c r="I35" s="12"/>
      <c r="J35" s="32"/>
    </row>
    <row r="36" spans="1:10" ht="18" customHeight="1" x14ac:dyDescent="0.25">
      <c r="A36" s="12"/>
      <c r="B36" s="25"/>
      <c r="C36" s="21"/>
      <c r="D36" s="3"/>
      <c r="E36" s="3"/>
      <c r="F36" s="3"/>
      <c r="G36" s="3"/>
      <c r="H36" s="3"/>
      <c r="I36" s="12"/>
      <c r="J36" s="32"/>
    </row>
    <row r="37" spans="1:10" ht="18" customHeight="1" x14ac:dyDescent="0.25">
      <c r="A37" s="12"/>
      <c r="B37" s="25"/>
      <c r="C37" s="21"/>
      <c r="D37" s="3"/>
      <c r="E37" s="3"/>
      <c r="F37" s="3"/>
      <c r="G37" s="3"/>
      <c r="H37" s="3"/>
      <c r="I37" s="12"/>
      <c r="J37" s="32"/>
    </row>
    <row r="38" spans="1:10" ht="18" customHeight="1" x14ac:dyDescent="0.25">
      <c r="A38" s="12"/>
      <c r="B38" s="25"/>
      <c r="C38" s="21"/>
      <c r="D38" s="3"/>
      <c r="E38" s="3"/>
      <c r="F38" s="3"/>
      <c r="G38" s="3"/>
      <c r="H38" s="3"/>
      <c r="I38" s="12"/>
      <c r="J38" s="32"/>
    </row>
    <row r="39" spans="1:10" ht="18" customHeight="1" x14ac:dyDescent="0.25">
      <c r="A39" s="12"/>
      <c r="B39" s="25"/>
      <c r="C39" s="21"/>
      <c r="D39" s="3"/>
      <c r="E39" s="3"/>
      <c r="F39" s="3"/>
      <c r="G39" s="3"/>
      <c r="H39" s="3"/>
      <c r="I39" s="12"/>
      <c r="J39" s="32"/>
    </row>
    <row r="40" spans="1:10" ht="18" customHeight="1" thickBot="1" x14ac:dyDescent="0.3">
      <c r="A40" s="12"/>
      <c r="B40" s="72"/>
      <c r="C40" s="73"/>
      <c r="D40" s="13"/>
      <c r="E40" s="13"/>
      <c r="F40" s="13"/>
      <c r="G40" s="13"/>
      <c r="H40" s="13"/>
      <c r="I40" s="74"/>
      <c r="J40" s="75"/>
    </row>
    <row r="41" spans="1:10" ht="15.75" thickTop="1" x14ac:dyDescent="0.25">
      <c r="A41" s="12"/>
      <c r="B41" s="76"/>
      <c r="C41" s="76"/>
      <c r="D41" s="76"/>
      <c r="E41" s="76"/>
      <c r="F41" s="76"/>
      <c r="G41" s="76"/>
      <c r="H41" s="76"/>
      <c r="I41" s="76"/>
      <c r="J41" s="76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Z500"/>
  <sheetViews>
    <sheetView workbookViewId="0">
      <selection activeCell="A9" sqref="A9"/>
    </sheetView>
  </sheetViews>
  <sheetFormatPr defaultColWidth="0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9" width="9.140625" hidden="1" customWidth="1"/>
    <col min="10" max="26" width="0" hidden="1" customWidth="1"/>
    <col min="27" max="16384" width="9.140625" hidden="1"/>
  </cols>
  <sheetData>
    <row r="1" spans="1:26" ht="35.1" customHeight="1" x14ac:dyDescent="0.25">
      <c r="A1" s="247" t="s">
        <v>19</v>
      </c>
      <c r="B1" s="248"/>
      <c r="C1" s="248"/>
      <c r="D1" s="249"/>
      <c r="E1" s="132" t="s">
        <v>17</v>
      </c>
      <c r="F1" s="11"/>
      <c r="W1">
        <v>30.126000000000001</v>
      </c>
    </row>
    <row r="2" spans="1:26" ht="20.100000000000001" customHeight="1" x14ac:dyDescent="0.25">
      <c r="A2" s="247" t="s">
        <v>20</v>
      </c>
      <c r="B2" s="248"/>
      <c r="C2" s="248"/>
      <c r="D2" s="249"/>
      <c r="E2" s="132" t="s">
        <v>15</v>
      </c>
      <c r="F2" s="11"/>
    </row>
    <row r="3" spans="1:26" ht="20.100000000000001" customHeight="1" x14ac:dyDescent="0.25">
      <c r="A3" s="247" t="s">
        <v>21</v>
      </c>
      <c r="B3" s="248"/>
      <c r="C3" s="248"/>
      <c r="D3" s="249"/>
      <c r="E3" s="132" t="s">
        <v>506</v>
      </c>
      <c r="F3" s="11"/>
    </row>
    <row r="4" spans="1:26" x14ac:dyDescent="0.25">
      <c r="A4" s="5" t="s">
        <v>0</v>
      </c>
      <c r="B4" s="3"/>
      <c r="C4" s="3"/>
      <c r="D4" s="3"/>
      <c r="E4" s="3"/>
      <c r="F4" s="3"/>
    </row>
    <row r="5" spans="1:26" x14ac:dyDescent="0.25">
      <c r="A5" s="5" t="s">
        <v>306</v>
      </c>
      <c r="B5" s="3"/>
      <c r="C5" s="3"/>
      <c r="D5" s="3"/>
      <c r="E5" s="3"/>
      <c r="F5" s="3"/>
    </row>
    <row r="6" spans="1:26" x14ac:dyDescent="0.25">
      <c r="A6" s="3"/>
      <c r="B6" s="3"/>
      <c r="C6" s="3"/>
      <c r="D6" s="3"/>
      <c r="E6" s="3"/>
      <c r="F6" s="3"/>
    </row>
    <row r="7" spans="1:26" x14ac:dyDescent="0.25">
      <c r="A7" s="3"/>
      <c r="B7" s="3"/>
      <c r="C7" s="3"/>
      <c r="D7" s="3"/>
      <c r="E7" s="3"/>
      <c r="F7" s="3"/>
    </row>
    <row r="8" spans="1:26" x14ac:dyDescent="0.25">
      <c r="A8" s="4" t="s">
        <v>509</v>
      </c>
      <c r="B8" s="3"/>
      <c r="C8" s="3"/>
      <c r="D8" s="3"/>
      <c r="E8" s="3"/>
      <c r="F8" s="3"/>
    </row>
    <row r="9" spans="1:26" x14ac:dyDescent="0.25">
      <c r="A9" s="133" t="s">
        <v>59</v>
      </c>
      <c r="B9" s="133" t="s">
        <v>53</v>
      </c>
      <c r="C9" s="133" t="s">
        <v>54</v>
      </c>
      <c r="D9" s="133" t="s">
        <v>29</v>
      </c>
      <c r="E9" s="133" t="s">
        <v>60</v>
      </c>
      <c r="F9" s="133" t="s">
        <v>61</v>
      </c>
    </row>
    <row r="10" spans="1:26" x14ac:dyDescent="0.25">
      <c r="A10" s="140" t="s">
        <v>63</v>
      </c>
      <c r="B10" s="141"/>
      <c r="C10" s="137"/>
      <c r="D10" s="137"/>
      <c r="E10" s="138"/>
      <c r="F10" s="138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</row>
    <row r="11" spans="1:26" x14ac:dyDescent="0.25">
      <c r="A11" s="107" t="s">
        <v>143</v>
      </c>
      <c r="B11" s="70">
        <f>'SO 27391'!L27</f>
        <v>0</v>
      </c>
      <c r="C11" s="70">
        <f>'SO 27391'!M27</f>
        <v>0</v>
      </c>
      <c r="D11" s="70">
        <f>'SO 27391'!I27</f>
        <v>0</v>
      </c>
      <c r="E11" s="142">
        <f>'SO 27391'!S27</f>
        <v>11.37</v>
      </c>
      <c r="F11" s="142">
        <f>'SO 27391'!V27</f>
        <v>0</v>
      </c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</row>
    <row r="12" spans="1:26" x14ac:dyDescent="0.25">
      <c r="A12" s="107" t="s">
        <v>146</v>
      </c>
      <c r="B12" s="70">
        <f>'SO 27391'!L37</f>
        <v>0</v>
      </c>
      <c r="C12" s="70">
        <f>'SO 27391'!M37</f>
        <v>0</v>
      </c>
      <c r="D12" s="70">
        <f>'SO 27391'!I37</f>
        <v>0</v>
      </c>
      <c r="E12" s="142">
        <f>'SO 27391'!S37</f>
        <v>12.3</v>
      </c>
      <c r="F12" s="142">
        <f>'SO 27391'!V37</f>
        <v>0</v>
      </c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</row>
    <row r="13" spans="1:26" x14ac:dyDescent="0.25">
      <c r="A13" s="107" t="s">
        <v>148</v>
      </c>
      <c r="B13" s="70">
        <f>'SO 27391'!L59</f>
        <v>0</v>
      </c>
      <c r="C13" s="70">
        <f>'SO 27391'!M59</f>
        <v>0</v>
      </c>
      <c r="D13" s="70">
        <f>'SO 27391'!I59</f>
        <v>0</v>
      </c>
      <c r="E13" s="142">
        <f>'SO 27391'!S59</f>
        <v>0.86</v>
      </c>
      <c r="F13" s="142">
        <f>'SO 27391'!V59</f>
        <v>0</v>
      </c>
      <c r="G13" s="139"/>
      <c r="H13" s="139"/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</row>
    <row r="14" spans="1:26" x14ac:dyDescent="0.25">
      <c r="A14" s="107" t="s">
        <v>66</v>
      </c>
      <c r="B14" s="70">
        <f>'SO 27391'!L63</f>
        <v>0</v>
      </c>
      <c r="C14" s="70">
        <f>'SO 27391'!M63</f>
        <v>0</v>
      </c>
      <c r="D14" s="70">
        <f>'SO 27391'!I63</f>
        <v>0</v>
      </c>
      <c r="E14" s="142">
        <f>'SO 27391'!S63</f>
        <v>0</v>
      </c>
      <c r="F14" s="142">
        <f>'SO 27391'!V63</f>
        <v>0</v>
      </c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</row>
    <row r="15" spans="1:26" x14ac:dyDescent="0.25">
      <c r="A15" s="2" t="s">
        <v>63</v>
      </c>
      <c r="B15" s="143">
        <f>'SO 27391'!L65</f>
        <v>0</v>
      </c>
      <c r="C15" s="143">
        <f>'SO 27391'!M65</f>
        <v>0</v>
      </c>
      <c r="D15" s="143">
        <f>'SO 27391'!I65</f>
        <v>0</v>
      </c>
      <c r="E15" s="144">
        <f>'SO 27391'!S65</f>
        <v>24.53</v>
      </c>
      <c r="F15" s="144">
        <f>'SO 27391'!V65</f>
        <v>0</v>
      </c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</row>
    <row r="16" spans="1:26" x14ac:dyDescent="0.25">
      <c r="A16" s="1"/>
      <c r="B16" s="135"/>
      <c r="C16" s="135"/>
      <c r="D16" s="135"/>
      <c r="E16" s="134"/>
      <c r="F16" s="134"/>
    </row>
    <row r="17" spans="1:26" x14ac:dyDescent="0.25">
      <c r="A17" s="2" t="s">
        <v>73</v>
      </c>
      <c r="B17" s="143">
        <f>'SO 27391'!L66</f>
        <v>0</v>
      </c>
      <c r="C17" s="143">
        <f>'SO 27391'!M66</f>
        <v>0</v>
      </c>
      <c r="D17" s="143">
        <f>'SO 27391'!I66</f>
        <v>0</v>
      </c>
      <c r="E17" s="144">
        <f>'SO 27391'!S66</f>
        <v>24.53</v>
      </c>
      <c r="F17" s="144">
        <f>'SO 27391'!V66</f>
        <v>0</v>
      </c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</row>
    <row r="18" spans="1:26" x14ac:dyDescent="0.25">
      <c r="A18" s="1"/>
      <c r="B18" s="135"/>
      <c r="C18" s="135"/>
      <c r="D18" s="135"/>
      <c r="E18" s="134"/>
      <c r="F18" s="134"/>
    </row>
    <row r="19" spans="1:26" x14ac:dyDescent="0.25">
      <c r="A19" s="1"/>
      <c r="B19" s="135"/>
      <c r="C19" s="135"/>
      <c r="D19" s="135"/>
      <c r="E19" s="134"/>
      <c r="F19" s="134"/>
    </row>
    <row r="20" spans="1:26" x14ac:dyDescent="0.25">
      <c r="A20" s="1"/>
      <c r="B20" s="135"/>
      <c r="C20" s="135"/>
      <c r="D20" s="135"/>
      <c r="E20" s="134"/>
      <c r="F20" s="134"/>
    </row>
    <row r="21" spans="1:26" x14ac:dyDescent="0.25">
      <c r="A21" s="1"/>
      <c r="B21" s="135"/>
      <c r="C21" s="135"/>
      <c r="D21" s="135"/>
      <c r="E21" s="134"/>
      <c r="F21" s="134"/>
    </row>
    <row r="22" spans="1:26" x14ac:dyDescent="0.25">
      <c r="A22" s="1"/>
      <c r="B22" s="135"/>
      <c r="C22" s="135"/>
      <c r="D22" s="135"/>
      <c r="E22" s="134"/>
      <c r="F22" s="134"/>
    </row>
    <row r="23" spans="1:26" x14ac:dyDescent="0.25">
      <c r="A23" s="1"/>
      <c r="B23" s="135"/>
      <c r="C23" s="135"/>
      <c r="D23" s="135"/>
      <c r="E23" s="134"/>
      <c r="F23" s="134"/>
    </row>
    <row r="24" spans="1:26" x14ac:dyDescent="0.25">
      <c r="A24" s="1"/>
      <c r="B24" s="135"/>
      <c r="C24" s="135"/>
      <c r="D24" s="135"/>
      <c r="E24" s="134"/>
      <c r="F24" s="134"/>
    </row>
    <row r="25" spans="1:26" x14ac:dyDescent="0.25">
      <c r="A25" s="1"/>
      <c r="B25" s="135"/>
      <c r="C25" s="135"/>
      <c r="D25" s="135"/>
      <c r="E25" s="134"/>
      <c r="F25" s="134"/>
    </row>
    <row r="26" spans="1:26" x14ac:dyDescent="0.25">
      <c r="A26" s="1"/>
      <c r="B26" s="135"/>
      <c r="C26" s="135"/>
      <c r="D26" s="135"/>
      <c r="E26" s="134"/>
      <c r="F26" s="134"/>
    </row>
    <row r="27" spans="1:26" x14ac:dyDescent="0.25">
      <c r="A27" s="1"/>
      <c r="B27" s="135"/>
      <c r="C27" s="135"/>
      <c r="D27" s="135"/>
      <c r="E27" s="134"/>
      <c r="F27" s="134"/>
    </row>
    <row r="28" spans="1:26" x14ac:dyDescent="0.25">
      <c r="A28" s="1"/>
      <c r="B28" s="135"/>
      <c r="C28" s="135"/>
      <c r="D28" s="135"/>
      <c r="E28" s="134"/>
      <c r="F28" s="134"/>
    </row>
    <row r="29" spans="1:26" x14ac:dyDescent="0.25">
      <c r="A29" s="1"/>
      <c r="B29" s="135"/>
      <c r="C29" s="135"/>
      <c r="D29" s="135"/>
      <c r="E29" s="134"/>
      <c r="F29" s="134"/>
    </row>
    <row r="30" spans="1:26" x14ac:dyDescent="0.25">
      <c r="A30" s="1"/>
      <c r="B30" s="135"/>
      <c r="C30" s="135"/>
      <c r="D30" s="135"/>
      <c r="E30" s="134"/>
      <c r="F30" s="134"/>
    </row>
    <row r="31" spans="1:26" x14ac:dyDescent="0.25">
      <c r="A31" s="1"/>
      <c r="B31" s="135"/>
      <c r="C31" s="135"/>
      <c r="D31" s="135"/>
      <c r="E31" s="134"/>
      <c r="F31" s="134"/>
    </row>
    <row r="32" spans="1:26" x14ac:dyDescent="0.25">
      <c r="A32" s="1"/>
      <c r="B32" s="135"/>
      <c r="C32" s="135"/>
      <c r="D32" s="135"/>
      <c r="E32" s="134"/>
      <c r="F32" s="134"/>
    </row>
    <row r="33" spans="1:6" x14ac:dyDescent="0.25">
      <c r="A33" s="1"/>
      <c r="B33" s="135"/>
      <c r="C33" s="135"/>
      <c r="D33" s="135"/>
      <c r="E33" s="134"/>
      <c r="F33" s="134"/>
    </row>
    <row r="34" spans="1:6" x14ac:dyDescent="0.25">
      <c r="A34" s="1"/>
      <c r="B34" s="135"/>
      <c r="C34" s="135"/>
      <c r="D34" s="135"/>
      <c r="E34" s="134"/>
      <c r="F34" s="134"/>
    </row>
    <row r="35" spans="1:6" x14ac:dyDescent="0.25">
      <c r="A35" s="1"/>
      <c r="B35" s="135"/>
      <c r="C35" s="135"/>
      <c r="D35" s="135"/>
      <c r="E35" s="134"/>
      <c r="F35" s="134"/>
    </row>
    <row r="36" spans="1:6" x14ac:dyDescent="0.25">
      <c r="A36" s="1"/>
      <c r="B36" s="135"/>
      <c r="C36" s="135"/>
      <c r="D36" s="135"/>
      <c r="E36" s="134"/>
      <c r="F36" s="134"/>
    </row>
    <row r="37" spans="1:6" x14ac:dyDescent="0.25">
      <c r="A37" s="1"/>
      <c r="B37" s="135"/>
      <c r="C37" s="135"/>
      <c r="D37" s="135"/>
      <c r="E37" s="134"/>
      <c r="F37" s="134"/>
    </row>
    <row r="38" spans="1:6" x14ac:dyDescent="0.25">
      <c r="A38" s="1"/>
      <c r="B38" s="135"/>
      <c r="C38" s="135"/>
      <c r="D38" s="135"/>
      <c r="E38" s="134"/>
      <c r="F38" s="134"/>
    </row>
    <row r="39" spans="1:6" x14ac:dyDescent="0.25">
      <c r="A39" s="1"/>
      <c r="B39" s="135"/>
      <c r="C39" s="135"/>
      <c r="D39" s="135"/>
      <c r="E39" s="134"/>
      <c r="F39" s="134"/>
    </row>
    <row r="40" spans="1:6" x14ac:dyDescent="0.25">
      <c r="A40" s="1"/>
      <c r="B40" s="135"/>
      <c r="C40" s="135"/>
      <c r="D40" s="135"/>
      <c r="E40" s="134"/>
      <c r="F40" s="134"/>
    </row>
    <row r="41" spans="1:6" x14ac:dyDescent="0.25">
      <c r="A41" s="1"/>
      <c r="B41" s="135"/>
      <c r="C41" s="135"/>
      <c r="D41" s="135"/>
      <c r="E41" s="134"/>
      <c r="F41" s="134"/>
    </row>
    <row r="42" spans="1:6" x14ac:dyDescent="0.25">
      <c r="A42" s="1"/>
      <c r="B42" s="135"/>
      <c r="C42" s="135"/>
      <c r="D42" s="135"/>
      <c r="E42" s="134"/>
      <c r="F42" s="134"/>
    </row>
    <row r="43" spans="1:6" x14ac:dyDescent="0.25">
      <c r="A43" s="1"/>
      <c r="B43" s="135"/>
      <c r="C43" s="135"/>
      <c r="D43" s="135"/>
      <c r="E43" s="134"/>
      <c r="F43" s="134"/>
    </row>
    <row r="44" spans="1:6" x14ac:dyDescent="0.25">
      <c r="A44" s="1"/>
      <c r="B44" s="135"/>
      <c r="C44" s="135"/>
      <c r="D44" s="135"/>
      <c r="E44" s="134"/>
      <c r="F44" s="134"/>
    </row>
    <row r="45" spans="1:6" x14ac:dyDescent="0.25">
      <c r="A45" s="1"/>
      <c r="B45" s="135"/>
      <c r="C45" s="135"/>
      <c r="D45" s="135"/>
      <c r="E45" s="134"/>
      <c r="F45" s="134"/>
    </row>
    <row r="46" spans="1:6" x14ac:dyDescent="0.25">
      <c r="A46" s="1"/>
      <c r="B46" s="135"/>
      <c r="C46" s="135"/>
      <c r="D46" s="135"/>
      <c r="E46" s="134"/>
      <c r="F46" s="134"/>
    </row>
    <row r="47" spans="1:6" x14ac:dyDescent="0.25">
      <c r="A47" s="1"/>
      <c r="B47" s="135"/>
      <c r="C47" s="135"/>
      <c r="D47" s="135"/>
      <c r="E47" s="134"/>
      <c r="F47" s="134"/>
    </row>
    <row r="48" spans="1:6" x14ac:dyDescent="0.25">
      <c r="A48" s="1"/>
      <c r="B48" s="135"/>
      <c r="C48" s="135"/>
      <c r="D48" s="135"/>
      <c r="E48" s="134"/>
      <c r="F48" s="134"/>
    </row>
    <row r="49" spans="1:6" x14ac:dyDescent="0.25">
      <c r="A49" s="1"/>
      <c r="B49" s="135"/>
      <c r="C49" s="135"/>
      <c r="D49" s="135"/>
      <c r="E49" s="134"/>
      <c r="F49" s="134"/>
    </row>
    <row r="50" spans="1:6" x14ac:dyDescent="0.25">
      <c r="A50" s="1"/>
      <c r="B50" s="135"/>
      <c r="C50" s="135"/>
      <c r="D50" s="135"/>
      <c r="E50" s="134"/>
      <c r="F50" s="134"/>
    </row>
    <row r="51" spans="1:6" x14ac:dyDescent="0.25">
      <c r="A51" s="1"/>
      <c r="B51" s="135"/>
      <c r="C51" s="135"/>
      <c r="D51" s="135"/>
      <c r="E51" s="134"/>
      <c r="F51" s="134"/>
    </row>
    <row r="52" spans="1:6" x14ac:dyDescent="0.25">
      <c r="A52" s="1"/>
      <c r="B52" s="135"/>
      <c r="C52" s="135"/>
      <c r="D52" s="135"/>
      <c r="E52" s="134"/>
      <c r="F52" s="134"/>
    </row>
    <row r="53" spans="1:6" x14ac:dyDescent="0.25">
      <c r="A53" s="1"/>
      <c r="B53" s="135"/>
      <c r="C53" s="135"/>
      <c r="D53" s="135"/>
      <c r="E53" s="134"/>
      <c r="F53" s="134"/>
    </row>
    <row r="54" spans="1:6" x14ac:dyDescent="0.25">
      <c r="A54" s="1"/>
      <c r="B54" s="135"/>
      <c r="C54" s="135"/>
      <c r="D54" s="135"/>
      <c r="E54" s="134"/>
      <c r="F54" s="134"/>
    </row>
    <row r="55" spans="1:6" x14ac:dyDescent="0.25">
      <c r="A55" s="1"/>
      <c r="B55" s="135"/>
      <c r="C55" s="135"/>
      <c r="D55" s="135"/>
      <c r="E55" s="134"/>
      <c r="F55" s="134"/>
    </row>
    <row r="56" spans="1:6" x14ac:dyDescent="0.25">
      <c r="A56" s="1"/>
      <c r="B56" s="135"/>
      <c r="C56" s="135"/>
      <c r="D56" s="135"/>
      <c r="E56" s="134"/>
      <c r="F56" s="134"/>
    </row>
    <row r="57" spans="1:6" x14ac:dyDescent="0.25">
      <c r="A57" s="1"/>
      <c r="B57" s="135"/>
      <c r="C57" s="135"/>
      <c r="D57" s="135"/>
      <c r="E57" s="134"/>
      <c r="F57" s="134"/>
    </row>
    <row r="58" spans="1:6" x14ac:dyDescent="0.25">
      <c r="A58" s="1"/>
      <c r="B58" s="135"/>
      <c r="C58" s="135"/>
      <c r="D58" s="135"/>
      <c r="E58" s="134"/>
      <c r="F58" s="134"/>
    </row>
    <row r="59" spans="1:6" x14ac:dyDescent="0.25">
      <c r="A59" s="1"/>
      <c r="B59" s="135"/>
      <c r="C59" s="135"/>
      <c r="D59" s="135"/>
      <c r="E59" s="134"/>
      <c r="F59" s="134"/>
    </row>
    <row r="60" spans="1:6" x14ac:dyDescent="0.25">
      <c r="A60" s="1"/>
      <c r="B60" s="135"/>
      <c r="C60" s="135"/>
      <c r="D60" s="135"/>
      <c r="E60" s="134"/>
      <c r="F60" s="134"/>
    </row>
    <row r="61" spans="1:6" x14ac:dyDescent="0.25">
      <c r="A61" s="1"/>
      <c r="B61" s="135"/>
      <c r="C61" s="135"/>
      <c r="D61" s="135"/>
      <c r="E61" s="134"/>
      <c r="F61" s="134"/>
    </row>
    <row r="62" spans="1:6" x14ac:dyDescent="0.25">
      <c r="A62" s="1"/>
      <c r="B62" s="135"/>
      <c r="C62" s="135"/>
      <c r="D62" s="135"/>
      <c r="E62" s="134"/>
      <c r="F62" s="134"/>
    </row>
    <row r="63" spans="1:6" x14ac:dyDescent="0.25">
      <c r="A63" s="1"/>
      <c r="B63" s="135"/>
      <c r="C63" s="135"/>
      <c r="D63" s="135"/>
      <c r="E63" s="134"/>
      <c r="F63" s="134"/>
    </row>
    <row r="64" spans="1:6" x14ac:dyDescent="0.25">
      <c r="A64" s="1"/>
      <c r="B64" s="135"/>
      <c r="C64" s="135"/>
      <c r="D64" s="135"/>
      <c r="E64" s="134"/>
      <c r="F64" s="134"/>
    </row>
    <row r="65" spans="1:6" x14ac:dyDescent="0.25">
      <c r="A65" s="1"/>
      <c r="B65" s="135"/>
      <c r="C65" s="135"/>
      <c r="D65" s="135"/>
      <c r="E65" s="134"/>
      <c r="F65" s="134"/>
    </row>
    <row r="66" spans="1:6" x14ac:dyDescent="0.25">
      <c r="A66" s="1"/>
      <c r="B66" s="135"/>
      <c r="C66" s="135"/>
      <c r="D66" s="135"/>
      <c r="E66" s="134"/>
      <c r="F66" s="134"/>
    </row>
    <row r="67" spans="1:6" x14ac:dyDescent="0.25">
      <c r="A67" s="1"/>
      <c r="B67" s="135"/>
      <c r="C67" s="135"/>
      <c r="D67" s="135"/>
      <c r="E67" s="134"/>
      <c r="F67" s="134"/>
    </row>
    <row r="68" spans="1:6" x14ac:dyDescent="0.25">
      <c r="A68" s="1"/>
      <c r="B68" s="135"/>
      <c r="C68" s="135"/>
      <c r="D68" s="135"/>
      <c r="E68" s="134"/>
      <c r="F68" s="134"/>
    </row>
    <row r="69" spans="1:6" x14ac:dyDescent="0.25">
      <c r="A69" s="1"/>
      <c r="B69" s="135"/>
      <c r="C69" s="135"/>
      <c r="D69" s="135"/>
      <c r="E69" s="134"/>
      <c r="F69" s="134"/>
    </row>
    <row r="70" spans="1:6" x14ac:dyDescent="0.25">
      <c r="A70" s="1"/>
      <c r="B70" s="135"/>
      <c r="C70" s="135"/>
      <c r="D70" s="135"/>
      <c r="E70" s="134"/>
      <c r="F70" s="134"/>
    </row>
    <row r="71" spans="1:6" x14ac:dyDescent="0.25">
      <c r="A71" s="1"/>
      <c r="B71" s="135"/>
      <c r="C71" s="135"/>
      <c r="D71" s="135"/>
      <c r="E71" s="134"/>
      <c r="F71" s="134"/>
    </row>
    <row r="72" spans="1:6" x14ac:dyDescent="0.25">
      <c r="A72" s="1"/>
      <c r="B72" s="135"/>
      <c r="C72" s="135"/>
      <c r="D72" s="135"/>
      <c r="E72" s="134"/>
      <c r="F72" s="134"/>
    </row>
    <row r="73" spans="1:6" x14ac:dyDescent="0.25">
      <c r="A73" s="1"/>
      <c r="B73" s="135"/>
      <c r="C73" s="135"/>
      <c r="D73" s="135"/>
      <c r="E73" s="134"/>
      <c r="F73" s="134"/>
    </row>
    <row r="74" spans="1:6" x14ac:dyDescent="0.25">
      <c r="A74" s="1"/>
      <c r="B74" s="135"/>
      <c r="C74" s="135"/>
      <c r="D74" s="135"/>
      <c r="E74" s="134"/>
      <c r="F74" s="134"/>
    </row>
    <row r="75" spans="1:6" x14ac:dyDescent="0.25">
      <c r="A75" s="1"/>
      <c r="B75" s="135"/>
      <c r="C75" s="135"/>
      <c r="D75" s="135"/>
      <c r="E75" s="134"/>
      <c r="F75" s="134"/>
    </row>
    <row r="76" spans="1:6" x14ac:dyDescent="0.25">
      <c r="A76" s="1"/>
      <c r="B76" s="135"/>
      <c r="C76" s="135"/>
      <c r="D76" s="135"/>
      <c r="E76" s="134"/>
      <c r="F76" s="134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rintOptions horizontalCentered="1"/>
  <pageMargins left="0.7" right="0.7" top="0.75" bottom="0.75" header="0.3" footer="0.3"/>
  <pageSetup paperSize="9" scale="95" orientation="landscape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A66"/>
  <sheetViews>
    <sheetView workbookViewId="0">
      <pane ySplit="8" topLeftCell="A57" activePane="bottomLeft" state="frozen"/>
      <selection pane="bottomLeft" activeCell="G63" sqref="G63"/>
    </sheetView>
  </sheetViews>
  <sheetFormatPr defaultColWidth="0" defaultRowHeight="15" x14ac:dyDescent="0.25"/>
  <cols>
    <col min="1" max="1" width="4.7109375" customWidth="1"/>
    <col min="2" max="2" width="7.7109375" customWidth="1"/>
    <col min="3" max="3" width="12.7109375" customWidth="1"/>
    <col min="4" max="4" width="44.7109375" customWidth="1"/>
    <col min="5" max="5" width="5.7109375" customWidth="1"/>
    <col min="6" max="8" width="9.7109375" customWidth="1"/>
    <col min="9" max="9" width="10.7109375" customWidth="1"/>
    <col min="10" max="15" width="0" hidden="1" customWidth="1"/>
    <col min="16" max="16" width="9.7109375" customWidth="1"/>
    <col min="17" max="18" width="0" hidden="1" customWidth="1"/>
    <col min="19" max="19" width="7.7109375" customWidth="1"/>
    <col min="20" max="21" width="0" hidden="1" customWidth="1"/>
    <col min="22" max="22" width="7.7109375" customWidth="1"/>
    <col min="23" max="26" width="0" hidden="1" customWidth="1"/>
    <col min="27" max="27" width="9.140625" customWidth="1"/>
    <col min="28" max="16384" width="9.140625" hidden="1"/>
  </cols>
  <sheetData>
    <row r="1" spans="1:26" ht="20.100000000000001" customHeight="1" x14ac:dyDescent="0.25">
      <c r="A1" s="11"/>
      <c r="B1" s="247" t="s">
        <v>19</v>
      </c>
      <c r="C1" s="248"/>
      <c r="D1" s="248"/>
      <c r="E1" s="248"/>
      <c r="F1" s="248"/>
      <c r="G1" s="248"/>
      <c r="H1" s="249"/>
      <c r="I1" s="132" t="s">
        <v>17</v>
      </c>
      <c r="J1" s="11"/>
      <c r="K1" s="3"/>
      <c r="L1" s="3"/>
      <c r="M1" s="3"/>
      <c r="N1" s="3"/>
      <c r="O1" s="3"/>
      <c r="P1" s="5"/>
      <c r="Q1" s="1"/>
      <c r="R1" s="1"/>
      <c r="S1" s="3"/>
      <c r="V1" s="3"/>
      <c r="W1">
        <v>30.126000000000001</v>
      </c>
    </row>
    <row r="2" spans="1:26" ht="20.100000000000001" customHeight="1" x14ac:dyDescent="0.25">
      <c r="A2" s="11"/>
      <c r="B2" s="247" t="s">
        <v>20</v>
      </c>
      <c r="C2" s="248"/>
      <c r="D2" s="248"/>
      <c r="E2" s="248"/>
      <c r="F2" s="248"/>
      <c r="G2" s="248"/>
      <c r="H2" s="249"/>
      <c r="I2" s="132" t="s">
        <v>15</v>
      </c>
      <c r="J2" s="11"/>
      <c r="K2" s="3"/>
      <c r="L2" s="3"/>
      <c r="M2" s="3"/>
      <c r="N2" s="3"/>
      <c r="O2" s="3"/>
      <c r="P2" s="5"/>
      <c r="Q2" s="1"/>
      <c r="R2" s="1"/>
      <c r="S2" s="3"/>
      <c r="V2" s="3"/>
    </row>
    <row r="3" spans="1:26" ht="20.100000000000001" customHeight="1" x14ac:dyDescent="0.25">
      <c r="A3" s="11"/>
      <c r="B3" s="247" t="s">
        <v>21</v>
      </c>
      <c r="C3" s="248"/>
      <c r="D3" s="248"/>
      <c r="E3" s="248"/>
      <c r="F3" s="248"/>
      <c r="G3" s="248"/>
      <c r="H3" s="249"/>
      <c r="I3" s="132" t="s">
        <v>84</v>
      </c>
      <c r="J3" s="11"/>
      <c r="K3" s="3"/>
      <c r="L3" s="3"/>
      <c r="M3" s="3"/>
      <c r="N3" s="3"/>
      <c r="O3" s="3"/>
      <c r="P3" s="232">
        <v>45263</v>
      </c>
      <c r="Q3" s="1"/>
      <c r="R3" s="1"/>
      <c r="S3" s="3"/>
      <c r="V3" s="3"/>
    </row>
    <row r="4" spans="1:26" x14ac:dyDescent="0.25">
      <c r="A4" s="3"/>
      <c r="B4" s="5" t="s">
        <v>85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"/>
      <c r="R4" s="1"/>
      <c r="S4" s="3"/>
      <c r="V4" s="3"/>
    </row>
    <row r="5" spans="1:26" x14ac:dyDescent="0.25">
      <c r="A5" s="3"/>
      <c r="B5" s="148" t="s">
        <v>306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1"/>
      <c r="R5" s="1"/>
      <c r="S5" s="3"/>
      <c r="V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1"/>
      <c r="R6" s="1"/>
      <c r="S6" s="3"/>
      <c r="V6" s="3"/>
    </row>
    <row r="7" spans="1:26" x14ac:dyDescent="0.25">
      <c r="A7" s="13"/>
      <c r="B7" s="14" t="s">
        <v>508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"/>
      <c r="R7" s="1"/>
      <c r="S7" s="13"/>
      <c r="V7" s="13"/>
    </row>
    <row r="8" spans="1:26" ht="15.75" x14ac:dyDescent="0.25">
      <c r="A8" s="150" t="s">
        <v>74</v>
      </c>
      <c r="B8" s="150" t="s">
        <v>75</v>
      </c>
      <c r="C8" s="150" t="s">
        <v>76</v>
      </c>
      <c r="D8" s="150" t="s">
        <v>77</v>
      </c>
      <c r="E8" s="150" t="s">
        <v>78</v>
      </c>
      <c r="F8" s="150" t="s">
        <v>79</v>
      </c>
      <c r="G8" s="150" t="s">
        <v>53</v>
      </c>
      <c r="H8" s="150" t="s">
        <v>54</v>
      </c>
      <c r="I8" s="150" t="s">
        <v>80</v>
      </c>
      <c r="J8" s="150"/>
      <c r="K8" s="150"/>
      <c r="L8" s="150"/>
      <c r="M8" s="150"/>
      <c r="N8" s="150"/>
      <c r="O8" s="150"/>
      <c r="P8" s="150" t="s">
        <v>81</v>
      </c>
      <c r="Q8" s="146"/>
      <c r="R8" s="146"/>
      <c r="S8" s="150" t="s">
        <v>82</v>
      </c>
      <c r="T8" s="147"/>
      <c r="U8" s="147"/>
      <c r="V8" s="150" t="s">
        <v>83</v>
      </c>
      <c r="W8" s="145"/>
      <c r="X8" s="145"/>
      <c r="Y8" s="145"/>
      <c r="Z8" s="145"/>
    </row>
    <row r="9" spans="1:26" x14ac:dyDescent="0.25">
      <c r="A9" s="136"/>
      <c r="B9" s="136"/>
      <c r="C9" s="151"/>
      <c r="D9" s="140" t="s">
        <v>63</v>
      </c>
      <c r="E9" s="136"/>
      <c r="F9" s="152"/>
      <c r="G9" s="137"/>
      <c r="H9" s="137"/>
      <c r="I9" s="137"/>
      <c r="J9" s="136"/>
      <c r="K9" s="136"/>
      <c r="L9" s="136"/>
      <c r="M9" s="136"/>
      <c r="N9" s="136"/>
      <c r="O9" s="136"/>
      <c r="P9" s="136"/>
      <c r="Q9" s="107"/>
      <c r="R9" s="107"/>
      <c r="S9" s="136"/>
      <c r="T9" s="139"/>
      <c r="U9" s="139"/>
      <c r="V9" s="136"/>
      <c r="W9" s="139"/>
      <c r="X9" s="139"/>
      <c r="Y9" s="139"/>
      <c r="Z9" s="139"/>
    </row>
    <row r="10" spans="1:26" x14ac:dyDescent="0.25">
      <c r="A10" s="107"/>
      <c r="B10" s="107"/>
      <c r="C10" s="154">
        <v>1</v>
      </c>
      <c r="D10" s="154" t="s">
        <v>143</v>
      </c>
      <c r="E10" s="107"/>
      <c r="F10" s="153"/>
      <c r="G10" s="70"/>
      <c r="H10" s="70"/>
      <c r="I10" s="70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39"/>
      <c r="U10" s="139"/>
      <c r="V10" s="107"/>
      <c r="W10" s="139"/>
      <c r="X10" s="139"/>
      <c r="Y10" s="139"/>
      <c r="Z10" s="139"/>
    </row>
    <row r="11" spans="1:26" ht="24.95" customHeight="1" x14ac:dyDescent="0.25">
      <c r="A11" s="160">
        <v>115</v>
      </c>
      <c r="B11" s="155" t="s">
        <v>152</v>
      </c>
      <c r="C11" s="161" t="s">
        <v>307</v>
      </c>
      <c r="D11" s="155" t="s">
        <v>308</v>
      </c>
      <c r="E11" s="155" t="s">
        <v>117</v>
      </c>
      <c r="F11" s="156">
        <v>10.5</v>
      </c>
      <c r="G11" s="157">
        <v>0</v>
      </c>
      <c r="H11" s="157">
        <v>0</v>
      </c>
      <c r="I11" s="157">
        <f t="shared" ref="I11:I26" si="0">ROUND(F11*(G11+H11),2)</f>
        <v>0</v>
      </c>
      <c r="J11" s="155">
        <f t="shared" ref="J11:J26" si="1">ROUND(F11*(N11),2)</f>
        <v>417.38</v>
      </c>
      <c r="K11" s="158">
        <f t="shared" ref="K11:K26" si="2">ROUND(F11*(O11),2)</f>
        <v>0</v>
      </c>
      <c r="L11" s="158">
        <f t="shared" ref="L11:L26" si="3">ROUND(F11*(G11),2)</f>
        <v>0</v>
      </c>
      <c r="M11" s="158">
        <f t="shared" ref="M11:M26" si="4">ROUND(F11*(H11),2)</f>
        <v>0</v>
      </c>
      <c r="N11" s="158">
        <v>39.75</v>
      </c>
      <c r="O11" s="158"/>
      <c r="P11" s="162"/>
      <c r="Q11" s="162"/>
      <c r="R11" s="162"/>
      <c r="S11" s="158">
        <f t="shared" ref="S11:S26" si="5">ROUND(F11*(P11),3)</f>
        <v>0</v>
      </c>
      <c r="T11" s="159"/>
      <c r="U11" s="159"/>
      <c r="V11" s="162"/>
      <c r="Z11">
        <v>0</v>
      </c>
    </row>
    <row r="12" spans="1:26" ht="24.95" customHeight="1" x14ac:dyDescent="0.25">
      <c r="A12" s="160">
        <v>116</v>
      </c>
      <c r="B12" s="155" t="s">
        <v>152</v>
      </c>
      <c r="C12" s="161" t="s">
        <v>309</v>
      </c>
      <c r="D12" s="155" t="s">
        <v>310</v>
      </c>
      <c r="E12" s="155" t="s">
        <v>117</v>
      </c>
      <c r="F12" s="156">
        <v>3.726</v>
      </c>
      <c r="G12" s="157">
        <v>0</v>
      </c>
      <c r="H12" s="157">
        <v>0</v>
      </c>
      <c r="I12" s="157">
        <f t="shared" si="0"/>
        <v>0</v>
      </c>
      <c r="J12" s="155">
        <f t="shared" si="1"/>
        <v>136.33000000000001</v>
      </c>
      <c r="K12" s="158">
        <f t="shared" si="2"/>
        <v>0</v>
      </c>
      <c r="L12" s="158">
        <f t="shared" si="3"/>
        <v>0</v>
      </c>
      <c r="M12" s="158">
        <f t="shared" si="4"/>
        <v>0</v>
      </c>
      <c r="N12" s="158">
        <v>36.590000000000003</v>
      </c>
      <c r="O12" s="158"/>
      <c r="P12" s="162"/>
      <c r="Q12" s="162"/>
      <c r="R12" s="162"/>
      <c r="S12" s="158">
        <f t="shared" si="5"/>
        <v>0</v>
      </c>
      <c r="T12" s="159"/>
      <c r="U12" s="159"/>
      <c r="V12" s="162"/>
      <c r="Z12">
        <v>0</v>
      </c>
    </row>
    <row r="13" spans="1:26" ht="24.95" customHeight="1" x14ac:dyDescent="0.25">
      <c r="A13" s="160">
        <v>117</v>
      </c>
      <c r="B13" s="155" t="s">
        <v>152</v>
      </c>
      <c r="C13" s="161" t="s">
        <v>311</v>
      </c>
      <c r="D13" s="155" t="s">
        <v>312</v>
      </c>
      <c r="E13" s="155" t="s">
        <v>117</v>
      </c>
      <c r="F13" s="156">
        <v>14.226000000000001</v>
      </c>
      <c r="G13" s="157">
        <v>0</v>
      </c>
      <c r="H13" s="157">
        <v>0</v>
      </c>
      <c r="I13" s="157">
        <f t="shared" si="0"/>
        <v>0</v>
      </c>
      <c r="J13" s="155">
        <f t="shared" si="1"/>
        <v>71.27</v>
      </c>
      <c r="K13" s="158">
        <f t="shared" si="2"/>
        <v>0</v>
      </c>
      <c r="L13" s="158">
        <f t="shared" si="3"/>
        <v>0</v>
      </c>
      <c r="M13" s="158">
        <f t="shared" si="4"/>
        <v>0</v>
      </c>
      <c r="N13" s="158">
        <v>5.01</v>
      </c>
      <c r="O13" s="158"/>
      <c r="P13" s="162"/>
      <c r="Q13" s="162"/>
      <c r="R13" s="162"/>
      <c r="S13" s="158">
        <f t="shared" si="5"/>
        <v>0</v>
      </c>
      <c r="T13" s="159"/>
      <c r="U13" s="159"/>
      <c r="V13" s="162"/>
      <c r="Z13">
        <v>0</v>
      </c>
    </row>
    <row r="14" spans="1:26" ht="24.95" customHeight="1" x14ac:dyDescent="0.25">
      <c r="A14" s="160">
        <v>118</v>
      </c>
      <c r="B14" s="155" t="s">
        <v>152</v>
      </c>
      <c r="C14" s="161" t="s">
        <v>313</v>
      </c>
      <c r="D14" s="155" t="s">
        <v>314</v>
      </c>
      <c r="E14" s="155" t="s">
        <v>89</v>
      </c>
      <c r="F14" s="156">
        <v>35</v>
      </c>
      <c r="G14" s="157">
        <v>0</v>
      </c>
      <c r="H14" s="157">
        <v>0</v>
      </c>
      <c r="I14" s="157">
        <f t="shared" si="0"/>
        <v>0</v>
      </c>
      <c r="J14" s="155">
        <f t="shared" si="1"/>
        <v>206.5</v>
      </c>
      <c r="K14" s="158">
        <f t="shared" si="2"/>
        <v>0</v>
      </c>
      <c r="L14" s="158">
        <f t="shared" si="3"/>
        <v>0</v>
      </c>
      <c r="M14" s="158">
        <f t="shared" si="4"/>
        <v>0</v>
      </c>
      <c r="N14" s="158">
        <v>5.9</v>
      </c>
      <c r="O14" s="158"/>
      <c r="P14" s="162">
        <v>9.7000000000000005E-4</v>
      </c>
      <c r="Q14" s="162"/>
      <c r="R14" s="162">
        <v>9.7000000000000005E-4</v>
      </c>
      <c r="S14" s="158">
        <f t="shared" si="5"/>
        <v>3.4000000000000002E-2</v>
      </c>
      <c r="T14" s="159"/>
      <c r="U14" s="159"/>
      <c r="V14" s="162"/>
      <c r="Z14">
        <v>0</v>
      </c>
    </row>
    <row r="15" spans="1:26" ht="24.95" customHeight="1" x14ac:dyDescent="0.25">
      <c r="A15" s="160">
        <v>119</v>
      </c>
      <c r="B15" s="155" t="s">
        <v>152</v>
      </c>
      <c r="C15" s="161" t="s">
        <v>315</v>
      </c>
      <c r="D15" s="155" t="s">
        <v>316</v>
      </c>
      <c r="E15" s="155" t="s">
        <v>89</v>
      </c>
      <c r="F15" s="156">
        <v>35</v>
      </c>
      <c r="G15" s="157">
        <v>0</v>
      </c>
      <c r="H15" s="157">
        <v>0</v>
      </c>
      <c r="I15" s="157">
        <f t="shared" si="0"/>
        <v>0</v>
      </c>
      <c r="J15" s="155">
        <f t="shared" si="1"/>
        <v>80.849999999999994</v>
      </c>
      <c r="K15" s="158">
        <f t="shared" si="2"/>
        <v>0</v>
      </c>
      <c r="L15" s="158">
        <f t="shared" si="3"/>
        <v>0</v>
      </c>
      <c r="M15" s="158">
        <f t="shared" si="4"/>
        <v>0</v>
      </c>
      <c r="N15" s="158">
        <v>2.31</v>
      </c>
      <c r="O15" s="158"/>
      <c r="P15" s="162"/>
      <c r="Q15" s="162"/>
      <c r="R15" s="162"/>
      <c r="S15" s="158">
        <f t="shared" si="5"/>
        <v>0</v>
      </c>
      <c r="T15" s="159"/>
      <c r="U15" s="159"/>
      <c r="V15" s="162"/>
      <c r="Z15">
        <v>0</v>
      </c>
    </row>
    <row r="16" spans="1:26" ht="24.95" customHeight="1" x14ac:dyDescent="0.25">
      <c r="A16" s="160">
        <v>120</v>
      </c>
      <c r="B16" s="155" t="s">
        <v>152</v>
      </c>
      <c r="C16" s="161" t="s">
        <v>317</v>
      </c>
      <c r="D16" s="155" t="s">
        <v>318</v>
      </c>
      <c r="E16" s="155" t="s">
        <v>117</v>
      </c>
      <c r="F16" s="156">
        <v>14.226000000000001</v>
      </c>
      <c r="G16" s="157">
        <v>0</v>
      </c>
      <c r="H16" s="157">
        <v>0</v>
      </c>
      <c r="I16" s="157">
        <f t="shared" si="0"/>
        <v>0</v>
      </c>
      <c r="J16" s="155">
        <f t="shared" si="1"/>
        <v>67.72</v>
      </c>
      <c r="K16" s="158">
        <f t="shared" si="2"/>
        <v>0</v>
      </c>
      <c r="L16" s="158">
        <f t="shared" si="3"/>
        <v>0</v>
      </c>
      <c r="M16" s="158">
        <f t="shared" si="4"/>
        <v>0</v>
      </c>
      <c r="N16" s="158">
        <v>4.76</v>
      </c>
      <c r="O16" s="158"/>
      <c r="P16" s="162"/>
      <c r="Q16" s="162"/>
      <c r="R16" s="162"/>
      <c r="S16" s="158">
        <f t="shared" si="5"/>
        <v>0</v>
      </c>
      <c r="T16" s="159"/>
      <c r="U16" s="159"/>
      <c r="V16" s="162"/>
      <c r="Z16">
        <v>0</v>
      </c>
    </row>
    <row r="17" spans="1:26" ht="24.95" customHeight="1" x14ac:dyDescent="0.25">
      <c r="A17" s="160">
        <v>121</v>
      </c>
      <c r="B17" s="155" t="s">
        <v>152</v>
      </c>
      <c r="C17" s="161" t="s">
        <v>319</v>
      </c>
      <c r="D17" s="155" t="s">
        <v>320</v>
      </c>
      <c r="E17" s="155" t="s">
        <v>117</v>
      </c>
      <c r="F17" s="156">
        <v>14.226000000000001</v>
      </c>
      <c r="G17" s="157">
        <v>0</v>
      </c>
      <c r="H17" s="157">
        <v>0</v>
      </c>
      <c r="I17" s="157">
        <f t="shared" si="0"/>
        <v>0</v>
      </c>
      <c r="J17" s="155">
        <f t="shared" si="1"/>
        <v>103</v>
      </c>
      <c r="K17" s="158">
        <f t="shared" si="2"/>
        <v>0</v>
      </c>
      <c r="L17" s="158">
        <f t="shared" si="3"/>
        <v>0</v>
      </c>
      <c r="M17" s="158">
        <f t="shared" si="4"/>
        <v>0</v>
      </c>
      <c r="N17" s="158">
        <v>7.24</v>
      </c>
      <c r="O17" s="158"/>
      <c r="P17" s="162"/>
      <c r="Q17" s="162"/>
      <c r="R17" s="162"/>
      <c r="S17" s="158">
        <f t="shared" si="5"/>
        <v>0</v>
      </c>
      <c r="T17" s="159"/>
      <c r="U17" s="159"/>
      <c r="V17" s="162"/>
      <c r="Z17">
        <v>0</v>
      </c>
    </row>
    <row r="18" spans="1:26" ht="24.95" customHeight="1" x14ac:dyDescent="0.25">
      <c r="A18" s="160">
        <v>122</v>
      </c>
      <c r="B18" s="155" t="s">
        <v>152</v>
      </c>
      <c r="C18" s="161" t="s">
        <v>321</v>
      </c>
      <c r="D18" s="155" t="s">
        <v>322</v>
      </c>
      <c r="E18" s="155" t="s">
        <v>117</v>
      </c>
      <c r="F18" s="156">
        <v>14.226000000000001</v>
      </c>
      <c r="G18" s="157">
        <v>0</v>
      </c>
      <c r="H18" s="157">
        <v>0</v>
      </c>
      <c r="I18" s="157">
        <f t="shared" si="0"/>
        <v>0</v>
      </c>
      <c r="J18" s="155">
        <f t="shared" si="1"/>
        <v>12.38</v>
      </c>
      <c r="K18" s="158">
        <f t="shared" si="2"/>
        <v>0</v>
      </c>
      <c r="L18" s="158">
        <f t="shared" si="3"/>
        <v>0</v>
      </c>
      <c r="M18" s="158">
        <f t="shared" si="4"/>
        <v>0</v>
      </c>
      <c r="N18" s="158">
        <v>0.87</v>
      </c>
      <c r="O18" s="158"/>
      <c r="P18" s="162"/>
      <c r="Q18" s="162"/>
      <c r="R18" s="162"/>
      <c r="S18" s="158">
        <f t="shared" si="5"/>
        <v>0</v>
      </c>
      <c r="T18" s="159"/>
      <c r="U18" s="159"/>
      <c r="V18" s="162"/>
      <c r="Z18">
        <v>0</v>
      </c>
    </row>
    <row r="19" spans="1:26" ht="24.95" customHeight="1" x14ac:dyDescent="0.25">
      <c r="A19" s="160">
        <v>123</v>
      </c>
      <c r="B19" s="155" t="s">
        <v>152</v>
      </c>
      <c r="C19" s="161" t="s">
        <v>323</v>
      </c>
      <c r="D19" s="155" t="s">
        <v>324</v>
      </c>
      <c r="E19" s="155" t="s">
        <v>117</v>
      </c>
      <c r="F19" s="156">
        <v>10.5</v>
      </c>
      <c r="G19" s="157">
        <v>0</v>
      </c>
      <c r="H19" s="157">
        <v>0</v>
      </c>
      <c r="I19" s="157">
        <f t="shared" si="0"/>
        <v>0</v>
      </c>
      <c r="J19" s="155">
        <f t="shared" si="1"/>
        <v>38.96</v>
      </c>
      <c r="K19" s="158">
        <f t="shared" si="2"/>
        <v>0</v>
      </c>
      <c r="L19" s="158">
        <f t="shared" si="3"/>
        <v>0</v>
      </c>
      <c r="M19" s="158">
        <f t="shared" si="4"/>
        <v>0</v>
      </c>
      <c r="N19" s="158">
        <v>3.71</v>
      </c>
      <c r="O19" s="158"/>
      <c r="P19" s="162"/>
      <c r="Q19" s="162"/>
      <c r="R19" s="162"/>
      <c r="S19" s="158">
        <f t="shared" si="5"/>
        <v>0</v>
      </c>
      <c r="T19" s="159"/>
      <c r="U19" s="159"/>
      <c r="V19" s="162"/>
      <c r="Z19">
        <v>0</v>
      </c>
    </row>
    <row r="20" spans="1:26" ht="24.95" customHeight="1" x14ac:dyDescent="0.25">
      <c r="A20" s="160">
        <v>124</v>
      </c>
      <c r="B20" s="155" t="s">
        <v>152</v>
      </c>
      <c r="C20" s="161" t="s">
        <v>325</v>
      </c>
      <c r="D20" s="155" t="s">
        <v>326</v>
      </c>
      <c r="E20" s="155" t="s">
        <v>117</v>
      </c>
      <c r="F20" s="156">
        <v>3.5</v>
      </c>
      <c r="G20" s="157">
        <v>0</v>
      </c>
      <c r="H20" s="157">
        <v>0</v>
      </c>
      <c r="I20" s="157">
        <f t="shared" si="0"/>
        <v>0</v>
      </c>
      <c r="J20" s="155">
        <f t="shared" si="1"/>
        <v>55.48</v>
      </c>
      <c r="K20" s="158">
        <f t="shared" si="2"/>
        <v>0</v>
      </c>
      <c r="L20" s="158">
        <f t="shared" si="3"/>
        <v>0</v>
      </c>
      <c r="M20" s="158">
        <f t="shared" si="4"/>
        <v>0</v>
      </c>
      <c r="N20" s="158">
        <v>15.85</v>
      </c>
      <c r="O20" s="158"/>
      <c r="P20" s="162"/>
      <c r="Q20" s="162"/>
      <c r="R20" s="162"/>
      <c r="S20" s="158">
        <f t="shared" si="5"/>
        <v>0</v>
      </c>
      <c r="T20" s="159"/>
      <c r="U20" s="159"/>
      <c r="V20" s="162"/>
      <c r="Z20">
        <v>0</v>
      </c>
    </row>
    <row r="21" spans="1:26" ht="24.95" customHeight="1" x14ac:dyDescent="0.25">
      <c r="A21" s="160">
        <v>125</v>
      </c>
      <c r="B21" s="164" t="s">
        <v>327</v>
      </c>
      <c r="C21" s="170" t="s">
        <v>328</v>
      </c>
      <c r="D21" s="164" t="s">
        <v>329</v>
      </c>
      <c r="E21" s="164" t="s">
        <v>103</v>
      </c>
      <c r="F21" s="165">
        <v>6.3</v>
      </c>
      <c r="G21" s="166">
        <v>0</v>
      </c>
      <c r="H21" s="166">
        <v>0</v>
      </c>
      <c r="I21" s="166">
        <f t="shared" si="0"/>
        <v>0</v>
      </c>
      <c r="J21" s="164">
        <f t="shared" si="1"/>
        <v>106.47</v>
      </c>
      <c r="K21" s="167">
        <f t="shared" si="2"/>
        <v>0</v>
      </c>
      <c r="L21" s="167">
        <f t="shared" si="3"/>
        <v>0</v>
      </c>
      <c r="M21" s="167">
        <f t="shared" si="4"/>
        <v>0</v>
      </c>
      <c r="N21" s="167">
        <v>16.899999999999999</v>
      </c>
      <c r="O21" s="167"/>
      <c r="P21" s="171">
        <v>1.8</v>
      </c>
      <c r="Q21" s="171"/>
      <c r="R21" s="171">
        <v>1.8</v>
      </c>
      <c r="S21" s="167">
        <f t="shared" si="5"/>
        <v>11.34</v>
      </c>
      <c r="T21" s="168"/>
      <c r="U21" s="168"/>
      <c r="V21" s="171"/>
      <c r="Z21">
        <v>0</v>
      </c>
    </row>
    <row r="22" spans="1:26" ht="24.95" customHeight="1" x14ac:dyDescent="0.25">
      <c r="A22" s="160">
        <v>126</v>
      </c>
      <c r="B22" s="155" t="s">
        <v>152</v>
      </c>
      <c r="C22" s="161" t="s">
        <v>155</v>
      </c>
      <c r="D22" s="155" t="s">
        <v>330</v>
      </c>
      <c r="E22" s="155" t="s">
        <v>89</v>
      </c>
      <c r="F22" s="156">
        <v>20</v>
      </c>
      <c r="G22" s="157">
        <v>0</v>
      </c>
      <c r="H22" s="157">
        <v>0</v>
      </c>
      <c r="I22" s="157">
        <f t="shared" si="0"/>
        <v>0</v>
      </c>
      <c r="J22" s="155">
        <f t="shared" si="1"/>
        <v>110</v>
      </c>
      <c r="K22" s="158">
        <f t="shared" si="2"/>
        <v>0</v>
      </c>
      <c r="L22" s="158">
        <f t="shared" si="3"/>
        <v>0</v>
      </c>
      <c r="M22" s="158">
        <f t="shared" si="4"/>
        <v>0</v>
      </c>
      <c r="N22" s="158">
        <v>5.5</v>
      </c>
      <c r="O22" s="158"/>
      <c r="P22" s="162"/>
      <c r="Q22" s="162"/>
      <c r="R22" s="162"/>
      <c r="S22" s="158">
        <f t="shared" si="5"/>
        <v>0</v>
      </c>
      <c r="T22" s="159"/>
      <c r="U22" s="159"/>
      <c r="V22" s="162"/>
      <c r="Z22">
        <v>0</v>
      </c>
    </row>
    <row r="23" spans="1:26" ht="24.95" customHeight="1" x14ac:dyDescent="0.25">
      <c r="A23" s="160">
        <v>127</v>
      </c>
      <c r="B23" s="155" t="s">
        <v>152</v>
      </c>
      <c r="C23" s="161" t="s">
        <v>331</v>
      </c>
      <c r="D23" s="155" t="s">
        <v>332</v>
      </c>
      <c r="E23" s="155" t="s">
        <v>117</v>
      </c>
      <c r="F23" s="156">
        <v>8.52</v>
      </c>
      <c r="G23" s="157">
        <v>0</v>
      </c>
      <c r="H23" s="157">
        <v>0</v>
      </c>
      <c r="I23" s="157">
        <f t="shared" si="0"/>
        <v>0</v>
      </c>
      <c r="J23" s="155">
        <f t="shared" si="1"/>
        <v>85.29</v>
      </c>
      <c r="K23" s="158">
        <f t="shared" si="2"/>
        <v>0</v>
      </c>
      <c r="L23" s="158">
        <f t="shared" si="3"/>
        <v>0</v>
      </c>
      <c r="M23" s="158">
        <f t="shared" si="4"/>
        <v>0</v>
      </c>
      <c r="N23" s="158">
        <v>10.01</v>
      </c>
      <c r="O23" s="158"/>
      <c r="P23" s="162"/>
      <c r="Q23" s="162"/>
      <c r="R23" s="162"/>
      <c r="S23" s="158">
        <f t="shared" si="5"/>
        <v>0</v>
      </c>
      <c r="T23" s="159"/>
      <c r="U23" s="159"/>
      <c r="V23" s="162"/>
      <c r="Z23">
        <v>0</v>
      </c>
    </row>
    <row r="24" spans="1:26" ht="24.95" customHeight="1" x14ac:dyDescent="0.25">
      <c r="A24" s="160">
        <v>128</v>
      </c>
      <c r="B24" s="155" t="s">
        <v>152</v>
      </c>
      <c r="C24" s="161" t="s">
        <v>333</v>
      </c>
      <c r="D24" s="155" t="s">
        <v>334</v>
      </c>
      <c r="E24" s="155" t="s">
        <v>117</v>
      </c>
      <c r="F24" s="156">
        <v>8.52</v>
      </c>
      <c r="G24" s="157">
        <v>0</v>
      </c>
      <c r="H24" s="157">
        <v>0</v>
      </c>
      <c r="I24" s="157">
        <f t="shared" si="0"/>
        <v>0</v>
      </c>
      <c r="J24" s="155">
        <f t="shared" si="1"/>
        <v>7.5</v>
      </c>
      <c r="K24" s="158">
        <f t="shared" si="2"/>
        <v>0</v>
      </c>
      <c r="L24" s="158">
        <f t="shared" si="3"/>
        <v>0</v>
      </c>
      <c r="M24" s="158">
        <f t="shared" si="4"/>
        <v>0</v>
      </c>
      <c r="N24" s="158">
        <v>0.88</v>
      </c>
      <c r="O24" s="158"/>
      <c r="P24" s="162"/>
      <c r="Q24" s="162"/>
      <c r="R24" s="162"/>
      <c r="S24" s="158">
        <f t="shared" si="5"/>
        <v>0</v>
      </c>
      <c r="T24" s="159"/>
      <c r="U24" s="159"/>
      <c r="V24" s="162"/>
      <c r="Z24">
        <v>0</v>
      </c>
    </row>
    <row r="25" spans="1:26" ht="24.95" customHeight="1" x14ac:dyDescent="0.25">
      <c r="A25" s="160">
        <v>129</v>
      </c>
      <c r="B25" s="155" t="s">
        <v>152</v>
      </c>
      <c r="C25" s="161" t="s">
        <v>335</v>
      </c>
      <c r="D25" s="155" t="s">
        <v>336</v>
      </c>
      <c r="E25" s="155" t="s">
        <v>337</v>
      </c>
      <c r="F25" s="156">
        <v>8.52</v>
      </c>
      <c r="G25" s="157">
        <v>0</v>
      </c>
      <c r="H25" s="157">
        <v>0</v>
      </c>
      <c r="I25" s="157">
        <f t="shared" si="0"/>
        <v>0</v>
      </c>
      <c r="J25" s="155">
        <f t="shared" si="1"/>
        <v>59.3</v>
      </c>
      <c r="K25" s="158">
        <f t="shared" si="2"/>
        <v>0</v>
      </c>
      <c r="L25" s="158">
        <f t="shared" si="3"/>
        <v>0</v>
      </c>
      <c r="M25" s="158">
        <f t="shared" si="4"/>
        <v>0</v>
      </c>
      <c r="N25" s="158">
        <v>6.96</v>
      </c>
      <c r="O25" s="158"/>
      <c r="P25" s="162"/>
      <c r="Q25" s="162"/>
      <c r="R25" s="162"/>
      <c r="S25" s="158">
        <f t="shared" si="5"/>
        <v>0</v>
      </c>
      <c r="T25" s="159"/>
      <c r="U25" s="159"/>
      <c r="V25" s="162"/>
      <c r="Z25">
        <v>0</v>
      </c>
    </row>
    <row r="26" spans="1:26" ht="24.95" customHeight="1" x14ac:dyDescent="0.25">
      <c r="A26" s="160">
        <v>130</v>
      </c>
      <c r="B26" s="155" t="s">
        <v>152</v>
      </c>
      <c r="C26" s="161" t="s">
        <v>338</v>
      </c>
      <c r="D26" s="155" t="s">
        <v>339</v>
      </c>
      <c r="E26" s="155" t="s">
        <v>337</v>
      </c>
      <c r="F26" s="156">
        <v>2.556</v>
      </c>
      <c r="G26" s="157">
        <v>0</v>
      </c>
      <c r="H26" s="157">
        <v>0</v>
      </c>
      <c r="I26" s="157">
        <f t="shared" si="0"/>
        <v>0</v>
      </c>
      <c r="J26" s="155">
        <f t="shared" si="1"/>
        <v>11.04</v>
      </c>
      <c r="K26" s="158">
        <f t="shared" si="2"/>
        <v>0</v>
      </c>
      <c r="L26" s="158">
        <f t="shared" si="3"/>
        <v>0</v>
      </c>
      <c r="M26" s="158">
        <f t="shared" si="4"/>
        <v>0</v>
      </c>
      <c r="N26" s="158">
        <v>4.32</v>
      </c>
      <c r="O26" s="158"/>
      <c r="P26" s="162"/>
      <c r="Q26" s="162"/>
      <c r="R26" s="162"/>
      <c r="S26" s="158">
        <f t="shared" si="5"/>
        <v>0</v>
      </c>
      <c r="T26" s="159"/>
      <c r="U26" s="159"/>
      <c r="V26" s="162"/>
      <c r="Z26">
        <v>0</v>
      </c>
    </row>
    <row r="27" spans="1:26" x14ac:dyDescent="0.25">
      <c r="A27" s="107"/>
      <c r="B27" s="107"/>
      <c r="C27" s="154">
        <v>1</v>
      </c>
      <c r="D27" s="154" t="s">
        <v>143</v>
      </c>
      <c r="E27" s="107"/>
      <c r="F27" s="153"/>
      <c r="G27" s="143">
        <f>ROUND((SUM(L10:L26))/1,2)</f>
        <v>0</v>
      </c>
      <c r="H27" s="143">
        <f>ROUND((SUM(M10:M26))/1,2)</f>
        <v>0</v>
      </c>
      <c r="I27" s="143">
        <f>ROUND((SUM(I10:I26))/1,2)</f>
        <v>0</v>
      </c>
      <c r="J27" s="107"/>
      <c r="K27" s="107"/>
      <c r="L27" s="107">
        <f>ROUND((SUM(L10:L26))/1,2)</f>
        <v>0</v>
      </c>
      <c r="M27" s="107">
        <f>ROUND((SUM(M10:M26))/1,2)</f>
        <v>0</v>
      </c>
      <c r="N27" s="107"/>
      <c r="O27" s="107"/>
      <c r="P27" s="163"/>
      <c r="Q27" s="107"/>
      <c r="R27" s="107"/>
      <c r="S27" s="163">
        <f>ROUND((SUM(S10:S26))/1,2)</f>
        <v>11.37</v>
      </c>
      <c r="T27" s="139"/>
      <c r="U27" s="139"/>
      <c r="V27" s="2">
        <f>ROUND((SUM(V10:V26))/1,2)</f>
        <v>0</v>
      </c>
      <c r="W27" s="139"/>
      <c r="X27" s="139"/>
      <c r="Y27" s="139"/>
      <c r="Z27" s="139"/>
    </row>
    <row r="28" spans="1:26" x14ac:dyDescent="0.25">
      <c r="A28" s="1"/>
      <c r="B28" s="1"/>
      <c r="C28" s="1"/>
      <c r="D28" s="1"/>
      <c r="E28" s="1"/>
      <c r="F28" s="149"/>
      <c r="G28" s="135"/>
      <c r="H28" s="135"/>
      <c r="I28" s="135"/>
      <c r="J28" s="1"/>
      <c r="K28" s="1"/>
      <c r="L28" s="1"/>
      <c r="M28" s="1"/>
      <c r="N28" s="1"/>
      <c r="O28" s="1"/>
      <c r="P28" s="1"/>
      <c r="Q28" s="1"/>
      <c r="R28" s="1"/>
      <c r="S28" s="1"/>
      <c r="V28" s="1"/>
    </row>
    <row r="29" spans="1:26" x14ac:dyDescent="0.25">
      <c r="A29" s="107"/>
      <c r="B29" s="107"/>
      <c r="C29" s="154">
        <v>4</v>
      </c>
      <c r="D29" s="154" t="s">
        <v>146</v>
      </c>
      <c r="E29" s="107"/>
      <c r="F29" s="153"/>
      <c r="G29" s="70"/>
      <c r="H29" s="70"/>
      <c r="I29" s="70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39"/>
      <c r="U29" s="139"/>
      <c r="V29" s="107"/>
      <c r="W29" s="139"/>
      <c r="X29" s="139"/>
      <c r="Y29" s="139"/>
      <c r="Z29" s="139"/>
    </row>
    <row r="30" spans="1:26" ht="24.95" customHeight="1" x14ac:dyDescent="0.25">
      <c r="A30" s="160">
        <v>131</v>
      </c>
      <c r="B30" s="155" t="s">
        <v>226</v>
      </c>
      <c r="C30" s="161" t="s">
        <v>340</v>
      </c>
      <c r="D30" s="155" t="s">
        <v>341</v>
      </c>
      <c r="E30" s="155" t="s">
        <v>117</v>
      </c>
      <c r="F30" s="156">
        <v>2.1</v>
      </c>
      <c r="G30" s="157">
        <v>0</v>
      </c>
      <c r="H30" s="157">
        <v>0</v>
      </c>
      <c r="I30" s="157">
        <f t="shared" ref="I30:I36" si="6">ROUND(F30*(G30+H30),2)</f>
        <v>0</v>
      </c>
      <c r="J30" s="155">
        <f t="shared" ref="J30:J36" si="7">ROUND(F30*(N30),2)</f>
        <v>73</v>
      </c>
      <c r="K30" s="158">
        <f t="shared" ref="K30:K36" si="8">ROUND(F30*(O30),2)</f>
        <v>0</v>
      </c>
      <c r="L30" s="158">
        <f t="shared" ref="L30:L36" si="9">ROUND(F30*(G30),2)</f>
        <v>0</v>
      </c>
      <c r="M30" s="158">
        <f t="shared" ref="M30:M36" si="10">ROUND(F30*(H30),2)</f>
        <v>0</v>
      </c>
      <c r="N30" s="158">
        <v>34.76</v>
      </c>
      <c r="O30" s="158"/>
      <c r="P30" s="162">
        <v>1.8907700000000001</v>
      </c>
      <c r="Q30" s="162"/>
      <c r="R30" s="162">
        <v>1.8907700000000001</v>
      </c>
      <c r="S30" s="158">
        <f t="shared" ref="S30:S36" si="11">ROUND(F30*(P30),3)</f>
        <v>3.9710000000000001</v>
      </c>
      <c r="T30" s="159"/>
      <c r="U30" s="159"/>
      <c r="V30" s="162"/>
      <c r="Z30">
        <v>0</v>
      </c>
    </row>
    <row r="31" spans="1:26" ht="24.95" customHeight="1" x14ac:dyDescent="0.25">
      <c r="A31" s="160">
        <v>132</v>
      </c>
      <c r="B31" s="155" t="s">
        <v>226</v>
      </c>
      <c r="C31" s="161" t="s">
        <v>342</v>
      </c>
      <c r="D31" s="155" t="s">
        <v>343</v>
      </c>
      <c r="E31" s="155" t="s">
        <v>117</v>
      </c>
      <c r="F31" s="156">
        <v>1</v>
      </c>
      <c r="G31" s="157">
        <v>0</v>
      </c>
      <c r="H31" s="157">
        <v>0</v>
      </c>
      <c r="I31" s="157">
        <f t="shared" si="6"/>
        <v>0</v>
      </c>
      <c r="J31" s="155">
        <f t="shared" si="7"/>
        <v>114.9</v>
      </c>
      <c r="K31" s="158">
        <f t="shared" si="8"/>
        <v>0</v>
      </c>
      <c r="L31" s="158">
        <f t="shared" si="9"/>
        <v>0</v>
      </c>
      <c r="M31" s="158">
        <f t="shared" si="10"/>
        <v>0</v>
      </c>
      <c r="N31" s="158">
        <v>114.9</v>
      </c>
      <c r="O31" s="158"/>
      <c r="P31" s="162">
        <v>2.18438</v>
      </c>
      <c r="Q31" s="162"/>
      <c r="R31" s="162">
        <v>2.18438</v>
      </c>
      <c r="S31" s="158">
        <f t="shared" si="11"/>
        <v>2.1840000000000002</v>
      </c>
      <c r="T31" s="159"/>
      <c r="U31" s="159"/>
      <c r="V31" s="162"/>
      <c r="Z31">
        <v>0</v>
      </c>
    </row>
    <row r="32" spans="1:26" ht="24.95" customHeight="1" x14ac:dyDescent="0.25">
      <c r="A32" s="160">
        <v>133</v>
      </c>
      <c r="B32" s="155" t="s">
        <v>226</v>
      </c>
      <c r="C32" s="161" t="s">
        <v>344</v>
      </c>
      <c r="D32" s="155" t="s">
        <v>345</v>
      </c>
      <c r="E32" s="155" t="s">
        <v>89</v>
      </c>
      <c r="F32" s="156">
        <v>4.9000000000000004</v>
      </c>
      <c r="G32" s="157">
        <v>0</v>
      </c>
      <c r="H32" s="157">
        <v>0</v>
      </c>
      <c r="I32" s="157">
        <f t="shared" si="6"/>
        <v>0</v>
      </c>
      <c r="J32" s="155">
        <f t="shared" si="7"/>
        <v>91.19</v>
      </c>
      <c r="K32" s="158">
        <f t="shared" si="8"/>
        <v>0</v>
      </c>
      <c r="L32" s="158">
        <f t="shared" si="9"/>
        <v>0</v>
      </c>
      <c r="M32" s="158">
        <f t="shared" si="10"/>
        <v>0</v>
      </c>
      <c r="N32" s="158">
        <v>18.61</v>
      </c>
      <c r="O32" s="158"/>
      <c r="P32" s="162">
        <v>4.6100000000000004E-3</v>
      </c>
      <c r="Q32" s="162"/>
      <c r="R32" s="162">
        <v>4.6100000000000004E-3</v>
      </c>
      <c r="S32" s="158">
        <f t="shared" si="11"/>
        <v>2.3E-2</v>
      </c>
      <c r="T32" s="159"/>
      <c r="U32" s="159"/>
      <c r="V32" s="162"/>
      <c r="Z32">
        <v>0</v>
      </c>
    </row>
    <row r="33" spans="1:26" ht="24.95" customHeight="1" x14ac:dyDescent="0.25">
      <c r="A33" s="160">
        <v>134</v>
      </c>
      <c r="B33" s="155" t="s">
        <v>88</v>
      </c>
      <c r="C33" s="161" t="s">
        <v>346</v>
      </c>
      <c r="D33" s="155" t="s">
        <v>347</v>
      </c>
      <c r="E33" s="155" t="s">
        <v>117</v>
      </c>
      <c r="F33" s="156">
        <v>0.3</v>
      </c>
      <c r="G33" s="157">
        <v>0</v>
      </c>
      <c r="H33" s="157">
        <v>0</v>
      </c>
      <c r="I33" s="157">
        <f t="shared" si="6"/>
        <v>0</v>
      </c>
      <c r="J33" s="155">
        <f t="shared" si="7"/>
        <v>10.5</v>
      </c>
      <c r="K33" s="158">
        <f t="shared" si="8"/>
        <v>0</v>
      </c>
      <c r="L33" s="158">
        <f t="shared" si="9"/>
        <v>0</v>
      </c>
      <c r="M33" s="158">
        <f t="shared" si="10"/>
        <v>0</v>
      </c>
      <c r="N33" s="158">
        <v>35</v>
      </c>
      <c r="O33" s="158"/>
      <c r="P33" s="162">
        <v>1.8</v>
      </c>
      <c r="Q33" s="162"/>
      <c r="R33" s="162">
        <v>1.8</v>
      </c>
      <c r="S33" s="158">
        <f t="shared" si="11"/>
        <v>0.54</v>
      </c>
      <c r="T33" s="159"/>
      <c r="U33" s="159"/>
      <c r="V33" s="162"/>
      <c r="Z33">
        <v>0</v>
      </c>
    </row>
    <row r="34" spans="1:26" ht="24.95" customHeight="1" x14ac:dyDescent="0.25">
      <c r="A34" s="160">
        <v>135</v>
      </c>
      <c r="B34" s="155" t="s">
        <v>226</v>
      </c>
      <c r="C34" s="161" t="s">
        <v>348</v>
      </c>
      <c r="D34" s="155" t="s">
        <v>349</v>
      </c>
      <c r="E34" s="155" t="s">
        <v>350</v>
      </c>
      <c r="F34" s="156">
        <v>0.5</v>
      </c>
      <c r="G34" s="157">
        <v>0</v>
      </c>
      <c r="H34" s="157">
        <v>0</v>
      </c>
      <c r="I34" s="157">
        <f t="shared" si="6"/>
        <v>0</v>
      </c>
      <c r="J34" s="155">
        <f t="shared" si="7"/>
        <v>19.45</v>
      </c>
      <c r="K34" s="158">
        <f t="shared" si="8"/>
        <v>0</v>
      </c>
      <c r="L34" s="158">
        <f t="shared" si="9"/>
        <v>0</v>
      </c>
      <c r="M34" s="158">
        <f t="shared" si="10"/>
        <v>0</v>
      </c>
      <c r="N34" s="158">
        <v>38.9</v>
      </c>
      <c r="O34" s="158"/>
      <c r="P34" s="162">
        <v>1.8</v>
      </c>
      <c r="Q34" s="162"/>
      <c r="R34" s="162">
        <v>1.8</v>
      </c>
      <c r="S34" s="158">
        <f t="shared" si="11"/>
        <v>0.9</v>
      </c>
      <c r="T34" s="159"/>
      <c r="U34" s="159"/>
      <c r="V34" s="162"/>
      <c r="Z34">
        <v>0</v>
      </c>
    </row>
    <row r="35" spans="1:26" ht="24.95" customHeight="1" x14ac:dyDescent="0.25">
      <c r="A35" s="160">
        <v>136</v>
      </c>
      <c r="B35" s="155" t="s">
        <v>226</v>
      </c>
      <c r="C35" s="161" t="s">
        <v>348</v>
      </c>
      <c r="D35" s="155" t="s">
        <v>351</v>
      </c>
      <c r="E35" s="155" t="s">
        <v>350</v>
      </c>
      <c r="F35" s="156">
        <v>1.022</v>
      </c>
      <c r="G35" s="157">
        <v>0</v>
      </c>
      <c r="H35" s="157">
        <v>0</v>
      </c>
      <c r="I35" s="157">
        <f t="shared" si="6"/>
        <v>0</v>
      </c>
      <c r="J35" s="155">
        <f t="shared" si="7"/>
        <v>40.369999999999997</v>
      </c>
      <c r="K35" s="158">
        <f t="shared" si="8"/>
        <v>0</v>
      </c>
      <c r="L35" s="158">
        <f t="shared" si="9"/>
        <v>0</v>
      </c>
      <c r="M35" s="158">
        <f t="shared" si="10"/>
        <v>0</v>
      </c>
      <c r="N35" s="158">
        <v>39.5</v>
      </c>
      <c r="O35" s="158"/>
      <c r="P35" s="162">
        <v>1.8</v>
      </c>
      <c r="Q35" s="162"/>
      <c r="R35" s="162">
        <v>1.8</v>
      </c>
      <c r="S35" s="158">
        <f t="shared" si="11"/>
        <v>1.84</v>
      </c>
      <c r="T35" s="159"/>
      <c r="U35" s="159"/>
      <c r="V35" s="162"/>
      <c r="Z35">
        <v>0</v>
      </c>
    </row>
    <row r="36" spans="1:26" ht="24.95" customHeight="1" x14ac:dyDescent="0.25">
      <c r="A36" s="160">
        <v>137</v>
      </c>
      <c r="B36" s="155" t="s">
        <v>226</v>
      </c>
      <c r="C36" s="161" t="s">
        <v>342</v>
      </c>
      <c r="D36" s="155" t="s">
        <v>352</v>
      </c>
      <c r="E36" s="155" t="s">
        <v>117</v>
      </c>
      <c r="F36" s="156">
        <v>1.3</v>
      </c>
      <c r="G36" s="157">
        <v>0</v>
      </c>
      <c r="H36" s="157">
        <v>0</v>
      </c>
      <c r="I36" s="157">
        <f t="shared" si="6"/>
        <v>0</v>
      </c>
      <c r="J36" s="155">
        <f t="shared" si="7"/>
        <v>135.19999999999999</v>
      </c>
      <c r="K36" s="158">
        <f t="shared" si="8"/>
        <v>0</v>
      </c>
      <c r="L36" s="158">
        <f t="shared" si="9"/>
        <v>0</v>
      </c>
      <c r="M36" s="158">
        <f t="shared" si="10"/>
        <v>0</v>
      </c>
      <c r="N36" s="158">
        <v>104</v>
      </c>
      <c r="O36" s="158"/>
      <c r="P36" s="162">
        <v>2.18438</v>
      </c>
      <c r="Q36" s="162"/>
      <c r="R36" s="162">
        <v>2.18438</v>
      </c>
      <c r="S36" s="158">
        <f t="shared" si="11"/>
        <v>2.84</v>
      </c>
      <c r="T36" s="159"/>
      <c r="U36" s="159"/>
      <c r="V36" s="162"/>
      <c r="Z36">
        <v>0</v>
      </c>
    </row>
    <row r="37" spans="1:26" x14ac:dyDescent="0.25">
      <c r="A37" s="107"/>
      <c r="B37" s="107"/>
      <c r="C37" s="154">
        <v>4</v>
      </c>
      <c r="D37" s="154" t="s">
        <v>146</v>
      </c>
      <c r="E37" s="107"/>
      <c r="F37" s="153"/>
      <c r="G37" s="143">
        <f>ROUND((SUM(L29:L36))/1,2)</f>
        <v>0</v>
      </c>
      <c r="H37" s="143">
        <f>ROUND((SUM(M29:M36))/1,2)</f>
        <v>0</v>
      </c>
      <c r="I37" s="143">
        <f>ROUND((SUM(I29:I36))/1,2)</f>
        <v>0</v>
      </c>
      <c r="J37" s="107"/>
      <c r="K37" s="107"/>
      <c r="L37" s="107">
        <f>ROUND((SUM(L29:L36))/1,2)</f>
        <v>0</v>
      </c>
      <c r="M37" s="107">
        <f>ROUND((SUM(M29:M36))/1,2)</f>
        <v>0</v>
      </c>
      <c r="N37" s="107"/>
      <c r="O37" s="107"/>
      <c r="P37" s="163"/>
      <c r="Q37" s="107"/>
      <c r="R37" s="107"/>
      <c r="S37" s="163">
        <f>ROUND((SUM(S29:S36))/1,2)</f>
        <v>12.3</v>
      </c>
      <c r="T37" s="139"/>
      <c r="U37" s="139"/>
      <c r="V37" s="2">
        <f>ROUND((SUM(V29:V36))/1,2)</f>
        <v>0</v>
      </c>
      <c r="W37" s="139"/>
      <c r="X37" s="139"/>
      <c r="Y37" s="139"/>
      <c r="Z37" s="139"/>
    </row>
    <row r="38" spans="1:26" x14ac:dyDescent="0.25">
      <c r="A38" s="1"/>
      <c r="B38" s="1"/>
      <c r="C38" s="1"/>
      <c r="D38" s="1"/>
      <c r="E38" s="1"/>
      <c r="F38" s="149"/>
      <c r="G38" s="135"/>
      <c r="H38" s="135"/>
      <c r="I38" s="135"/>
      <c r="J38" s="1"/>
      <c r="K38" s="1"/>
      <c r="L38" s="1"/>
      <c r="M38" s="1"/>
      <c r="N38" s="1"/>
      <c r="O38" s="1"/>
      <c r="P38" s="1"/>
      <c r="Q38" s="1"/>
      <c r="R38" s="1"/>
      <c r="S38" s="1"/>
      <c r="V38" s="1"/>
    </row>
    <row r="39" spans="1:26" x14ac:dyDescent="0.25">
      <c r="A39" s="107"/>
      <c r="B39" s="107"/>
      <c r="C39" s="154">
        <v>8</v>
      </c>
      <c r="D39" s="154" t="s">
        <v>148</v>
      </c>
      <c r="E39" s="107"/>
      <c r="F39" s="153"/>
      <c r="G39" s="70"/>
      <c r="H39" s="70"/>
      <c r="I39" s="70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39"/>
      <c r="U39" s="139"/>
      <c r="V39" s="107"/>
      <c r="W39" s="139"/>
      <c r="X39" s="139"/>
      <c r="Y39" s="139"/>
      <c r="Z39" s="139"/>
    </row>
    <row r="40" spans="1:26" ht="24.95" customHeight="1" x14ac:dyDescent="0.25">
      <c r="A40" s="160">
        <v>138</v>
      </c>
      <c r="B40" s="155" t="s">
        <v>226</v>
      </c>
      <c r="C40" s="161" t="s">
        <v>353</v>
      </c>
      <c r="D40" s="155" t="s">
        <v>354</v>
      </c>
      <c r="E40" s="155" t="s">
        <v>301</v>
      </c>
      <c r="F40" s="156">
        <v>17.5</v>
      </c>
      <c r="G40" s="157">
        <v>0</v>
      </c>
      <c r="H40" s="157">
        <v>0</v>
      </c>
      <c r="I40" s="157">
        <f t="shared" ref="I40:I58" si="12">ROUND(F40*(G40+H40),2)</f>
        <v>0</v>
      </c>
      <c r="J40" s="155">
        <f t="shared" ref="J40:J58" si="13">ROUND(F40*(N40),2)</f>
        <v>396.38</v>
      </c>
      <c r="K40" s="158">
        <f t="shared" ref="K40:K58" si="14">ROUND(F40*(O40),2)</f>
        <v>0</v>
      </c>
      <c r="L40" s="158">
        <f t="shared" ref="L40:L58" si="15">ROUND(F40*(G40),2)</f>
        <v>0</v>
      </c>
      <c r="M40" s="158">
        <f t="shared" ref="M40:M58" si="16">ROUND(F40*(H40),2)</f>
        <v>0</v>
      </c>
      <c r="N40" s="158">
        <v>22.65</v>
      </c>
      <c r="O40" s="158"/>
      <c r="P40" s="162"/>
      <c r="Q40" s="162"/>
      <c r="R40" s="162"/>
      <c r="S40" s="158">
        <f t="shared" ref="S40:S58" si="17">ROUND(F40*(P40),3)</f>
        <v>0</v>
      </c>
      <c r="T40" s="159"/>
      <c r="U40" s="159"/>
      <c r="V40" s="162"/>
      <c r="Z40">
        <v>0</v>
      </c>
    </row>
    <row r="41" spans="1:26" ht="35.1" customHeight="1" x14ac:dyDescent="0.25">
      <c r="A41" s="160">
        <v>139</v>
      </c>
      <c r="B41" s="155" t="s">
        <v>226</v>
      </c>
      <c r="C41" s="161" t="s">
        <v>355</v>
      </c>
      <c r="D41" s="155" t="s">
        <v>356</v>
      </c>
      <c r="E41" s="155" t="s">
        <v>129</v>
      </c>
      <c r="F41" s="156">
        <v>1</v>
      </c>
      <c r="G41" s="157">
        <v>0</v>
      </c>
      <c r="H41" s="157">
        <v>0</v>
      </c>
      <c r="I41" s="157">
        <f t="shared" si="12"/>
        <v>0</v>
      </c>
      <c r="J41" s="155">
        <f t="shared" si="13"/>
        <v>180</v>
      </c>
      <c r="K41" s="158">
        <f t="shared" si="14"/>
        <v>0</v>
      </c>
      <c r="L41" s="158">
        <f t="shared" si="15"/>
        <v>0</v>
      </c>
      <c r="M41" s="158">
        <f t="shared" si="16"/>
        <v>0</v>
      </c>
      <c r="N41" s="158">
        <v>180</v>
      </c>
      <c r="O41" s="158"/>
      <c r="P41" s="162">
        <v>7.2000000000000005E-4</v>
      </c>
      <c r="Q41" s="162"/>
      <c r="R41" s="162">
        <v>7.2000000000000005E-4</v>
      </c>
      <c r="S41" s="158">
        <f t="shared" si="17"/>
        <v>1E-3</v>
      </c>
      <c r="T41" s="159"/>
      <c r="U41" s="159"/>
      <c r="V41" s="162"/>
      <c r="Z41">
        <v>0</v>
      </c>
    </row>
    <row r="42" spans="1:26" ht="24.95" customHeight="1" x14ac:dyDescent="0.25">
      <c r="A42" s="160">
        <v>140</v>
      </c>
      <c r="B42" s="155" t="s">
        <v>226</v>
      </c>
      <c r="C42" s="161" t="s">
        <v>357</v>
      </c>
      <c r="D42" s="155" t="s">
        <v>358</v>
      </c>
      <c r="E42" s="155" t="s">
        <v>129</v>
      </c>
      <c r="F42" s="156">
        <v>1</v>
      </c>
      <c r="G42" s="157">
        <v>0</v>
      </c>
      <c r="H42" s="157">
        <v>0</v>
      </c>
      <c r="I42" s="157">
        <f t="shared" si="12"/>
        <v>0</v>
      </c>
      <c r="J42" s="155">
        <f t="shared" si="13"/>
        <v>220</v>
      </c>
      <c r="K42" s="158">
        <f t="shared" si="14"/>
        <v>0</v>
      </c>
      <c r="L42" s="158">
        <f t="shared" si="15"/>
        <v>0</v>
      </c>
      <c r="M42" s="158">
        <f t="shared" si="16"/>
        <v>0</v>
      </c>
      <c r="N42" s="158">
        <v>220</v>
      </c>
      <c r="O42" s="158"/>
      <c r="P42" s="162"/>
      <c r="Q42" s="162"/>
      <c r="R42" s="162"/>
      <c r="S42" s="158">
        <f t="shared" si="17"/>
        <v>0</v>
      </c>
      <c r="T42" s="159"/>
      <c r="U42" s="159"/>
      <c r="V42" s="162"/>
      <c r="Z42">
        <v>0</v>
      </c>
    </row>
    <row r="43" spans="1:26" ht="24.95" customHeight="1" x14ac:dyDescent="0.25">
      <c r="A43" s="160">
        <v>141</v>
      </c>
      <c r="B43" s="155" t="s">
        <v>226</v>
      </c>
      <c r="C43" s="161" t="s">
        <v>359</v>
      </c>
      <c r="D43" s="155" t="s">
        <v>360</v>
      </c>
      <c r="E43" s="155" t="s">
        <v>124</v>
      </c>
      <c r="F43" s="156">
        <v>17.5</v>
      </c>
      <c r="G43" s="157">
        <v>0</v>
      </c>
      <c r="H43" s="157">
        <v>0</v>
      </c>
      <c r="I43" s="157">
        <f t="shared" si="12"/>
        <v>0</v>
      </c>
      <c r="J43" s="155">
        <f t="shared" si="13"/>
        <v>51.98</v>
      </c>
      <c r="K43" s="158">
        <f t="shared" si="14"/>
        <v>0</v>
      </c>
      <c r="L43" s="158">
        <f t="shared" si="15"/>
        <v>0</v>
      </c>
      <c r="M43" s="158">
        <f t="shared" si="16"/>
        <v>0</v>
      </c>
      <c r="N43" s="158">
        <v>2.9699999999999998</v>
      </c>
      <c r="O43" s="158"/>
      <c r="P43" s="162"/>
      <c r="Q43" s="162"/>
      <c r="R43" s="162"/>
      <c r="S43" s="158">
        <f t="shared" si="17"/>
        <v>0</v>
      </c>
      <c r="T43" s="159"/>
      <c r="U43" s="159"/>
      <c r="V43" s="162"/>
      <c r="Z43">
        <v>0</v>
      </c>
    </row>
    <row r="44" spans="1:26" ht="24.95" customHeight="1" x14ac:dyDescent="0.25">
      <c r="A44" s="160">
        <v>142</v>
      </c>
      <c r="B44" s="155" t="s">
        <v>226</v>
      </c>
      <c r="C44" s="161" t="s">
        <v>361</v>
      </c>
      <c r="D44" s="155" t="s">
        <v>362</v>
      </c>
      <c r="E44" s="155" t="s">
        <v>124</v>
      </c>
      <c r="F44" s="156">
        <v>17.5</v>
      </c>
      <c r="G44" s="157">
        <v>0</v>
      </c>
      <c r="H44" s="157">
        <v>0</v>
      </c>
      <c r="I44" s="157">
        <f t="shared" si="12"/>
        <v>0</v>
      </c>
      <c r="J44" s="155">
        <f t="shared" si="13"/>
        <v>28.88</v>
      </c>
      <c r="K44" s="158">
        <f t="shared" si="14"/>
        <v>0</v>
      </c>
      <c r="L44" s="158">
        <f t="shared" si="15"/>
        <v>0</v>
      </c>
      <c r="M44" s="158">
        <f t="shared" si="16"/>
        <v>0</v>
      </c>
      <c r="N44" s="158">
        <v>1.65</v>
      </c>
      <c r="O44" s="158"/>
      <c r="P44" s="162"/>
      <c r="Q44" s="162"/>
      <c r="R44" s="162"/>
      <c r="S44" s="158">
        <f t="shared" si="17"/>
        <v>0</v>
      </c>
      <c r="T44" s="159"/>
      <c r="U44" s="159"/>
      <c r="V44" s="162"/>
      <c r="Z44">
        <v>0</v>
      </c>
    </row>
    <row r="45" spans="1:26" ht="24.95" customHeight="1" x14ac:dyDescent="0.25">
      <c r="A45" s="160">
        <v>143</v>
      </c>
      <c r="B45" s="155" t="s">
        <v>226</v>
      </c>
      <c r="C45" s="161" t="s">
        <v>363</v>
      </c>
      <c r="D45" s="155" t="s">
        <v>364</v>
      </c>
      <c r="E45" s="155" t="s">
        <v>365</v>
      </c>
      <c r="F45" s="156">
        <v>1</v>
      </c>
      <c r="G45" s="157">
        <v>0</v>
      </c>
      <c r="H45" s="157">
        <v>0</v>
      </c>
      <c r="I45" s="157">
        <f t="shared" si="12"/>
        <v>0</v>
      </c>
      <c r="J45" s="155">
        <f t="shared" si="13"/>
        <v>1900</v>
      </c>
      <c r="K45" s="158">
        <f t="shared" si="14"/>
        <v>0</v>
      </c>
      <c r="L45" s="158">
        <f t="shared" si="15"/>
        <v>0</v>
      </c>
      <c r="M45" s="158">
        <f t="shared" si="16"/>
        <v>0</v>
      </c>
      <c r="N45" s="158">
        <v>1900</v>
      </c>
      <c r="O45" s="158"/>
      <c r="P45" s="162"/>
      <c r="Q45" s="162"/>
      <c r="R45" s="162"/>
      <c r="S45" s="158">
        <f t="shared" si="17"/>
        <v>0</v>
      </c>
      <c r="T45" s="159"/>
      <c r="U45" s="159"/>
      <c r="V45" s="162"/>
      <c r="Z45">
        <v>0</v>
      </c>
    </row>
    <row r="46" spans="1:26" ht="24.95" customHeight="1" x14ac:dyDescent="0.25">
      <c r="A46" s="160">
        <v>144</v>
      </c>
      <c r="B46" s="155" t="s">
        <v>226</v>
      </c>
      <c r="C46" s="161" t="s">
        <v>366</v>
      </c>
      <c r="D46" s="155" t="s">
        <v>367</v>
      </c>
      <c r="E46" s="155" t="s">
        <v>129</v>
      </c>
      <c r="F46" s="156">
        <v>1</v>
      </c>
      <c r="G46" s="157">
        <v>0</v>
      </c>
      <c r="H46" s="157">
        <v>0</v>
      </c>
      <c r="I46" s="157">
        <f t="shared" si="12"/>
        <v>0</v>
      </c>
      <c r="J46" s="155">
        <f t="shared" si="13"/>
        <v>295</v>
      </c>
      <c r="K46" s="158">
        <f t="shared" si="14"/>
        <v>0</v>
      </c>
      <c r="L46" s="158">
        <f t="shared" si="15"/>
        <v>0</v>
      </c>
      <c r="M46" s="158">
        <f t="shared" si="16"/>
        <v>0</v>
      </c>
      <c r="N46" s="158">
        <v>295</v>
      </c>
      <c r="O46" s="158"/>
      <c r="P46" s="162">
        <v>6.3400000000000001E-3</v>
      </c>
      <c r="Q46" s="162"/>
      <c r="R46" s="162">
        <v>6.3400000000000001E-3</v>
      </c>
      <c r="S46" s="158">
        <f t="shared" si="17"/>
        <v>6.0000000000000001E-3</v>
      </c>
      <c r="T46" s="159"/>
      <c r="U46" s="159"/>
      <c r="V46" s="162"/>
      <c r="Z46">
        <v>0</v>
      </c>
    </row>
    <row r="47" spans="1:26" ht="24.95" customHeight="1" x14ac:dyDescent="0.25">
      <c r="A47" s="160">
        <v>145</v>
      </c>
      <c r="B47" s="155" t="s">
        <v>226</v>
      </c>
      <c r="C47" s="161" t="s">
        <v>368</v>
      </c>
      <c r="D47" s="155" t="s">
        <v>369</v>
      </c>
      <c r="E47" s="155" t="s">
        <v>129</v>
      </c>
      <c r="F47" s="156">
        <v>1</v>
      </c>
      <c r="G47" s="157">
        <v>0</v>
      </c>
      <c r="H47" s="157">
        <v>0</v>
      </c>
      <c r="I47" s="157">
        <f t="shared" si="12"/>
        <v>0</v>
      </c>
      <c r="J47" s="155">
        <f t="shared" si="13"/>
        <v>85</v>
      </c>
      <c r="K47" s="158">
        <f t="shared" si="14"/>
        <v>0</v>
      </c>
      <c r="L47" s="158">
        <f t="shared" si="15"/>
        <v>0</v>
      </c>
      <c r="M47" s="158">
        <f t="shared" si="16"/>
        <v>0</v>
      </c>
      <c r="N47" s="158">
        <v>85</v>
      </c>
      <c r="O47" s="158"/>
      <c r="P47" s="162">
        <v>0.11405999999999999</v>
      </c>
      <c r="Q47" s="162"/>
      <c r="R47" s="162">
        <v>0.11405999999999999</v>
      </c>
      <c r="S47" s="158">
        <f t="shared" si="17"/>
        <v>0.114</v>
      </c>
      <c r="T47" s="159"/>
      <c r="U47" s="159"/>
      <c r="V47" s="162"/>
      <c r="Z47">
        <v>0</v>
      </c>
    </row>
    <row r="48" spans="1:26" ht="24.95" customHeight="1" x14ac:dyDescent="0.25">
      <c r="A48" s="160">
        <v>146</v>
      </c>
      <c r="B48" s="155" t="s">
        <v>226</v>
      </c>
      <c r="C48" s="161" t="s">
        <v>370</v>
      </c>
      <c r="D48" s="155" t="s">
        <v>371</v>
      </c>
      <c r="E48" s="155" t="s">
        <v>129</v>
      </c>
      <c r="F48" s="156">
        <v>1</v>
      </c>
      <c r="G48" s="157">
        <v>0</v>
      </c>
      <c r="H48" s="157">
        <v>0</v>
      </c>
      <c r="I48" s="157">
        <f t="shared" si="12"/>
        <v>0</v>
      </c>
      <c r="J48" s="155">
        <f t="shared" si="13"/>
        <v>7.65</v>
      </c>
      <c r="K48" s="158">
        <f t="shared" si="14"/>
        <v>0</v>
      </c>
      <c r="L48" s="158">
        <f t="shared" si="15"/>
        <v>0</v>
      </c>
      <c r="M48" s="158">
        <f t="shared" si="16"/>
        <v>0</v>
      </c>
      <c r="N48" s="158">
        <v>7.65</v>
      </c>
      <c r="O48" s="158"/>
      <c r="P48" s="162">
        <v>2.3000000000000001E-4</v>
      </c>
      <c r="Q48" s="162"/>
      <c r="R48" s="162">
        <v>2.3000000000000001E-4</v>
      </c>
      <c r="S48" s="158">
        <f t="shared" si="17"/>
        <v>0</v>
      </c>
      <c r="T48" s="159"/>
      <c r="U48" s="159"/>
      <c r="V48" s="162"/>
      <c r="Z48">
        <v>0</v>
      </c>
    </row>
    <row r="49" spans="1:26" ht="24.95" customHeight="1" x14ac:dyDescent="0.25">
      <c r="A49" s="160">
        <v>147</v>
      </c>
      <c r="B49" s="155" t="s">
        <v>226</v>
      </c>
      <c r="C49" s="161" t="s">
        <v>372</v>
      </c>
      <c r="D49" s="155" t="s">
        <v>373</v>
      </c>
      <c r="E49" s="155" t="s">
        <v>124</v>
      </c>
      <c r="F49" s="156">
        <v>7</v>
      </c>
      <c r="G49" s="157">
        <v>0</v>
      </c>
      <c r="H49" s="157">
        <v>0</v>
      </c>
      <c r="I49" s="157">
        <f t="shared" si="12"/>
        <v>0</v>
      </c>
      <c r="J49" s="155">
        <f t="shared" si="13"/>
        <v>8.4700000000000006</v>
      </c>
      <c r="K49" s="158">
        <f t="shared" si="14"/>
        <v>0</v>
      </c>
      <c r="L49" s="158">
        <f t="shared" si="15"/>
        <v>0</v>
      </c>
      <c r="M49" s="158">
        <f t="shared" si="16"/>
        <v>0</v>
      </c>
      <c r="N49" s="158">
        <v>1.21</v>
      </c>
      <c r="O49" s="158"/>
      <c r="P49" s="162"/>
      <c r="Q49" s="162"/>
      <c r="R49" s="162"/>
      <c r="S49" s="158">
        <f t="shared" si="17"/>
        <v>0</v>
      </c>
      <c r="T49" s="159"/>
      <c r="U49" s="159"/>
      <c r="V49" s="162"/>
      <c r="Z49">
        <v>0</v>
      </c>
    </row>
    <row r="50" spans="1:26" ht="24.95" customHeight="1" x14ac:dyDescent="0.25">
      <c r="A50" s="160">
        <v>148</v>
      </c>
      <c r="B50" s="155" t="s">
        <v>226</v>
      </c>
      <c r="C50" s="161" t="s">
        <v>374</v>
      </c>
      <c r="D50" s="155" t="s">
        <v>375</v>
      </c>
      <c r="E50" s="155" t="s">
        <v>301</v>
      </c>
      <c r="F50" s="156">
        <v>7</v>
      </c>
      <c r="G50" s="157">
        <v>0</v>
      </c>
      <c r="H50" s="157">
        <v>0</v>
      </c>
      <c r="I50" s="157">
        <f t="shared" si="12"/>
        <v>0</v>
      </c>
      <c r="J50" s="155">
        <f t="shared" si="13"/>
        <v>10.5</v>
      </c>
      <c r="K50" s="158">
        <f t="shared" si="14"/>
        <v>0</v>
      </c>
      <c r="L50" s="158">
        <f t="shared" si="15"/>
        <v>0</v>
      </c>
      <c r="M50" s="158">
        <f t="shared" si="16"/>
        <v>0</v>
      </c>
      <c r="N50" s="158">
        <v>1.5</v>
      </c>
      <c r="O50" s="158"/>
      <c r="P50" s="162"/>
      <c r="Q50" s="162"/>
      <c r="R50" s="162"/>
      <c r="S50" s="158">
        <f t="shared" si="17"/>
        <v>0</v>
      </c>
      <c r="T50" s="159"/>
      <c r="U50" s="159"/>
      <c r="V50" s="162"/>
      <c r="Z50">
        <v>0</v>
      </c>
    </row>
    <row r="51" spans="1:26" ht="24.95" customHeight="1" x14ac:dyDescent="0.25">
      <c r="A51" s="160">
        <v>149</v>
      </c>
      <c r="B51" s="155" t="s">
        <v>88</v>
      </c>
      <c r="C51" s="161" t="s">
        <v>376</v>
      </c>
      <c r="D51" s="155" t="s">
        <v>377</v>
      </c>
      <c r="E51" s="155" t="s">
        <v>136</v>
      </c>
      <c r="F51" s="156">
        <v>1</v>
      </c>
      <c r="G51" s="157">
        <v>0</v>
      </c>
      <c r="H51" s="157">
        <v>0</v>
      </c>
      <c r="I51" s="157">
        <f t="shared" si="12"/>
        <v>0</v>
      </c>
      <c r="J51" s="155">
        <f t="shared" si="13"/>
        <v>76.5</v>
      </c>
      <c r="K51" s="158">
        <f t="shared" si="14"/>
        <v>0</v>
      </c>
      <c r="L51" s="158">
        <f t="shared" si="15"/>
        <v>0</v>
      </c>
      <c r="M51" s="158">
        <f t="shared" si="16"/>
        <v>0</v>
      </c>
      <c r="N51" s="158">
        <v>76.5</v>
      </c>
      <c r="O51" s="158"/>
      <c r="P51" s="162"/>
      <c r="Q51" s="162"/>
      <c r="R51" s="162"/>
      <c r="S51" s="158">
        <f t="shared" si="17"/>
        <v>0</v>
      </c>
      <c r="T51" s="159"/>
      <c r="U51" s="159"/>
      <c r="V51" s="162"/>
      <c r="Z51">
        <v>0</v>
      </c>
    </row>
    <row r="52" spans="1:26" ht="24.95" customHeight="1" x14ac:dyDescent="0.25">
      <c r="A52" s="160">
        <v>150</v>
      </c>
      <c r="B52" s="155" t="s">
        <v>88</v>
      </c>
      <c r="C52" s="161" t="s">
        <v>376</v>
      </c>
      <c r="D52" s="155" t="s">
        <v>378</v>
      </c>
      <c r="E52" s="155" t="s">
        <v>136</v>
      </c>
      <c r="F52" s="156">
        <v>1</v>
      </c>
      <c r="G52" s="157">
        <v>0</v>
      </c>
      <c r="H52" s="157">
        <v>0</v>
      </c>
      <c r="I52" s="157">
        <f t="shared" si="12"/>
        <v>0</v>
      </c>
      <c r="J52" s="155">
        <f t="shared" si="13"/>
        <v>95.5</v>
      </c>
      <c r="K52" s="158">
        <f t="shared" si="14"/>
        <v>0</v>
      </c>
      <c r="L52" s="158">
        <f t="shared" si="15"/>
        <v>0</v>
      </c>
      <c r="M52" s="158">
        <f t="shared" si="16"/>
        <v>0</v>
      </c>
      <c r="N52" s="158">
        <v>95.5</v>
      </c>
      <c r="O52" s="158"/>
      <c r="P52" s="162"/>
      <c r="Q52" s="162"/>
      <c r="R52" s="162"/>
      <c r="S52" s="158">
        <f t="shared" si="17"/>
        <v>0</v>
      </c>
      <c r="T52" s="159"/>
      <c r="U52" s="159"/>
      <c r="V52" s="162"/>
      <c r="Z52">
        <v>0</v>
      </c>
    </row>
    <row r="53" spans="1:26" ht="24.95" customHeight="1" x14ac:dyDescent="0.25">
      <c r="A53" s="160">
        <v>151</v>
      </c>
      <c r="B53" s="155" t="s">
        <v>88</v>
      </c>
      <c r="C53" s="161" t="s">
        <v>376</v>
      </c>
      <c r="D53" s="155" t="s">
        <v>379</v>
      </c>
      <c r="E53" s="155" t="s">
        <v>136</v>
      </c>
      <c r="F53" s="156">
        <v>1</v>
      </c>
      <c r="G53" s="157">
        <v>0</v>
      </c>
      <c r="H53" s="157">
        <v>0</v>
      </c>
      <c r="I53" s="157">
        <f t="shared" si="12"/>
        <v>0</v>
      </c>
      <c r="J53" s="155">
        <f t="shared" si="13"/>
        <v>120</v>
      </c>
      <c r="K53" s="158">
        <f t="shared" si="14"/>
        <v>0</v>
      </c>
      <c r="L53" s="158">
        <f t="shared" si="15"/>
        <v>0</v>
      </c>
      <c r="M53" s="158">
        <f t="shared" si="16"/>
        <v>0</v>
      </c>
      <c r="N53" s="158">
        <v>120</v>
      </c>
      <c r="O53" s="158"/>
      <c r="P53" s="162"/>
      <c r="Q53" s="162"/>
      <c r="R53" s="162"/>
      <c r="S53" s="158">
        <f t="shared" si="17"/>
        <v>0</v>
      </c>
      <c r="T53" s="159"/>
      <c r="U53" s="159"/>
      <c r="V53" s="162"/>
      <c r="Z53">
        <v>0</v>
      </c>
    </row>
    <row r="54" spans="1:26" ht="24.95" customHeight="1" x14ac:dyDescent="0.25">
      <c r="A54" s="160">
        <v>152</v>
      </c>
      <c r="B54" s="155" t="s">
        <v>380</v>
      </c>
      <c r="C54" s="161" t="s">
        <v>381</v>
      </c>
      <c r="D54" s="155" t="s">
        <v>382</v>
      </c>
      <c r="E54" s="155" t="s">
        <v>129</v>
      </c>
      <c r="F54" s="156">
        <v>1</v>
      </c>
      <c r="G54" s="157">
        <v>0</v>
      </c>
      <c r="H54" s="157">
        <v>0</v>
      </c>
      <c r="I54" s="157">
        <f t="shared" si="12"/>
        <v>0</v>
      </c>
      <c r="J54" s="155">
        <f t="shared" si="13"/>
        <v>90</v>
      </c>
      <c r="K54" s="158">
        <f t="shared" si="14"/>
        <v>0</v>
      </c>
      <c r="L54" s="158">
        <f t="shared" si="15"/>
        <v>0</v>
      </c>
      <c r="M54" s="158">
        <f t="shared" si="16"/>
        <v>0</v>
      </c>
      <c r="N54" s="158">
        <v>90</v>
      </c>
      <c r="O54" s="158"/>
      <c r="P54" s="162">
        <v>0.20269999999999999</v>
      </c>
      <c r="Q54" s="162"/>
      <c r="R54" s="162">
        <v>0.20269999999999999</v>
      </c>
      <c r="S54" s="158">
        <f t="shared" si="17"/>
        <v>0.20300000000000001</v>
      </c>
      <c r="T54" s="159"/>
      <c r="U54" s="159"/>
      <c r="V54" s="162"/>
      <c r="Z54">
        <v>0</v>
      </c>
    </row>
    <row r="55" spans="1:26" ht="24.95" customHeight="1" x14ac:dyDescent="0.25">
      <c r="A55" s="160">
        <v>153</v>
      </c>
      <c r="B55" s="155" t="s">
        <v>88</v>
      </c>
      <c r="C55" s="161" t="s">
        <v>346</v>
      </c>
      <c r="D55" s="155" t="s">
        <v>383</v>
      </c>
      <c r="E55" s="155" t="s">
        <v>117</v>
      </c>
      <c r="F55" s="156">
        <v>0.3</v>
      </c>
      <c r="G55" s="157">
        <v>0</v>
      </c>
      <c r="H55" s="157">
        <v>0</v>
      </c>
      <c r="I55" s="157">
        <f t="shared" si="12"/>
        <v>0</v>
      </c>
      <c r="J55" s="155">
        <f t="shared" si="13"/>
        <v>13.5</v>
      </c>
      <c r="K55" s="158">
        <f t="shared" si="14"/>
        <v>0</v>
      </c>
      <c r="L55" s="158">
        <f t="shared" si="15"/>
        <v>0</v>
      </c>
      <c r="M55" s="158">
        <f t="shared" si="16"/>
        <v>0</v>
      </c>
      <c r="N55" s="158">
        <v>45</v>
      </c>
      <c r="O55" s="158"/>
      <c r="P55" s="162">
        <v>1.8</v>
      </c>
      <c r="Q55" s="162"/>
      <c r="R55" s="162">
        <v>1.8</v>
      </c>
      <c r="S55" s="158">
        <f t="shared" si="17"/>
        <v>0.54</v>
      </c>
      <c r="T55" s="159"/>
      <c r="U55" s="159"/>
      <c r="V55" s="162"/>
      <c r="Z55">
        <v>0</v>
      </c>
    </row>
    <row r="56" spans="1:26" ht="24.95" customHeight="1" x14ac:dyDescent="0.25">
      <c r="A56" s="160">
        <v>154</v>
      </c>
      <c r="B56" s="155" t="s">
        <v>88</v>
      </c>
      <c r="C56" s="161" t="s">
        <v>384</v>
      </c>
      <c r="D56" s="155" t="s">
        <v>385</v>
      </c>
      <c r="E56" s="155" t="s">
        <v>136</v>
      </c>
      <c r="F56" s="156">
        <v>1</v>
      </c>
      <c r="G56" s="157">
        <v>0</v>
      </c>
      <c r="H56" s="157">
        <v>0</v>
      </c>
      <c r="I56" s="157">
        <f t="shared" si="12"/>
        <v>0</v>
      </c>
      <c r="J56" s="155">
        <f t="shared" si="13"/>
        <v>1512</v>
      </c>
      <c r="K56" s="158">
        <f t="shared" si="14"/>
        <v>0</v>
      </c>
      <c r="L56" s="158">
        <f t="shared" si="15"/>
        <v>0</v>
      </c>
      <c r="M56" s="158">
        <f t="shared" si="16"/>
        <v>0</v>
      </c>
      <c r="N56" s="158">
        <v>1512</v>
      </c>
      <c r="O56" s="158"/>
      <c r="P56" s="162"/>
      <c r="Q56" s="162"/>
      <c r="R56" s="162"/>
      <c r="S56" s="158">
        <f t="shared" si="17"/>
        <v>0</v>
      </c>
      <c r="T56" s="159"/>
      <c r="U56" s="159"/>
      <c r="V56" s="162"/>
      <c r="Z56">
        <v>0</v>
      </c>
    </row>
    <row r="57" spans="1:26" ht="24.95" customHeight="1" x14ac:dyDescent="0.25">
      <c r="A57" s="160">
        <v>155</v>
      </c>
      <c r="B57" s="164" t="s">
        <v>115</v>
      </c>
      <c r="C57" s="170" t="s">
        <v>302</v>
      </c>
      <c r="D57" s="164" t="s">
        <v>386</v>
      </c>
      <c r="E57" s="164" t="s">
        <v>141</v>
      </c>
      <c r="F57" s="165">
        <v>1</v>
      </c>
      <c r="G57" s="166">
        <v>0</v>
      </c>
      <c r="H57" s="166">
        <v>0</v>
      </c>
      <c r="I57" s="166">
        <f t="shared" si="12"/>
        <v>0</v>
      </c>
      <c r="J57" s="164">
        <f t="shared" si="13"/>
        <v>7560</v>
      </c>
      <c r="K57" s="167">
        <f t="shared" si="14"/>
        <v>0</v>
      </c>
      <c r="L57" s="167">
        <f t="shared" si="15"/>
        <v>0</v>
      </c>
      <c r="M57" s="167">
        <f t="shared" si="16"/>
        <v>0</v>
      </c>
      <c r="N57" s="167">
        <v>7560</v>
      </c>
      <c r="O57" s="167"/>
      <c r="P57" s="171"/>
      <c r="Q57" s="171"/>
      <c r="R57" s="171"/>
      <c r="S57" s="167">
        <f t="shared" si="17"/>
        <v>0</v>
      </c>
      <c r="T57" s="168"/>
      <c r="U57" s="168"/>
      <c r="V57" s="171"/>
      <c r="Z57">
        <v>0</v>
      </c>
    </row>
    <row r="58" spans="1:26" ht="24.95" customHeight="1" x14ac:dyDescent="0.25">
      <c r="A58" s="160">
        <v>156</v>
      </c>
      <c r="B58" s="155" t="s">
        <v>88</v>
      </c>
      <c r="C58" s="161" t="s">
        <v>384</v>
      </c>
      <c r="D58" s="155" t="s">
        <v>387</v>
      </c>
      <c r="E58" s="155" t="s">
        <v>141</v>
      </c>
      <c r="F58" s="156">
        <v>1</v>
      </c>
      <c r="G58" s="157">
        <v>0</v>
      </c>
      <c r="H58" s="157">
        <v>0</v>
      </c>
      <c r="I58" s="157">
        <f t="shared" si="12"/>
        <v>0</v>
      </c>
      <c r="J58" s="155">
        <f t="shared" si="13"/>
        <v>560</v>
      </c>
      <c r="K58" s="158">
        <f t="shared" si="14"/>
        <v>0</v>
      </c>
      <c r="L58" s="158">
        <f t="shared" si="15"/>
        <v>0</v>
      </c>
      <c r="M58" s="158">
        <f t="shared" si="16"/>
        <v>0</v>
      </c>
      <c r="N58" s="158">
        <v>560</v>
      </c>
      <c r="O58" s="158"/>
      <c r="P58" s="162"/>
      <c r="Q58" s="162"/>
      <c r="R58" s="162"/>
      <c r="S58" s="158">
        <f t="shared" si="17"/>
        <v>0</v>
      </c>
      <c r="T58" s="159"/>
      <c r="U58" s="159"/>
      <c r="V58" s="162"/>
      <c r="Z58">
        <v>0</v>
      </c>
    </row>
    <row r="59" spans="1:26" x14ac:dyDescent="0.25">
      <c r="A59" s="107"/>
      <c r="B59" s="107"/>
      <c r="C59" s="154">
        <v>8</v>
      </c>
      <c r="D59" s="154" t="s">
        <v>148</v>
      </c>
      <c r="E59" s="107"/>
      <c r="F59" s="153"/>
      <c r="G59" s="143">
        <f>ROUND((SUM(L39:L58))/1,2)</f>
        <v>0</v>
      </c>
      <c r="H59" s="143">
        <f>ROUND((SUM(M39:M58))/1,2)</f>
        <v>0</v>
      </c>
      <c r="I59" s="143">
        <f>ROUND((SUM(I39:I58))/1,2)</f>
        <v>0</v>
      </c>
      <c r="J59" s="107"/>
      <c r="K59" s="107"/>
      <c r="L59" s="107">
        <f>ROUND((SUM(L39:L58))/1,2)</f>
        <v>0</v>
      </c>
      <c r="M59" s="107">
        <f>ROUND((SUM(M39:M58))/1,2)</f>
        <v>0</v>
      </c>
      <c r="N59" s="107"/>
      <c r="O59" s="107"/>
      <c r="P59" s="163"/>
      <c r="Q59" s="107"/>
      <c r="R59" s="107"/>
      <c r="S59" s="163">
        <f>ROUND((SUM(S39:S58))/1,2)</f>
        <v>0.86</v>
      </c>
      <c r="T59" s="139"/>
      <c r="U59" s="139"/>
      <c r="V59" s="2">
        <f>ROUND((SUM(V39:V58))/1,2)</f>
        <v>0</v>
      </c>
      <c r="W59" s="139"/>
      <c r="X59" s="139"/>
      <c r="Y59" s="139"/>
      <c r="Z59" s="139"/>
    </row>
    <row r="60" spans="1:26" x14ac:dyDescent="0.25">
      <c r="A60" s="1"/>
      <c r="B60" s="1"/>
      <c r="C60" s="1"/>
      <c r="D60" s="1"/>
      <c r="E60" s="1"/>
      <c r="F60" s="149"/>
      <c r="G60" s="135"/>
      <c r="H60" s="135"/>
      <c r="I60" s="135"/>
      <c r="J60" s="1"/>
      <c r="K60" s="1"/>
      <c r="L60" s="1"/>
      <c r="M60" s="1"/>
      <c r="N60" s="1"/>
      <c r="O60" s="1"/>
      <c r="P60" s="1"/>
      <c r="Q60" s="1"/>
      <c r="R60" s="1"/>
      <c r="S60" s="1"/>
      <c r="V60" s="1"/>
    </row>
    <row r="61" spans="1:26" x14ac:dyDescent="0.25">
      <c r="A61" s="107"/>
      <c r="B61" s="107"/>
      <c r="C61" s="154">
        <v>99</v>
      </c>
      <c r="D61" s="154" t="s">
        <v>66</v>
      </c>
      <c r="E61" s="107"/>
      <c r="F61" s="153"/>
      <c r="G61" s="70"/>
      <c r="H61" s="70"/>
      <c r="I61" s="70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39"/>
      <c r="U61" s="139"/>
      <c r="V61" s="107"/>
      <c r="W61" s="139"/>
      <c r="X61" s="139"/>
      <c r="Y61" s="139"/>
      <c r="Z61" s="139"/>
    </row>
    <row r="62" spans="1:26" ht="24.95" customHeight="1" x14ac:dyDescent="0.25">
      <c r="A62" s="160">
        <v>157</v>
      </c>
      <c r="B62" s="155" t="s">
        <v>226</v>
      </c>
      <c r="C62" s="161" t="s">
        <v>388</v>
      </c>
      <c r="D62" s="155" t="s">
        <v>389</v>
      </c>
      <c r="E62" s="155" t="s">
        <v>103</v>
      </c>
      <c r="F62" s="156">
        <v>24.534880000000001</v>
      </c>
      <c r="G62" s="157">
        <v>0</v>
      </c>
      <c r="H62" s="157">
        <v>0</v>
      </c>
      <c r="I62" s="157">
        <f>ROUND(F62*(G62+H62),2)</f>
        <v>0</v>
      </c>
      <c r="J62" s="155">
        <f>ROUND(F62*(N62),2)</f>
        <v>738.25</v>
      </c>
      <c r="K62" s="158">
        <f>ROUND(F62*(O62),2)</f>
        <v>0</v>
      </c>
      <c r="L62" s="158">
        <f>ROUND(F62*(G62),2)</f>
        <v>0</v>
      </c>
      <c r="M62" s="158">
        <f>ROUND(F62*(H62),2)</f>
        <v>0</v>
      </c>
      <c r="N62" s="158">
        <v>30.09</v>
      </c>
      <c r="O62" s="158"/>
      <c r="P62" s="162"/>
      <c r="Q62" s="162"/>
      <c r="R62" s="162"/>
      <c r="S62" s="158">
        <f>ROUND(F62*(P62),3)</f>
        <v>0</v>
      </c>
      <c r="T62" s="159"/>
      <c r="U62" s="159"/>
      <c r="V62" s="162"/>
      <c r="Z62">
        <v>0</v>
      </c>
    </row>
    <row r="63" spans="1:26" x14ac:dyDescent="0.25">
      <c r="A63" s="107"/>
      <c r="B63" s="107"/>
      <c r="C63" s="154">
        <v>99</v>
      </c>
      <c r="D63" s="154" t="s">
        <v>66</v>
      </c>
      <c r="E63" s="107"/>
      <c r="F63" s="153"/>
      <c r="G63" s="143">
        <f>ROUND((SUM(L61:L62))/1,2)</f>
        <v>0</v>
      </c>
      <c r="H63" s="143">
        <f>ROUND((SUM(M61:M62))/1,2)</f>
        <v>0</v>
      </c>
      <c r="I63" s="143">
        <f>ROUND((SUM(I61:I62))/1,2)</f>
        <v>0</v>
      </c>
      <c r="J63" s="107"/>
      <c r="K63" s="107"/>
      <c r="L63" s="107">
        <f>ROUND((SUM(L61:L62))/1,2)</f>
        <v>0</v>
      </c>
      <c r="M63" s="107">
        <f>ROUND((SUM(M61:M62))/1,2)</f>
        <v>0</v>
      </c>
      <c r="N63" s="107"/>
      <c r="O63" s="107"/>
      <c r="P63" s="163"/>
      <c r="Q63" s="1"/>
      <c r="R63" s="1"/>
      <c r="S63" s="163">
        <f>ROUND((SUM(S61:S62))/1,2)</f>
        <v>0</v>
      </c>
      <c r="T63" s="172"/>
      <c r="U63" s="172"/>
      <c r="V63" s="2">
        <f>ROUND((SUM(V61:V62))/1,2)</f>
        <v>0</v>
      </c>
    </row>
    <row r="64" spans="1:26" x14ac:dyDescent="0.25">
      <c r="A64" s="1"/>
      <c r="B64" s="1"/>
      <c r="C64" s="1"/>
      <c r="D64" s="1"/>
      <c r="E64" s="1"/>
      <c r="F64" s="149"/>
      <c r="G64" s="135"/>
      <c r="H64" s="135"/>
      <c r="I64" s="135"/>
      <c r="J64" s="1"/>
      <c r="K64" s="1"/>
      <c r="L64" s="1"/>
      <c r="M64" s="1"/>
      <c r="N64" s="1"/>
      <c r="O64" s="1"/>
      <c r="P64" s="1"/>
      <c r="Q64" s="1"/>
      <c r="R64" s="1"/>
      <c r="S64" s="1"/>
      <c r="V64" s="1"/>
    </row>
    <row r="65" spans="1:26" x14ac:dyDescent="0.25">
      <c r="A65" s="107"/>
      <c r="B65" s="107"/>
      <c r="C65" s="107"/>
      <c r="D65" s="2" t="s">
        <v>63</v>
      </c>
      <c r="E65" s="107"/>
      <c r="F65" s="153"/>
      <c r="G65" s="143">
        <f>ROUND((SUM(L9:L64))/2,2)</f>
        <v>0</v>
      </c>
      <c r="H65" s="143">
        <f>ROUND((SUM(M9:M64))/2,2)</f>
        <v>0</v>
      </c>
      <c r="I65" s="143">
        <f>ROUND((SUM(I9:I64))/2,2)</f>
        <v>0</v>
      </c>
      <c r="J65" s="107"/>
      <c r="K65" s="107"/>
      <c r="L65" s="107">
        <f>ROUND((SUM(L9:L64))/2,2)</f>
        <v>0</v>
      </c>
      <c r="M65" s="107">
        <f>ROUND((SUM(M9:M64))/2,2)</f>
        <v>0</v>
      </c>
      <c r="N65" s="107"/>
      <c r="O65" s="107"/>
      <c r="P65" s="163"/>
      <c r="Q65" s="1"/>
      <c r="R65" s="1"/>
      <c r="S65" s="163">
        <f>ROUND((SUM(S9:S64))/2,2)</f>
        <v>24.53</v>
      </c>
      <c r="V65" s="2">
        <f>ROUND((SUM(V9:V64))/2,2)</f>
        <v>0</v>
      </c>
    </row>
    <row r="66" spans="1:26" x14ac:dyDescent="0.25">
      <c r="A66" s="173"/>
      <c r="B66" s="173"/>
      <c r="C66" s="173"/>
      <c r="D66" s="173" t="s">
        <v>73</v>
      </c>
      <c r="E66" s="173"/>
      <c r="F66" s="174"/>
      <c r="G66" s="175">
        <f>ROUND((SUM(L9:L65))/3,2)</f>
        <v>0</v>
      </c>
      <c r="H66" s="175">
        <f>ROUND((SUM(M9:M65))/3,2)</f>
        <v>0</v>
      </c>
      <c r="I66" s="175">
        <f>ROUND((SUM(I9:I65))/3,2)</f>
        <v>0</v>
      </c>
      <c r="J66" s="173"/>
      <c r="K66" s="173">
        <f>ROUND((SUM(K9:K65))/3,2)</f>
        <v>0</v>
      </c>
      <c r="L66" s="173">
        <f>ROUND((SUM(L9:L65))/3,2)</f>
        <v>0</v>
      </c>
      <c r="M66" s="173">
        <f>ROUND((SUM(M9:M65))/3,2)</f>
        <v>0</v>
      </c>
      <c r="N66" s="173"/>
      <c r="O66" s="173"/>
      <c r="P66" s="174"/>
      <c r="Q66" s="173"/>
      <c r="R66" s="173"/>
      <c r="S66" s="174">
        <f>ROUND((SUM(S9:S65))/3,2)</f>
        <v>24.53</v>
      </c>
      <c r="T66" s="176"/>
      <c r="U66" s="176"/>
      <c r="V66" s="173">
        <f>ROUND((SUM(V9:V65))/3,2)</f>
        <v>0</v>
      </c>
      <c r="Z66">
        <f>(SUM(Z9:Z65))</f>
        <v>0</v>
      </c>
    </row>
  </sheetData>
  <mergeCells count="3">
    <mergeCell ref="B1:H1"/>
    <mergeCell ref="B2:H2"/>
    <mergeCell ref="B3:H3"/>
  </mergeCells>
  <printOptions horizontalCentered="1" gridLines="1"/>
  <pageMargins left="0.7" right="6.9444444444444441E-3" top="0.75" bottom="0.75" header="0.3" footer="0.3"/>
  <pageSetup paperSize="9" scale="90" orientation="landscape" horizontalDpi="4294967293" r:id="rId1"/>
  <headerFooter>
    <oddHeader>&amp;C&amp;B&amp; Rozpočet Rekonštrukcia maštalí a rozšírenie farmového hnojiska, Bobrov / SO 02 - vodovodná prípojka,žumpa 12 m3</oddHeader>
    <oddFooter>&amp;RStrana &amp;P z &amp;N    &amp;L&amp;7Spracované systémom Systematic® Kalkulus, tel.: 051 77 10 585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23</vt:i4>
      </vt:variant>
      <vt:variant>
        <vt:lpstr>Pomenované rozsahy</vt:lpstr>
      </vt:variant>
      <vt:variant>
        <vt:i4>7</vt:i4>
      </vt:variant>
    </vt:vector>
  </HeadingPairs>
  <TitlesOfParts>
    <vt:vector size="30" baseType="lpstr">
      <vt:lpstr>Rekapitulácia</vt:lpstr>
      <vt:lpstr>Krycí list stavby</vt:lpstr>
      <vt:lpstr>Kryci_list 27358</vt:lpstr>
      <vt:lpstr>Rekap 27358</vt:lpstr>
      <vt:lpstr>SO 27358</vt:lpstr>
      <vt:lpstr>Kryci_list 27359</vt:lpstr>
      <vt:lpstr>Rekap 27359</vt:lpstr>
      <vt:lpstr>Hárok1</vt:lpstr>
      <vt:lpstr>ustajnenie</vt:lpstr>
      <vt:lpstr>kryci_list 27002</vt:lpstr>
      <vt:lpstr>rekap 27002</vt:lpstr>
      <vt:lpstr>Hárok2</vt:lpstr>
      <vt:lpstr>krmenie a napajanie</vt:lpstr>
      <vt:lpstr>Krycí_list 27003</vt:lpstr>
      <vt:lpstr>Rekap 27003</vt:lpstr>
      <vt:lpstr>Hárok3</vt:lpstr>
      <vt:lpstr>vetranie</vt:lpstr>
      <vt:lpstr>Kryci_list 27390</vt:lpstr>
      <vt:lpstr>Rekap 27390</vt:lpstr>
      <vt:lpstr>SO 27390</vt:lpstr>
      <vt:lpstr>Kryci_list 27391</vt:lpstr>
      <vt:lpstr>Rekap 27391</vt:lpstr>
      <vt:lpstr>SO 27391</vt:lpstr>
      <vt:lpstr>'Rekap 27358'!Názvy_tlače</vt:lpstr>
      <vt:lpstr>'Rekap 27359'!Názvy_tlače</vt:lpstr>
      <vt:lpstr>'Rekap 27390'!Názvy_tlače</vt:lpstr>
      <vt:lpstr>'Rekap 27391'!Názvy_tlače</vt:lpstr>
      <vt:lpstr>'SO 27358'!Názvy_tlače</vt:lpstr>
      <vt:lpstr>'SO 27390'!Názvy_tlače</vt:lpstr>
      <vt:lpstr>'SO 27391'!Názvy_tlače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Steinerova</dc:creator>
  <cp:lastModifiedBy>Štefan Comba</cp:lastModifiedBy>
  <cp:lastPrinted>2022-01-30T08:58:28Z</cp:lastPrinted>
  <dcterms:created xsi:type="dcterms:W3CDTF">2021-12-03T13:07:45Z</dcterms:created>
  <dcterms:modified xsi:type="dcterms:W3CDTF">2023-12-06T09:55:39Z</dcterms:modified>
</cp:coreProperties>
</file>