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/>
  <workbookPr/>
  <bookViews>
    <workbookView xWindow="-105" yWindow="-105" windowWidth="23250" windowHeight="12570"/>
  </bookViews>
  <sheets>
    <sheet name="Rekapitulácia stavby" sheetId="1" r:id="rId1"/>
    <sheet name="01 - ASR" sheetId="2" r:id="rId2"/>
  </sheets>
  <definedNames>
    <definedName name="_xlnm._FilterDatabase" localSheetId="1" hidden="1">'01 - ASR'!$C$132:$K$324</definedName>
    <definedName name="_xlnm.Print_Titles" localSheetId="1">'01 - ASR'!$132:$132</definedName>
    <definedName name="_xlnm.Print_Titles" localSheetId="0">'Rekapitulácia stavby'!$92:$92</definedName>
    <definedName name="_xlnm.Print_Area" localSheetId="1">'01 - ASR'!$C$4:$J$76,'01 - ASR'!$C$82:$J$114,'01 - ASR'!$C$120:$J$324</definedName>
    <definedName name="_xlnm.Print_Area" localSheetId="0">'Rekapitulácia stavby'!$D$4:$AO$76,'Rekapitulácia stavby'!$C$82:$AQ$96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37" i="2"/>
  <c r="J36"/>
  <c r="AY95" i="1" s="1"/>
  <c r="J35" i="2"/>
  <c r="AX95" i="1"/>
  <c r="BI324" i="2"/>
  <c r="BH324"/>
  <c r="BG324"/>
  <c r="BE324"/>
  <c r="T324"/>
  <c r="R324"/>
  <c r="P324"/>
  <c r="BI323"/>
  <c r="BH323"/>
  <c r="BG323"/>
  <c r="BE323"/>
  <c r="T323"/>
  <c r="R323"/>
  <c r="P323"/>
  <c r="BI320"/>
  <c r="BH320"/>
  <c r="BG320"/>
  <c r="BE320"/>
  <c r="T320"/>
  <c r="R320"/>
  <c r="P320"/>
  <c r="BI318"/>
  <c r="BH318"/>
  <c r="BG318"/>
  <c r="BE318"/>
  <c r="T318"/>
  <c r="R318"/>
  <c r="P318"/>
  <c r="BI317"/>
  <c r="BH317"/>
  <c r="BG317"/>
  <c r="BE317"/>
  <c r="T317"/>
  <c r="R317"/>
  <c r="P317"/>
  <c r="BI316"/>
  <c r="BH316"/>
  <c r="BG316"/>
  <c r="BE316"/>
  <c r="T316"/>
  <c r="R316"/>
  <c r="P316"/>
  <c r="BI315"/>
  <c r="BH315"/>
  <c r="BG315"/>
  <c r="BE315"/>
  <c r="T315"/>
  <c r="R315"/>
  <c r="P315"/>
  <c r="BI314"/>
  <c r="BH314"/>
  <c r="BG314"/>
  <c r="BE314"/>
  <c r="T314"/>
  <c r="R314"/>
  <c r="P314"/>
  <c r="BI313"/>
  <c r="BH313"/>
  <c r="BG313"/>
  <c r="BE313"/>
  <c r="T313"/>
  <c r="R313"/>
  <c r="P313"/>
  <c r="BI312"/>
  <c r="BH312"/>
  <c r="BG312"/>
  <c r="BE312"/>
  <c r="T312"/>
  <c r="R312"/>
  <c r="P312"/>
  <c r="BI311"/>
  <c r="BH311"/>
  <c r="BG311"/>
  <c r="BE311"/>
  <c r="T311"/>
  <c r="R311"/>
  <c r="P311"/>
  <c r="BI310"/>
  <c r="BH310"/>
  <c r="BG310"/>
  <c r="BE310"/>
  <c r="T310"/>
  <c r="R310"/>
  <c r="P310"/>
  <c r="BI309"/>
  <c r="BH309"/>
  <c r="BG309"/>
  <c r="BE309"/>
  <c r="T309"/>
  <c r="R309"/>
  <c r="P309"/>
  <c r="BI308"/>
  <c r="BH308"/>
  <c r="BG308"/>
  <c r="BE308"/>
  <c r="T308"/>
  <c r="R308"/>
  <c r="P308"/>
  <c r="BI307"/>
  <c r="BH307"/>
  <c r="BG307"/>
  <c r="BE307"/>
  <c r="T307"/>
  <c r="R307"/>
  <c r="P307"/>
  <c r="BI306"/>
  <c r="BH306"/>
  <c r="BG306"/>
  <c r="BE306"/>
  <c r="T306"/>
  <c r="R306"/>
  <c r="P306"/>
  <c r="BI305"/>
  <c r="BH305"/>
  <c r="BG305"/>
  <c r="BE305"/>
  <c r="T305"/>
  <c r="R305"/>
  <c r="P305"/>
  <c r="BI304"/>
  <c r="BH304"/>
  <c r="BG304"/>
  <c r="BE304"/>
  <c r="T304"/>
  <c r="R304"/>
  <c r="P304"/>
  <c r="BI303"/>
  <c r="BH303"/>
  <c r="BG303"/>
  <c r="BE303"/>
  <c r="T303"/>
  <c r="R303"/>
  <c r="P303"/>
  <c r="BI302"/>
  <c r="BH302"/>
  <c r="BG302"/>
  <c r="BE302"/>
  <c r="T302"/>
  <c r="R302"/>
  <c r="P302"/>
  <c r="BI301"/>
  <c r="BH301"/>
  <c r="BG301"/>
  <c r="BE301"/>
  <c r="T301"/>
  <c r="R301"/>
  <c r="P301"/>
  <c r="BI300"/>
  <c r="BH300"/>
  <c r="BG300"/>
  <c r="BE300"/>
  <c r="T300"/>
  <c r="R300"/>
  <c r="P300"/>
  <c r="BI299"/>
  <c r="BH299"/>
  <c r="BG299"/>
  <c r="BE299"/>
  <c r="T299"/>
  <c r="R299"/>
  <c r="P299"/>
  <c r="BI298"/>
  <c r="BH298"/>
  <c r="BG298"/>
  <c r="BE298"/>
  <c r="T298"/>
  <c r="R298"/>
  <c r="P298"/>
  <c r="BI297"/>
  <c r="BH297"/>
  <c r="BG297"/>
  <c r="BE297"/>
  <c r="T297"/>
  <c r="R297"/>
  <c r="P297"/>
  <c r="BI296"/>
  <c r="BH296"/>
  <c r="BG296"/>
  <c r="BE296"/>
  <c r="T296"/>
  <c r="R296"/>
  <c r="P296"/>
  <c r="BI295"/>
  <c r="BH295"/>
  <c r="BG295"/>
  <c r="BE295"/>
  <c r="T295"/>
  <c r="R295"/>
  <c r="P295"/>
  <c r="BI294"/>
  <c r="BH294"/>
  <c r="BG294"/>
  <c r="BE294"/>
  <c r="T294"/>
  <c r="R294"/>
  <c r="P294"/>
  <c r="BI290"/>
  <c r="BH290"/>
  <c r="BG290"/>
  <c r="BE290"/>
  <c r="T290"/>
  <c r="R290"/>
  <c r="P290"/>
  <c r="BI289"/>
  <c r="BH289"/>
  <c r="BG289"/>
  <c r="BE289"/>
  <c r="T289"/>
  <c r="R289"/>
  <c r="P289"/>
  <c r="BI287"/>
  <c r="BH287"/>
  <c r="BG287"/>
  <c r="BE287"/>
  <c r="T287"/>
  <c r="R287"/>
  <c r="P287"/>
  <c r="BI286"/>
  <c r="BH286"/>
  <c r="BG286"/>
  <c r="BE286"/>
  <c r="T286"/>
  <c r="R286"/>
  <c r="P286"/>
  <c r="BI279"/>
  <c r="BH279"/>
  <c r="BG279"/>
  <c r="BE279"/>
  <c r="T279"/>
  <c r="R279"/>
  <c r="P279"/>
  <c r="BI278"/>
  <c r="BH278"/>
  <c r="BG278"/>
  <c r="BE278"/>
  <c r="T278"/>
  <c r="R278"/>
  <c r="P278"/>
  <c r="BI277"/>
  <c r="BH277"/>
  <c r="BG277"/>
  <c r="BE277"/>
  <c r="T277"/>
  <c r="R277"/>
  <c r="P277"/>
  <c r="BI276"/>
  <c r="BH276"/>
  <c r="BG276"/>
  <c r="BE276"/>
  <c r="T276"/>
  <c r="R276"/>
  <c r="P276"/>
  <c r="BI269"/>
  <c r="BH269"/>
  <c r="BG269"/>
  <c r="BE269"/>
  <c r="T269"/>
  <c r="R269"/>
  <c r="P269"/>
  <c r="BI267"/>
  <c r="BH267"/>
  <c r="BG267"/>
  <c r="BE267"/>
  <c r="T267"/>
  <c r="R267"/>
  <c r="P267"/>
  <c r="BI263"/>
  <c r="BH263"/>
  <c r="BG263"/>
  <c r="BE263"/>
  <c r="T263"/>
  <c r="R263"/>
  <c r="P263"/>
  <c r="BI261"/>
  <c r="BH261"/>
  <c r="BG261"/>
  <c r="BE261"/>
  <c r="T261"/>
  <c r="R261"/>
  <c r="P261"/>
  <c r="BI259"/>
  <c r="BH259"/>
  <c r="BG259"/>
  <c r="BE259"/>
  <c r="T259"/>
  <c r="R259"/>
  <c r="P259"/>
  <c r="BI257"/>
  <c r="BH257"/>
  <c r="BG257"/>
  <c r="BE257"/>
  <c r="T257"/>
  <c r="R257"/>
  <c r="P257"/>
  <c r="BI254"/>
  <c r="BH254"/>
  <c r="BG254"/>
  <c r="BE254"/>
  <c r="T254"/>
  <c r="R254"/>
  <c r="P254"/>
  <c r="BI252"/>
  <c r="BH252"/>
  <c r="BG252"/>
  <c r="BE252"/>
  <c r="T252"/>
  <c r="R252"/>
  <c r="P252"/>
  <c r="BI249"/>
  <c r="BH249"/>
  <c r="BG249"/>
  <c r="BE249"/>
  <c r="T249"/>
  <c r="R249"/>
  <c r="P249"/>
  <c r="BI247"/>
  <c r="BH247"/>
  <c r="BG247"/>
  <c r="BE247"/>
  <c r="T247"/>
  <c r="R247"/>
  <c r="P247"/>
  <c r="BI245"/>
  <c r="BH245"/>
  <c r="BG245"/>
  <c r="BE245"/>
  <c r="T245"/>
  <c r="R245"/>
  <c r="P245"/>
  <c r="BI244"/>
  <c r="BH244"/>
  <c r="BG244"/>
  <c r="BE244"/>
  <c r="T244"/>
  <c r="R244"/>
  <c r="P244"/>
  <c r="BI242"/>
  <c r="BH242"/>
  <c r="BG242"/>
  <c r="BE242"/>
  <c r="T242"/>
  <c r="R242"/>
  <c r="P242"/>
  <c r="BI241"/>
  <c r="BH241"/>
  <c r="BG241"/>
  <c r="BE241"/>
  <c r="T241"/>
  <c r="R241"/>
  <c r="P241"/>
  <c r="BI240"/>
  <c r="BH240"/>
  <c r="BG240"/>
  <c r="BE240"/>
  <c r="T240"/>
  <c r="R240"/>
  <c r="P240"/>
  <c r="BI239"/>
  <c r="BH239"/>
  <c r="BG239"/>
  <c r="BE239"/>
  <c r="T239"/>
  <c r="R239"/>
  <c r="P239"/>
  <c r="BI236"/>
  <c r="BH236"/>
  <c r="BG236"/>
  <c r="BE236"/>
  <c r="T236"/>
  <c r="R236"/>
  <c r="P236"/>
  <c r="BI233"/>
  <c r="BH233"/>
  <c r="BG233"/>
  <c r="BE233"/>
  <c r="T233"/>
  <c r="T232" s="1"/>
  <c r="R233"/>
  <c r="R232" s="1"/>
  <c r="P233"/>
  <c r="P232"/>
  <c r="BI231"/>
  <c r="BH231"/>
  <c r="BG231"/>
  <c r="BE231"/>
  <c r="T231"/>
  <c r="R231"/>
  <c r="P231"/>
  <c r="BI228"/>
  <c r="BH228"/>
  <c r="BG228"/>
  <c r="BE228"/>
  <c r="T228"/>
  <c r="R228"/>
  <c r="P228"/>
  <c r="BI227"/>
  <c r="BH227"/>
  <c r="BG227"/>
  <c r="BE227"/>
  <c r="T227"/>
  <c r="R227"/>
  <c r="P227"/>
  <c r="BI225"/>
  <c r="BH225"/>
  <c r="BG225"/>
  <c r="BE225"/>
  <c r="T225"/>
  <c r="R225"/>
  <c r="P225"/>
  <c r="BI223"/>
  <c r="BH223"/>
  <c r="BG223"/>
  <c r="BE223"/>
  <c r="T223"/>
  <c r="R223"/>
  <c r="P223"/>
  <c r="BI222"/>
  <c r="BH222"/>
  <c r="BG222"/>
  <c r="BE222"/>
  <c r="T222"/>
  <c r="R222"/>
  <c r="P222"/>
  <c r="BI220"/>
  <c r="BH220"/>
  <c r="BG220"/>
  <c r="BE220"/>
  <c r="T220"/>
  <c r="R220"/>
  <c r="P220"/>
  <c r="BI218"/>
  <c r="BH218"/>
  <c r="BG218"/>
  <c r="BE218"/>
  <c r="T218"/>
  <c r="R218"/>
  <c r="P218"/>
  <c r="BI214"/>
  <c r="BH214"/>
  <c r="BG214"/>
  <c r="BE214"/>
  <c r="T214"/>
  <c r="R214"/>
  <c r="P214"/>
  <c r="BI211"/>
  <c r="BH211"/>
  <c r="BG211"/>
  <c r="BE211"/>
  <c r="T211"/>
  <c r="R211"/>
  <c r="P211"/>
  <c r="BI209"/>
  <c r="BH209"/>
  <c r="BG209"/>
  <c r="BE209"/>
  <c r="T209"/>
  <c r="R209"/>
  <c r="P209"/>
  <c r="BI208"/>
  <c r="BH208"/>
  <c r="BG208"/>
  <c r="BE208"/>
  <c r="T208"/>
  <c r="R208"/>
  <c r="P208"/>
  <c r="BI206"/>
  <c r="BH206"/>
  <c r="BG206"/>
  <c r="BE206"/>
  <c r="T206"/>
  <c r="R206"/>
  <c r="P206"/>
  <c r="BI204"/>
  <c r="BH204"/>
  <c r="BG204"/>
  <c r="BE204"/>
  <c r="T204"/>
  <c r="R204"/>
  <c r="P204"/>
  <c r="BI202"/>
  <c r="BH202"/>
  <c r="BG202"/>
  <c r="BE202"/>
  <c r="T202"/>
  <c r="R202"/>
  <c r="P202"/>
  <c r="BI200"/>
  <c r="BH200"/>
  <c r="BG200"/>
  <c r="BE200"/>
  <c r="T200"/>
  <c r="R200"/>
  <c r="P200"/>
  <c r="BI198"/>
  <c r="BH198"/>
  <c r="BG198"/>
  <c r="BE198"/>
  <c r="T198"/>
  <c r="R198"/>
  <c r="P198"/>
  <c r="BI191"/>
  <c r="BH191"/>
  <c r="BG191"/>
  <c r="BE191"/>
  <c r="T191"/>
  <c r="R191"/>
  <c r="P191"/>
  <c r="BI190"/>
  <c r="BH190"/>
  <c r="BG190"/>
  <c r="BE190"/>
  <c r="T190"/>
  <c r="R190"/>
  <c r="P190"/>
  <c r="BI184"/>
  <c r="BH184"/>
  <c r="BG184"/>
  <c r="BE184"/>
  <c r="T184"/>
  <c r="R184"/>
  <c r="P184"/>
  <c r="BI178"/>
  <c r="BH178"/>
  <c r="BG178"/>
  <c r="BE178"/>
  <c r="T178"/>
  <c r="R178"/>
  <c r="P178"/>
  <c r="BI174"/>
  <c r="BH174"/>
  <c r="BG174"/>
  <c r="BE174"/>
  <c r="T174"/>
  <c r="R174"/>
  <c r="P174"/>
  <c r="BI169"/>
  <c r="BH169"/>
  <c r="BG169"/>
  <c r="BE169"/>
  <c r="T169"/>
  <c r="R169"/>
  <c r="P169"/>
  <c r="BI168"/>
  <c r="BH168"/>
  <c r="BG168"/>
  <c r="BE168"/>
  <c r="T168"/>
  <c r="R168"/>
  <c r="P168"/>
  <c r="BI162"/>
  <c r="BH162"/>
  <c r="BG162"/>
  <c r="BE162"/>
  <c r="T162"/>
  <c r="R162"/>
  <c r="P162"/>
  <c r="BI156"/>
  <c r="BH156"/>
  <c r="BG156"/>
  <c r="BE156"/>
  <c r="T156"/>
  <c r="R156"/>
  <c r="P156"/>
  <c r="BI149"/>
  <c r="BH149"/>
  <c r="BG149"/>
  <c r="BE149"/>
  <c r="T149"/>
  <c r="R149"/>
  <c r="P149"/>
  <c r="BI146"/>
  <c r="BH146"/>
  <c r="BG146"/>
  <c r="BE146"/>
  <c r="T146"/>
  <c r="R146"/>
  <c r="P146"/>
  <c r="BI141"/>
  <c r="BH141"/>
  <c r="BG141"/>
  <c r="BE141"/>
  <c r="T141"/>
  <c r="R141"/>
  <c r="P141"/>
  <c r="BI139"/>
  <c r="BH139"/>
  <c r="BG139"/>
  <c r="BE139"/>
  <c r="T139"/>
  <c r="R139"/>
  <c r="P139"/>
  <c r="BI136"/>
  <c r="BH136"/>
  <c r="BG136"/>
  <c r="BE136"/>
  <c r="T136"/>
  <c r="R136"/>
  <c r="P136"/>
  <c r="J130"/>
  <c r="J129"/>
  <c r="F129"/>
  <c r="F127"/>
  <c r="E125"/>
  <c r="J92"/>
  <c r="J91"/>
  <c r="F91"/>
  <c r="F89"/>
  <c r="E87"/>
  <c r="J18"/>
  <c r="E18"/>
  <c r="F130"/>
  <c r="J17"/>
  <c r="J12"/>
  <c r="J127" s="1"/>
  <c r="E7"/>
  <c r="E85"/>
  <c r="L90" i="1"/>
  <c r="AM90"/>
  <c r="AM89"/>
  <c r="L89"/>
  <c r="AM87"/>
  <c r="L87"/>
  <c r="L85"/>
  <c r="L84"/>
  <c r="J324" i="2"/>
  <c r="J267"/>
  <c r="BK261"/>
  <c r="BK259"/>
  <c r="BK257"/>
  <c r="BK254"/>
  <c r="BK252"/>
  <c r="BK249"/>
  <c r="BK247"/>
  <c r="BK244"/>
  <c r="J242"/>
  <c r="BK241"/>
  <c r="J200"/>
  <c r="BK191"/>
  <c r="J184"/>
  <c r="J174"/>
  <c r="BK168"/>
  <c r="BK156"/>
  <c r="BK146"/>
  <c r="J139"/>
  <c r="BK323"/>
  <c r="BK320"/>
  <c r="J320"/>
  <c r="J318"/>
  <c r="BK316"/>
  <c r="BK315"/>
  <c r="BK314"/>
  <c r="BK313"/>
  <c r="BK312"/>
  <c r="BK311"/>
  <c r="BK310"/>
  <c r="BK309"/>
  <c r="BK308"/>
  <c r="BK307"/>
  <c r="BK306"/>
  <c r="BK305"/>
  <c r="BK304"/>
  <c r="BK303"/>
  <c r="BK302"/>
  <c r="BK301"/>
  <c r="BK300"/>
  <c r="BK299"/>
  <c r="BK298"/>
  <c r="BK297"/>
  <c r="BK296"/>
  <c r="BK295"/>
  <c r="BK294"/>
  <c r="J294"/>
  <c r="J290"/>
  <c r="J289"/>
  <c r="J287"/>
  <c r="J286"/>
  <c r="J279"/>
  <c r="J278"/>
  <c r="BK277"/>
  <c r="J276"/>
  <c r="BK267"/>
  <c r="J247"/>
  <c r="J244"/>
  <c r="J240"/>
  <c r="J239"/>
  <c r="BK236"/>
  <c r="J233"/>
  <c r="J231"/>
  <c r="BK227"/>
  <c r="BK225"/>
  <c r="BK222"/>
  <c r="J222"/>
  <c r="BK220"/>
  <c r="J220"/>
  <c r="BK218"/>
  <c r="J218"/>
  <c r="BK214"/>
  <c r="J214"/>
  <c r="BK211"/>
  <c r="J211"/>
  <c r="BK209"/>
  <c r="J209"/>
  <c r="BK208"/>
  <c r="J208"/>
  <c r="BK206"/>
  <c r="J206"/>
  <c r="BK204"/>
  <c r="J204"/>
  <c r="BK202"/>
  <c r="BK200"/>
  <c r="J198"/>
  <c r="BK190"/>
  <c r="J178"/>
  <c r="J169"/>
  <c r="J162"/>
  <c r="BK149"/>
  <c r="BK141"/>
  <c r="BK136"/>
  <c r="BK324"/>
  <c r="BK269"/>
  <c r="J263"/>
  <c r="J261"/>
  <c r="J259"/>
  <c r="J257"/>
  <c r="J254"/>
  <c r="J252"/>
  <c r="J249"/>
  <c r="BK245"/>
  <c r="BK242"/>
  <c r="J241"/>
  <c r="BK228"/>
  <c r="BK198"/>
  <c r="J190"/>
  <c r="BK178"/>
  <c r="BK169"/>
  <c r="BK162"/>
  <c r="J149"/>
  <c r="J141"/>
  <c r="J136"/>
  <c r="AS94" i="1"/>
  <c r="J323" i="2"/>
  <c r="BK318"/>
  <c r="BK317"/>
  <c r="J317"/>
  <c r="J316"/>
  <c r="J315"/>
  <c r="J314"/>
  <c r="J313"/>
  <c r="J312"/>
  <c r="J311"/>
  <c r="J310"/>
  <c r="J309"/>
  <c r="J308"/>
  <c r="J307"/>
  <c r="J306"/>
  <c r="J305"/>
  <c r="J304"/>
  <c r="J303"/>
  <c r="J302"/>
  <c r="J301"/>
  <c r="J300"/>
  <c r="J299"/>
  <c r="J298"/>
  <c r="J297"/>
  <c r="J296"/>
  <c r="J295"/>
  <c r="BK290"/>
  <c r="BK289"/>
  <c r="BK287"/>
  <c r="BK286"/>
  <c r="BK279"/>
  <c r="BK278"/>
  <c r="J277"/>
  <c r="BK276"/>
  <c r="J269"/>
  <c r="BK263"/>
  <c r="J245"/>
  <c r="BK240"/>
  <c r="BK239"/>
  <c r="J236"/>
  <c r="BK233"/>
  <c r="BK231"/>
  <c r="J228"/>
  <c r="J227"/>
  <c r="J225"/>
  <c r="BK223"/>
  <c r="J223"/>
  <c r="J202"/>
  <c r="J191"/>
  <c r="BK184"/>
  <c r="BK174"/>
  <c r="J168"/>
  <c r="J156"/>
  <c r="J146"/>
  <c r="BK139"/>
  <c r="P135" l="1"/>
  <c r="BK148"/>
  <c r="J148" s="1"/>
  <c r="J99" s="1"/>
  <c r="R148"/>
  <c r="BK177"/>
  <c r="J177" s="1"/>
  <c r="J100" s="1"/>
  <c r="R177"/>
  <c r="BK197"/>
  <c r="J197" s="1"/>
  <c r="J101" s="1"/>
  <c r="P197"/>
  <c r="BK203"/>
  <c r="J203" s="1"/>
  <c r="J102" s="1"/>
  <c r="P203"/>
  <c r="T203"/>
  <c r="P213"/>
  <c r="T213"/>
  <c r="BK235"/>
  <c r="R235"/>
  <c r="BK243"/>
  <c r="J243"/>
  <c r="J107" s="1"/>
  <c r="R243"/>
  <c r="BK248"/>
  <c r="J248" s="1"/>
  <c r="J108" s="1"/>
  <c r="T248"/>
  <c r="P262"/>
  <c r="BK135"/>
  <c r="J135" s="1"/>
  <c r="J98" s="1"/>
  <c r="R135"/>
  <c r="T135"/>
  <c r="P148"/>
  <c r="T148"/>
  <c r="P177"/>
  <c r="T177"/>
  <c r="R197"/>
  <c r="T197"/>
  <c r="R203"/>
  <c r="BK213"/>
  <c r="J213" s="1"/>
  <c r="J103" s="1"/>
  <c r="R213"/>
  <c r="P235"/>
  <c r="T235"/>
  <c r="P243"/>
  <c r="T243"/>
  <c r="P248"/>
  <c r="R248"/>
  <c r="BK262"/>
  <c r="J262" s="1"/>
  <c r="J109" s="1"/>
  <c r="R262"/>
  <c r="T262"/>
  <c r="BK288"/>
  <c r="J288" s="1"/>
  <c r="J110" s="1"/>
  <c r="P288"/>
  <c r="R288"/>
  <c r="T288"/>
  <c r="BK293"/>
  <c r="J293"/>
  <c r="J112" s="1"/>
  <c r="P293"/>
  <c r="R293"/>
  <c r="T293"/>
  <c r="BK319"/>
  <c r="J319" s="1"/>
  <c r="J113" s="1"/>
  <c r="P319"/>
  <c r="R319"/>
  <c r="T319"/>
  <c r="BK232"/>
  <c r="J232" s="1"/>
  <c r="J104" s="1"/>
  <c r="J89"/>
  <c r="F92"/>
  <c r="E123"/>
  <c r="BF141"/>
  <c r="BF149"/>
  <c r="BF156"/>
  <c r="BF162"/>
  <c r="BF168"/>
  <c r="BF169"/>
  <c r="BF191"/>
  <c r="BF198"/>
  <c r="BF200"/>
  <c r="BF202"/>
  <c r="BF204"/>
  <c r="BF206"/>
  <c r="BF208"/>
  <c r="BF209"/>
  <c r="BF211"/>
  <c r="BF214"/>
  <c r="BF218"/>
  <c r="BF220"/>
  <c r="BF222"/>
  <c r="BF223"/>
  <c r="BF225"/>
  <c r="BF227"/>
  <c r="BF228"/>
  <c r="BF231"/>
  <c r="BF233"/>
  <c r="BF236"/>
  <c r="BF239"/>
  <c r="BF244"/>
  <c r="BF245"/>
  <c r="BF267"/>
  <c r="BF269"/>
  <c r="BF276"/>
  <c r="BF277"/>
  <c r="BF278"/>
  <c r="BF279"/>
  <c r="BF286"/>
  <c r="BF287"/>
  <c r="BF289"/>
  <c r="BF290"/>
  <c r="BF294"/>
  <c r="BF295"/>
  <c r="BF296"/>
  <c r="BF297"/>
  <c r="BF298"/>
  <c r="BF299"/>
  <c r="BF300"/>
  <c r="BF301"/>
  <c r="BF302"/>
  <c r="BF303"/>
  <c r="BF304"/>
  <c r="BF305"/>
  <c r="BF306"/>
  <c r="BF307"/>
  <c r="BF308"/>
  <c r="BF309"/>
  <c r="BF310"/>
  <c r="BF311"/>
  <c r="BF312"/>
  <c r="BF313"/>
  <c r="BF314"/>
  <c r="BF315"/>
  <c r="BF316"/>
  <c r="BF317"/>
  <c r="BF318"/>
  <c r="BF320"/>
  <c r="BF323"/>
  <c r="BF324"/>
  <c r="BF136"/>
  <c r="BF139"/>
  <c r="BF146"/>
  <c r="BF174"/>
  <c r="BF178"/>
  <c r="BF184"/>
  <c r="BF190"/>
  <c r="BF240"/>
  <c r="BF241"/>
  <c r="BF242"/>
  <c r="BF247"/>
  <c r="BF249"/>
  <c r="BF252"/>
  <c r="BF254"/>
  <c r="BF257"/>
  <c r="BF259"/>
  <c r="BF261"/>
  <c r="BF263"/>
  <c r="F33"/>
  <c r="AZ95" i="1" s="1"/>
  <c r="AZ94" s="1"/>
  <c r="W29" s="1"/>
  <c r="F35" i="2"/>
  <c r="BB95" i="1" s="1"/>
  <c r="BB94" s="1"/>
  <c r="W31" s="1"/>
  <c r="F37" i="2"/>
  <c r="BD95" i="1" s="1"/>
  <c r="BD94" s="1"/>
  <c r="W33" s="1"/>
  <c r="J33" i="2"/>
  <c r="AV95" i="1" s="1"/>
  <c r="F36" i="2"/>
  <c r="BC95" i="1" s="1"/>
  <c r="BC94" s="1"/>
  <c r="W32" s="1"/>
  <c r="T292" i="2" l="1"/>
  <c r="R292"/>
  <c r="P292"/>
  <c r="T234"/>
  <c r="P234"/>
  <c r="T134"/>
  <c r="T133" s="1"/>
  <c r="R134"/>
  <c r="R234"/>
  <c r="BK234"/>
  <c r="J234" s="1"/>
  <c r="J105" s="1"/>
  <c r="P134"/>
  <c r="P133" s="1"/>
  <c r="AU95" i="1" s="1"/>
  <c r="AU94" s="1"/>
  <c r="BK134" i="2"/>
  <c r="J235"/>
  <c r="J106" s="1"/>
  <c r="BK292"/>
  <c r="J292" s="1"/>
  <c r="J111" s="1"/>
  <c r="AX94" i="1"/>
  <c r="F34" i="2"/>
  <c r="BA95" i="1" s="1"/>
  <c r="BA94" s="1"/>
  <c r="W30" s="1"/>
  <c r="AY94"/>
  <c r="AV94"/>
  <c r="AK29" s="1"/>
  <c r="J34" i="2"/>
  <c r="AW95" i="1" s="1"/>
  <c r="AT95" s="1"/>
  <c r="BK133" i="2" l="1"/>
  <c r="J133"/>
  <c r="J96" s="1"/>
  <c r="R133"/>
  <c r="J134"/>
  <c r="J97" s="1"/>
  <c r="AW94" i="1"/>
  <c r="AK30" s="1"/>
  <c r="J30" i="2" l="1"/>
  <c r="AG95" i="1" s="1"/>
  <c r="AG94" s="1"/>
  <c r="AT94"/>
  <c r="AN94" l="1"/>
  <c r="AK26"/>
  <c r="AK35" s="1"/>
  <c r="J39" i="2"/>
  <c r="AN95" i="1"/>
</calcChain>
</file>

<file path=xl/sharedStrings.xml><?xml version="1.0" encoding="utf-8"?>
<sst xmlns="http://schemas.openxmlformats.org/spreadsheetml/2006/main" count="2370" uniqueCount="567">
  <si>
    <t>Export Komplet</t>
  </si>
  <si>
    <t/>
  </si>
  <si>
    <t>2.0</t>
  </si>
  <si>
    <t>False</t>
  </si>
  <si>
    <t>{2b221290-403c-4d6c-af22-4ecc4c2c0865}</t>
  </si>
  <si>
    <t>&gt;&gt;  skryté stĺpce  &lt;&lt;</t>
  </si>
  <si>
    <t>0,001</t>
  </si>
  <si>
    <t>20</t>
  </si>
  <si>
    <t>REKAPITULÁCIA STAVBY</t>
  </si>
  <si>
    <t>v ---  nižšie sa nachádzajú doplnkové a pomocné údaje k zostavám  --- v</t>
  </si>
  <si>
    <t>Kód:</t>
  </si>
  <si>
    <t>31012</t>
  </si>
  <si>
    <t>Stavba:</t>
  </si>
  <si>
    <t>Stavebné úpravy maštale pre voľné ustajnenie HD, č. 305, k.u.Zbudský Rokytov</t>
  </si>
  <si>
    <t>JKSO:</t>
  </si>
  <si>
    <t>KS:</t>
  </si>
  <si>
    <t>Miesto:</t>
  </si>
  <si>
    <t>Zbudský Rokytov, okr.Humenné</t>
  </si>
  <si>
    <t>Dátum:</t>
  </si>
  <si>
    <t>Objednávateľ:</t>
  </si>
  <si>
    <t>IČO:</t>
  </si>
  <si>
    <t>Notax Consolting s.r.o.</t>
  </si>
  <si>
    <t>IČ DPH:</t>
  </si>
  <si>
    <t>Zhotoviteľ:</t>
  </si>
  <si>
    <t xml:space="preserve"> </t>
  </si>
  <si>
    <t>Projektant:</t>
  </si>
  <si>
    <t>Ing.Mária Salanciová</t>
  </si>
  <si>
    <t>True</t>
  </si>
  <si>
    <t>0,01</t>
  </si>
  <si>
    <t>Spracovateľ:</t>
  </si>
  <si>
    <t>Poznámka:</t>
  </si>
  <si>
    <t>Cena bez DPH</t>
  </si>
  <si>
    <t>Sadzba dane</t>
  </si>
  <si>
    <t>Základ dane</t>
  </si>
  <si>
    <t>Výška dane</t>
  </si>
  <si>
    <t>DPH</t>
  </si>
  <si>
    <t>základná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</si>
  <si>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</si>
  <si>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</si>
  <si>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</si>
  <si>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</si>
  <si>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</si>
  <si>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</si>
  <si>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</si>
  <si>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</si>
  <si>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</si>
  <si>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</si>
  <si>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</si>
  <si>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</si>
  <si>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</si>
  <si>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</si>
  <si>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</si>
  <si>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</si>
  <si>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Popis</t>
  </si>
  <si>
    <t>Cena bez DPH [EUR]</t>
  </si>
  <si>
    <t>Cena s DPH [EUR]</t>
  </si>
  <si>
    <t>Typ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</si>
  <si>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</si>
  <si>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</si>
  <si>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</si>
  <si>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</si>
  <si>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</si>
  <si>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</si>
  <si>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</si>
  <si>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</si>
  <si>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</si>
  <si>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</si>
  <si>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</si>
  <si>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</si>
  <si>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Náklady z rozpočtov</t>
  </si>
  <si>
    <t>D</t>
  </si>
  <si>
    <t>0</t>
  </si>
  <si>
    <t>###NOIMPORT###</t>
  </si>
  <si>
    <t>IMPORT</t>
  </si>
  <si>
    <t>{00000000-0000-0000-0000-000000000000}</t>
  </si>
  <si>
    <t>/</t>
  </si>
  <si>
    <t>01</t>
  </si>
  <si>
    <t>ASR</t>
  </si>
  <si>
    <t>STA</t>
  </si>
  <si>
    <t>1</t>
  </si>
  <si>
    <t>{de32a8d9-07e3-4399-a463-62cd2699a0e7}</t>
  </si>
  <si>
    <t>KRYCÍ LIST ROZPOČTU</t>
  </si>
  <si>
    <t>Objekt:</t>
  </si>
  <si>
    <t>01 - ASR</t>
  </si>
  <si>
    <t>Zbudský Rokytov</t>
  </si>
  <si>
    <t>NOTAX CONSULTING spol. s r.o., Fidlikova 3</t>
  </si>
  <si>
    <t>REKAPITULÁCIA ROZPOČTU</t>
  </si>
  <si>
    <t>Kód dielu - Popis</t>
  </si>
  <si>
    <t>Cena celkom [EUR]</t>
  </si>
  <si>
    <t>Náklady z rozpočtu</t>
  </si>
  <si>
    <t>-1</t>
  </si>
  <si>
    <t>HSV - Práce a dodávky HSV</t>
  </si>
  <si>
    <t xml:space="preserve">    1 - Zemné práce</t>
  </si>
  <si>
    <t xml:space="preserve">    2 - Zakladanie</t>
  </si>
  <si>
    <t xml:space="preserve">    3 - Zvislé a kompletné konštrukcie</t>
  </si>
  <si>
    <t xml:space="preserve">    5 - Komunikácie</t>
  </si>
  <si>
    <t xml:space="preserve">    6 - Úpravy povrchov, podlahy, osadenie</t>
  </si>
  <si>
    <t xml:space="preserve">    99 - Presun hmôt HSV</t>
  </si>
  <si>
    <t>PSV - Práce a dodávky PSV</t>
  </si>
  <si>
    <t xml:space="preserve">    722 - Zdravotechnika - vnútorný vodovod   </t>
  </si>
  <si>
    <t xml:space="preserve">    762 - Konštrukcie tesárske</t>
  </si>
  <si>
    <t xml:space="preserve">    764 - Konštrukcie klampiarske   </t>
  </si>
  <si>
    <t xml:space="preserve">    767 - Konštrukcie doplnkové kovové   </t>
  </si>
  <si>
    <t xml:space="preserve">    783 - Nátery</t>
  </si>
  <si>
    <t>M - Práce a dodávky M</t>
  </si>
  <si>
    <t xml:space="preserve">    21-M - Elektromontáže   </t>
  </si>
  <si>
    <t xml:space="preserve">    43-M - Montáž oceľových konštrukcií</t>
  </si>
  <si>
    <t>ROZPOČET</t>
  </si>
  <si>
    <t>PČ</t>
  </si>
  <si>
    <t>MJ</t>
  </si>
  <si>
    <t>Množstvo</t>
  </si>
  <si>
    <t>J.cena [EUR]</t>
  </si>
  <si>
    <t>Cenová sústava</t>
  </si>
  <si>
    <t>J. Nh [h]</t>
  </si>
  <si>
    <t>Nh celkom [h]</t>
  </si>
  <si>
    <t>J. hmotnosť [t]</t>
  </si>
  <si>
    <t>Hmotnosť celkom [t]</t>
  </si>
  <si>
    <t>J. suť [t]</t>
  </si>
  <si>
    <t>Suť Celkom [t]</t>
  </si>
  <si>
    <t>HSV</t>
  </si>
  <si>
    <t>Práce a dodávky HSV</t>
  </si>
  <si>
    <t>ROZPOCET</t>
  </si>
  <si>
    <t>Zemné práce</t>
  </si>
  <si>
    <t>K</t>
  </si>
  <si>
    <t>131201101.S</t>
  </si>
  <si>
    <t>Výkop nezapaženej jamy v hornine 3, do 100 m3</t>
  </si>
  <si>
    <t>m3</t>
  </si>
  <si>
    <t>4</t>
  </si>
  <si>
    <t>2</t>
  </si>
  <si>
    <t>-1373810407</t>
  </si>
  <si>
    <t>VV</t>
  </si>
  <si>
    <t>1,5*1,5*1,2*11*2</t>
  </si>
  <si>
    <t>Súčet</t>
  </si>
  <si>
    <t>131201109.S</t>
  </si>
  <si>
    <t>Hĺbenie nezapažených jám a zárezov. Príplatok za lepivosť horniny 3</t>
  </si>
  <si>
    <t>-4743063</t>
  </si>
  <si>
    <t>59,3*0,5 'Prepočítané koeficientom množstva</t>
  </si>
  <si>
    <t>3</t>
  </si>
  <si>
    <t>132201101.S</t>
  </si>
  <si>
    <t>Výkop ryhy do šírky 600 mm v horn.3 do 100 m3</t>
  </si>
  <si>
    <t>1983291112</t>
  </si>
  <si>
    <t>(45,32+11,8)*2*0,6*0,7</t>
  </si>
  <si>
    <t>45,32*0,4*0,7*3</t>
  </si>
  <si>
    <t>8*0,4*0,7</t>
  </si>
  <si>
    <t>132201109.S</t>
  </si>
  <si>
    <t>Príplatok k cene za lepivosť pri hĺbení rýh šírky do 600 mm zapažených i nezapažených s urovnaním dna v hornine 3</t>
  </si>
  <si>
    <t>1567749713</t>
  </si>
  <si>
    <t>108,444*0,5</t>
  </si>
  <si>
    <t>Zakladanie</t>
  </si>
  <si>
    <t>5</t>
  </si>
  <si>
    <t>215901101.S</t>
  </si>
  <si>
    <t>Zhutnenie podložia z rastlej horniny 1 až 4 pod násypy, z hornina súdržných do 92 % PS a nesúdržných</t>
  </si>
  <si>
    <t>m2</t>
  </si>
  <si>
    <t>1713209944</t>
  </si>
  <si>
    <t>11,8*45,32</t>
  </si>
  <si>
    <t>17,95*5</t>
  </si>
  <si>
    <t>17,95*8</t>
  </si>
  <si>
    <t>58,32*3,5</t>
  </si>
  <si>
    <t>21,45*5</t>
  </si>
  <si>
    <t>6</t>
  </si>
  <si>
    <t>271571111.S</t>
  </si>
  <si>
    <t>Vankúše zhutnené pod základy zo štrkopiesku</t>
  </si>
  <si>
    <t>864577706</t>
  </si>
  <si>
    <t>1,5*1,5*0,1*11*2</t>
  </si>
  <si>
    <t>(45,32+11,8)*2*0,4*0,1</t>
  </si>
  <si>
    <t>45,32*0,4*0,1*3</t>
  </si>
  <si>
    <t>8*0,4*0,1</t>
  </si>
  <si>
    <t>7</t>
  </si>
  <si>
    <t>273351217.S</t>
  </si>
  <si>
    <t>Debnenie stien základových dosiek, zhotovenie</t>
  </si>
  <si>
    <t>-1052193222</t>
  </si>
  <si>
    <t>(5+17,45)*2*0,2</t>
  </si>
  <si>
    <t>(8+21,45)*2*0,2</t>
  </si>
  <si>
    <t>(8+45,32+5)*0,2+3,5*2*0,2</t>
  </si>
  <si>
    <t>(45,32+11,8)*2*0,2</t>
  </si>
  <si>
    <t>8</t>
  </si>
  <si>
    <t>273351218.S</t>
  </si>
  <si>
    <t>Debnenie stien základových dosiek, odstránenie</t>
  </si>
  <si>
    <t>-436402607</t>
  </si>
  <si>
    <t>9</t>
  </si>
  <si>
    <t>274313612.S</t>
  </si>
  <si>
    <t>Betón základových pásov, prostý tr. C 20/25</t>
  </si>
  <si>
    <t>1790375957</t>
  </si>
  <si>
    <t>(45,32+11,8)*2*0,4*0,6</t>
  </si>
  <si>
    <t>45,32*0,4*0,6*3</t>
  </si>
  <si>
    <t>8*0,4*0,6</t>
  </si>
  <si>
    <t>10</t>
  </si>
  <si>
    <t>275313612.S</t>
  </si>
  <si>
    <t>Betón základových pätiek, prostý tr. C 20/25</t>
  </si>
  <si>
    <t>-894945466</t>
  </si>
  <si>
    <t>1,5*1,5*1,1*11*2</t>
  </si>
  <si>
    <t>Zvislé a kompletné konštrukcie</t>
  </si>
  <si>
    <t>11</t>
  </si>
  <si>
    <t>341321315.S</t>
  </si>
  <si>
    <t>Betón stien a priečok, železový (bez výstuže) tr. C 20/25</t>
  </si>
  <si>
    <t>-1473392857</t>
  </si>
  <si>
    <t>(45,32+11,8)*2*0,25*2,2</t>
  </si>
  <si>
    <t>-4,0*2,2*0,25*2</t>
  </si>
  <si>
    <t>-4,5*2,2*0,25*8</t>
  </si>
  <si>
    <t>1,1*8*0,3</t>
  </si>
  <si>
    <t>12</t>
  </si>
  <si>
    <t>341351105.S</t>
  </si>
  <si>
    <t>Debnenie stien a priečok obojstranné zhotovenie-dielce</t>
  </si>
  <si>
    <t>742989272</t>
  </si>
  <si>
    <t>(45,32+11,8)*2*2,2*2</t>
  </si>
  <si>
    <t>-4,4*4*2</t>
  </si>
  <si>
    <t>-4,5*2,2*5*2</t>
  </si>
  <si>
    <t>8*1,1*2</t>
  </si>
  <si>
    <t>13</t>
  </si>
  <si>
    <t>341351106.S</t>
  </si>
  <si>
    <t>Debnenie stien a priečok obojstranné odstránenie-dielce</t>
  </si>
  <si>
    <t>1781381095</t>
  </si>
  <si>
    <t>14</t>
  </si>
  <si>
    <t>341362422.S</t>
  </si>
  <si>
    <t>Výstuž  stien a priečok rovných alebo oblých zo zváraných sietí KARI, priemer drôtu 6/6 mm, veľkosť oka 150x150 mm</t>
  </si>
  <si>
    <t>-1042471222</t>
  </si>
  <si>
    <t>(45,32+11,8)*2*2,2</t>
  </si>
  <si>
    <t>-4,0*2,2*2</t>
  </si>
  <si>
    <t>-4,5*2,2*8</t>
  </si>
  <si>
    <t>8*1,1</t>
  </si>
  <si>
    <t>Komunikácie</t>
  </si>
  <si>
    <t>15</t>
  </si>
  <si>
    <t>273362421.S</t>
  </si>
  <si>
    <t>Výstuž základových dosiek zo zvár. sietí KARI, priemer drôtu 6/6 mm, veľkosť oka 100x100 mm</t>
  </si>
  <si>
    <t>-1596726780</t>
  </si>
  <si>
    <t>21,45*5+13*21,45+45,32*3,5</t>
  </si>
  <si>
    <t>16</t>
  </si>
  <si>
    <t>564861111.S</t>
  </si>
  <si>
    <t>Podklad zo štrkodrviny s rozprestretím a zhutnením, po zhutnení hr. 200 mm</t>
  </si>
  <si>
    <t>-1665003548</t>
  </si>
  <si>
    <t>17</t>
  </si>
  <si>
    <t>567124215.S</t>
  </si>
  <si>
    <t>Podklad z podkladového betónu PB II tr. C 16/20 hr. 150 mm</t>
  </si>
  <si>
    <t>1914210458</t>
  </si>
  <si>
    <t>Úpravy povrchov, podlahy, osadenie</t>
  </si>
  <si>
    <t>18</t>
  </si>
  <si>
    <t>631315661.S</t>
  </si>
  <si>
    <t>Mazanina z betónu prostého (m3) tr. C 20/25 hr.nad 120 do 240 mm</t>
  </si>
  <si>
    <t>-592104410</t>
  </si>
  <si>
    <t>43,32*11,8*0,15</t>
  </si>
  <si>
    <t>19</t>
  </si>
  <si>
    <t>631351101.S</t>
  </si>
  <si>
    <t>Debnenie stien, rýh a otvorov v podlahách zhotovenie</t>
  </si>
  <si>
    <t>1308264369</t>
  </si>
  <si>
    <t>(45,3+11,8)*2*0,2</t>
  </si>
  <si>
    <t>631351102.S</t>
  </si>
  <si>
    <t>Debnenie stien, rýh a otvorov v podlahách odstránenie</t>
  </si>
  <si>
    <t>-1937708251</t>
  </si>
  <si>
    <t>21</t>
  </si>
  <si>
    <t>631362421.S</t>
  </si>
  <si>
    <t>Výstuž mazanín z betónov (z kameniva) a z ľahkých betónov zo sietí KARI, priemer drôtu 6/6 mm, veľkosť oka 100x100 mm</t>
  </si>
  <si>
    <t>-2129978977</t>
  </si>
  <si>
    <t>45,3*11,8</t>
  </si>
  <si>
    <t>22</t>
  </si>
  <si>
    <t>631501111.S</t>
  </si>
  <si>
    <t>Násyp s utlačením a urovnaním povrchu z kameniva ťaženého hrubého a drobného</t>
  </si>
  <si>
    <t>44106085</t>
  </si>
  <si>
    <t>43,32*11,8*0,2</t>
  </si>
  <si>
    <t>23</t>
  </si>
  <si>
    <t>919726113.S</t>
  </si>
  <si>
    <t>Rezanie priečnych alebo pozdĺžnych dilatačných škár betónových plôch šírky 4 mm hĺbky do 60 mm</t>
  </si>
  <si>
    <t>m</t>
  </si>
  <si>
    <t>1171242544</t>
  </si>
  <si>
    <t>45,32/6*11,8</t>
  </si>
  <si>
    <t>45,32</t>
  </si>
  <si>
    <t>24</t>
  </si>
  <si>
    <t>943943222.S</t>
  </si>
  <si>
    <t>Montáž lešenia priestorového ľahkého bez podláh pri zaťaženie do 2 kPa, výšky nad 10 do 22 m</t>
  </si>
  <si>
    <t>1117376955</t>
  </si>
  <si>
    <t>45,32*11,8*6,65/5</t>
  </si>
  <si>
    <t>25</t>
  </si>
  <si>
    <t>943943292.S</t>
  </si>
  <si>
    <t>Príplatok za prvý a každý ďalší i začatý mesiac používania lešenia priestorového ľahkého bez podláh výšky do 10 m a nad 10 do 22 m</t>
  </si>
  <si>
    <t>1321961538</t>
  </si>
  <si>
    <t>711,252*1</t>
  </si>
  <si>
    <t>26</t>
  </si>
  <si>
    <t>943943822.S</t>
  </si>
  <si>
    <t>Demontáž lešenia priestorového ľahkého bez podláh pri zaťažení do 2 kPa, výšky nad 10 do 22 m</t>
  </si>
  <si>
    <t>1382335181</t>
  </si>
  <si>
    <t>27</t>
  </si>
  <si>
    <t>943955022.S</t>
  </si>
  <si>
    <t>Montáž lešeňovej podlahy s priečnikmi alebo pozdľžnikmi výšky nad 10 do 20 m</t>
  </si>
  <si>
    <t>1211888461</t>
  </si>
  <si>
    <t>45,3*11,8/5</t>
  </si>
  <si>
    <t>28</t>
  </si>
  <si>
    <t>943955191.S</t>
  </si>
  <si>
    <t>Príplatok za prvý a každý i začatý mesiac použitia lešeňovej podlahy pre všetky výšky do 40 m</t>
  </si>
  <si>
    <t>-896591126</t>
  </si>
  <si>
    <t>106,98*1</t>
  </si>
  <si>
    <t>29</t>
  </si>
  <si>
    <t>943955822.S</t>
  </si>
  <si>
    <t>Demontáž lešeňovej podlahy s priečnikmi alebo pozdľžnikmi výšky nad 10 do 20 m</t>
  </si>
  <si>
    <t>-178229238</t>
  </si>
  <si>
    <t>30</t>
  </si>
  <si>
    <t>957381114.S</t>
  </si>
  <si>
    <t>Žľaby pre dobytok železobetón. vytvarované š.800 mm</t>
  </si>
  <si>
    <t>-698271101</t>
  </si>
  <si>
    <t xml:space="preserve">45,2   </t>
  </si>
  <si>
    <t>31</t>
  </si>
  <si>
    <t>957381119.S</t>
  </si>
  <si>
    <t>Príplatok za rozširenú časť žľabu</t>
  </si>
  <si>
    <t>-1546001726</t>
  </si>
  <si>
    <t>99</t>
  </si>
  <si>
    <t>Presun hmôt HSV</t>
  </si>
  <si>
    <t>32</t>
  </si>
  <si>
    <t>998022021.S</t>
  </si>
  <si>
    <t>Presun hmôt pre haly 802, 811 zvislá konštr.monolitická výšky do 20 m</t>
  </si>
  <si>
    <t>t</t>
  </si>
  <si>
    <t>-1634523974</t>
  </si>
  <si>
    <t>PSV</t>
  </si>
  <si>
    <t>Práce a dodávky PSV</t>
  </si>
  <si>
    <t>722</t>
  </si>
  <si>
    <t xml:space="preserve">Zdravotechnika - vnútorný vodovod   </t>
  </si>
  <si>
    <t>33</t>
  </si>
  <si>
    <t>722172126.S</t>
  </si>
  <si>
    <t>Potrubie z plastických rúr pre vodu do napájačky</t>
  </si>
  <si>
    <t>1034852036</t>
  </si>
  <si>
    <t xml:space="preserve">45,32+4*1,5   </t>
  </si>
  <si>
    <t>34</t>
  </si>
  <si>
    <t>722270179.S</t>
  </si>
  <si>
    <t>Montáž loptovej napájačky</t>
  </si>
  <si>
    <t>ks</t>
  </si>
  <si>
    <t>-820699444</t>
  </si>
  <si>
    <t>35</t>
  </si>
  <si>
    <t>M</t>
  </si>
  <si>
    <t>426810041299.S</t>
  </si>
  <si>
    <t>Loptová napájačka</t>
  </si>
  <si>
    <t>-1694647691</t>
  </si>
  <si>
    <t>36</t>
  </si>
  <si>
    <t>722290215.S</t>
  </si>
  <si>
    <t>Tlaková skúška vodovodného potrubia hrdlového alebo prírubového do DN 100</t>
  </si>
  <si>
    <t>2128590637</t>
  </si>
  <si>
    <t>37</t>
  </si>
  <si>
    <t>998722201.S</t>
  </si>
  <si>
    <t>Presun hmôt pre vnútorný vodovod v objektoch výšky do 6 m</t>
  </si>
  <si>
    <t>%</t>
  </si>
  <si>
    <t>574323992</t>
  </si>
  <si>
    <t>762</t>
  </si>
  <si>
    <t>Konštrukcie tesárske</t>
  </si>
  <si>
    <t>38</t>
  </si>
  <si>
    <t>762332120.S</t>
  </si>
  <si>
    <t>Montáž viazaných konštrukcií krovov striech z reziva priemernej plochy 120 - 224 cm2</t>
  </si>
  <si>
    <t>-340655340</t>
  </si>
  <si>
    <t>39</t>
  </si>
  <si>
    <t>605420000300.S</t>
  </si>
  <si>
    <t xml:space="preserve">Rezivo stavebné zo smreku - hranoly </t>
  </si>
  <si>
    <t>-989928502</t>
  </si>
  <si>
    <t>815*0,08*0,12</t>
  </si>
  <si>
    <t>40</t>
  </si>
  <si>
    <t>998762202.S</t>
  </si>
  <si>
    <t>Presun hmôt pre konštrukcie tesárske v objektoch výšky do 12 m</t>
  </si>
  <si>
    <t>-1087316760</t>
  </si>
  <si>
    <t>764</t>
  </si>
  <si>
    <t xml:space="preserve">Konštrukcie klampiarske   </t>
  </si>
  <si>
    <t>41</t>
  </si>
  <si>
    <t>764171799.S</t>
  </si>
  <si>
    <t>Presvetľovací profil k trapézovému oplášteniu</t>
  </si>
  <si>
    <t>-735550806</t>
  </si>
  <si>
    <t xml:space="preserve">45,32*1,2   </t>
  </si>
  <si>
    <t>42</t>
  </si>
  <si>
    <t>764171874.S</t>
  </si>
  <si>
    <t xml:space="preserve">Hrebenáč rovný </t>
  </si>
  <si>
    <t>565354894</t>
  </si>
  <si>
    <t>43</t>
  </si>
  <si>
    <t>764313221.S</t>
  </si>
  <si>
    <t>Krytiny hladké z pozinkovaného farbeného PZf plechu</t>
  </si>
  <si>
    <t>-247480152</t>
  </si>
  <si>
    <t>5,8*2*43,32</t>
  </si>
  <si>
    <t>44</t>
  </si>
  <si>
    <t>764454255.S</t>
  </si>
  <si>
    <t>Zvodové rúry z pozinkovaného PZ plechu, kruhové priemer</t>
  </si>
  <si>
    <t>-1133464032</t>
  </si>
  <si>
    <t>5,5*4*2</t>
  </si>
  <si>
    <t>45</t>
  </si>
  <si>
    <t>764761122.S</t>
  </si>
  <si>
    <t>Žľab pododkvapový polkruhový pozink farebný vrátane čela, hákov, rohov, kútov</t>
  </si>
  <si>
    <t>-1815994632</t>
  </si>
  <si>
    <t>45,32*3</t>
  </si>
  <si>
    <t>46</t>
  </si>
  <si>
    <t>998764201.S</t>
  </si>
  <si>
    <t>Presun hmôt pre konštrukcie klampiarske v objektoch výšky do 6 m</t>
  </si>
  <si>
    <t>-1544100094</t>
  </si>
  <si>
    <t>767</t>
  </si>
  <si>
    <t xml:space="preserve">Konštrukcie doplnkové kovové   </t>
  </si>
  <si>
    <t>47</t>
  </si>
  <si>
    <t>767392112.S</t>
  </si>
  <si>
    <t xml:space="preserve">Montáž krytiny striech plechom tvarovaným </t>
  </si>
  <si>
    <t>744712598</t>
  </si>
  <si>
    <t>1,2*43,32</t>
  </si>
  <si>
    <t>5,6*43,32</t>
  </si>
  <si>
    <t>48</t>
  </si>
  <si>
    <t>138310006700</t>
  </si>
  <si>
    <t xml:space="preserve">Plech trapézový </t>
  </si>
  <si>
    <t>-1161996634</t>
  </si>
  <si>
    <t>294,576*1,07 'Prepočítané koeficientom množstva</t>
  </si>
  <si>
    <t>49</t>
  </si>
  <si>
    <t>767421111.S</t>
  </si>
  <si>
    <t>Montáž opláštenia na oceľovú konštrukciu, výšky do 15 m</t>
  </si>
  <si>
    <t>1295415173</t>
  </si>
  <si>
    <t>45,32*(5,1-2,2-1,2)</t>
  </si>
  <si>
    <t>11,8*(5,1-2,2)*2</t>
  </si>
  <si>
    <t>11,8*1,8/2*2</t>
  </si>
  <si>
    <t>-1,8*4*2</t>
  </si>
  <si>
    <t>4,5*(5,1-2,2)*2</t>
  </si>
  <si>
    <t>50</t>
  </si>
  <si>
    <t>138810000100</t>
  </si>
  <si>
    <t>Plech na opláštenie maštale</t>
  </si>
  <si>
    <t>-1172324374</t>
  </si>
  <si>
    <t>51</t>
  </si>
  <si>
    <t>767654240.S</t>
  </si>
  <si>
    <t>Montáž vrát posuvných, osadených do oceľovej konštrukcie, s plochou nad 13 do 20 m2</t>
  </si>
  <si>
    <t>619524626</t>
  </si>
  <si>
    <t>52</t>
  </si>
  <si>
    <t>553410059400.S</t>
  </si>
  <si>
    <t>Vráta oceľové 4500x4300 mm</t>
  </si>
  <si>
    <t>-1597371299</t>
  </si>
  <si>
    <t>53</t>
  </si>
  <si>
    <t>767995102.S</t>
  </si>
  <si>
    <t>Montáž ostatných atypických kovových stavebných doplnkových konštrukcií nad 5 do 10 kg</t>
  </si>
  <si>
    <t>kg</t>
  </si>
  <si>
    <t>-625868397</t>
  </si>
  <si>
    <t>45,32*8</t>
  </si>
  <si>
    <t>11*18+11*8</t>
  </si>
  <si>
    <t>11*25+11*8</t>
  </si>
  <si>
    <t>11,8*2*15</t>
  </si>
  <si>
    <t>54</t>
  </si>
  <si>
    <t>155110000100.S</t>
  </si>
  <si>
    <t>Oceľová konštrukcia prestrešenia chodby krmenia</t>
  </si>
  <si>
    <t>916413374</t>
  </si>
  <si>
    <t>55</t>
  </si>
  <si>
    <t>998767201.S</t>
  </si>
  <si>
    <t>Presun hmôt pre kovové stavebné doplnkové konštrukcie v objektoch výšky do 6 m</t>
  </si>
  <si>
    <t>-1281370724</t>
  </si>
  <si>
    <t>783</t>
  </si>
  <si>
    <t>Nátery</t>
  </si>
  <si>
    <t>56</t>
  </si>
  <si>
    <t>783226100.S</t>
  </si>
  <si>
    <t>Nátery kov.stav.doplnk.konštr. syntetické na vzduchu schnúce základný - 35µm</t>
  </si>
  <si>
    <t>-935576445</t>
  </si>
  <si>
    <t>57</t>
  </si>
  <si>
    <t>783782404.S</t>
  </si>
  <si>
    <t>Nátery tesárskych konštrukcií, povrchová impregnácia proti drevokaznému hmyzu, hubám a plesniam, jednonásobná</t>
  </si>
  <si>
    <t>-1521528643</t>
  </si>
  <si>
    <t>815*0,2</t>
  </si>
  <si>
    <t>Práce a dodávky M</t>
  </si>
  <si>
    <t>21-M</t>
  </si>
  <si>
    <t xml:space="preserve">Elektromontáže   </t>
  </si>
  <si>
    <t>58</t>
  </si>
  <si>
    <t>210010041.S</t>
  </si>
  <si>
    <t>Rúrka elektroinštalačná ohybná kovová typ 3313, uložená pevne</t>
  </si>
  <si>
    <t>64</t>
  </si>
  <si>
    <t>-860546699</t>
  </si>
  <si>
    <t>59</t>
  </si>
  <si>
    <t>345710008305.S</t>
  </si>
  <si>
    <t>Rúrka ohybná 3313 kovová z vrchnej pozink. oceľovej pásky a vnútornej izolačnej vrstvy, D 18,9 mm</t>
  </si>
  <si>
    <t>256</t>
  </si>
  <si>
    <t>1588465693</t>
  </si>
  <si>
    <t>60</t>
  </si>
  <si>
    <t>345710036510.S</t>
  </si>
  <si>
    <t>Príchytka obojstranná 3613 z pozinkovanej ocele pre ohybné kovové elektroinštal. rúrky D 13 mm</t>
  </si>
  <si>
    <t>1999738606</t>
  </si>
  <si>
    <t>61</t>
  </si>
  <si>
    <t>210010301</t>
  </si>
  <si>
    <t>Škatuľa prístrojová bez zapojenia</t>
  </si>
  <si>
    <t>KUS</t>
  </si>
  <si>
    <t>1008364932</t>
  </si>
  <si>
    <t>62</t>
  </si>
  <si>
    <t>3450906510</t>
  </si>
  <si>
    <t>Krabica</t>
  </si>
  <si>
    <t>-2041293646</t>
  </si>
  <si>
    <t>63</t>
  </si>
  <si>
    <t>210100002</t>
  </si>
  <si>
    <t>Ukončenie vodičov v rozvádzač. vč. zapojenia a vodičovej koncovky do 6 mm2</t>
  </si>
  <si>
    <t>2069075443</t>
  </si>
  <si>
    <t>210110001.S</t>
  </si>
  <si>
    <t>Jednopólový spínač, nástenný , vrátane zapojenia</t>
  </si>
  <si>
    <t>1874906813</t>
  </si>
  <si>
    <t>65</t>
  </si>
  <si>
    <t>345340003000.S</t>
  </si>
  <si>
    <t>Spínač jednopólový nástenný</t>
  </si>
  <si>
    <t>1657121517</t>
  </si>
  <si>
    <t>66</t>
  </si>
  <si>
    <t>210111011.S</t>
  </si>
  <si>
    <t>Domová zásuvka polozapustená alebo zapustená 250 V  vrátane zapojenia</t>
  </si>
  <si>
    <t>-1419781620</t>
  </si>
  <si>
    <t>67</t>
  </si>
  <si>
    <t>345350004320.S</t>
  </si>
  <si>
    <t>Rámik jednoduchý pre spínače a zásuvky</t>
  </si>
  <si>
    <t>76541475</t>
  </si>
  <si>
    <t>68</t>
  </si>
  <si>
    <t>345520000430.S</t>
  </si>
  <si>
    <t>Zásuvka jednonásobná polozapustená,  komplet</t>
  </si>
  <si>
    <t>2073510073</t>
  </si>
  <si>
    <t>69</t>
  </si>
  <si>
    <t>210111102.S</t>
  </si>
  <si>
    <t>Priemyslová zásuvka nástenná  vrátane zapojenia,</t>
  </si>
  <si>
    <t>183539554</t>
  </si>
  <si>
    <t>70</t>
  </si>
  <si>
    <t>345540004210.S</t>
  </si>
  <si>
    <t>Zásuvka nástenná priemyslová</t>
  </si>
  <si>
    <t>-789642455</t>
  </si>
  <si>
    <t>71</t>
  </si>
  <si>
    <t>210191561.S</t>
  </si>
  <si>
    <t>Osadenie skrine rozvádzača  bez murárskych prác a zapojenia vodičov</t>
  </si>
  <si>
    <t>706115994</t>
  </si>
  <si>
    <t>72</t>
  </si>
  <si>
    <t>357120011900.S</t>
  </si>
  <si>
    <t>Skriňa elektromerová , bez ističa,  možnosť doplnenia</t>
  </si>
  <si>
    <t>428324135</t>
  </si>
  <si>
    <t>73</t>
  </si>
  <si>
    <t>210203040.S</t>
  </si>
  <si>
    <t>Montáž a zapojenie stropného LED svietidla 3-18 W</t>
  </si>
  <si>
    <t>2094176469</t>
  </si>
  <si>
    <t>74</t>
  </si>
  <si>
    <t>348110001604.S</t>
  </si>
  <si>
    <t>LED svietidlo závesné  pre LED trubice ,</t>
  </si>
  <si>
    <t>1620671004</t>
  </si>
  <si>
    <t>75</t>
  </si>
  <si>
    <t>210901058.S</t>
  </si>
  <si>
    <t>Kábel silový, uložený voľne</t>
  </si>
  <si>
    <t>-268581520</t>
  </si>
  <si>
    <t>76</t>
  </si>
  <si>
    <t>341110028900.S</t>
  </si>
  <si>
    <t>Kábel silový</t>
  </si>
  <si>
    <t>-1649658380</t>
  </si>
  <si>
    <t>77</t>
  </si>
  <si>
    <t>210902372.S</t>
  </si>
  <si>
    <t>Vodič silový, uložený v rúrke</t>
  </si>
  <si>
    <t>951416174</t>
  </si>
  <si>
    <t>78</t>
  </si>
  <si>
    <t>341110033100.S</t>
  </si>
  <si>
    <t>Vodič uložený v rurke</t>
  </si>
  <si>
    <t>-1871244593</t>
  </si>
  <si>
    <t>79</t>
  </si>
  <si>
    <t>HZS-001</t>
  </si>
  <si>
    <t>Revízie</t>
  </si>
  <si>
    <t>hod</t>
  </si>
  <si>
    <t>-2038775528</t>
  </si>
  <si>
    <t>80</t>
  </si>
  <si>
    <t>MV</t>
  </si>
  <si>
    <t>Murárske výpomoci</t>
  </si>
  <si>
    <t>1204192784</t>
  </si>
  <si>
    <t>81</t>
  </si>
  <si>
    <t>PD</t>
  </si>
  <si>
    <t>Presun dodávok</t>
  </si>
  <si>
    <t>-1404070804</t>
  </si>
  <si>
    <t>82</t>
  </si>
  <si>
    <t>PPV</t>
  </si>
  <si>
    <t>Podiel pridružených výkonov</t>
  </si>
  <si>
    <t>971174542</t>
  </si>
  <si>
    <t>43-M</t>
  </si>
  <si>
    <t>Montáž oceľových konštrukcií</t>
  </si>
  <si>
    <t>83</t>
  </si>
  <si>
    <t>430471200</t>
  </si>
  <si>
    <t>Oceľová konštrukcia maštale - montážOK</t>
  </si>
  <si>
    <t>1427711334</t>
  </si>
  <si>
    <t>1163,3*10</t>
  </si>
  <si>
    <t>84</t>
  </si>
  <si>
    <t>141990099</t>
  </si>
  <si>
    <t>Oceľová konštrukcia mašatale -dodávka OK</t>
  </si>
  <si>
    <t>-1602180413</t>
  </si>
  <si>
    <t>85</t>
  </si>
  <si>
    <t>MD</t>
  </si>
  <si>
    <t>Mimostavenisková doprava</t>
  </si>
  <si>
    <t>75112916</t>
  </si>
  <si>
    <t xml:space="preserve">    9 - Ostatné konštrukcie a práce  </t>
  </si>
  <si>
    <t xml:space="preserve">Ostatné konštrukcie a práce   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</si>
</sst>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37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505050"/>
      <name val="Arial CE"/>
    </font>
    <font>
      <sz val="8"/>
      <color rgb="FFFF0000"/>
      <name val="Arial CE"/>
    </font>
    <font>
      <sz val="8"/>
      <color rgb="FFFFFFFF"/>
      <name val="Arial CE"/>
    </font>
    <font>
      <sz val="8"/>
      <color rgb="FF3366FF"/>
      <name val="Arial CE"/>
    </font>
    <font>
      <b/>
      <sz val="14"/>
      <name val="Arial CE"/>
    </font>
    <font>
      <b/>
      <sz val="10"/>
      <name val="Arial CE"/>
    </font>
    <font>
      <sz val="10"/>
      <color rgb="FFFFFFFF"/>
      <name val="Arial CE"/>
    </font>
    <font>
      <b/>
      <sz val="10"/>
      <color rgb="FFFFFFFF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sz val="7"/>
      <color rgb="FF969696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">
    <xf numFmtId="0" fontId="0" fillId="0" borderId="0"/>
    <xf numFmtId="0" fontId="36" fillId="0" borderId="0" applyNumberFormat="0" applyFill="0" applyBorder="0" applyAlignment="0" applyProtection="0"/>
  </cellStyleXfs>
  <cellXfs count="210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3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0" fillId="0" borderId="4" xfId="0" applyBorder="1"/>
    <xf numFmtId="0" fontId="0" fillId="0" borderId="3" xfId="0" applyBorder="1" applyAlignment="1">
      <alignment vertical="center"/>
    </xf>
    <xf numFmtId="0" fontId="14" fillId="0" borderId="5" xfId="0" applyFont="1" applyBorder="1" applyAlignment="1">
      <alignment horizontal="left" vertical="center"/>
    </xf>
    <xf numFmtId="0" fontId="0" fillId="0" borderId="5" xfId="0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vertical="center"/>
    </xf>
    <xf numFmtId="0" fontId="15" fillId="0" borderId="0" xfId="0" applyFont="1" applyAlignment="1">
      <alignment horizontal="left" vertical="center"/>
    </xf>
    <xf numFmtId="0" fontId="15" fillId="0" borderId="0" xfId="0" applyFont="1" applyAlignment="1">
      <alignment vertical="center"/>
    </xf>
    <xf numFmtId="0" fontId="15" fillId="0" borderId="3" xfId="0" applyFont="1" applyBorder="1" applyAlignment="1">
      <alignment vertical="center"/>
    </xf>
    <xf numFmtId="0" fontId="0" fillId="3" borderId="0" xfId="0" applyFill="1" applyAlignment="1">
      <alignment vertical="center"/>
    </xf>
    <xf numFmtId="0" fontId="4" fillId="3" borderId="6" xfId="0" applyFont="1" applyFill="1" applyBorder="1" applyAlignment="1">
      <alignment horizontal="left" vertical="center"/>
    </xf>
    <xf numFmtId="0" fontId="0" fillId="3" borderId="7" xfId="0" applyFill="1" applyBorder="1" applyAlignment="1">
      <alignment vertical="center"/>
    </xf>
    <xf numFmtId="0" fontId="4" fillId="3" borderId="7" xfId="0" applyFont="1" applyFill="1" applyBorder="1" applyAlignment="1">
      <alignment horizontal="center" vertical="center"/>
    </xf>
    <xf numFmtId="0" fontId="18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14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4" borderId="7" xfId="0" applyFill="1" applyBorder="1" applyAlignment="1">
      <alignment vertical="center"/>
    </xf>
    <xf numFmtId="0" fontId="21" fillId="4" borderId="0" xfId="0" applyFont="1" applyFill="1" applyAlignment="1">
      <alignment horizontal="center" vertical="center"/>
    </xf>
    <xf numFmtId="0" fontId="22" fillId="0" borderId="16" xfId="0" applyFont="1" applyBorder="1" applyAlignment="1">
      <alignment horizontal="center" vertical="center" wrapText="1"/>
    </xf>
    <xf numFmtId="0" fontId="22" fillId="0" borderId="17" xfId="0" applyFont="1" applyBorder="1" applyAlignment="1">
      <alignment horizontal="center" vertical="center" wrapText="1"/>
    </xf>
    <xf numFmtId="0" fontId="22" fillId="0" borderId="18" xfId="0" applyFont="1" applyBorder="1" applyAlignment="1">
      <alignment horizontal="center" vertical="center" wrapText="1"/>
    </xf>
    <xf numFmtId="0" fontId="0" fillId="0" borderId="11" xfId="0" applyBorder="1" applyAlignment="1">
      <alignment vertical="center"/>
    </xf>
    <xf numFmtId="0" fontId="4" fillId="0" borderId="3" xfId="0" applyFont="1" applyBorder="1" applyAlignment="1">
      <alignment vertical="center"/>
    </xf>
    <xf numFmtId="0" fontId="23" fillId="0" borderId="0" xfId="0" applyFont="1" applyAlignment="1">
      <alignment horizontal="left" vertical="center"/>
    </xf>
    <xf numFmtId="0" fontId="23" fillId="0" borderId="0" xfId="0" applyFont="1" applyAlignment="1">
      <alignment vertical="center"/>
    </xf>
    <xf numFmtId="4" fontId="23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19" fillId="0" borderId="14" xfId="0" applyNumberFormat="1" applyFont="1" applyBorder="1" applyAlignment="1">
      <alignment vertical="center"/>
    </xf>
    <xf numFmtId="4" fontId="19" fillId="0" borderId="0" xfId="0" applyNumberFormat="1" applyFont="1" applyAlignment="1">
      <alignment vertical="center"/>
    </xf>
    <xf numFmtId="166" fontId="19" fillId="0" borderId="0" xfId="0" applyNumberFormat="1" applyFont="1" applyAlignment="1">
      <alignment vertical="center"/>
    </xf>
    <xf numFmtId="4" fontId="19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4" fillId="0" borderId="0" xfId="0" applyFont="1" applyAlignment="1">
      <alignment horizontal="left" vertical="center"/>
    </xf>
    <xf numFmtId="0" fontId="25" fillId="0" borderId="0" xfId="1" applyFont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26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" fontId="28" fillId="0" borderId="19" xfId="0" applyNumberFormat="1" applyFont="1" applyBorder="1" applyAlignment="1">
      <alignment vertical="center"/>
    </xf>
    <xf numFmtId="4" fontId="28" fillId="0" borderId="20" xfId="0" applyNumberFormat="1" applyFont="1" applyBorder="1" applyAlignment="1">
      <alignment vertical="center"/>
    </xf>
    <xf numFmtId="166" fontId="28" fillId="0" borderId="20" xfId="0" applyNumberFormat="1" applyFont="1" applyBorder="1" applyAlignment="1">
      <alignment vertical="center"/>
    </xf>
    <xf numFmtId="4" fontId="28" fillId="0" borderId="21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29" fillId="0" borderId="0" xfId="0" applyFont="1" applyAlignment="1">
      <alignment horizontal="left" vertical="center"/>
    </xf>
    <xf numFmtId="0" fontId="0" fillId="0" borderId="3" xfId="0" applyBorder="1" applyAlignment="1">
      <alignment vertical="center" wrapText="1"/>
    </xf>
    <xf numFmtId="0" fontId="14" fillId="0" borderId="0" xfId="0" applyFont="1" applyAlignment="1">
      <alignment horizontal="left" vertical="center"/>
    </xf>
    <xf numFmtId="0" fontId="20" fillId="0" borderId="0" xfId="0" applyFont="1" applyAlignment="1">
      <alignment horizontal="left" vertical="center"/>
    </xf>
    <xf numFmtId="4" fontId="15" fillId="0" borderId="0" xfId="0" applyNumberFormat="1" applyFont="1" applyAlignment="1">
      <alignment vertical="center"/>
    </xf>
    <xf numFmtId="0" fontId="11" fillId="0" borderId="0" xfId="0" applyFont="1" applyAlignment="1">
      <alignment vertical="center"/>
    </xf>
    <xf numFmtId="164" fontId="15" fillId="0" borderId="0" xfId="0" applyNumberFormat="1" applyFont="1" applyAlignment="1">
      <alignment horizontal="righ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right" vertical="center"/>
    </xf>
    <xf numFmtId="0" fontId="0" fillId="4" borderId="0" xfId="0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4" fillId="4" borderId="7" xfId="0" applyFont="1" applyFill="1" applyBorder="1" applyAlignment="1">
      <alignment horizontal="right" vertical="center"/>
    </xf>
    <xf numFmtId="0" fontId="4" fillId="4" borderId="7" xfId="0" applyFont="1" applyFill="1" applyBorder="1" applyAlignment="1">
      <alignment horizontal="center"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ill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0" fontId="21" fillId="4" borderId="0" xfId="0" applyFont="1" applyFill="1" applyAlignment="1">
      <alignment horizontal="left" vertical="center"/>
    </xf>
    <xf numFmtId="0" fontId="21" fillId="4" borderId="0" xfId="0" applyFont="1" applyFill="1" applyAlignment="1">
      <alignment horizontal="right" vertical="center"/>
    </xf>
    <xf numFmtId="0" fontId="30" fillId="0" borderId="0" xfId="0" applyFont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20" xfId="0" applyFont="1" applyBorder="1" applyAlignment="1">
      <alignment horizontal="left" vertical="center"/>
    </xf>
    <xf numFmtId="0" fontId="6" fillId="0" borderId="20" xfId="0" applyFont="1" applyBorder="1" applyAlignment="1">
      <alignment vertical="center"/>
    </xf>
    <xf numFmtId="4" fontId="6" fillId="0" borderId="20" xfId="0" applyNumberFormat="1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20" xfId="0" applyFont="1" applyBorder="1" applyAlignment="1">
      <alignment horizontal="left" vertical="center"/>
    </xf>
    <xf numFmtId="0" fontId="7" fillId="0" borderId="20" xfId="0" applyFont="1" applyBorder="1" applyAlignment="1">
      <alignment vertical="center"/>
    </xf>
    <xf numFmtId="4" fontId="7" fillId="0" borderId="20" xfId="0" applyNumberFormat="1" applyFont="1" applyBorder="1" applyAlignment="1">
      <alignment vertical="center"/>
    </xf>
    <xf numFmtId="0" fontId="0" fillId="0" borderId="3" xfId="0" applyBorder="1" applyAlignment="1">
      <alignment horizontal="center" vertical="center" wrapText="1"/>
    </xf>
    <xf numFmtId="0" fontId="21" fillId="4" borderId="16" xfId="0" applyFont="1" applyFill="1" applyBorder="1" applyAlignment="1">
      <alignment horizontal="center" vertical="center" wrapText="1"/>
    </xf>
    <xf numFmtId="0" fontId="21" fillId="4" borderId="17" xfId="0" applyFont="1" applyFill="1" applyBorder="1" applyAlignment="1">
      <alignment horizontal="center" vertical="center" wrapText="1"/>
    </xf>
    <xf numFmtId="0" fontId="21" fillId="4" borderId="18" xfId="0" applyFont="1" applyFill="1" applyBorder="1" applyAlignment="1">
      <alignment horizontal="center" vertical="center" wrapText="1"/>
    </xf>
    <xf numFmtId="0" fontId="21" fillId="4" borderId="0" xfId="0" applyFont="1" applyFill="1" applyAlignment="1">
      <alignment horizontal="center" vertical="center" wrapText="1"/>
    </xf>
    <xf numFmtId="167" fontId="23" fillId="0" borderId="0" xfId="0" applyNumberFormat="1" applyFont="1"/>
    <xf numFmtId="166" fontId="31" fillId="0" borderId="12" xfId="0" applyNumberFormat="1" applyFont="1" applyBorder="1"/>
    <xf numFmtId="166" fontId="31" fillId="0" borderId="13" xfId="0" applyNumberFormat="1" applyFont="1" applyBorder="1"/>
    <xf numFmtId="167" fontId="32" fillId="0" borderId="0" xfId="0" applyNumberFormat="1" applyFont="1" applyAlignment="1">
      <alignment vertical="center"/>
    </xf>
    <xf numFmtId="0" fontId="8" fillId="0" borderId="3" xfId="0" applyFont="1" applyBorder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167" fontId="6" fillId="0" borderId="0" xfId="0" applyNumberFormat="1" applyFont="1"/>
    <xf numFmtId="0" fontId="8" fillId="0" borderId="14" xfId="0" applyFont="1" applyBorder="1"/>
    <xf numFmtId="166" fontId="8" fillId="0" borderId="0" xfId="0" applyNumberFormat="1" applyFont="1"/>
    <xf numFmtId="166" fontId="8" fillId="0" borderId="15" xfId="0" applyNumberFormat="1" applyFont="1" applyBorder="1"/>
    <xf numFmtId="0" fontId="8" fillId="0" borderId="0" xfId="0" applyFont="1" applyAlignment="1">
      <alignment horizontal="center"/>
    </xf>
    <xf numFmtId="167" fontId="8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167" fontId="7" fillId="0" borderId="0" xfId="0" applyNumberFormat="1" applyFont="1"/>
    <xf numFmtId="0" fontId="0" fillId="0" borderId="3" xfId="0" applyBorder="1" applyAlignment="1" applyProtection="1">
      <alignment vertical="center"/>
      <protection locked="0"/>
    </xf>
    <xf numFmtId="0" fontId="21" fillId="0" borderId="22" xfId="0" applyFont="1" applyBorder="1" applyAlignment="1" applyProtection="1">
      <alignment horizontal="center" vertical="center"/>
      <protection locked="0"/>
    </xf>
    <xf numFmtId="49" fontId="21" fillId="0" borderId="22" xfId="0" applyNumberFormat="1" applyFont="1" applyBorder="1" applyAlignment="1" applyProtection="1">
      <alignment horizontal="left" vertical="center" wrapText="1"/>
      <protection locked="0"/>
    </xf>
    <xf numFmtId="0" fontId="21" fillId="0" borderId="22" xfId="0" applyFont="1" applyBorder="1" applyAlignment="1" applyProtection="1">
      <alignment horizontal="left" vertical="center" wrapText="1"/>
      <protection locked="0"/>
    </xf>
    <xf numFmtId="0" fontId="21" fillId="0" borderId="22" xfId="0" applyFont="1" applyBorder="1" applyAlignment="1" applyProtection="1">
      <alignment horizontal="center" vertical="center" wrapText="1"/>
      <protection locked="0"/>
    </xf>
    <xf numFmtId="167" fontId="21" fillId="0" borderId="22" xfId="0" applyNumberFormat="1" applyFont="1" applyBorder="1" applyAlignment="1" applyProtection="1">
      <alignment vertical="center"/>
      <protection locked="0"/>
    </xf>
    <xf numFmtId="0" fontId="0" fillId="0" borderId="22" xfId="0" applyBorder="1" applyAlignment="1" applyProtection="1">
      <alignment vertical="center"/>
      <protection locked="0"/>
    </xf>
    <xf numFmtId="0" fontId="22" fillId="0" borderId="14" xfId="0" applyFont="1" applyBorder="1" applyAlignment="1">
      <alignment horizontal="left" vertical="center"/>
    </xf>
    <xf numFmtId="0" fontId="22" fillId="0" borderId="0" xfId="0" applyFont="1" applyAlignment="1">
      <alignment horizontal="center" vertical="center"/>
    </xf>
    <xf numFmtId="166" fontId="22" fillId="0" borderId="0" xfId="0" applyNumberFormat="1" applyFont="1" applyAlignment="1">
      <alignment vertical="center"/>
    </xf>
    <xf numFmtId="166" fontId="22" fillId="0" borderId="15" xfId="0" applyNumberFormat="1" applyFont="1" applyBorder="1" applyAlignment="1">
      <alignment vertical="center"/>
    </xf>
    <xf numFmtId="0" fontId="21" fillId="0" borderId="0" xfId="0" applyFont="1" applyAlignment="1">
      <alignment horizontal="left" vertical="center"/>
    </xf>
    <xf numFmtId="4" fontId="0" fillId="0" borderId="0" xfId="0" applyNumberFormat="1" applyAlignment="1">
      <alignment vertical="center"/>
    </xf>
    <xf numFmtId="167" fontId="0" fillId="0" borderId="0" xfId="0" applyNumberFormat="1" applyAlignment="1">
      <alignment vertical="center"/>
    </xf>
    <xf numFmtId="0" fontId="9" fillId="0" borderId="3" xfId="0" applyFont="1" applyBorder="1" applyAlignment="1">
      <alignment vertical="center"/>
    </xf>
    <xf numFmtId="0" fontId="33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 wrapText="1"/>
    </xf>
    <xf numFmtId="167" fontId="9" fillId="0" borderId="0" xfId="0" applyNumberFormat="1" applyFont="1" applyAlignment="1">
      <alignment vertical="center"/>
    </xf>
    <xf numFmtId="0" fontId="9" fillId="0" borderId="14" xfId="0" applyFont="1" applyBorder="1" applyAlignment="1">
      <alignment vertical="center"/>
    </xf>
    <xf numFmtId="0" fontId="9" fillId="0" borderId="15" xfId="0" applyFont="1" applyBorder="1" applyAlignment="1">
      <alignment vertical="center"/>
    </xf>
    <xf numFmtId="0" fontId="10" fillId="0" borderId="3" xfId="0" applyFont="1" applyBorder="1" applyAlignment="1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 wrapText="1"/>
    </xf>
    <xf numFmtId="167" fontId="10" fillId="0" borderId="0" xfId="0" applyNumberFormat="1" applyFont="1" applyAlignment="1">
      <alignment vertical="center"/>
    </xf>
    <xf numFmtId="0" fontId="10" fillId="0" borderId="14" xfId="0" applyFont="1" applyBorder="1" applyAlignment="1">
      <alignment vertical="center"/>
    </xf>
    <xf numFmtId="0" fontId="10" fillId="0" borderId="15" xfId="0" applyFont="1" applyBorder="1" applyAlignment="1">
      <alignment vertical="center"/>
    </xf>
    <xf numFmtId="0" fontId="34" fillId="0" borderId="22" xfId="0" applyFont="1" applyBorder="1" applyAlignment="1" applyProtection="1">
      <alignment horizontal="center" vertical="center"/>
      <protection locked="0"/>
    </xf>
    <xf numFmtId="49" fontId="34" fillId="0" borderId="22" xfId="0" applyNumberFormat="1" applyFont="1" applyBorder="1" applyAlignment="1" applyProtection="1">
      <alignment horizontal="left" vertical="center" wrapText="1"/>
      <protection locked="0"/>
    </xf>
    <xf numFmtId="0" fontId="34" fillId="0" borderId="22" xfId="0" applyFont="1" applyBorder="1" applyAlignment="1" applyProtection="1">
      <alignment horizontal="left" vertical="center" wrapText="1"/>
      <protection locked="0"/>
    </xf>
    <xf numFmtId="0" fontId="34" fillId="0" borderId="22" xfId="0" applyFont="1" applyBorder="1" applyAlignment="1" applyProtection="1">
      <alignment horizontal="center" vertical="center" wrapText="1"/>
      <protection locked="0"/>
    </xf>
    <xf numFmtId="167" fontId="34" fillId="0" borderId="22" xfId="0" applyNumberFormat="1" applyFont="1" applyBorder="1" applyAlignment="1" applyProtection="1">
      <alignment vertical="center"/>
      <protection locked="0"/>
    </xf>
    <xf numFmtId="0" fontId="35" fillId="0" borderId="22" xfId="0" applyFont="1" applyBorder="1" applyAlignment="1" applyProtection="1">
      <alignment vertical="center"/>
      <protection locked="0"/>
    </xf>
    <xf numFmtId="0" fontId="35" fillId="0" borderId="3" xfId="0" applyFont="1" applyBorder="1" applyAlignment="1">
      <alignment vertical="center"/>
    </xf>
    <xf numFmtId="0" fontId="34" fillId="0" borderId="14" xfId="0" applyFont="1" applyBorder="1" applyAlignment="1">
      <alignment horizontal="left" vertical="center"/>
    </xf>
    <xf numFmtId="0" fontId="34" fillId="0" borderId="0" xfId="0" applyFont="1" applyAlignment="1">
      <alignment horizontal="center" vertical="center"/>
    </xf>
    <xf numFmtId="0" fontId="22" fillId="0" borderId="19" xfId="0" applyFont="1" applyBorder="1" applyAlignment="1">
      <alignment horizontal="left" vertical="center"/>
    </xf>
    <xf numFmtId="0" fontId="22" fillId="0" borderId="20" xfId="0" applyFont="1" applyBorder="1" applyAlignment="1">
      <alignment horizontal="center" vertical="center"/>
    </xf>
    <xf numFmtId="166" fontId="22" fillId="0" borderId="20" xfId="0" applyNumberFormat="1" applyFont="1" applyBorder="1" applyAlignment="1">
      <alignment vertical="center"/>
    </xf>
    <xf numFmtId="166" fontId="22" fillId="0" borderId="21" xfId="0" applyNumberFormat="1" applyFont="1" applyBorder="1" applyAlignment="1">
      <alignment vertical="center"/>
    </xf>
    <xf numFmtId="14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0" fillId="0" borderId="0" xfId="0"/>
    <xf numFmtId="0" fontId="3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 wrapText="1"/>
    </xf>
    <xf numFmtId="4" fontId="14" fillId="0" borderId="5" xfId="0" applyNumberFormat="1" applyFont="1" applyBorder="1" applyAlignment="1">
      <alignment vertical="center"/>
    </xf>
    <xf numFmtId="0" fontId="0" fillId="0" borderId="5" xfId="0" applyBorder="1" applyAlignment="1">
      <alignment vertical="center"/>
    </xf>
    <xf numFmtId="0" fontId="1" fillId="0" borderId="0" xfId="0" applyFont="1" applyAlignment="1">
      <alignment horizontal="right" vertical="center"/>
    </xf>
    <xf numFmtId="4" fontId="16" fillId="0" borderId="0" xfId="0" applyNumberFormat="1" applyFont="1" applyAlignment="1">
      <alignment vertical="center"/>
    </xf>
    <xf numFmtId="0" fontId="15" fillId="0" borderId="0" xfId="0" applyFont="1" applyAlignment="1">
      <alignment vertical="center"/>
    </xf>
    <xf numFmtId="164" fontId="15" fillId="0" borderId="0" xfId="0" applyNumberFormat="1" applyFont="1" applyAlignment="1">
      <alignment horizontal="left" vertical="center"/>
    </xf>
    <xf numFmtId="4" fontId="17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164" fontId="1" fillId="0" borderId="0" xfId="0" applyNumberFormat="1" applyFont="1" applyAlignment="1">
      <alignment horizontal="left" vertical="center"/>
    </xf>
    <xf numFmtId="4" fontId="27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0" fontId="26" fillId="0" borderId="0" xfId="0" applyFont="1" applyAlignment="1">
      <alignment horizontal="left" vertical="center" wrapText="1"/>
    </xf>
    <xf numFmtId="4" fontId="23" fillId="0" borderId="0" xfId="0" applyNumberFormat="1" applyFont="1" applyAlignment="1">
      <alignment horizontal="right" vertical="center"/>
    </xf>
    <xf numFmtId="4" fontId="23" fillId="0" borderId="0" xfId="0" applyNumberFormat="1" applyFont="1" applyAlignment="1">
      <alignment vertical="center"/>
    </xf>
    <xf numFmtId="0" fontId="12" fillId="2" borderId="0" xfId="0" applyFont="1" applyFill="1" applyAlignment="1">
      <alignment horizontal="center" vertical="center"/>
    </xf>
    <xf numFmtId="0" fontId="21" fillId="4" borderId="6" xfId="0" applyFont="1" applyFill="1" applyBorder="1" applyAlignment="1">
      <alignment horizontal="center" vertical="center"/>
    </xf>
    <xf numFmtId="0" fontId="21" fillId="4" borderId="7" xfId="0" applyFont="1" applyFill="1" applyBorder="1" applyAlignment="1">
      <alignment horizontal="left" vertical="center"/>
    </xf>
    <xf numFmtId="0" fontId="21" fillId="4" borderId="7" xfId="0" applyFont="1" applyFill="1" applyBorder="1" applyAlignment="1">
      <alignment horizontal="center" vertical="center"/>
    </xf>
    <xf numFmtId="0" fontId="21" fillId="4" borderId="7" xfId="0" applyFont="1" applyFill="1" applyBorder="1" applyAlignment="1">
      <alignment horizontal="right" vertical="center"/>
    </xf>
    <xf numFmtId="0" fontId="21" fillId="4" borderId="8" xfId="0" applyFont="1" applyFill="1" applyBorder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19" fillId="0" borderId="11" xfId="0" applyFont="1" applyBorder="1" applyAlignment="1">
      <alignment horizontal="center" vertical="center"/>
    </xf>
    <xf numFmtId="0" fontId="19" fillId="0" borderId="12" xfId="0" applyFont="1" applyBorder="1" applyAlignment="1">
      <alignment horizontal="left" vertical="center"/>
    </xf>
    <xf numFmtId="0" fontId="20" fillId="0" borderId="14" xfId="0" applyFont="1" applyBorder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4" fillId="3" borderId="7" xfId="0" applyFont="1" applyFill="1" applyBorder="1" applyAlignment="1">
      <alignment horizontal="left" vertical="center"/>
    </xf>
    <xf numFmtId="0" fontId="0" fillId="3" borderId="7" xfId="0" applyFill="1" applyBorder="1" applyAlignment="1">
      <alignment vertical="center"/>
    </xf>
    <xf numFmtId="4" fontId="4" fillId="3" borderId="7" xfId="0" applyNumberFormat="1" applyFont="1" applyFill="1" applyBorder="1" applyAlignment="1">
      <alignment vertical="center"/>
    </xf>
    <xf numFmtId="0" fontId="0" fillId="3" borderId="8" xfId="0" applyFill="1" applyBorder="1" applyAlignment="1">
      <alignment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</cellXfs>
  <cellStyles count="2">
    <cellStyle name="Hypertextové prepojenie" xfId="1" builtinId="8"/>
    <cellStyle name="normálne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M97"/>
  <sheetViews>
    <sheetView showGridLines="0" tabSelected="1" workbookViewId="0">
      <selection activeCell="AO13" sqref="AO13"/>
    </sheetView>
  </sheetViews>
  <sheetFormatPr defaultRowHeight="11.25"/>
  <cols>
    <col min="1" max="1" width="8.33203125" customWidth="1"/>
    <col min="2" max="2" width="1.6640625" customWidth="1"/>
    <col min="3" max="3" width="4.1640625" customWidth="1"/>
    <col min="4" max="33" width="2.6640625" customWidth="1"/>
    <col min="34" max="34" width="3.33203125" customWidth="1"/>
    <col min="35" max="35" width="31.6640625" customWidth="1"/>
    <col min="36" max="37" width="2.5" customWidth="1"/>
    <col min="38" max="38" width="8.33203125" customWidth="1"/>
    <col min="39" max="39" width="3.33203125" customWidth="1"/>
    <col min="40" max="40" width="13.33203125" customWidth="1"/>
    <col min="41" max="41" width="7.5" customWidth="1"/>
    <col min="42" max="42" width="4.1640625" customWidth="1"/>
    <col min="43" max="43" width="15.6640625" hidden="1" customWidth="1"/>
    <col min="44" max="44" width="13.6640625" customWidth="1"/>
    <col min="45" max="47" width="25.83203125" hidden="1" customWidth="1"/>
    <col min="48" max="49" width="21.6640625" hidden="1" customWidth="1"/>
    <col min="50" max="51" width="25" hidden="1" customWidth="1"/>
    <col min="52" max="52" width="21.6640625" hidden="1" customWidth="1"/>
    <col min="53" max="53" width="19.1640625" hidden="1" customWidth="1"/>
    <col min="54" max="54" width="25" hidden="1" customWidth="1"/>
    <col min="55" max="55" width="21.6640625" hidden="1" customWidth="1"/>
    <col min="56" max="56" width="19.1640625" hidden="1" customWidth="1"/>
    <col min="57" max="57" width="66.5" customWidth="1"/>
    <col min="71" max="91" width="9.33203125" hidden="1"/>
  </cols>
  <sheetData>
    <row r="1" spans="1:74">
      <c r="A1" s="14" t="s">
        <v>0</v>
      </c>
      <c r="AZ1" s="14" t="s">
        <v>1</v>
      </c>
      <c r="BA1" s="14" t="s">
        <v>2</v>
      </c>
      <c r="BB1" s="14" t="s">
        <v>1</v>
      </c>
      <c r="BT1" s="14" t="s">
        <v>3</v>
      </c>
      <c r="BU1" s="14" t="s">
        <v>3</v>
      </c>
      <c r="BV1" s="14" t="s">
        <v>4</v>
      </c>
    </row>
    <row r="2" spans="1:74" ht="36.950000000000003" customHeight="1">
      <c r="AR2" s="188" t="s">
        <v>5</v>
      </c>
      <c r="AS2" s="171"/>
      <c r="AT2" s="171"/>
      <c r="AU2" s="171"/>
      <c r="AV2" s="171"/>
      <c r="AW2" s="171"/>
      <c r="AX2" s="171"/>
      <c r="AY2" s="171"/>
      <c r="AZ2" s="171"/>
      <c r="BA2" s="171"/>
      <c r="BB2" s="171"/>
      <c r="BC2" s="171"/>
      <c r="BD2" s="171"/>
      <c r="BE2" s="171"/>
      <c r="BS2" s="15" t="s">
        <v>6</v>
      </c>
      <c r="BT2" s="15" t="s">
        <v>7</v>
      </c>
    </row>
    <row r="3" spans="1:74" ht="6.95" customHeight="1">
      <c r="B3" s="16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8"/>
      <c r="BS3" s="15" t="s">
        <v>6</v>
      </c>
      <c r="BT3" s="15" t="s">
        <v>7</v>
      </c>
    </row>
    <row r="4" spans="1:74" ht="24.95" customHeight="1">
      <c r="B4" s="18"/>
      <c r="D4" s="19" t="s">
        <v>8</v>
      </c>
      <c r="AR4" s="18"/>
      <c r="AS4" s="20" t="s">
        <v>9</v>
      </c>
      <c r="BS4" s="15" t="s">
        <v>6</v>
      </c>
    </row>
    <row r="5" spans="1:74" ht="12" customHeight="1">
      <c r="B5" s="18"/>
      <c r="D5" s="21" t="s">
        <v>10</v>
      </c>
      <c r="K5" s="170" t="s">
        <v>11</v>
      </c>
      <c r="L5" s="171"/>
      <c r="M5" s="171"/>
      <c r="N5" s="171"/>
      <c r="O5" s="171"/>
      <c r="P5" s="171"/>
      <c r="Q5" s="171"/>
      <c r="R5" s="171"/>
      <c r="S5" s="171"/>
      <c r="T5" s="171"/>
      <c r="U5" s="171"/>
      <c r="V5" s="171"/>
      <c r="W5" s="171"/>
      <c r="X5" s="171"/>
      <c r="Y5" s="171"/>
      <c r="Z5" s="171"/>
      <c r="AA5" s="171"/>
      <c r="AB5" s="171"/>
      <c r="AC5" s="171"/>
      <c r="AD5" s="171"/>
      <c r="AE5" s="171"/>
      <c r="AF5" s="171"/>
      <c r="AG5" s="171"/>
      <c r="AH5" s="171"/>
      <c r="AI5" s="171"/>
      <c r="AJ5" s="171"/>
      <c r="AK5" s="171"/>
      <c r="AL5" s="171"/>
      <c r="AM5" s="171"/>
      <c r="AN5" s="171"/>
      <c r="AO5" s="171"/>
      <c r="AR5" s="18"/>
      <c r="BS5" s="15" t="s">
        <v>6</v>
      </c>
    </row>
    <row r="6" spans="1:74" ht="36.950000000000003" customHeight="1">
      <c r="B6" s="18"/>
      <c r="D6" s="23" t="s">
        <v>12</v>
      </c>
      <c r="K6" s="172" t="s">
        <v>13</v>
      </c>
      <c r="L6" s="171"/>
      <c r="M6" s="171"/>
      <c r="N6" s="171"/>
      <c r="O6" s="171"/>
      <c r="P6" s="171"/>
      <c r="Q6" s="171"/>
      <c r="R6" s="171"/>
      <c r="S6" s="171"/>
      <c r="T6" s="171"/>
      <c r="U6" s="171"/>
      <c r="V6" s="171"/>
      <c r="W6" s="171"/>
      <c r="X6" s="171"/>
      <c r="Y6" s="171"/>
      <c r="Z6" s="171"/>
      <c r="AA6" s="171"/>
      <c r="AB6" s="171"/>
      <c r="AC6" s="171"/>
      <c r="AD6" s="171"/>
      <c r="AE6" s="171"/>
      <c r="AF6" s="171"/>
      <c r="AG6" s="171"/>
      <c r="AH6" s="171"/>
      <c r="AI6" s="171"/>
      <c r="AJ6" s="171"/>
      <c r="AK6" s="171"/>
      <c r="AL6" s="171"/>
      <c r="AM6" s="171"/>
      <c r="AN6" s="171"/>
      <c r="AO6" s="171"/>
      <c r="AR6" s="18"/>
      <c r="BS6" s="15" t="s">
        <v>6</v>
      </c>
    </row>
    <row r="7" spans="1:74" ht="12" customHeight="1">
      <c r="B7" s="18"/>
      <c r="D7" s="24" t="s">
        <v>14</v>
      </c>
      <c r="K7" s="22" t="s">
        <v>1</v>
      </c>
      <c r="AK7" s="24" t="s">
        <v>15</v>
      </c>
      <c r="AN7" s="22" t="s">
        <v>1</v>
      </c>
      <c r="AR7" s="18"/>
      <c r="BS7" s="15" t="s">
        <v>6</v>
      </c>
    </row>
    <row r="8" spans="1:74" ht="12" customHeight="1">
      <c r="B8" s="18"/>
      <c r="D8" s="24" t="s">
        <v>16</v>
      </c>
      <c r="K8" s="22" t="s">
        <v>17</v>
      </c>
      <c r="AK8" s="24" t="s">
        <v>18</v>
      </c>
      <c r="AN8" s="169">
        <v>45236</v>
      </c>
      <c r="AR8" s="18"/>
      <c r="BS8" s="15" t="s">
        <v>6</v>
      </c>
    </row>
    <row r="9" spans="1:74" ht="14.45" customHeight="1">
      <c r="B9" s="18"/>
      <c r="AR9" s="18"/>
      <c r="BS9" s="15" t="s">
        <v>6</v>
      </c>
    </row>
    <row r="10" spans="1:74" ht="12" customHeight="1">
      <c r="B10" s="18"/>
      <c r="D10" s="24" t="s">
        <v>19</v>
      </c>
      <c r="AK10" s="24" t="s">
        <v>20</v>
      </c>
      <c r="AN10" s="22" t="s">
        <v>1</v>
      </c>
      <c r="AR10" s="18"/>
      <c r="BS10" s="15" t="s">
        <v>6</v>
      </c>
    </row>
    <row r="11" spans="1:74" ht="18.399999999999999" customHeight="1">
      <c r="B11" s="18"/>
      <c r="E11" s="22" t="s">
        <v>21</v>
      </c>
      <c r="AK11" s="24" t="s">
        <v>22</v>
      </c>
      <c r="AN11" s="22" t="s">
        <v>1</v>
      </c>
      <c r="AR11" s="18"/>
      <c r="BS11" s="15" t="s">
        <v>6</v>
      </c>
    </row>
    <row r="12" spans="1:74" ht="6.95" customHeight="1">
      <c r="B12" s="18"/>
      <c r="AR12" s="18"/>
      <c r="BS12" s="15" t="s">
        <v>6</v>
      </c>
    </row>
    <row r="13" spans="1:74" ht="12" customHeight="1">
      <c r="B13" s="18"/>
      <c r="D13" s="24" t="s">
        <v>23</v>
      </c>
      <c r="AK13" s="24" t="s">
        <v>20</v>
      </c>
      <c r="AN13" s="22" t="s">
        <v>1</v>
      </c>
      <c r="AR13" s="18"/>
      <c r="BS13" s="15" t="s">
        <v>6</v>
      </c>
    </row>
    <row r="14" spans="1:74" ht="12.75">
      <c r="B14" s="18"/>
      <c r="E14" s="22" t="s">
        <v>24</v>
      </c>
      <c r="AK14" s="24" t="s">
        <v>22</v>
      </c>
      <c r="AN14" s="22" t="s">
        <v>1</v>
      </c>
      <c r="AR14" s="18"/>
      <c r="BS14" s="15" t="s">
        <v>6</v>
      </c>
    </row>
    <row r="15" spans="1:74" ht="6.95" customHeight="1">
      <c r="B15" s="18"/>
      <c r="AR15" s="18"/>
      <c r="BS15" s="15" t="s">
        <v>3</v>
      </c>
    </row>
    <row r="16" spans="1:74" ht="12" customHeight="1">
      <c r="B16" s="18"/>
      <c r="D16" s="24" t="s">
        <v>25</v>
      </c>
      <c r="AK16" s="24" t="s">
        <v>20</v>
      </c>
      <c r="AN16" s="22" t="s">
        <v>1</v>
      </c>
      <c r="AR16" s="18"/>
      <c r="BS16" s="15" t="s">
        <v>3</v>
      </c>
    </row>
    <row r="17" spans="2:71" ht="18.399999999999999" customHeight="1">
      <c r="B17" s="18"/>
      <c r="E17" s="22" t="s">
        <v>26</v>
      </c>
      <c r="AK17" s="24" t="s">
        <v>22</v>
      </c>
      <c r="AN17" s="22" t="s">
        <v>1</v>
      </c>
      <c r="AR17" s="18"/>
      <c r="BS17" s="15" t="s">
        <v>27</v>
      </c>
    </row>
    <row r="18" spans="2:71" ht="6.95" customHeight="1">
      <c r="B18" s="18"/>
      <c r="AR18" s="18"/>
      <c r="BS18" s="15" t="s">
        <v>28</v>
      </c>
    </row>
    <row r="19" spans="2:71" ht="12" customHeight="1">
      <c r="B19" s="18"/>
      <c r="D19" s="24" t="s">
        <v>29</v>
      </c>
      <c r="AK19" s="24" t="s">
        <v>20</v>
      </c>
      <c r="AN19" s="22" t="s">
        <v>1</v>
      </c>
      <c r="AR19" s="18"/>
      <c r="BS19" s="15" t="s">
        <v>28</v>
      </c>
    </row>
    <row r="20" spans="2:71" ht="18.399999999999999" customHeight="1">
      <c r="B20" s="18"/>
      <c r="E20" s="22" t="s">
        <v>26</v>
      </c>
      <c r="AK20" s="24" t="s">
        <v>22</v>
      </c>
      <c r="AN20" s="22" t="s">
        <v>1</v>
      </c>
      <c r="AR20" s="18"/>
      <c r="BS20" s="15" t="s">
        <v>27</v>
      </c>
    </row>
    <row r="21" spans="2:71" ht="6.95" customHeight="1">
      <c r="B21" s="18"/>
      <c r="AR21" s="18"/>
    </row>
    <row r="22" spans="2:71" ht="12" customHeight="1">
      <c r="B22" s="18"/>
      <c r="D22" s="24" t="s">
        <v>30</v>
      </c>
      <c r="AR22" s="18"/>
    </row>
    <row r="23" spans="2:71" ht="16.5" customHeight="1">
      <c r="B23" s="18"/>
      <c r="E23" s="173" t="s">
        <v>1</v>
      </c>
      <c r="F23" s="173"/>
      <c r="G23" s="173"/>
      <c r="H23" s="173"/>
      <c r="I23" s="173"/>
      <c r="J23" s="173"/>
      <c r="K23" s="173"/>
      <c r="L23" s="173"/>
      <c r="M23" s="173"/>
      <c r="N23" s="173"/>
      <c r="O23" s="173"/>
      <c r="P23" s="173"/>
      <c r="Q23" s="173"/>
      <c r="R23" s="173"/>
      <c r="S23" s="173"/>
      <c r="T23" s="173"/>
      <c r="U23" s="173"/>
      <c r="V23" s="173"/>
      <c r="W23" s="173"/>
      <c r="X23" s="173"/>
      <c r="Y23" s="173"/>
      <c r="Z23" s="173"/>
      <c r="AA23" s="173"/>
      <c r="AB23" s="173"/>
      <c r="AC23" s="173"/>
      <c r="AD23" s="173"/>
      <c r="AE23" s="173"/>
      <c r="AF23" s="173"/>
      <c r="AG23" s="173"/>
      <c r="AH23" s="173"/>
      <c r="AI23" s="173"/>
      <c r="AJ23" s="173"/>
      <c r="AK23" s="173"/>
      <c r="AL23" s="173"/>
      <c r="AM23" s="173"/>
      <c r="AN23" s="173"/>
      <c r="AR23" s="18"/>
    </row>
    <row r="24" spans="2:71" ht="6.95" customHeight="1">
      <c r="B24" s="18"/>
      <c r="AR24" s="18"/>
    </row>
    <row r="25" spans="2:71" ht="6.95" customHeight="1">
      <c r="B25" s="18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26"/>
      <c r="AE25" s="26"/>
      <c r="AF25" s="26"/>
      <c r="AG25" s="26"/>
      <c r="AH25" s="26"/>
      <c r="AI25" s="26"/>
      <c r="AJ25" s="26"/>
      <c r="AK25" s="26"/>
      <c r="AL25" s="26"/>
      <c r="AM25" s="26"/>
      <c r="AN25" s="26"/>
      <c r="AO25" s="26"/>
      <c r="AR25" s="18"/>
    </row>
    <row r="26" spans="2:71" s="1" customFormat="1" ht="25.9" customHeight="1">
      <c r="B26" s="27"/>
      <c r="D26" s="28" t="s">
        <v>31</v>
      </c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29"/>
      <c r="AH26" s="29"/>
      <c r="AI26" s="29"/>
      <c r="AJ26" s="29"/>
      <c r="AK26" s="174">
        <f>ROUND(AG94,2)</f>
        <v>0</v>
      </c>
      <c r="AL26" s="175"/>
      <c r="AM26" s="175"/>
      <c r="AN26" s="175"/>
      <c r="AO26" s="175"/>
      <c r="AR26" s="27"/>
    </row>
    <row r="27" spans="2:71" s="1" customFormat="1" ht="6.95" customHeight="1">
      <c r="B27" s="27"/>
      <c r="AR27" s="27"/>
    </row>
    <row r="28" spans="2:71" s="1" customFormat="1" ht="12.75">
      <c r="B28" s="27"/>
      <c r="L28" s="176" t="s">
        <v>32</v>
      </c>
      <c r="M28" s="176"/>
      <c r="N28" s="176"/>
      <c r="O28" s="176"/>
      <c r="P28" s="176"/>
      <c r="W28" s="176" t="s">
        <v>33</v>
      </c>
      <c r="X28" s="176"/>
      <c r="Y28" s="176"/>
      <c r="Z28" s="176"/>
      <c r="AA28" s="176"/>
      <c r="AB28" s="176"/>
      <c r="AC28" s="176"/>
      <c r="AD28" s="176"/>
      <c r="AE28" s="176"/>
      <c r="AK28" s="176" t="s">
        <v>34</v>
      </c>
      <c r="AL28" s="176"/>
      <c r="AM28" s="176"/>
      <c r="AN28" s="176"/>
      <c r="AO28" s="176"/>
      <c r="AR28" s="27"/>
    </row>
    <row r="29" spans="2:71" s="2" customFormat="1" ht="14.45" customHeight="1">
      <c r="B29" s="31"/>
      <c r="D29" s="24" t="s">
        <v>35</v>
      </c>
      <c r="F29" s="32" t="s">
        <v>36</v>
      </c>
      <c r="L29" s="179">
        <v>0.2</v>
      </c>
      <c r="M29" s="178"/>
      <c r="N29" s="178"/>
      <c r="O29" s="178"/>
      <c r="P29" s="178"/>
      <c r="Q29" s="33"/>
      <c r="R29" s="33"/>
      <c r="S29" s="33"/>
      <c r="T29" s="33"/>
      <c r="U29" s="33"/>
      <c r="V29" s="33"/>
      <c r="W29" s="177">
        <f>ROUND(AZ94, 2)</f>
        <v>0</v>
      </c>
      <c r="X29" s="178"/>
      <c r="Y29" s="178"/>
      <c r="Z29" s="178"/>
      <c r="AA29" s="178"/>
      <c r="AB29" s="178"/>
      <c r="AC29" s="178"/>
      <c r="AD29" s="178"/>
      <c r="AE29" s="178"/>
      <c r="AF29" s="33"/>
      <c r="AG29" s="33"/>
      <c r="AH29" s="33"/>
      <c r="AI29" s="33"/>
      <c r="AJ29" s="33"/>
      <c r="AK29" s="177">
        <f>ROUND(AV94, 2)</f>
        <v>0</v>
      </c>
      <c r="AL29" s="178"/>
      <c r="AM29" s="178"/>
      <c r="AN29" s="178"/>
      <c r="AO29" s="178"/>
      <c r="AP29" s="33"/>
      <c r="AQ29" s="33"/>
      <c r="AR29" s="34"/>
      <c r="AS29" s="33"/>
      <c r="AT29" s="33"/>
      <c r="AU29" s="33"/>
      <c r="AV29" s="33"/>
      <c r="AW29" s="33"/>
      <c r="AX29" s="33"/>
      <c r="AY29" s="33"/>
      <c r="AZ29" s="33"/>
    </row>
    <row r="30" spans="2:71" s="2" customFormat="1" ht="14.45" customHeight="1">
      <c r="B30" s="31"/>
      <c r="F30" s="32" t="s">
        <v>37</v>
      </c>
      <c r="L30" s="182">
        <v>0.2</v>
      </c>
      <c r="M30" s="181"/>
      <c r="N30" s="181"/>
      <c r="O30" s="181"/>
      <c r="P30" s="181"/>
      <c r="W30" s="180">
        <f>ROUND(BA94, 2)</f>
        <v>0</v>
      </c>
      <c r="X30" s="181"/>
      <c r="Y30" s="181"/>
      <c r="Z30" s="181"/>
      <c r="AA30" s="181"/>
      <c r="AB30" s="181"/>
      <c r="AC30" s="181"/>
      <c r="AD30" s="181"/>
      <c r="AE30" s="181"/>
      <c r="AK30" s="180">
        <f>ROUND(AW94, 2)</f>
        <v>0</v>
      </c>
      <c r="AL30" s="181"/>
      <c r="AM30" s="181"/>
      <c r="AN30" s="181"/>
      <c r="AO30" s="181"/>
      <c r="AR30" s="31"/>
    </row>
    <row r="31" spans="2:71" s="2" customFormat="1" ht="14.45" hidden="1" customHeight="1">
      <c r="B31" s="31"/>
      <c r="F31" s="24" t="s">
        <v>38</v>
      </c>
      <c r="L31" s="182">
        <v>0.2</v>
      </c>
      <c r="M31" s="181"/>
      <c r="N31" s="181"/>
      <c r="O31" s="181"/>
      <c r="P31" s="181"/>
      <c r="W31" s="180">
        <f>ROUND(BB94, 2)</f>
        <v>0</v>
      </c>
      <c r="X31" s="181"/>
      <c r="Y31" s="181"/>
      <c r="Z31" s="181"/>
      <c r="AA31" s="181"/>
      <c r="AB31" s="181"/>
      <c r="AC31" s="181"/>
      <c r="AD31" s="181"/>
      <c r="AE31" s="181"/>
      <c r="AK31" s="180">
        <v>0</v>
      </c>
      <c r="AL31" s="181"/>
      <c r="AM31" s="181"/>
      <c r="AN31" s="181"/>
      <c r="AO31" s="181"/>
      <c r="AR31" s="31"/>
    </row>
    <row r="32" spans="2:71" s="2" customFormat="1" ht="14.45" hidden="1" customHeight="1">
      <c r="B32" s="31"/>
      <c r="F32" s="24" t="s">
        <v>39</v>
      </c>
      <c r="L32" s="182">
        <v>0.2</v>
      </c>
      <c r="M32" s="181"/>
      <c r="N32" s="181"/>
      <c r="O32" s="181"/>
      <c r="P32" s="181"/>
      <c r="W32" s="180">
        <f>ROUND(BC94, 2)</f>
        <v>0</v>
      </c>
      <c r="X32" s="181"/>
      <c r="Y32" s="181"/>
      <c r="Z32" s="181"/>
      <c r="AA32" s="181"/>
      <c r="AB32" s="181"/>
      <c r="AC32" s="181"/>
      <c r="AD32" s="181"/>
      <c r="AE32" s="181"/>
      <c r="AK32" s="180">
        <v>0</v>
      </c>
      <c r="AL32" s="181"/>
      <c r="AM32" s="181"/>
      <c r="AN32" s="181"/>
      <c r="AO32" s="181"/>
      <c r="AR32" s="31"/>
    </row>
    <row r="33" spans="2:52" s="2" customFormat="1" ht="14.45" hidden="1" customHeight="1">
      <c r="B33" s="31"/>
      <c r="F33" s="32" t="s">
        <v>40</v>
      </c>
      <c r="L33" s="179">
        <v>0</v>
      </c>
      <c r="M33" s="178"/>
      <c r="N33" s="178"/>
      <c r="O33" s="178"/>
      <c r="P33" s="178"/>
      <c r="Q33" s="33"/>
      <c r="R33" s="33"/>
      <c r="S33" s="33"/>
      <c r="T33" s="33"/>
      <c r="U33" s="33"/>
      <c r="V33" s="33"/>
      <c r="W33" s="177">
        <f>ROUND(BD94, 2)</f>
        <v>0</v>
      </c>
      <c r="X33" s="178"/>
      <c r="Y33" s="178"/>
      <c r="Z33" s="178"/>
      <c r="AA33" s="178"/>
      <c r="AB33" s="178"/>
      <c r="AC33" s="178"/>
      <c r="AD33" s="178"/>
      <c r="AE33" s="178"/>
      <c r="AF33" s="33"/>
      <c r="AG33" s="33"/>
      <c r="AH33" s="33"/>
      <c r="AI33" s="33"/>
      <c r="AJ33" s="33"/>
      <c r="AK33" s="177">
        <v>0</v>
      </c>
      <c r="AL33" s="178"/>
      <c r="AM33" s="178"/>
      <c r="AN33" s="178"/>
      <c r="AO33" s="178"/>
      <c r="AP33" s="33"/>
      <c r="AQ33" s="33"/>
      <c r="AR33" s="34"/>
      <c r="AS33" s="33"/>
      <c r="AT33" s="33"/>
      <c r="AU33" s="33"/>
      <c r="AV33" s="33"/>
      <c r="AW33" s="33"/>
      <c r="AX33" s="33"/>
      <c r="AY33" s="33"/>
      <c r="AZ33" s="33"/>
    </row>
    <row r="34" spans="2:52" s="1" customFormat="1" ht="6.95" customHeight="1">
      <c r="B34" s="27"/>
      <c r="AR34" s="27"/>
    </row>
    <row r="35" spans="2:52" s="1" customFormat="1" ht="25.9" customHeight="1">
      <c r="B35" s="27"/>
      <c r="C35" s="35"/>
      <c r="D35" s="36" t="s">
        <v>41</v>
      </c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8" t="s">
        <v>42</v>
      </c>
      <c r="U35" s="37"/>
      <c r="V35" s="37"/>
      <c r="W35" s="37"/>
      <c r="X35" s="203" t="s">
        <v>43</v>
      </c>
      <c r="Y35" s="204"/>
      <c r="Z35" s="204"/>
      <c r="AA35" s="204"/>
      <c r="AB35" s="204"/>
      <c r="AC35" s="37"/>
      <c r="AD35" s="37"/>
      <c r="AE35" s="37"/>
      <c r="AF35" s="37"/>
      <c r="AG35" s="37"/>
      <c r="AH35" s="37"/>
      <c r="AI35" s="37"/>
      <c r="AJ35" s="37"/>
      <c r="AK35" s="205">
        <f>SUM(AK26:AK33)</f>
        <v>0</v>
      </c>
      <c r="AL35" s="204"/>
      <c r="AM35" s="204"/>
      <c r="AN35" s="204"/>
      <c r="AO35" s="206"/>
      <c r="AP35" s="35"/>
      <c r="AQ35" s="35"/>
      <c r="AR35" s="27"/>
    </row>
    <row r="36" spans="2:52" s="1" customFormat="1" ht="6.95" customHeight="1">
      <c r="B36" s="27"/>
      <c r="AR36" s="27"/>
    </row>
    <row r="37" spans="2:52" s="1" customFormat="1" ht="14.45" customHeight="1">
      <c r="B37" s="27"/>
      <c r="AR37" s="27"/>
    </row>
    <row r="38" spans="2:52" ht="14.45" customHeight="1">
      <c r="B38" s="18"/>
      <c r="AR38" s="18"/>
    </row>
    <row r="39" spans="2:52" ht="14.45" customHeight="1">
      <c r="B39" s="18"/>
      <c r="AR39" s="18"/>
    </row>
    <row r="40" spans="2:52" ht="14.45" customHeight="1">
      <c r="B40" s="18"/>
      <c r="AR40" s="18"/>
    </row>
    <row r="41" spans="2:52" ht="14.45" customHeight="1">
      <c r="B41" s="18"/>
      <c r="AR41" s="18"/>
    </row>
    <row r="42" spans="2:52" ht="14.45" customHeight="1">
      <c r="B42" s="18"/>
      <c r="AR42" s="18"/>
    </row>
    <row r="43" spans="2:52" ht="14.45" customHeight="1">
      <c r="B43" s="18"/>
      <c r="AR43" s="18"/>
    </row>
    <row r="44" spans="2:52" ht="14.45" customHeight="1">
      <c r="B44" s="18"/>
      <c r="AR44" s="18"/>
    </row>
    <row r="45" spans="2:52" ht="14.45" customHeight="1">
      <c r="B45" s="18"/>
      <c r="AR45" s="18"/>
    </row>
    <row r="46" spans="2:52" ht="14.45" customHeight="1">
      <c r="B46" s="18"/>
      <c r="AR46" s="18"/>
    </row>
    <row r="47" spans="2:52" ht="14.45" customHeight="1">
      <c r="B47" s="18"/>
      <c r="AR47" s="18"/>
    </row>
    <row r="48" spans="2:52" ht="14.45" customHeight="1">
      <c r="B48" s="18"/>
      <c r="AR48" s="18"/>
    </row>
    <row r="49" spans="2:44" s="1" customFormat="1" ht="14.45" customHeight="1">
      <c r="B49" s="27"/>
      <c r="D49" s="39" t="s">
        <v>44</v>
      </c>
      <c r="E49" s="40"/>
      <c r="F49" s="40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0"/>
      <c r="S49" s="40"/>
      <c r="T49" s="40"/>
      <c r="U49" s="40"/>
      <c r="V49" s="40"/>
      <c r="W49" s="40"/>
      <c r="X49" s="40"/>
      <c r="Y49" s="40"/>
      <c r="Z49" s="40"/>
      <c r="AA49" s="40"/>
      <c r="AB49" s="40"/>
      <c r="AC49" s="40"/>
      <c r="AD49" s="40"/>
      <c r="AE49" s="40"/>
      <c r="AF49" s="40"/>
      <c r="AG49" s="40"/>
      <c r="AH49" s="39" t="s">
        <v>45</v>
      </c>
      <c r="AI49" s="40"/>
      <c r="AJ49" s="40"/>
      <c r="AK49" s="40"/>
      <c r="AL49" s="40"/>
      <c r="AM49" s="40"/>
      <c r="AN49" s="40"/>
      <c r="AO49" s="40"/>
      <c r="AR49" s="27"/>
    </row>
    <row r="50" spans="2:44">
      <c r="B50" s="18"/>
      <c r="AR50" s="18"/>
    </row>
    <row r="51" spans="2:44">
      <c r="B51" s="18"/>
      <c r="AR51" s="18"/>
    </row>
    <row r="52" spans="2:44">
      <c r="B52" s="18"/>
      <c r="AR52" s="18"/>
    </row>
    <row r="53" spans="2:44">
      <c r="B53" s="18"/>
      <c r="AR53" s="18"/>
    </row>
    <row r="54" spans="2:44">
      <c r="B54" s="18"/>
      <c r="AR54" s="18"/>
    </row>
    <row r="55" spans="2:44">
      <c r="B55" s="18"/>
      <c r="AR55" s="18"/>
    </row>
    <row r="56" spans="2:44">
      <c r="B56" s="18"/>
      <c r="AR56" s="18"/>
    </row>
    <row r="57" spans="2:44">
      <c r="B57" s="18"/>
      <c r="AR57" s="18"/>
    </row>
    <row r="58" spans="2:44">
      <c r="B58" s="18"/>
      <c r="AR58" s="18"/>
    </row>
    <row r="59" spans="2:44">
      <c r="B59" s="18"/>
      <c r="AR59" s="18"/>
    </row>
    <row r="60" spans="2:44" s="1" customFormat="1" ht="12.75">
      <c r="B60" s="27"/>
      <c r="D60" s="41" t="s">
        <v>46</v>
      </c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41" t="s">
        <v>47</v>
      </c>
      <c r="W60" s="29"/>
      <c r="X60" s="29"/>
      <c r="Y60" s="29"/>
      <c r="Z60" s="29"/>
      <c r="AA60" s="29"/>
      <c r="AB60" s="29"/>
      <c r="AC60" s="29"/>
      <c r="AD60" s="29"/>
      <c r="AE60" s="29"/>
      <c r="AF60" s="29"/>
      <c r="AG60" s="29"/>
      <c r="AH60" s="41" t="s">
        <v>46</v>
      </c>
      <c r="AI60" s="29"/>
      <c r="AJ60" s="29"/>
      <c r="AK60" s="29"/>
      <c r="AL60" s="29"/>
      <c r="AM60" s="41" t="s">
        <v>47</v>
      </c>
      <c r="AN60" s="29"/>
      <c r="AO60" s="29"/>
      <c r="AR60" s="27"/>
    </row>
    <row r="61" spans="2:44">
      <c r="B61" s="18"/>
      <c r="AR61" s="18"/>
    </row>
    <row r="62" spans="2:44">
      <c r="B62" s="18"/>
      <c r="AR62" s="18"/>
    </row>
    <row r="63" spans="2:44">
      <c r="B63" s="18"/>
      <c r="AR63" s="18"/>
    </row>
    <row r="64" spans="2:44" s="1" customFormat="1" ht="12.75">
      <c r="B64" s="27"/>
      <c r="D64" s="39" t="s">
        <v>48</v>
      </c>
      <c r="E64" s="40"/>
      <c r="F64" s="40"/>
      <c r="G64" s="40"/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0"/>
      <c r="Z64" s="40"/>
      <c r="AA64" s="40"/>
      <c r="AB64" s="40"/>
      <c r="AC64" s="40"/>
      <c r="AD64" s="40"/>
      <c r="AE64" s="40"/>
      <c r="AF64" s="40"/>
      <c r="AG64" s="40"/>
      <c r="AH64" s="39" t="s">
        <v>49</v>
      </c>
      <c r="AI64" s="40"/>
      <c r="AJ64" s="40"/>
      <c r="AK64" s="40"/>
      <c r="AL64" s="40"/>
      <c r="AM64" s="40"/>
      <c r="AN64" s="40"/>
      <c r="AO64" s="40"/>
      <c r="AR64" s="27"/>
    </row>
    <row r="65" spans="2:44">
      <c r="B65" s="18"/>
      <c r="AR65" s="18"/>
    </row>
    <row r="66" spans="2:44">
      <c r="B66" s="18"/>
      <c r="AR66" s="18"/>
    </row>
    <row r="67" spans="2:44">
      <c r="B67" s="18"/>
      <c r="AR67" s="18"/>
    </row>
    <row r="68" spans="2:44">
      <c r="B68" s="18"/>
      <c r="AR68" s="18"/>
    </row>
    <row r="69" spans="2:44">
      <c r="B69" s="18"/>
      <c r="AR69" s="18"/>
    </row>
    <row r="70" spans="2:44">
      <c r="B70" s="18"/>
      <c r="AR70" s="18"/>
    </row>
    <row r="71" spans="2:44">
      <c r="B71" s="18"/>
      <c r="AR71" s="18"/>
    </row>
    <row r="72" spans="2:44">
      <c r="B72" s="18"/>
      <c r="AR72" s="18"/>
    </row>
    <row r="73" spans="2:44">
      <c r="B73" s="18"/>
      <c r="AR73" s="18"/>
    </row>
    <row r="74" spans="2:44">
      <c r="B74" s="18"/>
      <c r="AR74" s="18"/>
    </row>
    <row r="75" spans="2:44" s="1" customFormat="1" ht="12.75">
      <c r="B75" s="27"/>
      <c r="D75" s="41" t="s">
        <v>46</v>
      </c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41" t="s">
        <v>47</v>
      </c>
      <c r="W75" s="29"/>
      <c r="X75" s="29"/>
      <c r="Y75" s="29"/>
      <c r="Z75" s="29"/>
      <c r="AA75" s="29"/>
      <c r="AB75" s="29"/>
      <c r="AC75" s="29"/>
      <c r="AD75" s="29"/>
      <c r="AE75" s="29"/>
      <c r="AF75" s="29"/>
      <c r="AG75" s="29"/>
      <c r="AH75" s="41" t="s">
        <v>46</v>
      </c>
      <c r="AI75" s="29"/>
      <c r="AJ75" s="29"/>
      <c r="AK75" s="29"/>
      <c r="AL75" s="29"/>
      <c r="AM75" s="41" t="s">
        <v>47</v>
      </c>
      <c r="AN75" s="29"/>
      <c r="AO75" s="29"/>
      <c r="AR75" s="27"/>
    </row>
    <row r="76" spans="2:44" s="1" customFormat="1">
      <c r="B76" s="27"/>
      <c r="AR76" s="27"/>
    </row>
    <row r="77" spans="2:44" s="1" customFormat="1" ht="6.95" customHeight="1">
      <c r="B77" s="42"/>
      <c r="C77" s="43"/>
      <c r="D77" s="43"/>
      <c r="E77" s="43"/>
      <c r="F77" s="43"/>
      <c r="G77" s="43"/>
      <c r="H77" s="43"/>
      <c r="I77" s="43"/>
      <c r="J77" s="43"/>
      <c r="K77" s="43"/>
      <c r="L77" s="43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  <c r="AA77" s="43"/>
      <c r="AB77" s="43"/>
      <c r="AC77" s="43"/>
      <c r="AD77" s="43"/>
      <c r="AE77" s="43"/>
      <c r="AF77" s="43"/>
      <c r="AG77" s="43"/>
      <c r="AH77" s="43"/>
      <c r="AI77" s="43"/>
      <c r="AJ77" s="43"/>
      <c r="AK77" s="43"/>
      <c r="AL77" s="43"/>
      <c r="AM77" s="43"/>
      <c r="AN77" s="43"/>
      <c r="AO77" s="43"/>
      <c r="AP77" s="43"/>
      <c r="AQ77" s="43"/>
      <c r="AR77" s="27"/>
    </row>
    <row r="81" spans="1:91" s="1" customFormat="1" ht="6.95" customHeight="1">
      <c r="B81" s="44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5"/>
      <c r="AE81" s="45"/>
      <c r="AF81" s="45"/>
      <c r="AG81" s="45"/>
      <c r="AH81" s="45"/>
      <c r="AI81" s="45"/>
      <c r="AJ81" s="45"/>
      <c r="AK81" s="45"/>
      <c r="AL81" s="45"/>
      <c r="AM81" s="45"/>
      <c r="AN81" s="45"/>
      <c r="AO81" s="45"/>
      <c r="AP81" s="45"/>
      <c r="AQ81" s="45"/>
      <c r="AR81" s="27"/>
    </row>
    <row r="82" spans="1:91" s="1" customFormat="1" ht="24.95" customHeight="1">
      <c r="B82" s="27"/>
      <c r="C82" s="19" t="s">
        <v>50</v>
      </c>
      <c r="AR82" s="27"/>
    </row>
    <row r="83" spans="1:91" s="1" customFormat="1" ht="6.95" customHeight="1">
      <c r="B83" s="27"/>
      <c r="AR83" s="27"/>
    </row>
    <row r="84" spans="1:91" s="3" customFormat="1" ht="12" customHeight="1">
      <c r="B84" s="46"/>
      <c r="C84" s="24" t="s">
        <v>10</v>
      </c>
      <c r="L84" s="3" t="str">
        <f>K5</f>
        <v>31012</v>
      </c>
      <c r="AR84" s="46"/>
    </row>
    <row r="85" spans="1:91" s="4" customFormat="1" ht="36.950000000000003" customHeight="1">
      <c r="B85" s="47"/>
      <c r="C85" s="48" t="s">
        <v>12</v>
      </c>
      <c r="L85" s="194" t="str">
        <f>K6</f>
        <v>Stavebné úpravy maštale pre voľné ustajnenie HD, č. 305, k.u.Zbudský Rokytov</v>
      </c>
      <c r="M85" s="195"/>
      <c r="N85" s="195"/>
      <c r="O85" s="195"/>
      <c r="P85" s="195"/>
      <c r="Q85" s="195"/>
      <c r="R85" s="195"/>
      <c r="S85" s="195"/>
      <c r="T85" s="195"/>
      <c r="U85" s="195"/>
      <c r="V85" s="195"/>
      <c r="W85" s="195"/>
      <c r="X85" s="195"/>
      <c r="Y85" s="195"/>
      <c r="Z85" s="195"/>
      <c r="AA85" s="195"/>
      <c r="AB85" s="195"/>
      <c r="AC85" s="195"/>
      <c r="AD85" s="195"/>
      <c r="AE85" s="195"/>
      <c r="AF85" s="195"/>
      <c r="AG85" s="195"/>
      <c r="AH85" s="195"/>
      <c r="AI85" s="195"/>
      <c r="AJ85" s="195"/>
      <c r="AK85" s="195"/>
      <c r="AL85" s="195"/>
      <c r="AM85" s="195"/>
      <c r="AN85" s="195"/>
      <c r="AO85" s="195"/>
      <c r="AR85" s="47"/>
    </row>
    <row r="86" spans="1:91" s="1" customFormat="1" ht="6.95" customHeight="1">
      <c r="B86" s="27"/>
      <c r="AR86" s="27"/>
    </row>
    <row r="87" spans="1:91" s="1" customFormat="1" ht="12" customHeight="1">
      <c r="B87" s="27"/>
      <c r="C87" s="24" t="s">
        <v>16</v>
      </c>
      <c r="L87" s="49" t="str">
        <f>IF(K8="","",K8)</f>
        <v>Zbudský Rokytov, okr.Humenné</v>
      </c>
      <c r="AI87" s="24" t="s">
        <v>18</v>
      </c>
      <c r="AM87" s="196">
        <f>IF(AN8= "","",AN8)</f>
        <v>45236</v>
      </c>
      <c r="AN87" s="196"/>
      <c r="AR87" s="27"/>
    </row>
    <row r="88" spans="1:91" s="1" customFormat="1" ht="6.95" customHeight="1">
      <c r="B88" s="27"/>
      <c r="AR88" s="27"/>
    </row>
    <row r="89" spans="1:91" s="1" customFormat="1" ht="15.2" customHeight="1">
      <c r="B89" s="27"/>
      <c r="C89" s="24" t="s">
        <v>19</v>
      </c>
      <c r="L89" s="3" t="str">
        <f>IF(E11= "","",E11)</f>
        <v>Notax Consolting s.r.o.</v>
      </c>
      <c r="AI89" s="24" t="s">
        <v>25</v>
      </c>
      <c r="AM89" s="197" t="str">
        <f>IF(E17="","",E17)</f>
        <v>Ing.Mária Salanciová</v>
      </c>
      <c r="AN89" s="198"/>
      <c r="AO89" s="198"/>
      <c r="AP89" s="198"/>
      <c r="AR89" s="27"/>
      <c r="AS89" s="199" t="s">
        <v>51</v>
      </c>
      <c r="AT89" s="200"/>
      <c r="AU89" s="51"/>
      <c r="AV89" s="51"/>
      <c r="AW89" s="51"/>
      <c r="AX89" s="51"/>
      <c r="AY89" s="51"/>
      <c r="AZ89" s="51"/>
      <c r="BA89" s="51"/>
      <c r="BB89" s="51"/>
      <c r="BC89" s="51"/>
      <c r="BD89" s="52"/>
    </row>
    <row r="90" spans="1:91" s="1" customFormat="1" ht="15.2" customHeight="1">
      <c r="B90" s="27"/>
      <c r="C90" s="24" t="s">
        <v>23</v>
      </c>
      <c r="L90" s="3" t="str">
        <f>IF(E14="","",E14)</f>
        <v xml:space="preserve"> </v>
      </c>
      <c r="AI90" s="24" t="s">
        <v>29</v>
      </c>
      <c r="AM90" s="197" t="str">
        <f>IF(E20="","",E20)</f>
        <v>Ing.Mária Salanciová</v>
      </c>
      <c r="AN90" s="198"/>
      <c r="AO90" s="198"/>
      <c r="AP90" s="198"/>
      <c r="AR90" s="27"/>
      <c r="AS90" s="201"/>
      <c r="AT90" s="202"/>
      <c r="BD90" s="53"/>
    </row>
    <row r="91" spans="1:91" s="1" customFormat="1" ht="10.9" customHeight="1">
      <c r="B91" s="27"/>
      <c r="AR91" s="27"/>
      <c r="AS91" s="201"/>
      <c r="AT91" s="202"/>
      <c r="BD91" s="53"/>
    </row>
    <row r="92" spans="1:91" s="1" customFormat="1" ht="29.25" customHeight="1">
      <c r="B92" s="27"/>
      <c r="C92" s="189" t="s">
        <v>52</v>
      </c>
      <c r="D92" s="190"/>
      <c r="E92" s="190"/>
      <c r="F92" s="190"/>
      <c r="G92" s="190"/>
      <c r="H92" s="54"/>
      <c r="I92" s="191" t="s">
        <v>53</v>
      </c>
      <c r="J92" s="190"/>
      <c r="K92" s="190"/>
      <c r="L92" s="190"/>
      <c r="M92" s="190"/>
      <c r="N92" s="190"/>
      <c r="O92" s="190"/>
      <c r="P92" s="190"/>
      <c r="Q92" s="190"/>
      <c r="R92" s="190"/>
      <c r="S92" s="190"/>
      <c r="T92" s="190"/>
      <c r="U92" s="190"/>
      <c r="V92" s="190"/>
      <c r="W92" s="190"/>
      <c r="X92" s="190"/>
      <c r="Y92" s="190"/>
      <c r="Z92" s="190"/>
      <c r="AA92" s="190"/>
      <c r="AB92" s="190"/>
      <c r="AC92" s="190"/>
      <c r="AD92" s="190"/>
      <c r="AE92" s="190"/>
      <c r="AF92" s="190"/>
      <c r="AG92" s="192" t="s">
        <v>54</v>
      </c>
      <c r="AH92" s="190"/>
      <c r="AI92" s="190"/>
      <c r="AJ92" s="190"/>
      <c r="AK92" s="190"/>
      <c r="AL92" s="190"/>
      <c r="AM92" s="190"/>
      <c r="AN92" s="191" t="s">
        <v>55</v>
      </c>
      <c r="AO92" s="190"/>
      <c r="AP92" s="193"/>
      <c r="AQ92" s="55" t="s">
        <v>56</v>
      </c>
      <c r="AR92" s="27"/>
      <c r="AS92" s="56" t="s">
        <v>57</v>
      </c>
      <c r="AT92" s="57" t="s">
        <v>58</v>
      </c>
      <c r="AU92" s="57" t="s">
        <v>59</v>
      </c>
      <c r="AV92" s="57" t="s">
        <v>60</v>
      </c>
      <c r="AW92" s="57" t="s">
        <v>61</v>
      </c>
      <c r="AX92" s="57" t="s">
        <v>62</v>
      </c>
      <c r="AY92" s="57" t="s">
        <v>63</v>
      </c>
      <c r="AZ92" s="57" t="s">
        <v>64</v>
      </c>
      <c r="BA92" s="57" t="s">
        <v>65</v>
      </c>
      <c r="BB92" s="57" t="s">
        <v>66</v>
      </c>
      <c r="BC92" s="57" t="s">
        <v>67</v>
      </c>
      <c r="BD92" s="58" t="s">
        <v>68</v>
      </c>
    </row>
    <row r="93" spans="1:91" s="1" customFormat="1" ht="10.9" customHeight="1">
      <c r="B93" s="27"/>
      <c r="AR93" s="27"/>
      <c r="AS93" s="59"/>
      <c r="AT93" s="51"/>
      <c r="AU93" s="51"/>
      <c r="AV93" s="51"/>
      <c r="AW93" s="51"/>
      <c r="AX93" s="51"/>
      <c r="AY93" s="51"/>
      <c r="AZ93" s="51"/>
      <c r="BA93" s="51"/>
      <c r="BB93" s="51"/>
      <c r="BC93" s="51"/>
      <c r="BD93" s="52"/>
    </row>
    <row r="94" spans="1:91" s="5" customFormat="1" ht="32.450000000000003" customHeight="1">
      <c r="B94" s="60"/>
      <c r="C94" s="61" t="s">
        <v>69</v>
      </c>
      <c r="D94" s="62"/>
      <c r="E94" s="62"/>
      <c r="F94" s="62"/>
      <c r="G94" s="62"/>
      <c r="H94" s="62"/>
      <c r="I94" s="62"/>
      <c r="J94" s="62"/>
      <c r="K94" s="62"/>
      <c r="L94" s="62"/>
      <c r="M94" s="62"/>
      <c r="N94" s="62"/>
      <c r="O94" s="62"/>
      <c r="P94" s="62"/>
      <c r="Q94" s="62"/>
      <c r="R94" s="62"/>
      <c r="S94" s="62"/>
      <c r="T94" s="62"/>
      <c r="U94" s="62"/>
      <c r="V94" s="62"/>
      <c r="W94" s="62"/>
      <c r="X94" s="62"/>
      <c r="Y94" s="62"/>
      <c r="Z94" s="62"/>
      <c r="AA94" s="62"/>
      <c r="AB94" s="62"/>
      <c r="AC94" s="62"/>
      <c r="AD94" s="62"/>
      <c r="AE94" s="62"/>
      <c r="AF94" s="62"/>
      <c r="AG94" s="186">
        <f>ROUND(AG95,2)</f>
        <v>0</v>
      </c>
      <c r="AH94" s="186"/>
      <c r="AI94" s="186"/>
      <c r="AJ94" s="186"/>
      <c r="AK94" s="186"/>
      <c r="AL94" s="186"/>
      <c r="AM94" s="186"/>
      <c r="AN94" s="187">
        <f>SUM(AG94,AT94)</f>
        <v>0</v>
      </c>
      <c r="AO94" s="187"/>
      <c r="AP94" s="187"/>
      <c r="AQ94" s="64" t="s">
        <v>1</v>
      </c>
      <c r="AR94" s="60"/>
      <c r="AS94" s="65">
        <f>ROUND(AS95,2)</f>
        <v>0</v>
      </c>
      <c r="AT94" s="66">
        <f>ROUND(SUM(AV94:AW94),2)</f>
        <v>0</v>
      </c>
      <c r="AU94" s="67">
        <f>ROUND(AU95,5)</f>
        <v>3762.0729500000002</v>
      </c>
      <c r="AV94" s="66">
        <f>ROUND(AZ94*L29,2)</f>
        <v>0</v>
      </c>
      <c r="AW94" s="66">
        <f>ROUND(BA94*L30,2)</f>
        <v>0</v>
      </c>
      <c r="AX94" s="66">
        <f>ROUND(BB94*L29,2)</f>
        <v>0</v>
      </c>
      <c r="AY94" s="66">
        <f>ROUND(BC94*L30,2)</f>
        <v>0</v>
      </c>
      <c r="AZ94" s="66">
        <f>ROUND(AZ95,2)</f>
        <v>0</v>
      </c>
      <c r="BA94" s="66">
        <f>ROUND(BA95,2)</f>
        <v>0</v>
      </c>
      <c r="BB94" s="66">
        <f>ROUND(BB95,2)</f>
        <v>0</v>
      </c>
      <c r="BC94" s="66">
        <f>ROUND(BC95,2)</f>
        <v>0</v>
      </c>
      <c r="BD94" s="68">
        <f>ROUND(BD95,2)</f>
        <v>0</v>
      </c>
      <c r="BS94" s="69" t="s">
        <v>70</v>
      </c>
      <c r="BT94" s="69" t="s">
        <v>71</v>
      </c>
      <c r="BU94" s="70" t="s">
        <v>72</v>
      </c>
      <c r="BV94" s="69" t="s">
        <v>73</v>
      </c>
      <c r="BW94" s="69" t="s">
        <v>4</v>
      </c>
      <c r="BX94" s="69" t="s">
        <v>74</v>
      </c>
      <c r="CL94" s="69" t="s">
        <v>1</v>
      </c>
    </row>
    <row r="95" spans="1:91" s="6" customFormat="1" ht="16.5" customHeight="1">
      <c r="A95" s="71" t="s">
        <v>75</v>
      </c>
      <c r="B95" s="72"/>
      <c r="C95" s="73"/>
      <c r="D95" s="185" t="s">
        <v>76</v>
      </c>
      <c r="E95" s="185"/>
      <c r="F95" s="185"/>
      <c r="G95" s="185"/>
      <c r="H95" s="185"/>
      <c r="I95" s="74"/>
      <c r="J95" s="185" t="s">
        <v>77</v>
      </c>
      <c r="K95" s="185"/>
      <c r="L95" s="185"/>
      <c r="M95" s="185"/>
      <c r="N95" s="185"/>
      <c r="O95" s="185"/>
      <c r="P95" s="185"/>
      <c r="Q95" s="185"/>
      <c r="R95" s="185"/>
      <c r="S95" s="185"/>
      <c r="T95" s="185"/>
      <c r="U95" s="185"/>
      <c r="V95" s="185"/>
      <c r="W95" s="185"/>
      <c r="X95" s="185"/>
      <c r="Y95" s="185"/>
      <c r="Z95" s="185"/>
      <c r="AA95" s="185"/>
      <c r="AB95" s="185"/>
      <c r="AC95" s="185"/>
      <c r="AD95" s="185"/>
      <c r="AE95" s="185"/>
      <c r="AF95" s="185"/>
      <c r="AG95" s="183">
        <f>'01 - ASR'!J30</f>
        <v>0</v>
      </c>
      <c r="AH95" s="184"/>
      <c r="AI95" s="184"/>
      <c r="AJ95" s="184"/>
      <c r="AK95" s="184"/>
      <c r="AL95" s="184"/>
      <c r="AM95" s="184"/>
      <c r="AN95" s="183">
        <f>SUM(AG95,AT95)</f>
        <v>0</v>
      </c>
      <c r="AO95" s="184"/>
      <c r="AP95" s="184"/>
      <c r="AQ95" s="75" t="s">
        <v>78</v>
      </c>
      <c r="AR95" s="72"/>
      <c r="AS95" s="76">
        <v>0</v>
      </c>
      <c r="AT95" s="77">
        <f>ROUND(SUM(AV95:AW95),2)</f>
        <v>0</v>
      </c>
      <c r="AU95" s="78">
        <f>'01 - ASR'!P133</f>
        <v>3762.0729490000003</v>
      </c>
      <c r="AV95" s="77">
        <f>'01 - ASR'!J33</f>
        <v>0</v>
      </c>
      <c r="AW95" s="77">
        <f>'01 - ASR'!J34</f>
        <v>0</v>
      </c>
      <c r="AX95" s="77">
        <f>'01 - ASR'!J35</f>
        <v>0</v>
      </c>
      <c r="AY95" s="77">
        <f>'01 - ASR'!J36</f>
        <v>0</v>
      </c>
      <c r="AZ95" s="77">
        <f>'01 - ASR'!F33</f>
        <v>0</v>
      </c>
      <c r="BA95" s="77">
        <f>'01 - ASR'!F34</f>
        <v>0</v>
      </c>
      <c r="BB95" s="77">
        <f>'01 - ASR'!F35</f>
        <v>0</v>
      </c>
      <c r="BC95" s="77">
        <f>'01 - ASR'!F36</f>
        <v>0</v>
      </c>
      <c r="BD95" s="79">
        <f>'01 - ASR'!F37</f>
        <v>0</v>
      </c>
      <c r="BT95" s="80" t="s">
        <v>79</v>
      </c>
      <c r="BV95" s="80" t="s">
        <v>73</v>
      </c>
      <c r="BW95" s="80" t="s">
        <v>80</v>
      </c>
      <c r="BX95" s="80" t="s">
        <v>4</v>
      </c>
      <c r="CL95" s="80" t="s">
        <v>1</v>
      </c>
      <c r="CM95" s="80" t="s">
        <v>71</v>
      </c>
    </row>
    <row r="96" spans="1:91" s="1" customFormat="1" ht="30" customHeight="1">
      <c r="B96" s="27"/>
      <c r="AR96" s="27"/>
    </row>
    <row r="97" spans="2:44" s="1" customFormat="1" ht="6.95" customHeight="1">
      <c r="B97" s="42"/>
      <c r="C97" s="43"/>
      <c r="D97" s="43"/>
      <c r="E97" s="43"/>
      <c r="F97" s="43"/>
      <c r="G97" s="43"/>
      <c r="H97" s="43"/>
      <c r="I97" s="43"/>
      <c r="J97" s="43"/>
      <c r="K97" s="43"/>
      <c r="L97" s="43"/>
      <c r="M97" s="43"/>
      <c r="N97" s="43"/>
      <c r="O97" s="43"/>
      <c r="P97" s="43"/>
      <c r="Q97" s="43"/>
      <c r="R97" s="43"/>
      <c r="S97" s="43"/>
      <c r="T97" s="43"/>
      <c r="U97" s="43"/>
      <c r="V97" s="43"/>
      <c r="W97" s="43"/>
      <c r="X97" s="43"/>
      <c r="Y97" s="43"/>
      <c r="Z97" s="43"/>
      <c r="AA97" s="43"/>
      <c r="AB97" s="43"/>
      <c r="AC97" s="43"/>
      <c r="AD97" s="43"/>
      <c r="AE97" s="43"/>
      <c r="AF97" s="43"/>
      <c r="AG97" s="43"/>
      <c r="AH97" s="43"/>
      <c r="AI97" s="43"/>
      <c r="AJ97" s="43"/>
      <c r="AK97" s="43"/>
      <c r="AL97" s="43"/>
      <c r="AM97" s="43"/>
      <c r="AN97" s="43"/>
      <c r="AO97" s="43"/>
      <c r="AP97" s="43"/>
      <c r="AQ97" s="43"/>
      <c r="AR97" s="27"/>
    </row>
  </sheetData>
  <mergeCells count="40">
    <mergeCell ref="AR2:BE2"/>
    <mergeCell ref="C92:G92"/>
    <mergeCell ref="I92:AF92"/>
    <mergeCell ref="AG92:AM92"/>
    <mergeCell ref="AN92:AP92"/>
    <mergeCell ref="L85:AO85"/>
    <mergeCell ref="AM87:AN87"/>
    <mergeCell ref="AM89:AP89"/>
    <mergeCell ref="AS89:AT91"/>
    <mergeCell ref="AM90:AP90"/>
    <mergeCell ref="W33:AE33"/>
    <mergeCell ref="AK33:AO33"/>
    <mergeCell ref="L33:P33"/>
    <mergeCell ref="X35:AB35"/>
    <mergeCell ref="AK35:AO35"/>
    <mergeCell ref="W31:AE31"/>
    <mergeCell ref="AN95:AP95"/>
    <mergeCell ref="AG95:AM95"/>
    <mergeCell ref="D95:H95"/>
    <mergeCell ref="J95:AF95"/>
    <mergeCell ref="AG94:AM94"/>
    <mergeCell ref="AN94:AP94"/>
    <mergeCell ref="AK31:AO31"/>
    <mergeCell ref="L31:P31"/>
    <mergeCell ref="W32:AE32"/>
    <mergeCell ref="AK32:AO32"/>
    <mergeCell ref="L32:P32"/>
    <mergeCell ref="W29:AE29"/>
    <mergeCell ref="AK29:AO29"/>
    <mergeCell ref="L29:P29"/>
    <mergeCell ref="W30:AE30"/>
    <mergeCell ref="AK30:AO30"/>
    <mergeCell ref="L30:P30"/>
    <mergeCell ref="K5:AO5"/>
    <mergeCell ref="K6:AO6"/>
    <mergeCell ref="E23:AN23"/>
    <mergeCell ref="AK26:AO26"/>
    <mergeCell ref="L28:P28"/>
    <mergeCell ref="W28:AE28"/>
    <mergeCell ref="AK28:AO28"/>
  </mergeCells>
  <hyperlinks>
    <hyperlink ref="A95" location="'01 - ASR'!C2" display="/"/>
  </hyperlink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B2:BM325"/>
  <sheetViews>
    <sheetView showGridLines="0" topLeftCell="A118" workbookViewId="0">
      <selection activeCell="I136" sqref="I136:I324"/>
    </sheetView>
  </sheetViews>
  <sheetFormatPr defaultRowHeight="11.2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188" t="s">
        <v>5</v>
      </c>
      <c r="M2" s="171"/>
      <c r="N2" s="171"/>
      <c r="O2" s="171"/>
      <c r="P2" s="171"/>
      <c r="Q2" s="171"/>
      <c r="R2" s="171"/>
      <c r="S2" s="171"/>
      <c r="T2" s="171"/>
      <c r="U2" s="171"/>
      <c r="V2" s="171"/>
      <c r="AT2" s="15" t="s">
        <v>80</v>
      </c>
    </row>
    <row r="3" spans="2:46" ht="6.95" customHeight="1">
      <c r="B3" s="16"/>
      <c r="C3" s="17"/>
      <c r="D3" s="17"/>
      <c r="E3" s="17"/>
      <c r="F3" s="17"/>
      <c r="G3" s="17"/>
      <c r="H3" s="17"/>
      <c r="I3" s="17"/>
      <c r="J3" s="17"/>
      <c r="K3" s="17"/>
      <c r="L3" s="18"/>
      <c r="AT3" s="15" t="s">
        <v>71</v>
      </c>
    </row>
    <row r="4" spans="2:46" ht="24.95" customHeight="1">
      <c r="B4" s="18"/>
      <c r="D4" s="19" t="s">
        <v>81</v>
      </c>
      <c r="L4" s="18"/>
      <c r="M4" s="81" t="s">
        <v>9</v>
      </c>
      <c r="AT4" s="15" t="s">
        <v>3</v>
      </c>
    </row>
    <row r="5" spans="2:46" ht="6.95" customHeight="1">
      <c r="B5" s="18"/>
      <c r="L5" s="18"/>
    </row>
    <row r="6" spans="2:46" ht="12" customHeight="1">
      <c r="B6" s="18"/>
      <c r="D6" s="24" t="s">
        <v>12</v>
      </c>
      <c r="L6" s="18"/>
    </row>
    <row r="7" spans="2:46" ht="26.25" customHeight="1">
      <c r="B7" s="18"/>
      <c r="E7" s="208" t="str">
        <f>'Rekapitulácia stavby'!K6</f>
        <v>Stavebné úpravy maštale pre voľné ustajnenie HD, č. 305, k.u.Zbudský Rokytov</v>
      </c>
      <c r="F7" s="209"/>
      <c r="G7" s="209"/>
      <c r="H7" s="209"/>
      <c r="L7" s="18"/>
    </row>
    <row r="8" spans="2:46" s="1" customFormat="1" ht="12" customHeight="1">
      <c r="B8" s="27"/>
      <c r="D8" s="24" t="s">
        <v>82</v>
      </c>
      <c r="L8" s="27"/>
    </row>
    <row r="9" spans="2:46" s="1" customFormat="1" ht="16.5" customHeight="1">
      <c r="B9" s="27"/>
      <c r="E9" s="194" t="s">
        <v>83</v>
      </c>
      <c r="F9" s="207"/>
      <c r="G9" s="207"/>
      <c r="H9" s="207"/>
      <c r="L9" s="27"/>
    </row>
    <row r="10" spans="2:46" s="1" customFormat="1">
      <c r="B10" s="27"/>
      <c r="L10" s="27"/>
    </row>
    <row r="11" spans="2:46" s="1" customFormat="1" ht="12" customHeight="1">
      <c r="B11" s="27"/>
      <c r="D11" s="24" t="s">
        <v>14</v>
      </c>
      <c r="F11" s="22" t="s">
        <v>1</v>
      </c>
      <c r="I11" s="24" t="s">
        <v>15</v>
      </c>
      <c r="J11" s="22" t="s">
        <v>1</v>
      </c>
      <c r="L11" s="27"/>
    </row>
    <row r="12" spans="2:46" s="1" customFormat="1" ht="12" customHeight="1">
      <c r="B12" s="27"/>
      <c r="D12" s="24" t="s">
        <v>16</v>
      </c>
      <c r="F12" s="22" t="s">
        <v>84</v>
      </c>
      <c r="I12" s="24" t="s">
        <v>18</v>
      </c>
      <c r="J12" s="50">
        <f>'Rekapitulácia stavby'!AN8</f>
        <v>45236</v>
      </c>
      <c r="L12" s="27"/>
    </row>
    <row r="13" spans="2:46" s="1" customFormat="1" ht="10.9" customHeight="1">
      <c r="B13" s="27"/>
      <c r="L13" s="27"/>
    </row>
    <row r="14" spans="2:46" s="1" customFormat="1" ht="12" customHeight="1">
      <c r="B14" s="27"/>
      <c r="D14" s="24" t="s">
        <v>19</v>
      </c>
      <c r="I14" s="24" t="s">
        <v>20</v>
      </c>
      <c r="J14" s="22" t="s">
        <v>1</v>
      </c>
      <c r="L14" s="27"/>
    </row>
    <row r="15" spans="2:46" s="1" customFormat="1" ht="18" customHeight="1">
      <c r="B15" s="27"/>
      <c r="E15" s="22" t="s">
        <v>85</v>
      </c>
      <c r="I15" s="24" t="s">
        <v>22</v>
      </c>
      <c r="J15" s="22" t="s">
        <v>1</v>
      </c>
      <c r="L15" s="27"/>
    </row>
    <row r="16" spans="2:46" s="1" customFormat="1" ht="6.95" customHeight="1">
      <c r="B16" s="27"/>
      <c r="L16" s="27"/>
    </row>
    <row r="17" spans="2:12" s="1" customFormat="1" ht="12" customHeight="1">
      <c r="B17" s="27"/>
      <c r="D17" s="24" t="s">
        <v>23</v>
      </c>
      <c r="I17" s="24" t="s">
        <v>20</v>
      </c>
      <c r="J17" s="22" t="str">
        <f>'Rekapitulácia stavby'!AN13</f>
        <v/>
      </c>
      <c r="L17" s="27"/>
    </row>
    <row r="18" spans="2:12" s="1" customFormat="1" ht="18" customHeight="1">
      <c r="B18" s="27"/>
      <c r="E18" s="170" t="str">
        <f>'Rekapitulácia stavby'!E14</f>
        <v xml:space="preserve"> </v>
      </c>
      <c r="F18" s="170"/>
      <c r="G18" s="170"/>
      <c r="H18" s="170"/>
      <c r="I18" s="24" t="s">
        <v>22</v>
      </c>
      <c r="J18" s="22" t="str">
        <f>'Rekapitulácia stavby'!AN14</f>
        <v/>
      </c>
      <c r="L18" s="27"/>
    </row>
    <row r="19" spans="2:12" s="1" customFormat="1" ht="6.95" customHeight="1">
      <c r="B19" s="27"/>
      <c r="L19" s="27"/>
    </row>
    <row r="20" spans="2:12" s="1" customFormat="1" ht="12" customHeight="1">
      <c r="B20" s="27"/>
      <c r="D20" s="24" t="s">
        <v>25</v>
      </c>
      <c r="I20" s="24" t="s">
        <v>20</v>
      </c>
      <c r="J20" s="22" t="s">
        <v>1</v>
      </c>
      <c r="L20" s="27"/>
    </row>
    <row r="21" spans="2:12" s="1" customFormat="1" ht="18" customHeight="1">
      <c r="B21" s="27"/>
      <c r="E21" s="22" t="s">
        <v>26</v>
      </c>
      <c r="I21" s="24" t="s">
        <v>22</v>
      </c>
      <c r="J21" s="22" t="s">
        <v>1</v>
      </c>
      <c r="L21" s="27"/>
    </row>
    <row r="22" spans="2:12" s="1" customFormat="1" ht="6.95" customHeight="1">
      <c r="B22" s="27"/>
      <c r="L22" s="27"/>
    </row>
    <row r="23" spans="2:12" s="1" customFormat="1" ht="12" customHeight="1">
      <c r="B23" s="27"/>
      <c r="D23" s="24" t="s">
        <v>29</v>
      </c>
      <c r="I23" s="24" t="s">
        <v>20</v>
      </c>
      <c r="J23" s="22" t="s">
        <v>1</v>
      </c>
      <c r="L23" s="27"/>
    </row>
    <row r="24" spans="2:12" s="1" customFormat="1" ht="18" customHeight="1">
      <c r="B24" s="27"/>
      <c r="E24" s="22" t="s">
        <v>26</v>
      </c>
      <c r="I24" s="24" t="s">
        <v>22</v>
      </c>
      <c r="J24" s="22" t="s">
        <v>1</v>
      </c>
      <c r="L24" s="27"/>
    </row>
    <row r="25" spans="2:12" s="1" customFormat="1" ht="6.95" customHeight="1">
      <c r="B25" s="27"/>
      <c r="L25" s="27"/>
    </row>
    <row r="26" spans="2:12" s="1" customFormat="1" ht="12" customHeight="1">
      <c r="B26" s="27"/>
      <c r="D26" s="24" t="s">
        <v>30</v>
      </c>
      <c r="L26" s="27"/>
    </row>
    <row r="27" spans="2:12" s="7" customFormat="1" ht="16.5" customHeight="1">
      <c r="B27" s="82"/>
      <c r="E27" s="173" t="s">
        <v>1</v>
      </c>
      <c r="F27" s="173"/>
      <c r="G27" s="173"/>
      <c r="H27" s="173"/>
      <c r="L27" s="82"/>
    </row>
    <row r="28" spans="2:12" s="1" customFormat="1" ht="6.95" customHeight="1">
      <c r="B28" s="27"/>
      <c r="L28" s="27"/>
    </row>
    <row r="29" spans="2:12" s="1" customFormat="1" ht="6.95" customHeight="1">
      <c r="B29" s="27"/>
      <c r="D29" s="51"/>
      <c r="E29" s="51"/>
      <c r="F29" s="51"/>
      <c r="G29" s="51"/>
      <c r="H29" s="51"/>
      <c r="I29" s="51"/>
      <c r="J29" s="51"/>
      <c r="K29" s="51"/>
      <c r="L29" s="27"/>
    </row>
    <row r="30" spans="2:12" s="1" customFormat="1" ht="25.35" customHeight="1">
      <c r="B30" s="27"/>
      <c r="D30" s="83" t="s">
        <v>31</v>
      </c>
      <c r="J30" s="63">
        <f>ROUND(J133, 2)</f>
        <v>0</v>
      </c>
      <c r="L30" s="27"/>
    </row>
    <row r="31" spans="2:12" s="1" customFormat="1" ht="6.95" customHeight="1">
      <c r="B31" s="27"/>
      <c r="D31" s="51"/>
      <c r="E31" s="51"/>
      <c r="F31" s="51"/>
      <c r="G31" s="51"/>
      <c r="H31" s="51"/>
      <c r="I31" s="51"/>
      <c r="J31" s="51"/>
      <c r="K31" s="51"/>
      <c r="L31" s="27"/>
    </row>
    <row r="32" spans="2:12" s="1" customFormat="1" ht="14.45" customHeight="1">
      <c r="B32" s="27"/>
      <c r="F32" s="30" t="s">
        <v>33</v>
      </c>
      <c r="I32" s="30" t="s">
        <v>32</v>
      </c>
      <c r="J32" s="30" t="s">
        <v>34</v>
      </c>
      <c r="L32" s="27"/>
    </row>
    <row r="33" spans="2:12" s="1" customFormat="1" ht="14.45" customHeight="1">
      <c r="B33" s="27"/>
      <c r="D33" s="84" t="s">
        <v>35</v>
      </c>
      <c r="E33" s="32" t="s">
        <v>36</v>
      </c>
      <c r="F33" s="85">
        <f>ROUND((SUM(BE133:BE324)),  2)</f>
        <v>0</v>
      </c>
      <c r="G33" s="86"/>
      <c r="H33" s="86"/>
      <c r="I33" s="87">
        <v>0.2</v>
      </c>
      <c r="J33" s="85">
        <f>ROUND(((SUM(BE133:BE324))*I33),  2)</f>
        <v>0</v>
      </c>
      <c r="L33" s="27"/>
    </row>
    <row r="34" spans="2:12" s="1" customFormat="1" ht="14.45" customHeight="1">
      <c r="B34" s="27"/>
      <c r="E34" s="32" t="s">
        <v>37</v>
      </c>
      <c r="F34" s="88">
        <f>ROUND((SUM(BF133:BF324)),  2)</f>
        <v>0</v>
      </c>
      <c r="I34" s="89">
        <v>0.2</v>
      </c>
      <c r="J34" s="88">
        <f>ROUND(((SUM(BF133:BF324))*I34),  2)</f>
        <v>0</v>
      </c>
      <c r="L34" s="27"/>
    </row>
    <row r="35" spans="2:12" s="1" customFormat="1" ht="14.45" hidden="1" customHeight="1">
      <c r="B35" s="27"/>
      <c r="E35" s="24" t="s">
        <v>38</v>
      </c>
      <c r="F35" s="88">
        <f>ROUND((SUM(BG133:BG324)),  2)</f>
        <v>0</v>
      </c>
      <c r="I35" s="89">
        <v>0.2</v>
      </c>
      <c r="J35" s="88">
        <f>0</f>
        <v>0</v>
      </c>
      <c r="L35" s="27"/>
    </row>
    <row r="36" spans="2:12" s="1" customFormat="1" ht="14.45" hidden="1" customHeight="1">
      <c r="B36" s="27"/>
      <c r="E36" s="24" t="s">
        <v>39</v>
      </c>
      <c r="F36" s="88">
        <f>ROUND((SUM(BH133:BH324)),  2)</f>
        <v>0</v>
      </c>
      <c r="I36" s="89">
        <v>0.2</v>
      </c>
      <c r="J36" s="88">
        <f>0</f>
        <v>0</v>
      </c>
      <c r="L36" s="27"/>
    </row>
    <row r="37" spans="2:12" s="1" customFormat="1" ht="14.45" hidden="1" customHeight="1">
      <c r="B37" s="27"/>
      <c r="E37" s="32" t="s">
        <v>40</v>
      </c>
      <c r="F37" s="85">
        <f>ROUND((SUM(BI133:BI324)),  2)</f>
        <v>0</v>
      </c>
      <c r="G37" s="86"/>
      <c r="H37" s="86"/>
      <c r="I37" s="87">
        <v>0</v>
      </c>
      <c r="J37" s="85">
        <f>0</f>
        <v>0</v>
      </c>
      <c r="L37" s="27"/>
    </row>
    <row r="38" spans="2:12" s="1" customFormat="1" ht="6.95" customHeight="1">
      <c r="B38" s="27"/>
      <c r="L38" s="27"/>
    </row>
    <row r="39" spans="2:12" s="1" customFormat="1" ht="25.35" customHeight="1">
      <c r="B39" s="27"/>
      <c r="C39" s="90"/>
      <c r="D39" s="91" t="s">
        <v>41</v>
      </c>
      <c r="E39" s="54"/>
      <c r="F39" s="54"/>
      <c r="G39" s="92" t="s">
        <v>42</v>
      </c>
      <c r="H39" s="93" t="s">
        <v>43</v>
      </c>
      <c r="I39" s="54"/>
      <c r="J39" s="94">
        <f>SUM(J30:J37)</f>
        <v>0</v>
      </c>
      <c r="K39" s="95"/>
      <c r="L39" s="27"/>
    </row>
    <row r="40" spans="2:12" s="1" customFormat="1" ht="14.45" customHeight="1">
      <c r="B40" s="27"/>
      <c r="L40" s="27"/>
    </row>
    <row r="41" spans="2:12" ht="14.45" customHeight="1">
      <c r="B41" s="18"/>
      <c r="L41" s="18"/>
    </row>
    <row r="42" spans="2:12" ht="14.45" customHeight="1">
      <c r="B42" s="18"/>
      <c r="L42" s="18"/>
    </row>
    <row r="43" spans="2:12" ht="14.45" customHeight="1">
      <c r="B43" s="18"/>
      <c r="L43" s="18"/>
    </row>
    <row r="44" spans="2:12" ht="14.45" customHeight="1">
      <c r="B44" s="18"/>
      <c r="L44" s="18"/>
    </row>
    <row r="45" spans="2:12" ht="14.45" customHeight="1">
      <c r="B45" s="18"/>
      <c r="L45" s="18"/>
    </row>
    <row r="46" spans="2:12" ht="14.45" customHeight="1">
      <c r="B46" s="18"/>
      <c r="L46" s="18"/>
    </row>
    <row r="47" spans="2:12" ht="14.45" customHeight="1">
      <c r="B47" s="18"/>
      <c r="L47" s="18"/>
    </row>
    <row r="48" spans="2:12" ht="14.45" customHeight="1">
      <c r="B48" s="18"/>
      <c r="L48" s="18"/>
    </row>
    <row r="49" spans="2:12" ht="14.45" customHeight="1">
      <c r="B49" s="18"/>
      <c r="L49" s="18"/>
    </row>
    <row r="50" spans="2:12" s="1" customFormat="1" ht="14.45" customHeight="1">
      <c r="B50" s="27"/>
      <c r="D50" s="39" t="s">
        <v>44</v>
      </c>
      <c r="E50" s="40"/>
      <c r="F50" s="40"/>
      <c r="G50" s="39" t="s">
        <v>45</v>
      </c>
      <c r="H50" s="40"/>
      <c r="I50" s="40"/>
      <c r="J50" s="40"/>
      <c r="K50" s="40"/>
      <c r="L50" s="27"/>
    </row>
    <row r="51" spans="2:12">
      <c r="B51" s="18"/>
      <c r="L51" s="18"/>
    </row>
    <row r="52" spans="2:12">
      <c r="B52" s="18"/>
      <c r="L52" s="18"/>
    </row>
    <row r="53" spans="2:12">
      <c r="B53" s="18"/>
      <c r="L53" s="18"/>
    </row>
    <row r="54" spans="2:12">
      <c r="B54" s="18"/>
      <c r="L54" s="18"/>
    </row>
    <row r="55" spans="2:12">
      <c r="B55" s="18"/>
      <c r="L55" s="18"/>
    </row>
    <row r="56" spans="2:12">
      <c r="B56" s="18"/>
      <c r="L56" s="18"/>
    </row>
    <row r="57" spans="2:12">
      <c r="B57" s="18"/>
      <c r="L57" s="18"/>
    </row>
    <row r="58" spans="2:12">
      <c r="B58" s="18"/>
      <c r="L58" s="18"/>
    </row>
    <row r="59" spans="2:12">
      <c r="B59" s="18"/>
      <c r="L59" s="18"/>
    </row>
    <row r="60" spans="2:12">
      <c r="B60" s="18"/>
      <c r="L60" s="18"/>
    </row>
    <row r="61" spans="2:12" s="1" customFormat="1" ht="12.75">
      <c r="B61" s="27"/>
      <c r="D61" s="41" t="s">
        <v>46</v>
      </c>
      <c r="E61" s="29"/>
      <c r="F61" s="96" t="s">
        <v>47</v>
      </c>
      <c r="G61" s="41" t="s">
        <v>46</v>
      </c>
      <c r="H61" s="29"/>
      <c r="I61" s="29"/>
      <c r="J61" s="97" t="s">
        <v>47</v>
      </c>
      <c r="K61" s="29"/>
      <c r="L61" s="27"/>
    </row>
    <row r="62" spans="2:12">
      <c r="B62" s="18"/>
      <c r="L62" s="18"/>
    </row>
    <row r="63" spans="2:12">
      <c r="B63" s="18"/>
      <c r="L63" s="18"/>
    </row>
    <row r="64" spans="2:12">
      <c r="B64" s="18"/>
      <c r="L64" s="18"/>
    </row>
    <row r="65" spans="2:12" s="1" customFormat="1" ht="12.75">
      <c r="B65" s="27"/>
      <c r="D65" s="39" t="s">
        <v>48</v>
      </c>
      <c r="E65" s="40"/>
      <c r="F65" s="40"/>
      <c r="G65" s="39" t="s">
        <v>49</v>
      </c>
      <c r="H65" s="40"/>
      <c r="I65" s="40"/>
      <c r="J65" s="40"/>
      <c r="K65" s="40"/>
      <c r="L65" s="27"/>
    </row>
    <row r="66" spans="2:12">
      <c r="B66" s="18"/>
      <c r="L66" s="18"/>
    </row>
    <row r="67" spans="2:12">
      <c r="B67" s="18"/>
      <c r="L67" s="18"/>
    </row>
    <row r="68" spans="2:12">
      <c r="B68" s="18"/>
      <c r="L68" s="18"/>
    </row>
    <row r="69" spans="2:12">
      <c r="B69" s="18"/>
      <c r="L69" s="18"/>
    </row>
    <row r="70" spans="2:12">
      <c r="B70" s="18"/>
      <c r="L70" s="18"/>
    </row>
    <row r="71" spans="2:12">
      <c r="B71" s="18"/>
      <c r="L71" s="18"/>
    </row>
    <row r="72" spans="2:12">
      <c r="B72" s="18"/>
      <c r="L72" s="18"/>
    </row>
    <row r="73" spans="2:12">
      <c r="B73" s="18"/>
      <c r="L73" s="18"/>
    </row>
    <row r="74" spans="2:12">
      <c r="B74" s="18"/>
      <c r="L74" s="18"/>
    </row>
    <row r="75" spans="2:12">
      <c r="B75" s="18"/>
      <c r="L75" s="18"/>
    </row>
    <row r="76" spans="2:12" s="1" customFormat="1" ht="12.75">
      <c r="B76" s="27"/>
      <c r="D76" s="41" t="s">
        <v>46</v>
      </c>
      <c r="E76" s="29"/>
      <c r="F76" s="96" t="s">
        <v>47</v>
      </c>
      <c r="G76" s="41" t="s">
        <v>46</v>
      </c>
      <c r="H76" s="29"/>
      <c r="I76" s="29"/>
      <c r="J76" s="97" t="s">
        <v>47</v>
      </c>
      <c r="K76" s="29"/>
      <c r="L76" s="27"/>
    </row>
    <row r="77" spans="2:12" s="1" customFormat="1" ht="14.45" customHeight="1">
      <c r="B77" s="42"/>
      <c r="C77" s="43"/>
      <c r="D77" s="43"/>
      <c r="E77" s="43"/>
      <c r="F77" s="43"/>
      <c r="G77" s="43"/>
      <c r="H77" s="43"/>
      <c r="I77" s="43"/>
      <c r="J77" s="43"/>
      <c r="K77" s="43"/>
      <c r="L77" s="27"/>
    </row>
    <row r="81" spans="2:47" s="1" customFormat="1" ht="6.95" customHeight="1">
      <c r="B81" s="44"/>
      <c r="C81" s="45"/>
      <c r="D81" s="45"/>
      <c r="E81" s="45"/>
      <c r="F81" s="45"/>
      <c r="G81" s="45"/>
      <c r="H81" s="45"/>
      <c r="I81" s="45"/>
      <c r="J81" s="45"/>
      <c r="K81" s="45"/>
      <c r="L81" s="27"/>
    </row>
    <row r="82" spans="2:47" s="1" customFormat="1" ht="24.95" customHeight="1">
      <c r="B82" s="27"/>
      <c r="C82" s="19" t="s">
        <v>86</v>
      </c>
      <c r="L82" s="27"/>
    </row>
    <row r="83" spans="2:47" s="1" customFormat="1" ht="6.95" customHeight="1">
      <c r="B83" s="27"/>
      <c r="L83" s="27"/>
    </row>
    <row r="84" spans="2:47" s="1" customFormat="1" ht="12" customHeight="1">
      <c r="B84" s="27"/>
      <c r="C84" s="24" t="s">
        <v>12</v>
      </c>
      <c r="L84" s="27"/>
    </row>
    <row r="85" spans="2:47" s="1" customFormat="1" ht="26.25" customHeight="1">
      <c r="B85" s="27"/>
      <c r="E85" s="208" t="str">
        <f>E7</f>
        <v>Stavebné úpravy maštale pre voľné ustajnenie HD, č. 305, k.u.Zbudský Rokytov</v>
      </c>
      <c r="F85" s="209"/>
      <c r="G85" s="209"/>
      <c r="H85" s="209"/>
      <c r="L85" s="27"/>
    </row>
    <row r="86" spans="2:47" s="1" customFormat="1" ht="12" customHeight="1">
      <c r="B86" s="27"/>
      <c r="C86" s="24" t="s">
        <v>82</v>
      </c>
      <c r="L86" s="27"/>
    </row>
    <row r="87" spans="2:47" s="1" customFormat="1" ht="16.5" customHeight="1">
      <c r="B87" s="27"/>
      <c r="E87" s="194" t="str">
        <f>E9</f>
        <v>01 - ASR</v>
      </c>
      <c r="F87" s="207"/>
      <c r="G87" s="207"/>
      <c r="H87" s="207"/>
      <c r="L87" s="27"/>
    </row>
    <row r="88" spans="2:47" s="1" customFormat="1" ht="6.95" customHeight="1">
      <c r="B88" s="27"/>
      <c r="L88" s="27"/>
    </row>
    <row r="89" spans="2:47" s="1" customFormat="1" ht="12" customHeight="1">
      <c r="B89" s="27"/>
      <c r="C89" s="24" t="s">
        <v>16</v>
      </c>
      <c r="F89" s="22" t="str">
        <f>F12</f>
        <v>Zbudský Rokytov</v>
      </c>
      <c r="I89" s="24" t="s">
        <v>18</v>
      </c>
      <c r="J89" s="50">
        <f>IF(J12="","",J12)</f>
        <v>45236</v>
      </c>
      <c r="L89" s="27"/>
    </row>
    <row r="90" spans="2:47" s="1" customFormat="1" ht="6.95" customHeight="1">
      <c r="B90" s="27"/>
      <c r="L90" s="27"/>
    </row>
    <row r="91" spans="2:47" s="1" customFormat="1" ht="15.2" customHeight="1">
      <c r="B91" s="27"/>
      <c r="C91" s="24" t="s">
        <v>19</v>
      </c>
      <c r="F91" s="22" t="str">
        <f>E15</f>
        <v>NOTAX CONSULTING spol. s r.o., Fidlikova 3</v>
      </c>
      <c r="I91" s="24" t="s">
        <v>25</v>
      </c>
      <c r="J91" s="25" t="str">
        <f>E21</f>
        <v>Ing.Mária Salanciová</v>
      </c>
      <c r="L91" s="27"/>
    </row>
    <row r="92" spans="2:47" s="1" customFormat="1" ht="15.2" customHeight="1">
      <c r="B92" s="27"/>
      <c r="C92" s="24" t="s">
        <v>23</v>
      </c>
      <c r="F92" s="22" t="str">
        <f>IF(E18="","",E18)</f>
        <v xml:space="preserve"> </v>
      </c>
      <c r="I92" s="24" t="s">
        <v>29</v>
      </c>
      <c r="J92" s="25" t="str">
        <f>E24</f>
        <v>Ing.Mária Salanciová</v>
      </c>
      <c r="L92" s="27"/>
    </row>
    <row r="93" spans="2:47" s="1" customFormat="1" ht="10.35" customHeight="1">
      <c r="B93" s="27"/>
      <c r="L93" s="27"/>
    </row>
    <row r="94" spans="2:47" s="1" customFormat="1" ht="29.25" customHeight="1">
      <c r="B94" s="27"/>
      <c r="C94" s="98" t="s">
        <v>87</v>
      </c>
      <c r="D94" s="90"/>
      <c r="E94" s="90"/>
      <c r="F94" s="90"/>
      <c r="G94" s="90"/>
      <c r="H94" s="90"/>
      <c r="I94" s="90"/>
      <c r="J94" s="99" t="s">
        <v>88</v>
      </c>
      <c r="K94" s="90"/>
      <c r="L94" s="27"/>
    </row>
    <row r="95" spans="2:47" s="1" customFormat="1" ht="10.35" customHeight="1">
      <c r="B95" s="27"/>
      <c r="L95" s="27"/>
    </row>
    <row r="96" spans="2:47" s="1" customFormat="1" ht="22.9" customHeight="1">
      <c r="B96" s="27"/>
      <c r="C96" s="100" t="s">
        <v>89</v>
      </c>
      <c r="J96" s="63">
        <f>J133</f>
        <v>0</v>
      </c>
      <c r="L96" s="27"/>
      <c r="AU96" s="15" t="s">
        <v>90</v>
      </c>
    </row>
    <row r="97" spans="2:12" s="8" customFormat="1" ht="24.95" customHeight="1">
      <c r="B97" s="101"/>
      <c r="D97" s="102" t="s">
        <v>91</v>
      </c>
      <c r="E97" s="103"/>
      <c r="F97" s="103"/>
      <c r="G97" s="103"/>
      <c r="H97" s="103"/>
      <c r="I97" s="103"/>
      <c r="J97" s="104">
        <f>J134</f>
        <v>0</v>
      </c>
      <c r="L97" s="101"/>
    </row>
    <row r="98" spans="2:12" s="9" customFormat="1" ht="19.899999999999999" customHeight="1">
      <c r="B98" s="105"/>
      <c r="D98" s="106" t="s">
        <v>92</v>
      </c>
      <c r="E98" s="107"/>
      <c r="F98" s="107"/>
      <c r="G98" s="107"/>
      <c r="H98" s="107"/>
      <c r="I98" s="107"/>
      <c r="J98" s="108">
        <f>J135</f>
        <v>0</v>
      </c>
      <c r="L98" s="105"/>
    </row>
    <row r="99" spans="2:12" s="9" customFormat="1" ht="19.899999999999999" customHeight="1">
      <c r="B99" s="105"/>
      <c r="D99" s="106" t="s">
        <v>93</v>
      </c>
      <c r="E99" s="107"/>
      <c r="F99" s="107"/>
      <c r="G99" s="107"/>
      <c r="H99" s="107"/>
      <c r="I99" s="107"/>
      <c r="J99" s="108">
        <f>J148</f>
        <v>0</v>
      </c>
      <c r="L99" s="105"/>
    </row>
    <row r="100" spans="2:12" s="9" customFormat="1" ht="19.899999999999999" customHeight="1">
      <c r="B100" s="105"/>
      <c r="D100" s="106" t="s">
        <v>94</v>
      </c>
      <c r="E100" s="107"/>
      <c r="F100" s="107"/>
      <c r="G100" s="107"/>
      <c r="H100" s="107"/>
      <c r="I100" s="107"/>
      <c r="J100" s="108">
        <f>J177</f>
        <v>0</v>
      </c>
      <c r="L100" s="105"/>
    </row>
    <row r="101" spans="2:12" s="9" customFormat="1" ht="19.899999999999999" customHeight="1">
      <c r="B101" s="105"/>
      <c r="D101" s="106" t="s">
        <v>95</v>
      </c>
      <c r="E101" s="107"/>
      <c r="F101" s="107"/>
      <c r="G101" s="107"/>
      <c r="H101" s="107"/>
      <c r="I101" s="107"/>
      <c r="J101" s="108">
        <f>J197</f>
        <v>0</v>
      </c>
      <c r="L101" s="105"/>
    </row>
    <row r="102" spans="2:12" s="9" customFormat="1" ht="19.899999999999999" customHeight="1">
      <c r="B102" s="105"/>
      <c r="D102" s="106" t="s">
        <v>96</v>
      </c>
      <c r="E102" s="107"/>
      <c r="F102" s="107"/>
      <c r="G102" s="107"/>
      <c r="H102" s="107"/>
      <c r="I102" s="107"/>
      <c r="J102" s="108">
        <f>J203</f>
        <v>0</v>
      </c>
      <c r="L102" s="105"/>
    </row>
    <row r="103" spans="2:12" s="9" customFormat="1" ht="19.899999999999999" customHeight="1">
      <c r="B103" s="105"/>
      <c r="D103" s="106" t="s">
        <v>565</v>
      </c>
      <c r="E103" s="107"/>
      <c r="F103" s="107"/>
      <c r="G103" s="107"/>
      <c r="H103" s="107"/>
      <c r="I103" s="107"/>
      <c r="J103" s="108">
        <f>J213</f>
        <v>0</v>
      </c>
      <c r="L103" s="105"/>
    </row>
    <row r="104" spans="2:12" s="9" customFormat="1" ht="19.899999999999999" customHeight="1">
      <c r="B104" s="105"/>
      <c r="D104" s="106" t="s">
        <v>97</v>
      </c>
      <c r="E104" s="107"/>
      <c r="F104" s="107"/>
      <c r="G104" s="107"/>
      <c r="H104" s="107"/>
      <c r="I104" s="107"/>
      <c r="J104" s="108">
        <f>J232</f>
        <v>0</v>
      </c>
      <c r="L104" s="105"/>
    </row>
    <row r="105" spans="2:12" s="8" customFormat="1" ht="24.95" customHeight="1">
      <c r="B105" s="101"/>
      <c r="D105" s="102" t="s">
        <v>98</v>
      </c>
      <c r="E105" s="103"/>
      <c r="F105" s="103"/>
      <c r="G105" s="103"/>
      <c r="H105" s="103"/>
      <c r="I105" s="103"/>
      <c r="J105" s="104">
        <f>J234</f>
        <v>0</v>
      </c>
      <c r="L105" s="101"/>
    </row>
    <row r="106" spans="2:12" s="9" customFormat="1" ht="19.899999999999999" customHeight="1">
      <c r="B106" s="105"/>
      <c r="D106" s="106" t="s">
        <v>99</v>
      </c>
      <c r="E106" s="107"/>
      <c r="F106" s="107"/>
      <c r="G106" s="107"/>
      <c r="H106" s="107"/>
      <c r="I106" s="107"/>
      <c r="J106" s="108">
        <f>J235</f>
        <v>0</v>
      </c>
      <c r="L106" s="105"/>
    </row>
    <row r="107" spans="2:12" s="9" customFormat="1" ht="19.899999999999999" customHeight="1">
      <c r="B107" s="105"/>
      <c r="D107" s="106" t="s">
        <v>100</v>
      </c>
      <c r="E107" s="107"/>
      <c r="F107" s="107"/>
      <c r="G107" s="107"/>
      <c r="H107" s="107"/>
      <c r="I107" s="107"/>
      <c r="J107" s="108">
        <f>J243</f>
        <v>0</v>
      </c>
      <c r="L107" s="105"/>
    </row>
    <row r="108" spans="2:12" s="9" customFormat="1" ht="19.899999999999999" customHeight="1">
      <c r="B108" s="105"/>
      <c r="D108" s="106" t="s">
        <v>101</v>
      </c>
      <c r="E108" s="107"/>
      <c r="F108" s="107"/>
      <c r="G108" s="107"/>
      <c r="H108" s="107"/>
      <c r="I108" s="107"/>
      <c r="J108" s="108">
        <f>J248</f>
        <v>0</v>
      </c>
      <c r="L108" s="105"/>
    </row>
    <row r="109" spans="2:12" s="9" customFormat="1" ht="19.899999999999999" customHeight="1">
      <c r="B109" s="105"/>
      <c r="D109" s="106" t="s">
        <v>102</v>
      </c>
      <c r="E109" s="107"/>
      <c r="F109" s="107"/>
      <c r="G109" s="107"/>
      <c r="H109" s="107"/>
      <c r="I109" s="107"/>
      <c r="J109" s="108">
        <f>J262</f>
        <v>0</v>
      </c>
      <c r="L109" s="105"/>
    </row>
    <row r="110" spans="2:12" s="9" customFormat="1" ht="19.899999999999999" customHeight="1">
      <c r="B110" s="105"/>
      <c r="D110" s="106" t="s">
        <v>103</v>
      </c>
      <c r="E110" s="107"/>
      <c r="F110" s="107"/>
      <c r="G110" s="107"/>
      <c r="H110" s="107"/>
      <c r="I110" s="107"/>
      <c r="J110" s="108">
        <f>J288</f>
        <v>0</v>
      </c>
      <c r="L110" s="105"/>
    </row>
    <row r="111" spans="2:12" s="8" customFormat="1" ht="24.95" customHeight="1">
      <c r="B111" s="101"/>
      <c r="D111" s="102" t="s">
        <v>104</v>
      </c>
      <c r="E111" s="103"/>
      <c r="F111" s="103"/>
      <c r="G111" s="103"/>
      <c r="H111" s="103"/>
      <c r="I111" s="103"/>
      <c r="J111" s="104">
        <f>J292</f>
        <v>0</v>
      </c>
      <c r="L111" s="101"/>
    </row>
    <row r="112" spans="2:12" s="9" customFormat="1" ht="19.899999999999999" customHeight="1">
      <c r="B112" s="105"/>
      <c r="D112" s="106" t="s">
        <v>105</v>
      </c>
      <c r="E112" s="107"/>
      <c r="F112" s="107"/>
      <c r="G112" s="107"/>
      <c r="H112" s="107"/>
      <c r="I112" s="107"/>
      <c r="J112" s="108">
        <f>J293</f>
        <v>0</v>
      </c>
      <c r="L112" s="105"/>
    </row>
    <row r="113" spans="2:12" s="9" customFormat="1" ht="19.899999999999999" customHeight="1">
      <c r="B113" s="105"/>
      <c r="D113" s="106" t="s">
        <v>106</v>
      </c>
      <c r="E113" s="107"/>
      <c r="F113" s="107"/>
      <c r="G113" s="107"/>
      <c r="H113" s="107"/>
      <c r="I113" s="107"/>
      <c r="J113" s="108">
        <f>J319</f>
        <v>0</v>
      </c>
      <c r="L113" s="105"/>
    </row>
    <row r="114" spans="2:12" s="1" customFormat="1" ht="21.75" customHeight="1">
      <c r="B114" s="27"/>
      <c r="L114" s="27"/>
    </row>
    <row r="115" spans="2:12" s="1" customFormat="1" ht="6.95" customHeight="1">
      <c r="B115" s="42"/>
      <c r="C115" s="43"/>
      <c r="D115" s="43"/>
      <c r="E115" s="43"/>
      <c r="F115" s="43"/>
      <c r="G115" s="43"/>
      <c r="H115" s="43"/>
      <c r="I115" s="43"/>
      <c r="J115" s="43"/>
      <c r="K115" s="43"/>
      <c r="L115" s="27"/>
    </row>
    <row r="119" spans="2:12" s="1" customFormat="1" ht="6.95" customHeight="1">
      <c r="B119" s="44"/>
      <c r="C119" s="45"/>
      <c r="D119" s="45"/>
      <c r="E119" s="45"/>
      <c r="F119" s="45"/>
      <c r="G119" s="45"/>
      <c r="H119" s="45"/>
      <c r="I119" s="45"/>
      <c r="J119" s="45"/>
      <c r="K119" s="45"/>
      <c r="L119" s="27"/>
    </row>
    <row r="120" spans="2:12" s="1" customFormat="1" ht="24.95" customHeight="1">
      <c r="B120" s="27"/>
      <c r="C120" s="19" t="s">
        <v>107</v>
      </c>
      <c r="L120" s="27"/>
    </row>
    <row r="121" spans="2:12" s="1" customFormat="1" ht="6.95" customHeight="1">
      <c r="B121" s="27"/>
      <c r="L121" s="27"/>
    </row>
    <row r="122" spans="2:12" s="1" customFormat="1" ht="12" customHeight="1">
      <c r="B122" s="27"/>
      <c r="C122" s="24" t="s">
        <v>12</v>
      </c>
      <c r="L122" s="27"/>
    </row>
    <row r="123" spans="2:12" s="1" customFormat="1" ht="26.25" customHeight="1">
      <c r="B123" s="27"/>
      <c r="E123" s="208" t="str">
        <f>E7</f>
        <v>Stavebné úpravy maštale pre voľné ustajnenie HD, č. 305, k.u.Zbudský Rokytov</v>
      </c>
      <c r="F123" s="209"/>
      <c r="G123" s="209"/>
      <c r="H123" s="209"/>
      <c r="L123" s="27"/>
    </row>
    <row r="124" spans="2:12" s="1" customFormat="1" ht="12" customHeight="1">
      <c r="B124" s="27"/>
      <c r="C124" s="24" t="s">
        <v>82</v>
      </c>
      <c r="L124" s="27"/>
    </row>
    <row r="125" spans="2:12" s="1" customFormat="1" ht="16.5" customHeight="1">
      <c r="B125" s="27"/>
      <c r="E125" s="194" t="str">
        <f>E9</f>
        <v>01 - ASR</v>
      </c>
      <c r="F125" s="207"/>
      <c r="G125" s="207"/>
      <c r="H125" s="207"/>
      <c r="L125" s="27"/>
    </row>
    <row r="126" spans="2:12" s="1" customFormat="1" ht="6.95" customHeight="1">
      <c r="B126" s="27"/>
      <c r="L126" s="27"/>
    </row>
    <row r="127" spans="2:12" s="1" customFormat="1" ht="12" customHeight="1">
      <c r="B127" s="27"/>
      <c r="C127" s="24" t="s">
        <v>16</v>
      </c>
      <c r="F127" s="22" t="str">
        <f>F12</f>
        <v>Zbudský Rokytov</v>
      </c>
      <c r="I127" s="24" t="s">
        <v>18</v>
      </c>
      <c r="J127" s="50">
        <f>IF(J12="","",J12)</f>
        <v>45236</v>
      </c>
      <c r="L127" s="27"/>
    </row>
    <row r="128" spans="2:12" s="1" customFormat="1" ht="6.95" customHeight="1">
      <c r="B128" s="27"/>
      <c r="L128" s="27"/>
    </row>
    <row r="129" spans="2:65" s="1" customFormat="1" ht="15.2" customHeight="1">
      <c r="B129" s="27"/>
      <c r="C129" s="24" t="s">
        <v>19</v>
      </c>
      <c r="F129" s="22" t="str">
        <f>E15</f>
        <v>NOTAX CONSULTING spol. s r.o., Fidlikova 3</v>
      </c>
      <c r="I129" s="24" t="s">
        <v>25</v>
      </c>
      <c r="J129" s="25" t="str">
        <f>E21</f>
        <v>Ing.Mária Salanciová</v>
      </c>
      <c r="L129" s="27"/>
    </row>
    <row r="130" spans="2:65" s="1" customFormat="1" ht="15.2" customHeight="1">
      <c r="B130" s="27"/>
      <c r="C130" s="24" t="s">
        <v>23</v>
      </c>
      <c r="F130" s="22" t="str">
        <f>IF(E18="","",E18)</f>
        <v xml:space="preserve"> </v>
      </c>
      <c r="I130" s="24" t="s">
        <v>29</v>
      </c>
      <c r="J130" s="25" t="str">
        <f>E24</f>
        <v>Ing.Mária Salanciová</v>
      </c>
      <c r="L130" s="27"/>
    </row>
    <row r="131" spans="2:65" s="1" customFormat="1" ht="10.35" customHeight="1">
      <c r="B131" s="27"/>
      <c r="L131" s="27"/>
    </row>
    <row r="132" spans="2:65" s="10" customFormat="1" ht="29.25" customHeight="1">
      <c r="B132" s="109"/>
      <c r="C132" s="110" t="s">
        <v>108</v>
      </c>
      <c r="D132" s="111" t="s">
        <v>56</v>
      </c>
      <c r="E132" s="111" t="s">
        <v>52</v>
      </c>
      <c r="F132" s="111" t="s">
        <v>53</v>
      </c>
      <c r="G132" s="111" t="s">
        <v>109</v>
      </c>
      <c r="H132" s="111" t="s">
        <v>110</v>
      </c>
      <c r="I132" s="111" t="s">
        <v>111</v>
      </c>
      <c r="J132" s="112" t="s">
        <v>88</v>
      </c>
      <c r="K132" s="113" t="s">
        <v>112</v>
      </c>
      <c r="L132" s="109"/>
      <c r="M132" s="56" t="s">
        <v>1</v>
      </c>
      <c r="N132" s="57" t="s">
        <v>35</v>
      </c>
      <c r="O132" s="57" t="s">
        <v>113</v>
      </c>
      <c r="P132" s="57" t="s">
        <v>114</v>
      </c>
      <c r="Q132" s="57" t="s">
        <v>115</v>
      </c>
      <c r="R132" s="57" t="s">
        <v>116</v>
      </c>
      <c r="S132" s="57" t="s">
        <v>117</v>
      </c>
      <c r="T132" s="58" t="s">
        <v>118</v>
      </c>
    </row>
    <row r="133" spans="2:65" s="1" customFormat="1" ht="22.9" customHeight="1">
      <c r="B133" s="27"/>
      <c r="C133" s="61" t="s">
        <v>89</v>
      </c>
      <c r="J133" s="114">
        <f>BK133</f>
        <v>0</v>
      </c>
      <c r="L133" s="27"/>
      <c r="M133" s="59"/>
      <c r="N133" s="51"/>
      <c r="O133" s="51"/>
      <c r="P133" s="115">
        <f>P134+P234+P292</f>
        <v>3762.0729490000003</v>
      </c>
      <c r="Q133" s="51"/>
      <c r="R133" s="115">
        <f>R134+R234+R292</f>
        <v>1176.0784253299998</v>
      </c>
      <c r="S133" s="51"/>
      <c r="T133" s="116">
        <f>T134+T234+T292</f>
        <v>0</v>
      </c>
      <c r="AT133" s="15" t="s">
        <v>70</v>
      </c>
      <c r="AU133" s="15" t="s">
        <v>90</v>
      </c>
      <c r="BK133" s="117">
        <f>BK134+BK234+BK292</f>
        <v>0</v>
      </c>
    </row>
    <row r="134" spans="2:65" s="11" customFormat="1" ht="25.9" customHeight="1">
      <c r="B134" s="118"/>
      <c r="D134" s="119" t="s">
        <v>70</v>
      </c>
      <c r="E134" s="120" t="s">
        <v>119</v>
      </c>
      <c r="F134" s="120" t="s">
        <v>120</v>
      </c>
      <c r="J134" s="121">
        <f>BK134</f>
        <v>0</v>
      </c>
      <c r="L134" s="118"/>
      <c r="M134" s="122"/>
      <c r="P134" s="123">
        <f>P135+P148+P177+P197+P203+P213+P232</f>
        <v>1933.6853550000001</v>
      </c>
      <c r="R134" s="123">
        <f>R135+R148+R177+R197+R203+R213+R232</f>
        <v>1160.0616564899999</v>
      </c>
      <c r="T134" s="124">
        <f>T135+T148+T177+T197+T203+T213+T232</f>
        <v>0</v>
      </c>
      <c r="AR134" s="119" t="s">
        <v>79</v>
      </c>
      <c r="AT134" s="125" t="s">
        <v>70</v>
      </c>
      <c r="AU134" s="125" t="s">
        <v>71</v>
      </c>
      <c r="AY134" s="119" t="s">
        <v>121</v>
      </c>
      <c r="BK134" s="126">
        <f>BK135+BK148+BK177+BK197+BK203+BK213+BK232</f>
        <v>0</v>
      </c>
    </row>
    <row r="135" spans="2:65" s="11" customFormat="1" ht="22.9" customHeight="1">
      <c r="B135" s="118"/>
      <c r="D135" s="119" t="s">
        <v>70</v>
      </c>
      <c r="E135" s="127" t="s">
        <v>79</v>
      </c>
      <c r="F135" s="127" t="s">
        <v>122</v>
      </c>
      <c r="J135" s="128">
        <f>BK135</f>
        <v>0</v>
      </c>
      <c r="L135" s="118"/>
      <c r="M135" s="122"/>
      <c r="P135" s="123">
        <f>SUM(P136:P147)</f>
        <v>306.22164600000002</v>
      </c>
      <c r="R135" s="123">
        <f>SUM(R136:R147)</f>
        <v>0</v>
      </c>
      <c r="T135" s="124">
        <f>SUM(T136:T147)</f>
        <v>0</v>
      </c>
      <c r="AR135" s="119" t="s">
        <v>79</v>
      </c>
      <c r="AT135" s="125" t="s">
        <v>70</v>
      </c>
      <c r="AU135" s="125" t="s">
        <v>79</v>
      </c>
      <c r="AY135" s="119" t="s">
        <v>121</v>
      </c>
      <c r="BK135" s="126">
        <f>SUM(BK136:BK147)</f>
        <v>0</v>
      </c>
    </row>
    <row r="136" spans="2:65" s="1" customFormat="1" ht="21.75" customHeight="1">
      <c r="B136" s="129"/>
      <c r="C136" s="130" t="s">
        <v>79</v>
      </c>
      <c r="D136" s="130" t="s">
        <v>123</v>
      </c>
      <c r="E136" s="131" t="s">
        <v>124</v>
      </c>
      <c r="F136" s="132" t="s">
        <v>125</v>
      </c>
      <c r="G136" s="133" t="s">
        <v>126</v>
      </c>
      <c r="H136" s="134">
        <v>59.4</v>
      </c>
      <c r="I136" s="134"/>
      <c r="J136" s="134">
        <f>ROUND(I136*H136,3)</f>
        <v>0</v>
      </c>
      <c r="K136" s="135"/>
      <c r="L136" s="27"/>
      <c r="M136" s="136" t="s">
        <v>1</v>
      </c>
      <c r="N136" s="137" t="s">
        <v>37</v>
      </c>
      <c r="O136" s="138">
        <v>0.83799999999999997</v>
      </c>
      <c r="P136" s="138">
        <f>O136*H136</f>
        <v>49.777199999999993</v>
      </c>
      <c r="Q136" s="138">
        <v>0</v>
      </c>
      <c r="R136" s="138">
        <f>Q136*H136</f>
        <v>0</v>
      </c>
      <c r="S136" s="138">
        <v>0</v>
      </c>
      <c r="T136" s="139">
        <f>S136*H136</f>
        <v>0</v>
      </c>
      <c r="AR136" s="140" t="s">
        <v>127</v>
      </c>
      <c r="AT136" s="140" t="s">
        <v>123</v>
      </c>
      <c r="AU136" s="140" t="s">
        <v>128</v>
      </c>
      <c r="AY136" s="15" t="s">
        <v>121</v>
      </c>
      <c r="BE136" s="141">
        <f>IF(N136="základná",J136,0)</f>
        <v>0</v>
      </c>
      <c r="BF136" s="141">
        <f>IF(N136="znížená",J136,0)</f>
        <v>0</v>
      </c>
      <c r="BG136" s="141">
        <f>IF(N136="zákl. prenesená",J136,0)</f>
        <v>0</v>
      </c>
      <c r="BH136" s="141">
        <f>IF(N136="zníž. prenesená",J136,0)</f>
        <v>0</v>
      </c>
      <c r="BI136" s="141">
        <f>IF(N136="nulová",J136,0)</f>
        <v>0</v>
      </c>
      <c r="BJ136" s="15" t="s">
        <v>128</v>
      </c>
      <c r="BK136" s="142">
        <f>ROUND(I136*H136,3)</f>
        <v>0</v>
      </c>
      <c r="BL136" s="15" t="s">
        <v>127</v>
      </c>
      <c r="BM136" s="140" t="s">
        <v>129</v>
      </c>
    </row>
    <row r="137" spans="2:65" s="12" customFormat="1">
      <c r="B137" s="143"/>
      <c r="D137" s="144" t="s">
        <v>130</v>
      </c>
      <c r="E137" s="145" t="s">
        <v>1</v>
      </c>
      <c r="F137" s="146" t="s">
        <v>131</v>
      </c>
      <c r="H137" s="147">
        <v>59.4</v>
      </c>
      <c r="L137" s="143"/>
      <c r="M137" s="148"/>
      <c r="T137" s="149"/>
      <c r="AT137" s="145" t="s">
        <v>130</v>
      </c>
      <c r="AU137" s="145" t="s">
        <v>128</v>
      </c>
      <c r="AV137" s="12" t="s">
        <v>128</v>
      </c>
      <c r="AW137" s="12" t="s">
        <v>27</v>
      </c>
      <c r="AX137" s="12" t="s">
        <v>71</v>
      </c>
      <c r="AY137" s="145" t="s">
        <v>121</v>
      </c>
    </row>
    <row r="138" spans="2:65" s="13" customFormat="1">
      <c r="B138" s="150"/>
      <c r="D138" s="144" t="s">
        <v>130</v>
      </c>
      <c r="E138" s="151" t="s">
        <v>1</v>
      </c>
      <c r="F138" s="152" t="s">
        <v>132</v>
      </c>
      <c r="H138" s="153">
        <v>59.4</v>
      </c>
      <c r="L138" s="150"/>
      <c r="M138" s="154"/>
      <c r="T138" s="155"/>
      <c r="AT138" s="151" t="s">
        <v>130</v>
      </c>
      <c r="AU138" s="151" t="s">
        <v>128</v>
      </c>
      <c r="AV138" s="13" t="s">
        <v>127</v>
      </c>
      <c r="AW138" s="13" t="s">
        <v>27</v>
      </c>
      <c r="AX138" s="13" t="s">
        <v>79</v>
      </c>
      <c r="AY138" s="151" t="s">
        <v>121</v>
      </c>
    </row>
    <row r="139" spans="2:65" s="1" customFormat="1" ht="24.2" customHeight="1">
      <c r="B139" s="129"/>
      <c r="C139" s="130" t="s">
        <v>128</v>
      </c>
      <c r="D139" s="130" t="s">
        <v>123</v>
      </c>
      <c r="E139" s="131" t="s">
        <v>133</v>
      </c>
      <c r="F139" s="132" t="s">
        <v>134</v>
      </c>
      <c r="G139" s="133" t="s">
        <v>126</v>
      </c>
      <c r="H139" s="134">
        <v>29.65</v>
      </c>
      <c r="I139" s="134"/>
      <c r="J139" s="134">
        <f>ROUND(I139*H139,3)</f>
        <v>0</v>
      </c>
      <c r="K139" s="135"/>
      <c r="L139" s="27"/>
      <c r="M139" s="136" t="s">
        <v>1</v>
      </c>
      <c r="N139" s="137" t="s">
        <v>37</v>
      </c>
      <c r="O139" s="138">
        <v>4.2000000000000003E-2</v>
      </c>
      <c r="P139" s="138">
        <f>O139*H139</f>
        <v>1.2453000000000001</v>
      </c>
      <c r="Q139" s="138">
        <v>0</v>
      </c>
      <c r="R139" s="138">
        <f>Q139*H139</f>
        <v>0</v>
      </c>
      <c r="S139" s="138">
        <v>0</v>
      </c>
      <c r="T139" s="139">
        <f>S139*H139</f>
        <v>0</v>
      </c>
      <c r="AR139" s="140" t="s">
        <v>127</v>
      </c>
      <c r="AT139" s="140" t="s">
        <v>123</v>
      </c>
      <c r="AU139" s="140" t="s">
        <v>128</v>
      </c>
      <c r="AY139" s="15" t="s">
        <v>121</v>
      </c>
      <c r="BE139" s="141">
        <f>IF(N139="základná",J139,0)</f>
        <v>0</v>
      </c>
      <c r="BF139" s="141">
        <f>IF(N139="znížená",J139,0)</f>
        <v>0</v>
      </c>
      <c r="BG139" s="141">
        <f>IF(N139="zákl. prenesená",J139,0)</f>
        <v>0</v>
      </c>
      <c r="BH139" s="141">
        <f>IF(N139="zníž. prenesená",J139,0)</f>
        <v>0</v>
      </c>
      <c r="BI139" s="141">
        <f>IF(N139="nulová",J139,0)</f>
        <v>0</v>
      </c>
      <c r="BJ139" s="15" t="s">
        <v>128</v>
      </c>
      <c r="BK139" s="142">
        <f>ROUND(I139*H139,3)</f>
        <v>0</v>
      </c>
      <c r="BL139" s="15" t="s">
        <v>127</v>
      </c>
      <c r="BM139" s="140" t="s">
        <v>135</v>
      </c>
    </row>
    <row r="140" spans="2:65" s="12" customFormat="1">
      <c r="B140" s="143"/>
      <c r="D140" s="144" t="s">
        <v>130</v>
      </c>
      <c r="F140" s="146" t="s">
        <v>136</v>
      </c>
      <c r="H140" s="147">
        <v>29.65</v>
      </c>
      <c r="L140" s="143"/>
      <c r="M140" s="148"/>
      <c r="T140" s="149"/>
      <c r="AT140" s="145" t="s">
        <v>130</v>
      </c>
      <c r="AU140" s="145" t="s">
        <v>128</v>
      </c>
      <c r="AV140" s="12" t="s">
        <v>128</v>
      </c>
      <c r="AW140" s="12" t="s">
        <v>3</v>
      </c>
      <c r="AX140" s="12" t="s">
        <v>79</v>
      </c>
      <c r="AY140" s="145" t="s">
        <v>121</v>
      </c>
    </row>
    <row r="141" spans="2:65" s="1" customFormat="1" ht="21.75" customHeight="1">
      <c r="B141" s="129"/>
      <c r="C141" s="130" t="s">
        <v>137</v>
      </c>
      <c r="D141" s="130" t="s">
        <v>123</v>
      </c>
      <c r="E141" s="131" t="s">
        <v>138</v>
      </c>
      <c r="F141" s="132" t="s">
        <v>139</v>
      </c>
      <c r="G141" s="133" t="s">
        <v>126</v>
      </c>
      <c r="H141" s="134">
        <v>88.29</v>
      </c>
      <c r="I141" s="134"/>
      <c r="J141" s="134">
        <f>ROUND(I141*H141,3)</f>
        <v>0</v>
      </c>
      <c r="K141" s="135"/>
      <c r="L141" s="27"/>
      <c r="M141" s="136" t="s">
        <v>1</v>
      </c>
      <c r="N141" s="137" t="s">
        <v>37</v>
      </c>
      <c r="O141" s="138">
        <v>2.5139999999999998</v>
      </c>
      <c r="P141" s="138">
        <f>O141*H141</f>
        <v>221.96106</v>
      </c>
      <c r="Q141" s="138">
        <v>0</v>
      </c>
      <c r="R141" s="138">
        <f>Q141*H141</f>
        <v>0</v>
      </c>
      <c r="S141" s="138">
        <v>0</v>
      </c>
      <c r="T141" s="139">
        <f>S141*H141</f>
        <v>0</v>
      </c>
      <c r="AR141" s="140" t="s">
        <v>127</v>
      </c>
      <c r="AT141" s="140" t="s">
        <v>123</v>
      </c>
      <c r="AU141" s="140" t="s">
        <v>128</v>
      </c>
      <c r="AY141" s="15" t="s">
        <v>121</v>
      </c>
      <c r="BE141" s="141">
        <f>IF(N141="základná",J141,0)</f>
        <v>0</v>
      </c>
      <c r="BF141" s="141">
        <f>IF(N141="znížená",J141,0)</f>
        <v>0</v>
      </c>
      <c r="BG141" s="141">
        <f>IF(N141="zákl. prenesená",J141,0)</f>
        <v>0</v>
      </c>
      <c r="BH141" s="141">
        <f>IF(N141="zníž. prenesená",J141,0)</f>
        <v>0</v>
      </c>
      <c r="BI141" s="141">
        <f>IF(N141="nulová",J141,0)</f>
        <v>0</v>
      </c>
      <c r="BJ141" s="15" t="s">
        <v>128</v>
      </c>
      <c r="BK141" s="142">
        <f>ROUND(I141*H141,3)</f>
        <v>0</v>
      </c>
      <c r="BL141" s="15" t="s">
        <v>127</v>
      </c>
      <c r="BM141" s="140" t="s">
        <v>140</v>
      </c>
    </row>
    <row r="142" spans="2:65" s="12" customFormat="1">
      <c r="B142" s="143"/>
      <c r="D142" s="144" t="s">
        <v>130</v>
      </c>
      <c r="E142" s="145" t="s">
        <v>1</v>
      </c>
      <c r="F142" s="146" t="s">
        <v>141</v>
      </c>
      <c r="H142" s="147">
        <v>47.981000000000002</v>
      </c>
      <c r="L142" s="143"/>
      <c r="M142" s="148"/>
      <c r="T142" s="149"/>
      <c r="AT142" s="145" t="s">
        <v>130</v>
      </c>
      <c r="AU142" s="145" t="s">
        <v>128</v>
      </c>
      <c r="AV142" s="12" t="s">
        <v>128</v>
      </c>
      <c r="AW142" s="12" t="s">
        <v>27</v>
      </c>
      <c r="AX142" s="12" t="s">
        <v>71</v>
      </c>
      <c r="AY142" s="145" t="s">
        <v>121</v>
      </c>
    </row>
    <row r="143" spans="2:65" s="12" customFormat="1">
      <c r="B143" s="143"/>
      <c r="D143" s="144" t="s">
        <v>130</v>
      </c>
      <c r="E143" s="145" t="s">
        <v>1</v>
      </c>
      <c r="F143" s="146" t="s">
        <v>142</v>
      </c>
      <c r="H143" s="147">
        <v>38.069000000000003</v>
      </c>
      <c r="L143" s="143"/>
      <c r="M143" s="148"/>
      <c r="T143" s="149"/>
      <c r="AT143" s="145" t="s">
        <v>130</v>
      </c>
      <c r="AU143" s="145" t="s">
        <v>128</v>
      </c>
      <c r="AV143" s="12" t="s">
        <v>128</v>
      </c>
      <c r="AW143" s="12" t="s">
        <v>27</v>
      </c>
      <c r="AX143" s="12" t="s">
        <v>71</v>
      </c>
      <c r="AY143" s="145" t="s">
        <v>121</v>
      </c>
    </row>
    <row r="144" spans="2:65" s="12" customFormat="1">
      <c r="B144" s="143"/>
      <c r="D144" s="144" t="s">
        <v>130</v>
      </c>
      <c r="E144" s="145" t="s">
        <v>1</v>
      </c>
      <c r="F144" s="146" t="s">
        <v>143</v>
      </c>
      <c r="H144" s="147">
        <v>2.2400000000000002</v>
      </c>
      <c r="L144" s="143"/>
      <c r="M144" s="148"/>
      <c r="T144" s="149"/>
      <c r="AT144" s="145" t="s">
        <v>130</v>
      </c>
      <c r="AU144" s="145" t="s">
        <v>128</v>
      </c>
      <c r="AV144" s="12" t="s">
        <v>128</v>
      </c>
      <c r="AW144" s="12" t="s">
        <v>27</v>
      </c>
      <c r="AX144" s="12" t="s">
        <v>71</v>
      </c>
      <c r="AY144" s="145" t="s">
        <v>121</v>
      </c>
    </row>
    <row r="145" spans="2:65" s="13" customFormat="1">
      <c r="B145" s="150"/>
      <c r="D145" s="144" t="s">
        <v>130</v>
      </c>
      <c r="E145" s="151" t="s">
        <v>1</v>
      </c>
      <c r="F145" s="152" t="s">
        <v>132</v>
      </c>
      <c r="H145" s="153">
        <v>88.29</v>
      </c>
      <c r="L145" s="150"/>
      <c r="M145" s="154"/>
      <c r="T145" s="155"/>
      <c r="AT145" s="151" t="s">
        <v>130</v>
      </c>
      <c r="AU145" s="151" t="s">
        <v>128</v>
      </c>
      <c r="AV145" s="13" t="s">
        <v>127</v>
      </c>
      <c r="AW145" s="13" t="s">
        <v>27</v>
      </c>
      <c r="AX145" s="13" t="s">
        <v>79</v>
      </c>
      <c r="AY145" s="151" t="s">
        <v>121</v>
      </c>
    </row>
    <row r="146" spans="2:65" s="1" customFormat="1" ht="37.9" customHeight="1">
      <c r="B146" s="129"/>
      <c r="C146" s="130" t="s">
        <v>127</v>
      </c>
      <c r="D146" s="130" t="s">
        <v>123</v>
      </c>
      <c r="E146" s="131" t="s">
        <v>144</v>
      </c>
      <c r="F146" s="132" t="s">
        <v>145</v>
      </c>
      <c r="G146" s="133" t="s">
        <v>126</v>
      </c>
      <c r="H146" s="134">
        <v>54.222000000000001</v>
      </c>
      <c r="I146" s="134"/>
      <c r="J146" s="134">
        <f>ROUND(I146*H146,3)</f>
        <v>0</v>
      </c>
      <c r="K146" s="135"/>
      <c r="L146" s="27"/>
      <c r="M146" s="136" t="s">
        <v>1</v>
      </c>
      <c r="N146" s="137" t="s">
        <v>37</v>
      </c>
      <c r="O146" s="138">
        <v>0.61299999999999999</v>
      </c>
      <c r="P146" s="138">
        <f>O146*H146</f>
        <v>33.238086000000003</v>
      </c>
      <c r="Q146" s="138">
        <v>0</v>
      </c>
      <c r="R146" s="138">
        <f>Q146*H146</f>
        <v>0</v>
      </c>
      <c r="S146" s="138">
        <v>0</v>
      </c>
      <c r="T146" s="139">
        <f>S146*H146</f>
        <v>0</v>
      </c>
      <c r="AR146" s="140" t="s">
        <v>127</v>
      </c>
      <c r="AT146" s="140" t="s">
        <v>123</v>
      </c>
      <c r="AU146" s="140" t="s">
        <v>128</v>
      </c>
      <c r="AY146" s="15" t="s">
        <v>121</v>
      </c>
      <c r="BE146" s="141">
        <f>IF(N146="základná",J146,0)</f>
        <v>0</v>
      </c>
      <c r="BF146" s="141">
        <f>IF(N146="znížená",J146,0)</f>
        <v>0</v>
      </c>
      <c r="BG146" s="141">
        <f>IF(N146="zákl. prenesená",J146,0)</f>
        <v>0</v>
      </c>
      <c r="BH146" s="141">
        <f>IF(N146="zníž. prenesená",J146,0)</f>
        <v>0</v>
      </c>
      <c r="BI146" s="141">
        <f>IF(N146="nulová",J146,0)</f>
        <v>0</v>
      </c>
      <c r="BJ146" s="15" t="s">
        <v>128</v>
      </c>
      <c r="BK146" s="142">
        <f>ROUND(I146*H146,3)</f>
        <v>0</v>
      </c>
      <c r="BL146" s="15" t="s">
        <v>127</v>
      </c>
      <c r="BM146" s="140" t="s">
        <v>146</v>
      </c>
    </row>
    <row r="147" spans="2:65" s="12" customFormat="1">
      <c r="B147" s="143"/>
      <c r="D147" s="144" t="s">
        <v>130</v>
      </c>
      <c r="E147" s="145" t="s">
        <v>1</v>
      </c>
      <c r="F147" s="146" t="s">
        <v>147</v>
      </c>
      <c r="H147" s="147">
        <v>54.222000000000001</v>
      </c>
      <c r="L147" s="143"/>
      <c r="M147" s="148"/>
      <c r="T147" s="149"/>
      <c r="AT147" s="145" t="s">
        <v>130</v>
      </c>
      <c r="AU147" s="145" t="s">
        <v>128</v>
      </c>
      <c r="AV147" s="12" t="s">
        <v>128</v>
      </c>
      <c r="AW147" s="12" t="s">
        <v>27</v>
      </c>
      <c r="AX147" s="12" t="s">
        <v>79</v>
      </c>
      <c r="AY147" s="145" t="s">
        <v>121</v>
      </c>
    </row>
    <row r="148" spans="2:65" s="11" customFormat="1" ht="22.9" customHeight="1">
      <c r="B148" s="118"/>
      <c r="D148" s="119" t="s">
        <v>70</v>
      </c>
      <c r="E148" s="127" t="s">
        <v>128</v>
      </c>
      <c r="F148" s="127" t="s">
        <v>148</v>
      </c>
      <c r="J148" s="128">
        <f>BK148</f>
        <v>0</v>
      </c>
      <c r="L148" s="118"/>
      <c r="M148" s="122"/>
      <c r="P148" s="123">
        <f>SUM(P149:P176)</f>
        <v>148.735186</v>
      </c>
      <c r="R148" s="123">
        <f>SUM(R149:R176)</f>
        <v>289.68211858000001</v>
      </c>
      <c r="T148" s="124">
        <f>SUM(T149:T176)</f>
        <v>0</v>
      </c>
      <c r="AR148" s="119" t="s">
        <v>79</v>
      </c>
      <c r="AT148" s="125" t="s">
        <v>70</v>
      </c>
      <c r="AU148" s="125" t="s">
        <v>79</v>
      </c>
      <c r="AY148" s="119" t="s">
        <v>121</v>
      </c>
      <c r="BK148" s="126">
        <f>SUM(BK149:BK176)</f>
        <v>0</v>
      </c>
    </row>
    <row r="149" spans="2:65" s="1" customFormat="1" ht="33" customHeight="1">
      <c r="B149" s="129"/>
      <c r="C149" s="130" t="s">
        <v>149</v>
      </c>
      <c r="D149" s="130" t="s">
        <v>123</v>
      </c>
      <c r="E149" s="131" t="s">
        <v>150</v>
      </c>
      <c r="F149" s="132" t="s">
        <v>151</v>
      </c>
      <c r="G149" s="133" t="s">
        <v>152</v>
      </c>
      <c r="H149" s="134">
        <v>1079.4960000000001</v>
      </c>
      <c r="I149" s="134"/>
      <c r="J149" s="134">
        <f>ROUND(I149*H149,3)</f>
        <v>0</v>
      </c>
      <c r="K149" s="135"/>
      <c r="L149" s="27"/>
      <c r="M149" s="136" t="s">
        <v>1</v>
      </c>
      <c r="N149" s="137" t="s">
        <v>37</v>
      </c>
      <c r="O149" s="138">
        <v>4.0000000000000001E-3</v>
      </c>
      <c r="P149" s="138">
        <f>O149*H149</f>
        <v>4.317984</v>
      </c>
      <c r="Q149" s="138">
        <v>0</v>
      </c>
      <c r="R149" s="138">
        <f>Q149*H149</f>
        <v>0</v>
      </c>
      <c r="S149" s="138">
        <v>0</v>
      </c>
      <c r="T149" s="139">
        <f>S149*H149</f>
        <v>0</v>
      </c>
      <c r="AR149" s="140" t="s">
        <v>127</v>
      </c>
      <c r="AT149" s="140" t="s">
        <v>123</v>
      </c>
      <c r="AU149" s="140" t="s">
        <v>128</v>
      </c>
      <c r="AY149" s="15" t="s">
        <v>121</v>
      </c>
      <c r="BE149" s="141">
        <f>IF(N149="základná",J149,0)</f>
        <v>0</v>
      </c>
      <c r="BF149" s="141">
        <f>IF(N149="znížená",J149,0)</f>
        <v>0</v>
      </c>
      <c r="BG149" s="141">
        <f>IF(N149="zákl. prenesená",J149,0)</f>
        <v>0</v>
      </c>
      <c r="BH149" s="141">
        <f>IF(N149="zníž. prenesená",J149,0)</f>
        <v>0</v>
      </c>
      <c r="BI149" s="141">
        <f>IF(N149="nulová",J149,0)</f>
        <v>0</v>
      </c>
      <c r="BJ149" s="15" t="s">
        <v>128</v>
      </c>
      <c r="BK149" s="142">
        <f>ROUND(I149*H149,3)</f>
        <v>0</v>
      </c>
      <c r="BL149" s="15" t="s">
        <v>127</v>
      </c>
      <c r="BM149" s="140" t="s">
        <v>153</v>
      </c>
    </row>
    <row r="150" spans="2:65" s="12" customFormat="1">
      <c r="B150" s="143"/>
      <c r="D150" s="144" t="s">
        <v>130</v>
      </c>
      <c r="E150" s="145" t="s">
        <v>1</v>
      </c>
      <c r="F150" s="146" t="s">
        <v>154</v>
      </c>
      <c r="H150" s="147">
        <v>534.77599999999995</v>
      </c>
      <c r="L150" s="143"/>
      <c r="M150" s="148"/>
      <c r="T150" s="149"/>
      <c r="AT150" s="145" t="s">
        <v>130</v>
      </c>
      <c r="AU150" s="145" t="s">
        <v>128</v>
      </c>
      <c r="AV150" s="12" t="s">
        <v>128</v>
      </c>
      <c r="AW150" s="12" t="s">
        <v>27</v>
      </c>
      <c r="AX150" s="12" t="s">
        <v>71</v>
      </c>
      <c r="AY150" s="145" t="s">
        <v>121</v>
      </c>
    </row>
    <row r="151" spans="2:65" s="12" customFormat="1">
      <c r="B151" s="143"/>
      <c r="D151" s="144" t="s">
        <v>130</v>
      </c>
      <c r="E151" s="145" t="s">
        <v>1</v>
      </c>
      <c r="F151" s="146" t="s">
        <v>155</v>
      </c>
      <c r="H151" s="147">
        <v>89.75</v>
      </c>
      <c r="L151" s="143"/>
      <c r="M151" s="148"/>
      <c r="T151" s="149"/>
      <c r="AT151" s="145" t="s">
        <v>130</v>
      </c>
      <c r="AU151" s="145" t="s">
        <v>128</v>
      </c>
      <c r="AV151" s="12" t="s">
        <v>128</v>
      </c>
      <c r="AW151" s="12" t="s">
        <v>27</v>
      </c>
      <c r="AX151" s="12" t="s">
        <v>71</v>
      </c>
      <c r="AY151" s="145" t="s">
        <v>121</v>
      </c>
    </row>
    <row r="152" spans="2:65" s="12" customFormat="1">
      <c r="B152" s="143"/>
      <c r="D152" s="144" t="s">
        <v>130</v>
      </c>
      <c r="E152" s="145" t="s">
        <v>1</v>
      </c>
      <c r="F152" s="146" t="s">
        <v>156</v>
      </c>
      <c r="H152" s="147">
        <v>143.6</v>
      </c>
      <c r="L152" s="143"/>
      <c r="M152" s="148"/>
      <c r="T152" s="149"/>
      <c r="AT152" s="145" t="s">
        <v>130</v>
      </c>
      <c r="AU152" s="145" t="s">
        <v>128</v>
      </c>
      <c r="AV152" s="12" t="s">
        <v>128</v>
      </c>
      <c r="AW152" s="12" t="s">
        <v>27</v>
      </c>
      <c r="AX152" s="12" t="s">
        <v>71</v>
      </c>
      <c r="AY152" s="145" t="s">
        <v>121</v>
      </c>
    </row>
    <row r="153" spans="2:65" s="12" customFormat="1">
      <c r="B153" s="143"/>
      <c r="D153" s="144" t="s">
        <v>130</v>
      </c>
      <c r="E153" s="145" t="s">
        <v>1</v>
      </c>
      <c r="F153" s="146" t="s">
        <v>157</v>
      </c>
      <c r="H153" s="147">
        <v>204.12</v>
      </c>
      <c r="L153" s="143"/>
      <c r="M153" s="148"/>
      <c r="T153" s="149"/>
      <c r="AT153" s="145" t="s">
        <v>130</v>
      </c>
      <c r="AU153" s="145" t="s">
        <v>128</v>
      </c>
      <c r="AV153" s="12" t="s">
        <v>128</v>
      </c>
      <c r="AW153" s="12" t="s">
        <v>27</v>
      </c>
      <c r="AX153" s="12" t="s">
        <v>71</v>
      </c>
      <c r="AY153" s="145" t="s">
        <v>121</v>
      </c>
    </row>
    <row r="154" spans="2:65" s="12" customFormat="1">
      <c r="B154" s="143"/>
      <c r="D154" s="144" t="s">
        <v>130</v>
      </c>
      <c r="E154" s="145" t="s">
        <v>1</v>
      </c>
      <c r="F154" s="146" t="s">
        <v>158</v>
      </c>
      <c r="H154" s="147">
        <v>107.25</v>
      </c>
      <c r="L154" s="143"/>
      <c r="M154" s="148"/>
      <c r="T154" s="149"/>
      <c r="AT154" s="145" t="s">
        <v>130</v>
      </c>
      <c r="AU154" s="145" t="s">
        <v>128</v>
      </c>
      <c r="AV154" s="12" t="s">
        <v>128</v>
      </c>
      <c r="AW154" s="12" t="s">
        <v>27</v>
      </c>
      <c r="AX154" s="12" t="s">
        <v>71</v>
      </c>
      <c r="AY154" s="145" t="s">
        <v>121</v>
      </c>
    </row>
    <row r="155" spans="2:65" s="13" customFormat="1">
      <c r="B155" s="150"/>
      <c r="D155" s="144" t="s">
        <v>130</v>
      </c>
      <c r="E155" s="151" t="s">
        <v>1</v>
      </c>
      <c r="F155" s="152" t="s">
        <v>132</v>
      </c>
      <c r="H155" s="153">
        <v>1079.4960000000001</v>
      </c>
      <c r="L155" s="150"/>
      <c r="M155" s="154"/>
      <c r="T155" s="155"/>
      <c r="AT155" s="151" t="s">
        <v>130</v>
      </c>
      <c r="AU155" s="151" t="s">
        <v>128</v>
      </c>
      <c r="AV155" s="13" t="s">
        <v>127</v>
      </c>
      <c r="AW155" s="13" t="s">
        <v>27</v>
      </c>
      <c r="AX155" s="13" t="s">
        <v>79</v>
      </c>
      <c r="AY155" s="151" t="s">
        <v>121</v>
      </c>
    </row>
    <row r="156" spans="2:65" s="1" customFormat="1" ht="16.5" customHeight="1">
      <c r="B156" s="129"/>
      <c r="C156" s="130" t="s">
        <v>159</v>
      </c>
      <c r="D156" s="130" t="s">
        <v>123</v>
      </c>
      <c r="E156" s="131" t="s">
        <v>160</v>
      </c>
      <c r="F156" s="132" t="s">
        <v>161</v>
      </c>
      <c r="G156" s="133" t="s">
        <v>126</v>
      </c>
      <c r="H156" s="134">
        <v>15.278</v>
      </c>
      <c r="I156" s="134"/>
      <c r="J156" s="134">
        <f>ROUND(I156*H156,3)</f>
        <v>0</v>
      </c>
      <c r="K156" s="135"/>
      <c r="L156" s="27"/>
      <c r="M156" s="136" t="s">
        <v>1</v>
      </c>
      <c r="N156" s="137" t="s">
        <v>37</v>
      </c>
      <c r="O156" s="138">
        <v>0.90800000000000003</v>
      </c>
      <c r="P156" s="138">
        <f>O156*H156</f>
        <v>13.872424000000001</v>
      </c>
      <c r="Q156" s="138">
        <v>2.0663999999999998</v>
      </c>
      <c r="R156" s="138">
        <f>Q156*H156</f>
        <v>31.570459199999998</v>
      </c>
      <c r="S156" s="138">
        <v>0</v>
      </c>
      <c r="T156" s="139">
        <f>S156*H156</f>
        <v>0</v>
      </c>
      <c r="AR156" s="140" t="s">
        <v>127</v>
      </c>
      <c r="AT156" s="140" t="s">
        <v>123</v>
      </c>
      <c r="AU156" s="140" t="s">
        <v>128</v>
      </c>
      <c r="AY156" s="15" t="s">
        <v>121</v>
      </c>
      <c r="BE156" s="141">
        <f>IF(N156="základná",J156,0)</f>
        <v>0</v>
      </c>
      <c r="BF156" s="141">
        <f>IF(N156="znížená",J156,0)</f>
        <v>0</v>
      </c>
      <c r="BG156" s="141">
        <f>IF(N156="zákl. prenesená",J156,0)</f>
        <v>0</v>
      </c>
      <c r="BH156" s="141">
        <f>IF(N156="zníž. prenesená",J156,0)</f>
        <v>0</v>
      </c>
      <c r="BI156" s="141">
        <f>IF(N156="nulová",J156,0)</f>
        <v>0</v>
      </c>
      <c r="BJ156" s="15" t="s">
        <v>128</v>
      </c>
      <c r="BK156" s="142">
        <f>ROUND(I156*H156,3)</f>
        <v>0</v>
      </c>
      <c r="BL156" s="15" t="s">
        <v>127</v>
      </c>
      <c r="BM156" s="140" t="s">
        <v>162</v>
      </c>
    </row>
    <row r="157" spans="2:65" s="12" customFormat="1">
      <c r="B157" s="143"/>
      <c r="D157" s="144" t="s">
        <v>130</v>
      </c>
      <c r="E157" s="145" t="s">
        <v>1</v>
      </c>
      <c r="F157" s="146" t="s">
        <v>163</v>
      </c>
      <c r="H157" s="147">
        <v>4.95</v>
      </c>
      <c r="L157" s="143"/>
      <c r="M157" s="148"/>
      <c r="T157" s="149"/>
      <c r="AT157" s="145" t="s">
        <v>130</v>
      </c>
      <c r="AU157" s="145" t="s">
        <v>128</v>
      </c>
      <c r="AV157" s="12" t="s">
        <v>128</v>
      </c>
      <c r="AW157" s="12" t="s">
        <v>27</v>
      </c>
      <c r="AX157" s="12" t="s">
        <v>71</v>
      </c>
      <c r="AY157" s="145" t="s">
        <v>121</v>
      </c>
    </row>
    <row r="158" spans="2:65" s="12" customFormat="1">
      <c r="B158" s="143"/>
      <c r="D158" s="144" t="s">
        <v>130</v>
      </c>
      <c r="E158" s="145" t="s">
        <v>1</v>
      </c>
      <c r="F158" s="146" t="s">
        <v>164</v>
      </c>
      <c r="H158" s="147">
        <v>4.57</v>
      </c>
      <c r="L158" s="143"/>
      <c r="M158" s="148"/>
      <c r="T158" s="149"/>
      <c r="AT158" s="145" t="s">
        <v>130</v>
      </c>
      <c r="AU158" s="145" t="s">
        <v>128</v>
      </c>
      <c r="AV158" s="12" t="s">
        <v>128</v>
      </c>
      <c r="AW158" s="12" t="s">
        <v>27</v>
      </c>
      <c r="AX158" s="12" t="s">
        <v>71</v>
      </c>
      <c r="AY158" s="145" t="s">
        <v>121</v>
      </c>
    </row>
    <row r="159" spans="2:65" s="12" customFormat="1">
      <c r="B159" s="143"/>
      <c r="D159" s="144" t="s">
        <v>130</v>
      </c>
      <c r="E159" s="145" t="s">
        <v>1</v>
      </c>
      <c r="F159" s="146" t="s">
        <v>165</v>
      </c>
      <c r="H159" s="147">
        <v>5.4379999999999997</v>
      </c>
      <c r="L159" s="143"/>
      <c r="M159" s="148"/>
      <c r="T159" s="149"/>
      <c r="AT159" s="145" t="s">
        <v>130</v>
      </c>
      <c r="AU159" s="145" t="s">
        <v>128</v>
      </c>
      <c r="AV159" s="12" t="s">
        <v>128</v>
      </c>
      <c r="AW159" s="12" t="s">
        <v>27</v>
      </c>
      <c r="AX159" s="12" t="s">
        <v>71</v>
      </c>
      <c r="AY159" s="145" t="s">
        <v>121</v>
      </c>
    </row>
    <row r="160" spans="2:65" s="12" customFormat="1">
      <c r="B160" s="143"/>
      <c r="D160" s="144" t="s">
        <v>130</v>
      </c>
      <c r="E160" s="145" t="s">
        <v>1</v>
      </c>
      <c r="F160" s="146" t="s">
        <v>166</v>
      </c>
      <c r="H160" s="147">
        <v>0.32</v>
      </c>
      <c r="L160" s="143"/>
      <c r="M160" s="148"/>
      <c r="T160" s="149"/>
      <c r="AT160" s="145" t="s">
        <v>130</v>
      </c>
      <c r="AU160" s="145" t="s">
        <v>128</v>
      </c>
      <c r="AV160" s="12" t="s">
        <v>128</v>
      </c>
      <c r="AW160" s="12" t="s">
        <v>27</v>
      </c>
      <c r="AX160" s="12" t="s">
        <v>71</v>
      </c>
      <c r="AY160" s="145" t="s">
        <v>121</v>
      </c>
    </row>
    <row r="161" spans="2:65" s="13" customFormat="1">
      <c r="B161" s="150"/>
      <c r="D161" s="144" t="s">
        <v>130</v>
      </c>
      <c r="E161" s="151" t="s">
        <v>1</v>
      </c>
      <c r="F161" s="152" t="s">
        <v>132</v>
      </c>
      <c r="H161" s="153">
        <v>15.277999999999999</v>
      </c>
      <c r="L161" s="150"/>
      <c r="M161" s="154"/>
      <c r="T161" s="155"/>
      <c r="AT161" s="151" t="s">
        <v>130</v>
      </c>
      <c r="AU161" s="151" t="s">
        <v>128</v>
      </c>
      <c r="AV161" s="13" t="s">
        <v>127</v>
      </c>
      <c r="AW161" s="13" t="s">
        <v>27</v>
      </c>
      <c r="AX161" s="13" t="s">
        <v>79</v>
      </c>
      <c r="AY161" s="151" t="s">
        <v>121</v>
      </c>
    </row>
    <row r="162" spans="2:65" s="1" customFormat="1" ht="16.5" customHeight="1">
      <c r="B162" s="129"/>
      <c r="C162" s="130" t="s">
        <v>167</v>
      </c>
      <c r="D162" s="130" t="s">
        <v>123</v>
      </c>
      <c r="E162" s="131" t="s">
        <v>168</v>
      </c>
      <c r="F162" s="132" t="s">
        <v>169</v>
      </c>
      <c r="G162" s="133" t="s">
        <v>152</v>
      </c>
      <c r="H162" s="134">
        <v>56.671999999999997</v>
      </c>
      <c r="I162" s="134"/>
      <c r="J162" s="134">
        <f>ROUND(I162*H162,3)</f>
        <v>0</v>
      </c>
      <c r="K162" s="135"/>
      <c r="L162" s="27"/>
      <c r="M162" s="136" t="s">
        <v>1</v>
      </c>
      <c r="N162" s="137" t="s">
        <v>37</v>
      </c>
      <c r="O162" s="138">
        <v>0.78800000000000003</v>
      </c>
      <c r="P162" s="138">
        <f>O162*H162</f>
        <v>44.657536</v>
      </c>
      <c r="Q162" s="138">
        <v>4.0699999999999998E-3</v>
      </c>
      <c r="R162" s="138">
        <f>Q162*H162</f>
        <v>0.23065503999999998</v>
      </c>
      <c r="S162" s="138">
        <v>0</v>
      </c>
      <c r="T162" s="139">
        <f>S162*H162</f>
        <v>0</v>
      </c>
      <c r="AR162" s="140" t="s">
        <v>127</v>
      </c>
      <c r="AT162" s="140" t="s">
        <v>123</v>
      </c>
      <c r="AU162" s="140" t="s">
        <v>128</v>
      </c>
      <c r="AY162" s="15" t="s">
        <v>121</v>
      </c>
      <c r="BE162" s="141">
        <f>IF(N162="základná",J162,0)</f>
        <v>0</v>
      </c>
      <c r="BF162" s="141">
        <f>IF(N162="znížená",J162,0)</f>
        <v>0</v>
      </c>
      <c r="BG162" s="141">
        <f>IF(N162="zákl. prenesená",J162,0)</f>
        <v>0</v>
      </c>
      <c r="BH162" s="141">
        <f>IF(N162="zníž. prenesená",J162,0)</f>
        <v>0</v>
      </c>
      <c r="BI162" s="141">
        <f>IF(N162="nulová",J162,0)</f>
        <v>0</v>
      </c>
      <c r="BJ162" s="15" t="s">
        <v>128</v>
      </c>
      <c r="BK162" s="142">
        <f>ROUND(I162*H162,3)</f>
        <v>0</v>
      </c>
      <c r="BL162" s="15" t="s">
        <v>127</v>
      </c>
      <c r="BM162" s="140" t="s">
        <v>170</v>
      </c>
    </row>
    <row r="163" spans="2:65" s="12" customFormat="1">
      <c r="B163" s="143"/>
      <c r="D163" s="144" t="s">
        <v>130</v>
      </c>
      <c r="E163" s="145" t="s">
        <v>1</v>
      </c>
      <c r="F163" s="146" t="s">
        <v>171</v>
      </c>
      <c r="H163" s="147">
        <v>8.98</v>
      </c>
      <c r="L163" s="143"/>
      <c r="M163" s="148"/>
      <c r="T163" s="149"/>
      <c r="AT163" s="145" t="s">
        <v>130</v>
      </c>
      <c r="AU163" s="145" t="s">
        <v>128</v>
      </c>
      <c r="AV163" s="12" t="s">
        <v>128</v>
      </c>
      <c r="AW163" s="12" t="s">
        <v>27</v>
      </c>
      <c r="AX163" s="12" t="s">
        <v>71</v>
      </c>
      <c r="AY163" s="145" t="s">
        <v>121</v>
      </c>
    </row>
    <row r="164" spans="2:65" s="12" customFormat="1">
      <c r="B164" s="143"/>
      <c r="D164" s="144" t="s">
        <v>130</v>
      </c>
      <c r="E164" s="145" t="s">
        <v>1</v>
      </c>
      <c r="F164" s="146" t="s">
        <v>172</v>
      </c>
      <c r="H164" s="147">
        <v>11.78</v>
      </c>
      <c r="L164" s="143"/>
      <c r="M164" s="148"/>
      <c r="T164" s="149"/>
      <c r="AT164" s="145" t="s">
        <v>130</v>
      </c>
      <c r="AU164" s="145" t="s">
        <v>128</v>
      </c>
      <c r="AV164" s="12" t="s">
        <v>128</v>
      </c>
      <c r="AW164" s="12" t="s">
        <v>27</v>
      </c>
      <c r="AX164" s="12" t="s">
        <v>71</v>
      </c>
      <c r="AY164" s="145" t="s">
        <v>121</v>
      </c>
    </row>
    <row r="165" spans="2:65" s="12" customFormat="1">
      <c r="B165" s="143"/>
      <c r="D165" s="144" t="s">
        <v>130</v>
      </c>
      <c r="E165" s="145" t="s">
        <v>1</v>
      </c>
      <c r="F165" s="146" t="s">
        <v>173</v>
      </c>
      <c r="H165" s="147">
        <v>13.064</v>
      </c>
      <c r="L165" s="143"/>
      <c r="M165" s="148"/>
      <c r="T165" s="149"/>
      <c r="AT165" s="145" t="s">
        <v>130</v>
      </c>
      <c r="AU165" s="145" t="s">
        <v>128</v>
      </c>
      <c r="AV165" s="12" t="s">
        <v>128</v>
      </c>
      <c r="AW165" s="12" t="s">
        <v>27</v>
      </c>
      <c r="AX165" s="12" t="s">
        <v>71</v>
      </c>
      <c r="AY165" s="145" t="s">
        <v>121</v>
      </c>
    </row>
    <row r="166" spans="2:65" s="12" customFormat="1">
      <c r="B166" s="143"/>
      <c r="D166" s="144" t="s">
        <v>130</v>
      </c>
      <c r="E166" s="145" t="s">
        <v>1</v>
      </c>
      <c r="F166" s="146" t="s">
        <v>174</v>
      </c>
      <c r="H166" s="147">
        <v>22.847999999999999</v>
      </c>
      <c r="L166" s="143"/>
      <c r="M166" s="148"/>
      <c r="T166" s="149"/>
      <c r="AT166" s="145" t="s">
        <v>130</v>
      </c>
      <c r="AU166" s="145" t="s">
        <v>128</v>
      </c>
      <c r="AV166" s="12" t="s">
        <v>128</v>
      </c>
      <c r="AW166" s="12" t="s">
        <v>27</v>
      </c>
      <c r="AX166" s="12" t="s">
        <v>71</v>
      </c>
      <c r="AY166" s="145" t="s">
        <v>121</v>
      </c>
    </row>
    <row r="167" spans="2:65" s="13" customFormat="1">
      <c r="B167" s="150"/>
      <c r="D167" s="144" t="s">
        <v>130</v>
      </c>
      <c r="E167" s="151" t="s">
        <v>1</v>
      </c>
      <c r="F167" s="152" t="s">
        <v>132</v>
      </c>
      <c r="H167" s="153">
        <v>56.671999999999997</v>
      </c>
      <c r="L167" s="150"/>
      <c r="M167" s="154"/>
      <c r="T167" s="155"/>
      <c r="AT167" s="151" t="s">
        <v>130</v>
      </c>
      <c r="AU167" s="151" t="s">
        <v>128</v>
      </c>
      <c r="AV167" s="13" t="s">
        <v>127</v>
      </c>
      <c r="AW167" s="13" t="s">
        <v>27</v>
      </c>
      <c r="AX167" s="13" t="s">
        <v>79</v>
      </c>
      <c r="AY167" s="151" t="s">
        <v>121</v>
      </c>
    </row>
    <row r="168" spans="2:65" s="1" customFormat="1" ht="16.5" customHeight="1">
      <c r="B168" s="129"/>
      <c r="C168" s="130" t="s">
        <v>175</v>
      </c>
      <c r="D168" s="130" t="s">
        <v>123</v>
      </c>
      <c r="E168" s="131" t="s">
        <v>176</v>
      </c>
      <c r="F168" s="132" t="s">
        <v>177</v>
      </c>
      <c r="G168" s="133" t="s">
        <v>152</v>
      </c>
      <c r="H168" s="134">
        <v>56.671999999999997</v>
      </c>
      <c r="I168" s="134"/>
      <c r="J168" s="134">
        <f>ROUND(I168*H168,3)</f>
        <v>0</v>
      </c>
      <c r="K168" s="135"/>
      <c r="L168" s="27"/>
      <c r="M168" s="136" t="s">
        <v>1</v>
      </c>
      <c r="N168" s="137" t="s">
        <v>37</v>
      </c>
      <c r="O168" s="138">
        <v>0.32200000000000001</v>
      </c>
      <c r="P168" s="138">
        <f>O168*H168</f>
        <v>18.248383999999998</v>
      </c>
      <c r="Q168" s="138">
        <v>0</v>
      </c>
      <c r="R168" s="138">
        <f>Q168*H168</f>
        <v>0</v>
      </c>
      <c r="S168" s="138">
        <v>0</v>
      </c>
      <c r="T168" s="139">
        <f>S168*H168</f>
        <v>0</v>
      </c>
      <c r="AR168" s="140" t="s">
        <v>127</v>
      </c>
      <c r="AT168" s="140" t="s">
        <v>123</v>
      </c>
      <c r="AU168" s="140" t="s">
        <v>128</v>
      </c>
      <c r="AY168" s="15" t="s">
        <v>121</v>
      </c>
      <c r="BE168" s="141">
        <f>IF(N168="základná",J168,0)</f>
        <v>0</v>
      </c>
      <c r="BF168" s="141">
        <f>IF(N168="znížená",J168,0)</f>
        <v>0</v>
      </c>
      <c r="BG168" s="141">
        <f>IF(N168="zákl. prenesená",J168,0)</f>
        <v>0</v>
      </c>
      <c r="BH168" s="141">
        <f>IF(N168="zníž. prenesená",J168,0)</f>
        <v>0</v>
      </c>
      <c r="BI168" s="141">
        <f>IF(N168="nulová",J168,0)</f>
        <v>0</v>
      </c>
      <c r="BJ168" s="15" t="s">
        <v>128</v>
      </c>
      <c r="BK168" s="142">
        <f>ROUND(I168*H168,3)</f>
        <v>0</v>
      </c>
      <c r="BL168" s="15" t="s">
        <v>127</v>
      </c>
      <c r="BM168" s="140" t="s">
        <v>178</v>
      </c>
    </row>
    <row r="169" spans="2:65" s="1" customFormat="1" ht="16.5" customHeight="1">
      <c r="B169" s="129"/>
      <c r="C169" s="130" t="s">
        <v>179</v>
      </c>
      <c r="D169" s="130" t="s">
        <v>123</v>
      </c>
      <c r="E169" s="131" t="s">
        <v>180</v>
      </c>
      <c r="F169" s="132" t="s">
        <v>181</v>
      </c>
      <c r="G169" s="133" t="s">
        <v>126</v>
      </c>
      <c r="H169" s="134">
        <v>61.968000000000004</v>
      </c>
      <c r="I169" s="134"/>
      <c r="J169" s="134">
        <f>ROUND(I169*H169,3)</f>
        <v>0</v>
      </c>
      <c r="K169" s="135"/>
      <c r="L169" s="27"/>
      <c r="M169" s="136" t="s">
        <v>1</v>
      </c>
      <c r="N169" s="137" t="s">
        <v>37</v>
      </c>
      <c r="O169" s="138">
        <v>0.58099999999999996</v>
      </c>
      <c r="P169" s="138">
        <f>O169*H169</f>
        <v>36.003408</v>
      </c>
      <c r="Q169" s="138">
        <v>2.2151299999999998</v>
      </c>
      <c r="R169" s="138">
        <f>Q169*H169</f>
        <v>137.26717583999999</v>
      </c>
      <c r="S169" s="138">
        <v>0</v>
      </c>
      <c r="T169" s="139">
        <f>S169*H169</f>
        <v>0</v>
      </c>
      <c r="AR169" s="140" t="s">
        <v>127</v>
      </c>
      <c r="AT169" s="140" t="s">
        <v>123</v>
      </c>
      <c r="AU169" s="140" t="s">
        <v>128</v>
      </c>
      <c r="AY169" s="15" t="s">
        <v>121</v>
      </c>
      <c r="BE169" s="141">
        <f>IF(N169="základná",J169,0)</f>
        <v>0</v>
      </c>
      <c r="BF169" s="141">
        <f>IF(N169="znížená",J169,0)</f>
        <v>0</v>
      </c>
      <c r="BG169" s="141">
        <f>IF(N169="zákl. prenesená",J169,0)</f>
        <v>0</v>
      </c>
      <c r="BH169" s="141">
        <f>IF(N169="zníž. prenesená",J169,0)</f>
        <v>0</v>
      </c>
      <c r="BI169" s="141">
        <f>IF(N169="nulová",J169,0)</f>
        <v>0</v>
      </c>
      <c r="BJ169" s="15" t="s">
        <v>128</v>
      </c>
      <c r="BK169" s="142">
        <f>ROUND(I169*H169,3)</f>
        <v>0</v>
      </c>
      <c r="BL169" s="15" t="s">
        <v>127</v>
      </c>
      <c r="BM169" s="140" t="s">
        <v>182</v>
      </c>
    </row>
    <row r="170" spans="2:65" s="12" customFormat="1">
      <c r="B170" s="143"/>
      <c r="D170" s="144" t="s">
        <v>130</v>
      </c>
      <c r="E170" s="145" t="s">
        <v>1</v>
      </c>
      <c r="F170" s="146" t="s">
        <v>183</v>
      </c>
      <c r="H170" s="147">
        <v>27.417999999999999</v>
      </c>
      <c r="L170" s="143"/>
      <c r="M170" s="148"/>
      <c r="T170" s="149"/>
      <c r="AT170" s="145" t="s">
        <v>130</v>
      </c>
      <c r="AU170" s="145" t="s">
        <v>128</v>
      </c>
      <c r="AV170" s="12" t="s">
        <v>128</v>
      </c>
      <c r="AW170" s="12" t="s">
        <v>27</v>
      </c>
      <c r="AX170" s="12" t="s">
        <v>71</v>
      </c>
      <c r="AY170" s="145" t="s">
        <v>121</v>
      </c>
    </row>
    <row r="171" spans="2:65" s="12" customFormat="1">
      <c r="B171" s="143"/>
      <c r="D171" s="144" t="s">
        <v>130</v>
      </c>
      <c r="E171" s="145" t="s">
        <v>1</v>
      </c>
      <c r="F171" s="146" t="s">
        <v>184</v>
      </c>
      <c r="H171" s="147">
        <v>32.630000000000003</v>
      </c>
      <c r="L171" s="143"/>
      <c r="M171" s="148"/>
      <c r="T171" s="149"/>
      <c r="AT171" s="145" t="s">
        <v>130</v>
      </c>
      <c r="AU171" s="145" t="s">
        <v>128</v>
      </c>
      <c r="AV171" s="12" t="s">
        <v>128</v>
      </c>
      <c r="AW171" s="12" t="s">
        <v>27</v>
      </c>
      <c r="AX171" s="12" t="s">
        <v>71</v>
      </c>
      <c r="AY171" s="145" t="s">
        <v>121</v>
      </c>
    </row>
    <row r="172" spans="2:65" s="12" customFormat="1">
      <c r="B172" s="143"/>
      <c r="D172" s="144" t="s">
        <v>130</v>
      </c>
      <c r="E172" s="145" t="s">
        <v>1</v>
      </c>
      <c r="F172" s="146" t="s">
        <v>185</v>
      </c>
      <c r="H172" s="147">
        <v>1.92</v>
      </c>
      <c r="L172" s="143"/>
      <c r="M172" s="148"/>
      <c r="T172" s="149"/>
      <c r="AT172" s="145" t="s">
        <v>130</v>
      </c>
      <c r="AU172" s="145" t="s">
        <v>128</v>
      </c>
      <c r="AV172" s="12" t="s">
        <v>128</v>
      </c>
      <c r="AW172" s="12" t="s">
        <v>27</v>
      </c>
      <c r="AX172" s="12" t="s">
        <v>71</v>
      </c>
      <c r="AY172" s="145" t="s">
        <v>121</v>
      </c>
    </row>
    <row r="173" spans="2:65" s="13" customFormat="1">
      <c r="B173" s="150"/>
      <c r="D173" s="144" t="s">
        <v>130</v>
      </c>
      <c r="E173" s="151" t="s">
        <v>1</v>
      </c>
      <c r="F173" s="152" t="s">
        <v>132</v>
      </c>
      <c r="H173" s="153">
        <v>61.968000000000004</v>
      </c>
      <c r="L173" s="150"/>
      <c r="M173" s="154"/>
      <c r="T173" s="155"/>
      <c r="AT173" s="151" t="s">
        <v>130</v>
      </c>
      <c r="AU173" s="151" t="s">
        <v>128</v>
      </c>
      <c r="AV173" s="13" t="s">
        <v>127</v>
      </c>
      <c r="AW173" s="13" t="s">
        <v>27</v>
      </c>
      <c r="AX173" s="13" t="s">
        <v>79</v>
      </c>
      <c r="AY173" s="151" t="s">
        <v>121</v>
      </c>
    </row>
    <row r="174" spans="2:65" s="1" customFormat="1" ht="16.5" customHeight="1">
      <c r="B174" s="129"/>
      <c r="C174" s="130" t="s">
        <v>186</v>
      </c>
      <c r="D174" s="130" t="s">
        <v>123</v>
      </c>
      <c r="E174" s="131" t="s">
        <v>187</v>
      </c>
      <c r="F174" s="132" t="s">
        <v>188</v>
      </c>
      <c r="G174" s="133" t="s">
        <v>126</v>
      </c>
      <c r="H174" s="134">
        <v>54.45</v>
      </c>
      <c r="I174" s="134"/>
      <c r="J174" s="134">
        <f>ROUND(I174*H174,3)</f>
        <v>0</v>
      </c>
      <c r="K174" s="135"/>
      <c r="L174" s="27"/>
      <c r="M174" s="136" t="s">
        <v>1</v>
      </c>
      <c r="N174" s="137" t="s">
        <v>37</v>
      </c>
      <c r="O174" s="138">
        <v>0.58099999999999996</v>
      </c>
      <c r="P174" s="138">
        <f>O174*H174</f>
        <v>31.635449999999999</v>
      </c>
      <c r="Q174" s="138">
        <v>2.2151299999999998</v>
      </c>
      <c r="R174" s="138">
        <f>Q174*H174</f>
        <v>120.6138285</v>
      </c>
      <c r="S174" s="138">
        <v>0</v>
      </c>
      <c r="T174" s="139">
        <f>S174*H174</f>
        <v>0</v>
      </c>
      <c r="AR174" s="140" t="s">
        <v>127</v>
      </c>
      <c r="AT174" s="140" t="s">
        <v>123</v>
      </c>
      <c r="AU174" s="140" t="s">
        <v>128</v>
      </c>
      <c r="AY174" s="15" t="s">
        <v>121</v>
      </c>
      <c r="BE174" s="141">
        <f>IF(N174="základná",J174,0)</f>
        <v>0</v>
      </c>
      <c r="BF174" s="141">
        <f>IF(N174="znížená",J174,0)</f>
        <v>0</v>
      </c>
      <c r="BG174" s="141">
        <f>IF(N174="zákl. prenesená",J174,0)</f>
        <v>0</v>
      </c>
      <c r="BH174" s="141">
        <f>IF(N174="zníž. prenesená",J174,0)</f>
        <v>0</v>
      </c>
      <c r="BI174" s="141">
        <f>IF(N174="nulová",J174,0)</f>
        <v>0</v>
      </c>
      <c r="BJ174" s="15" t="s">
        <v>128</v>
      </c>
      <c r="BK174" s="142">
        <f>ROUND(I174*H174,3)</f>
        <v>0</v>
      </c>
      <c r="BL174" s="15" t="s">
        <v>127</v>
      </c>
      <c r="BM174" s="140" t="s">
        <v>189</v>
      </c>
    </row>
    <row r="175" spans="2:65" s="12" customFormat="1">
      <c r="B175" s="143"/>
      <c r="D175" s="144" t="s">
        <v>130</v>
      </c>
      <c r="E175" s="145" t="s">
        <v>1</v>
      </c>
      <c r="F175" s="146" t="s">
        <v>190</v>
      </c>
      <c r="H175" s="147">
        <v>54.45</v>
      </c>
      <c r="L175" s="143"/>
      <c r="M175" s="148"/>
      <c r="T175" s="149"/>
      <c r="AT175" s="145" t="s">
        <v>130</v>
      </c>
      <c r="AU175" s="145" t="s">
        <v>128</v>
      </c>
      <c r="AV175" s="12" t="s">
        <v>128</v>
      </c>
      <c r="AW175" s="12" t="s">
        <v>27</v>
      </c>
      <c r="AX175" s="12" t="s">
        <v>71</v>
      </c>
      <c r="AY175" s="145" t="s">
        <v>121</v>
      </c>
    </row>
    <row r="176" spans="2:65" s="13" customFormat="1">
      <c r="B176" s="150"/>
      <c r="D176" s="144" t="s">
        <v>130</v>
      </c>
      <c r="E176" s="151" t="s">
        <v>1</v>
      </c>
      <c r="F176" s="152" t="s">
        <v>132</v>
      </c>
      <c r="H176" s="153">
        <v>54.45</v>
      </c>
      <c r="L176" s="150"/>
      <c r="M176" s="154"/>
      <c r="T176" s="155"/>
      <c r="AT176" s="151" t="s">
        <v>130</v>
      </c>
      <c r="AU176" s="151" t="s">
        <v>128</v>
      </c>
      <c r="AV176" s="13" t="s">
        <v>127</v>
      </c>
      <c r="AW176" s="13" t="s">
        <v>27</v>
      </c>
      <c r="AX176" s="13" t="s">
        <v>79</v>
      </c>
      <c r="AY176" s="151" t="s">
        <v>121</v>
      </c>
    </row>
    <row r="177" spans="2:65" s="11" customFormat="1" ht="22.9" customHeight="1">
      <c r="B177" s="118"/>
      <c r="D177" s="119" t="s">
        <v>70</v>
      </c>
      <c r="E177" s="127" t="s">
        <v>137</v>
      </c>
      <c r="F177" s="127" t="s">
        <v>191</v>
      </c>
      <c r="J177" s="128">
        <f>BK177</f>
        <v>0</v>
      </c>
      <c r="L177" s="118"/>
      <c r="M177" s="122"/>
      <c r="P177" s="123">
        <f>SUM(P178:P196)</f>
        <v>348.88348000000002</v>
      </c>
      <c r="R177" s="123">
        <f>SUM(R178:R196)</f>
        <v>95.970545439999981</v>
      </c>
      <c r="T177" s="124">
        <f>SUM(T178:T196)</f>
        <v>0</v>
      </c>
      <c r="AR177" s="119" t="s">
        <v>79</v>
      </c>
      <c r="AT177" s="125" t="s">
        <v>70</v>
      </c>
      <c r="AU177" s="125" t="s">
        <v>79</v>
      </c>
      <c r="AY177" s="119" t="s">
        <v>121</v>
      </c>
      <c r="BK177" s="126">
        <f>SUM(BK178:BK196)</f>
        <v>0</v>
      </c>
    </row>
    <row r="178" spans="2:65" s="1" customFormat="1" ht="21.75" customHeight="1">
      <c r="B178" s="129"/>
      <c r="C178" s="130" t="s">
        <v>192</v>
      </c>
      <c r="D178" s="130" t="s">
        <v>123</v>
      </c>
      <c r="E178" s="131" t="s">
        <v>193</v>
      </c>
      <c r="F178" s="132" t="s">
        <v>194</v>
      </c>
      <c r="G178" s="133" t="s">
        <v>126</v>
      </c>
      <c r="H178" s="134">
        <v>41.271999999999998</v>
      </c>
      <c r="I178" s="134"/>
      <c r="J178" s="134">
        <f>ROUND(I178*H178,3)</f>
        <v>0</v>
      </c>
      <c r="K178" s="135"/>
      <c r="L178" s="27"/>
      <c r="M178" s="136" t="s">
        <v>1</v>
      </c>
      <c r="N178" s="137" t="s">
        <v>37</v>
      </c>
      <c r="O178" s="138">
        <v>1.218</v>
      </c>
      <c r="P178" s="138">
        <f>O178*H178</f>
        <v>50.269295999999997</v>
      </c>
      <c r="Q178" s="138">
        <v>2.2968899999999999</v>
      </c>
      <c r="R178" s="138">
        <f>Q178*H178</f>
        <v>94.797244079999984</v>
      </c>
      <c r="S178" s="138">
        <v>0</v>
      </c>
      <c r="T178" s="139">
        <f>S178*H178</f>
        <v>0</v>
      </c>
      <c r="AR178" s="140" t="s">
        <v>127</v>
      </c>
      <c r="AT178" s="140" t="s">
        <v>123</v>
      </c>
      <c r="AU178" s="140" t="s">
        <v>128</v>
      </c>
      <c r="AY178" s="15" t="s">
        <v>121</v>
      </c>
      <c r="BE178" s="141">
        <f>IF(N178="základná",J178,0)</f>
        <v>0</v>
      </c>
      <c r="BF178" s="141">
        <f>IF(N178="znížená",J178,0)</f>
        <v>0</v>
      </c>
      <c r="BG178" s="141">
        <f>IF(N178="zákl. prenesená",J178,0)</f>
        <v>0</v>
      </c>
      <c r="BH178" s="141">
        <f>IF(N178="zníž. prenesená",J178,0)</f>
        <v>0</v>
      </c>
      <c r="BI178" s="141">
        <f>IF(N178="nulová",J178,0)</f>
        <v>0</v>
      </c>
      <c r="BJ178" s="15" t="s">
        <v>128</v>
      </c>
      <c r="BK178" s="142">
        <f>ROUND(I178*H178,3)</f>
        <v>0</v>
      </c>
      <c r="BL178" s="15" t="s">
        <v>127</v>
      </c>
      <c r="BM178" s="140" t="s">
        <v>195</v>
      </c>
    </row>
    <row r="179" spans="2:65" s="12" customFormat="1">
      <c r="B179" s="143"/>
      <c r="D179" s="144" t="s">
        <v>130</v>
      </c>
      <c r="E179" s="145" t="s">
        <v>1</v>
      </c>
      <c r="F179" s="146" t="s">
        <v>196</v>
      </c>
      <c r="H179" s="147">
        <v>62.832000000000001</v>
      </c>
      <c r="L179" s="143"/>
      <c r="M179" s="148"/>
      <c r="T179" s="149"/>
      <c r="AT179" s="145" t="s">
        <v>130</v>
      </c>
      <c r="AU179" s="145" t="s">
        <v>128</v>
      </c>
      <c r="AV179" s="12" t="s">
        <v>128</v>
      </c>
      <c r="AW179" s="12" t="s">
        <v>27</v>
      </c>
      <c r="AX179" s="12" t="s">
        <v>71</v>
      </c>
      <c r="AY179" s="145" t="s">
        <v>121</v>
      </c>
    </row>
    <row r="180" spans="2:65" s="12" customFormat="1">
      <c r="B180" s="143"/>
      <c r="D180" s="144" t="s">
        <v>130</v>
      </c>
      <c r="E180" s="145" t="s">
        <v>1</v>
      </c>
      <c r="F180" s="146" t="s">
        <v>197</v>
      </c>
      <c r="H180" s="147">
        <v>-4.4000000000000004</v>
      </c>
      <c r="L180" s="143"/>
      <c r="M180" s="148"/>
      <c r="T180" s="149"/>
      <c r="AT180" s="145" t="s">
        <v>130</v>
      </c>
      <c r="AU180" s="145" t="s">
        <v>128</v>
      </c>
      <c r="AV180" s="12" t="s">
        <v>128</v>
      </c>
      <c r="AW180" s="12" t="s">
        <v>27</v>
      </c>
      <c r="AX180" s="12" t="s">
        <v>71</v>
      </c>
      <c r="AY180" s="145" t="s">
        <v>121</v>
      </c>
    </row>
    <row r="181" spans="2:65" s="12" customFormat="1">
      <c r="B181" s="143"/>
      <c r="D181" s="144" t="s">
        <v>130</v>
      </c>
      <c r="E181" s="145" t="s">
        <v>1</v>
      </c>
      <c r="F181" s="146" t="s">
        <v>198</v>
      </c>
      <c r="H181" s="147">
        <v>-19.8</v>
      </c>
      <c r="L181" s="143"/>
      <c r="M181" s="148"/>
      <c r="T181" s="149"/>
      <c r="AT181" s="145" t="s">
        <v>130</v>
      </c>
      <c r="AU181" s="145" t="s">
        <v>128</v>
      </c>
      <c r="AV181" s="12" t="s">
        <v>128</v>
      </c>
      <c r="AW181" s="12" t="s">
        <v>27</v>
      </c>
      <c r="AX181" s="12" t="s">
        <v>71</v>
      </c>
      <c r="AY181" s="145" t="s">
        <v>121</v>
      </c>
    </row>
    <row r="182" spans="2:65" s="12" customFormat="1">
      <c r="B182" s="143"/>
      <c r="D182" s="144" t="s">
        <v>130</v>
      </c>
      <c r="E182" s="145" t="s">
        <v>1</v>
      </c>
      <c r="F182" s="146" t="s">
        <v>199</v>
      </c>
      <c r="H182" s="147">
        <v>2.64</v>
      </c>
      <c r="L182" s="143"/>
      <c r="M182" s="148"/>
      <c r="T182" s="149"/>
      <c r="AT182" s="145" t="s">
        <v>130</v>
      </c>
      <c r="AU182" s="145" t="s">
        <v>128</v>
      </c>
      <c r="AV182" s="12" t="s">
        <v>128</v>
      </c>
      <c r="AW182" s="12" t="s">
        <v>27</v>
      </c>
      <c r="AX182" s="12" t="s">
        <v>71</v>
      </c>
      <c r="AY182" s="145" t="s">
        <v>121</v>
      </c>
    </row>
    <row r="183" spans="2:65" s="13" customFormat="1">
      <c r="B183" s="150"/>
      <c r="D183" s="144" t="s">
        <v>130</v>
      </c>
      <c r="E183" s="151" t="s">
        <v>1</v>
      </c>
      <c r="F183" s="152" t="s">
        <v>132</v>
      </c>
      <c r="H183" s="153">
        <v>41.272000000000006</v>
      </c>
      <c r="L183" s="150"/>
      <c r="M183" s="154"/>
      <c r="T183" s="155"/>
      <c r="AT183" s="151" t="s">
        <v>130</v>
      </c>
      <c r="AU183" s="151" t="s">
        <v>128</v>
      </c>
      <c r="AV183" s="13" t="s">
        <v>127</v>
      </c>
      <c r="AW183" s="13" t="s">
        <v>27</v>
      </c>
      <c r="AX183" s="13" t="s">
        <v>79</v>
      </c>
      <c r="AY183" s="151" t="s">
        <v>121</v>
      </c>
    </row>
    <row r="184" spans="2:65" s="1" customFormat="1" ht="24.2" customHeight="1">
      <c r="B184" s="129"/>
      <c r="C184" s="130" t="s">
        <v>200</v>
      </c>
      <c r="D184" s="130" t="s">
        <v>123</v>
      </c>
      <c r="E184" s="131" t="s">
        <v>201</v>
      </c>
      <c r="F184" s="132" t="s">
        <v>202</v>
      </c>
      <c r="G184" s="133" t="s">
        <v>152</v>
      </c>
      <c r="H184" s="134">
        <v>386.05599999999998</v>
      </c>
      <c r="I184" s="134"/>
      <c r="J184" s="134">
        <f>ROUND(I184*H184,3)</f>
        <v>0</v>
      </c>
      <c r="K184" s="135"/>
      <c r="L184" s="27"/>
      <c r="M184" s="136" t="s">
        <v>1</v>
      </c>
      <c r="N184" s="137" t="s">
        <v>37</v>
      </c>
      <c r="O184" s="138">
        <v>0.443</v>
      </c>
      <c r="P184" s="138">
        <f>O184*H184</f>
        <v>171.022808</v>
      </c>
      <c r="Q184" s="138">
        <v>1.5499999999999999E-3</v>
      </c>
      <c r="R184" s="138">
        <f>Q184*H184</f>
        <v>0.5983868</v>
      </c>
      <c r="S184" s="138">
        <v>0</v>
      </c>
      <c r="T184" s="139">
        <f>S184*H184</f>
        <v>0</v>
      </c>
      <c r="AR184" s="140" t="s">
        <v>127</v>
      </c>
      <c r="AT184" s="140" t="s">
        <v>123</v>
      </c>
      <c r="AU184" s="140" t="s">
        <v>128</v>
      </c>
      <c r="AY184" s="15" t="s">
        <v>121</v>
      </c>
      <c r="BE184" s="141">
        <f>IF(N184="základná",J184,0)</f>
        <v>0</v>
      </c>
      <c r="BF184" s="141">
        <f>IF(N184="znížená",J184,0)</f>
        <v>0</v>
      </c>
      <c r="BG184" s="141">
        <f>IF(N184="zákl. prenesená",J184,0)</f>
        <v>0</v>
      </c>
      <c r="BH184" s="141">
        <f>IF(N184="zníž. prenesená",J184,0)</f>
        <v>0</v>
      </c>
      <c r="BI184" s="141">
        <f>IF(N184="nulová",J184,0)</f>
        <v>0</v>
      </c>
      <c r="BJ184" s="15" t="s">
        <v>128</v>
      </c>
      <c r="BK184" s="142">
        <f>ROUND(I184*H184,3)</f>
        <v>0</v>
      </c>
      <c r="BL184" s="15" t="s">
        <v>127</v>
      </c>
      <c r="BM184" s="140" t="s">
        <v>203</v>
      </c>
    </row>
    <row r="185" spans="2:65" s="12" customFormat="1">
      <c r="B185" s="143"/>
      <c r="D185" s="144" t="s">
        <v>130</v>
      </c>
      <c r="E185" s="145" t="s">
        <v>1</v>
      </c>
      <c r="F185" s="146" t="s">
        <v>204</v>
      </c>
      <c r="H185" s="147">
        <v>502.65600000000001</v>
      </c>
      <c r="L185" s="143"/>
      <c r="M185" s="148"/>
      <c r="T185" s="149"/>
      <c r="AT185" s="145" t="s">
        <v>130</v>
      </c>
      <c r="AU185" s="145" t="s">
        <v>128</v>
      </c>
      <c r="AV185" s="12" t="s">
        <v>128</v>
      </c>
      <c r="AW185" s="12" t="s">
        <v>27</v>
      </c>
      <c r="AX185" s="12" t="s">
        <v>71</v>
      </c>
      <c r="AY185" s="145" t="s">
        <v>121</v>
      </c>
    </row>
    <row r="186" spans="2:65" s="12" customFormat="1">
      <c r="B186" s="143"/>
      <c r="D186" s="144" t="s">
        <v>130</v>
      </c>
      <c r="E186" s="145" t="s">
        <v>1</v>
      </c>
      <c r="F186" s="146" t="s">
        <v>205</v>
      </c>
      <c r="H186" s="147">
        <v>-35.200000000000003</v>
      </c>
      <c r="L186" s="143"/>
      <c r="M186" s="148"/>
      <c r="T186" s="149"/>
      <c r="AT186" s="145" t="s">
        <v>130</v>
      </c>
      <c r="AU186" s="145" t="s">
        <v>128</v>
      </c>
      <c r="AV186" s="12" t="s">
        <v>128</v>
      </c>
      <c r="AW186" s="12" t="s">
        <v>27</v>
      </c>
      <c r="AX186" s="12" t="s">
        <v>71</v>
      </c>
      <c r="AY186" s="145" t="s">
        <v>121</v>
      </c>
    </row>
    <row r="187" spans="2:65" s="12" customFormat="1">
      <c r="B187" s="143"/>
      <c r="D187" s="144" t="s">
        <v>130</v>
      </c>
      <c r="E187" s="145" t="s">
        <v>1</v>
      </c>
      <c r="F187" s="146" t="s">
        <v>206</v>
      </c>
      <c r="H187" s="147">
        <v>-99</v>
      </c>
      <c r="L187" s="143"/>
      <c r="M187" s="148"/>
      <c r="T187" s="149"/>
      <c r="AT187" s="145" t="s">
        <v>130</v>
      </c>
      <c r="AU187" s="145" t="s">
        <v>128</v>
      </c>
      <c r="AV187" s="12" t="s">
        <v>128</v>
      </c>
      <c r="AW187" s="12" t="s">
        <v>27</v>
      </c>
      <c r="AX187" s="12" t="s">
        <v>71</v>
      </c>
      <c r="AY187" s="145" t="s">
        <v>121</v>
      </c>
    </row>
    <row r="188" spans="2:65" s="12" customFormat="1">
      <c r="B188" s="143"/>
      <c r="D188" s="144" t="s">
        <v>130</v>
      </c>
      <c r="E188" s="145" t="s">
        <v>1</v>
      </c>
      <c r="F188" s="146" t="s">
        <v>207</v>
      </c>
      <c r="H188" s="147">
        <v>17.600000000000001</v>
      </c>
      <c r="L188" s="143"/>
      <c r="M188" s="148"/>
      <c r="T188" s="149"/>
      <c r="AT188" s="145" t="s">
        <v>130</v>
      </c>
      <c r="AU188" s="145" t="s">
        <v>128</v>
      </c>
      <c r="AV188" s="12" t="s">
        <v>128</v>
      </c>
      <c r="AW188" s="12" t="s">
        <v>27</v>
      </c>
      <c r="AX188" s="12" t="s">
        <v>71</v>
      </c>
      <c r="AY188" s="145" t="s">
        <v>121</v>
      </c>
    </row>
    <row r="189" spans="2:65" s="13" customFormat="1">
      <c r="B189" s="150"/>
      <c r="D189" s="144" t="s">
        <v>130</v>
      </c>
      <c r="E189" s="151" t="s">
        <v>1</v>
      </c>
      <c r="F189" s="152" t="s">
        <v>132</v>
      </c>
      <c r="H189" s="153">
        <v>386.05600000000004</v>
      </c>
      <c r="L189" s="150"/>
      <c r="M189" s="154"/>
      <c r="T189" s="155"/>
      <c r="AT189" s="151" t="s">
        <v>130</v>
      </c>
      <c r="AU189" s="151" t="s">
        <v>128</v>
      </c>
      <c r="AV189" s="13" t="s">
        <v>127</v>
      </c>
      <c r="AW189" s="13" t="s">
        <v>27</v>
      </c>
      <c r="AX189" s="13" t="s">
        <v>79</v>
      </c>
      <c r="AY189" s="151" t="s">
        <v>121</v>
      </c>
    </row>
    <row r="190" spans="2:65" s="1" customFormat="1" ht="24.2" customHeight="1">
      <c r="B190" s="129"/>
      <c r="C190" s="130" t="s">
        <v>208</v>
      </c>
      <c r="D190" s="130" t="s">
        <v>123</v>
      </c>
      <c r="E190" s="131" t="s">
        <v>209</v>
      </c>
      <c r="F190" s="132" t="s">
        <v>210</v>
      </c>
      <c r="G190" s="133" t="s">
        <v>152</v>
      </c>
      <c r="H190" s="134">
        <v>386.05599999999998</v>
      </c>
      <c r="I190" s="134"/>
      <c r="J190" s="134">
        <f>ROUND(I190*H190,3)</f>
        <v>0</v>
      </c>
      <c r="K190" s="135"/>
      <c r="L190" s="27"/>
      <c r="M190" s="136" t="s">
        <v>1</v>
      </c>
      <c r="N190" s="137" t="s">
        <v>37</v>
      </c>
      <c r="O190" s="138">
        <v>0.314</v>
      </c>
      <c r="P190" s="138">
        <f>O190*H190</f>
        <v>121.22158399999999</v>
      </c>
      <c r="Q190" s="138">
        <v>0</v>
      </c>
      <c r="R190" s="138">
        <f>Q190*H190</f>
        <v>0</v>
      </c>
      <c r="S190" s="138">
        <v>0</v>
      </c>
      <c r="T190" s="139">
        <f>S190*H190</f>
        <v>0</v>
      </c>
      <c r="AR190" s="140" t="s">
        <v>127</v>
      </c>
      <c r="AT190" s="140" t="s">
        <v>123</v>
      </c>
      <c r="AU190" s="140" t="s">
        <v>128</v>
      </c>
      <c r="AY190" s="15" t="s">
        <v>121</v>
      </c>
      <c r="BE190" s="141">
        <f>IF(N190="základná",J190,0)</f>
        <v>0</v>
      </c>
      <c r="BF190" s="141">
        <f>IF(N190="znížená",J190,0)</f>
        <v>0</v>
      </c>
      <c r="BG190" s="141">
        <f>IF(N190="zákl. prenesená",J190,0)</f>
        <v>0</v>
      </c>
      <c r="BH190" s="141">
        <f>IF(N190="zníž. prenesená",J190,0)</f>
        <v>0</v>
      </c>
      <c r="BI190" s="141">
        <f>IF(N190="nulová",J190,0)</f>
        <v>0</v>
      </c>
      <c r="BJ190" s="15" t="s">
        <v>128</v>
      </c>
      <c r="BK190" s="142">
        <f>ROUND(I190*H190,3)</f>
        <v>0</v>
      </c>
      <c r="BL190" s="15" t="s">
        <v>127</v>
      </c>
      <c r="BM190" s="140" t="s">
        <v>211</v>
      </c>
    </row>
    <row r="191" spans="2:65" s="1" customFormat="1" ht="37.9" customHeight="1">
      <c r="B191" s="129"/>
      <c r="C191" s="130" t="s">
        <v>212</v>
      </c>
      <c r="D191" s="130" t="s">
        <v>123</v>
      </c>
      <c r="E191" s="131" t="s">
        <v>213</v>
      </c>
      <c r="F191" s="132" t="s">
        <v>214</v>
      </c>
      <c r="G191" s="133" t="s">
        <v>152</v>
      </c>
      <c r="H191" s="134">
        <v>163.328</v>
      </c>
      <c r="I191" s="134"/>
      <c r="J191" s="134">
        <f>ROUND(I191*H191,3)</f>
        <v>0</v>
      </c>
      <c r="K191" s="135"/>
      <c r="L191" s="27"/>
      <c r="M191" s="136" t="s">
        <v>1</v>
      </c>
      <c r="N191" s="137" t="s">
        <v>37</v>
      </c>
      <c r="O191" s="138">
        <v>3.9E-2</v>
      </c>
      <c r="P191" s="138">
        <f>O191*H191</f>
        <v>6.3697920000000003</v>
      </c>
      <c r="Q191" s="138">
        <v>3.5200000000000001E-3</v>
      </c>
      <c r="R191" s="138">
        <f>Q191*H191</f>
        <v>0.57491456000000007</v>
      </c>
      <c r="S191" s="138">
        <v>0</v>
      </c>
      <c r="T191" s="139">
        <f>S191*H191</f>
        <v>0</v>
      </c>
      <c r="AR191" s="140" t="s">
        <v>127</v>
      </c>
      <c r="AT191" s="140" t="s">
        <v>123</v>
      </c>
      <c r="AU191" s="140" t="s">
        <v>128</v>
      </c>
      <c r="AY191" s="15" t="s">
        <v>121</v>
      </c>
      <c r="BE191" s="141">
        <f>IF(N191="základná",J191,0)</f>
        <v>0</v>
      </c>
      <c r="BF191" s="141">
        <f>IF(N191="znížená",J191,0)</f>
        <v>0</v>
      </c>
      <c r="BG191" s="141">
        <f>IF(N191="zákl. prenesená",J191,0)</f>
        <v>0</v>
      </c>
      <c r="BH191" s="141">
        <f>IF(N191="zníž. prenesená",J191,0)</f>
        <v>0</v>
      </c>
      <c r="BI191" s="141">
        <f>IF(N191="nulová",J191,0)</f>
        <v>0</v>
      </c>
      <c r="BJ191" s="15" t="s">
        <v>128</v>
      </c>
      <c r="BK191" s="142">
        <f>ROUND(I191*H191,3)</f>
        <v>0</v>
      </c>
      <c r="BL191" s="15" t="s">
        <v>127</v>
      </c>
      <c r="BM191" s="140" t="s">
        <v>215</v>
      </c>
    </row>
    <row r="192" spans="2:65" s="12" customFormat="1">
      <c r="B192" s="143"/>
      <c r="D192" s="144" t="s">
        <v>130</v>
      </c>
      <c r="E192" s="145" t="s">
        <v>1</v>
      </c>
      <c r="F192" s="146" t="s">
        <v>216</v>
      </c>
      <c r="H192" s="147">
        <v>251.328</v>
      </c>
      <c r="L192" s="143"/>
      <c r="M192" s="148"/>
      <c r="T192" s="149"/>
      <c r="AT192" s="145" t="s">
        <v>130</v>
      </c>
      <c r="AU192" s="145" t="s">
        <v>128</v>
      </c>
      <c r="AV192" s="12" t="s">
        <v>128</v>
      </c>
      <c r="AW192" s="12" t="s">
        <v>27</v>
      </c>
      <c r="AX192" s="12" t="s">
        <v>71</v>
      </c>
      <c r="AY192" s="145" t="s">
        <v>121</v>
      </c>
    </row>
    <row r="193" spans="2:65" s="12" customFormat="1">
      <c r="B193" s="143"/>
      <c r="D193" s="144" t="s">
        <v>130</v>
      </c>
      <c r="E193" s="145" t="s">
        <v>1</v>
      </c>
      <c r="F193" s="146" t="s">
        <v>217</v>
      </c>
      <c r="H193" s="147">
        <v>-17.600000000000001</v>
      </c>
      <c r="L193" s="143"/>
      <c r="M193" s="148"/>
      <c r="T193" s="149"/>
      <c r="AT193" s="145" t="s">
        <v>130</v>
      </c>
      <c r="AU193" s="145" t="s">
        <v>128</v>
      </c>
      <c r="AV193" s="12" t="s">
        <v>128</v>
      </c>
      <c r="AW193" s="12" t="s">
        <v>27</v>
      </c>
      <c r="AX193" s="12" t="s">
        <v>71</v>
      </c>
      <c r="AY193" s="145" t="s">
        <v>121</v>
      </c>
    </row>
    <row r="194" spans="2:65" s="12" customFormat="1">
      <c r="B194" s="143"/>
      <c r="D194" s="144" t="s">
        <v>130</v>
      </c>
      <c r="E194" s="145" t="s">
        <v>1</v>
      </c>
      <c r="F194" s="146" t="s">
        <v>218</v>
      </c>
      <c r="H194" s="147">
        <v>-79.2</v>
      </c>
      <c r="L194" s="143"/>
      <c r="M194" s="148"/>
      <c r="T194" s="149"/>
      <c r="AT194" s="145" t="s">
        <v>130</v>
      </c>
      <c r="AU194" s="145" t="s">
        <v>128</v>
      </c>
      <c r="AV194" s="12" t="s">
        <v>128</v>
      </c>
      <c r="AW194" s="12" t="s">
        <v>27</v>
      </c>
      <c r="AX194" s="12" t="s">
        <v>71</v>
      </c>
      <c r="AY194" s="145" t="s">
        <v>121</v>
      </c>
    </row>
    <row r="195" spans="2:65" s="12" customFormat="1">
      <c r="B195" s="143"/>
      <c r="D195" s="144" t="s">
        <v>130</v>
      </c>
      <c r="E195" s="145" t="s">
        <v>1</v>
      </c>
      <c r="F195" s="146" t="s">
        <v>219</v>
      </c>
      <c r="H195" s="147">
        <v>8.8000000000000007</v>
      </c>
      <c r="L195" s="143"/>
      <c r="M195" s="148"/>
      <c r="T195" s="149"/>
      <c r="AT195" s="145" t="s">
        <v>130</v>
      </c>
      <c r="AU195" s="145" t="s">
        <v>128</v>
      </c>
      <c r="AV195" s="12" t="s">
        <v>128</v>
      </c>
      <c r="AW195" s="12" t="s">
        <v>27</v>
      </c>
      <c r="AX195" s="12" t="s">
        <v>71</v>
      </c>
      <c r="AY195" s="145" t="s">
        <v>121</v>
      </c>
    </row>
    <row r="196" spans="2:65" s="13" customFormat="1">
      <c r="B196" s="150"/>
      <c r="D196" s="144" t="s">
        <v>130</v>
      </c>
      <c r="E196" s="151" t="s">
        <v>1</v>
      </c>
      <c r="F196" s="152" t="s">
        <v>132</v>
      </c>
      <c r="H196" s="153">
        <v>163.32800000000003</v>
      </c>
      <c r="L196" s="150"/>
      <c r="M196" s="154"/>
      <c r="T196" s="155"/>
      <c r="AT196" s="151" t="s">
        <v>130</v>
      </c>
      <c r="AU196" s="151" t="s">
        <v>128</v>
      </c>
      <c r="AV196" s="13" t="s">
        <v>127</v>
      </c>
      <c r="AW196" s="13" t="s">
        <v>27</v>
      </c>
      <c r="AX196" s="13" t="s">
        <v>79</v>
      </c>
      <c r="AY196" s="151" t="s">
        <v>121</v>
      </c>
    </row>
    <row r="197" spans="2:65" s="11" customFormat="1" ht="22.9" customHeight="1">
      <c r="B197" s="118"/>
      <c r="D197" s="119" t="s">
        <v>70</v>
      </c>
      <c r="E197" s="127" t="s">
        <v>149</v>
      </c>
      <c r="F197" s="127" t="s">
        <v>220</v>
      </c>
      <c r="J197" s="128">
        <f>BK197</f>
        <v>0</v>
      </c>
      <c r="L197" s="118"/>
      <c r="M197" s="122"/>
      <c r="P197" s="123">
        <f>SUM(P198:P202)</f>
        <v>125.83032</v>
      </c>
      <c r="R197" s="123">
        <f>SUM(R198:R202)</f>
        <v>387.64998800000001</v>
      </c>
      <c r="T197" s="124">
        <f>SUM(T198:T202)</f>
        <v>0</v>
      </c>
      <c r="AR197" s="119" t="s">
        <v>79</v>
      </c>
      <c r="AT197" s="125" t="s">
        <v>70</v>
      </c>
      <c r="AU197" s="125" t="s">
        <v>79</v>
      </c>
      <c r="AY197" s="119" t="s">
        <v>121</v>
      </c>
      <c r="BK197" s="126">
        <f>SUM(BK198:BK202)</f>
        <v>0</v>
      </c>
    </row>
    <row r="198" spans="2:65" s="1" customFormat="1" ht="33" customHeight="1">
      <c r="B198" s="129"/>
      <c r="C198" s="130" t="s">
        <v>221</v>
      </c>
      <c r="D198" s="130" t="s">
        <v>123</v>
      </c>
      <c r="E198" s="131" t="s">
        <v>222</v>
      </c>
      <c r="F198" s="132" t="s">
        <v>223</v>
      </c>
      <c r="G198" s="133" t="s">
        <v>152</v>
      </c>
      <c r="H198" s="134">
        <v>544.72</v>
      </c>
      <c r="I198" s="134"/>
      <c r="J198" s="134">
        <f>ROUND(I198*H198,3)</f>
        <v>0</v>
      </c>
      <c r="K198" s="135"/>
      <c r="L198" s="27"/>
      <c r="M198" s="136" t="s">
        <v>1</v>
      </c>
      <c r="N198" s="137" t="s">
        <v>37</v>
      </c>
      <c r="O198" s="138">
        <v>4.1000000000000002E-2</v>
      </c>
      <c r="P198" s="138">
        <f>O198*H198</f>
        <v>22.333520000000004</v>
      </c>
      <c r="Q198" s="138">
        <v>4.9399999999999999E-3</v>
      </c>
      <c r="R198" s="138">
        <f>Q198*H198</f>
        <v>2.6909168000000001</v>
      </c>
      <c r="S198" s="138">
        <v>0</v>
      </c>
      <c r="T198" s="139">
        <f>S198*H198</f>
        <v>0</v>
      </c>
      <c r="AR198" s="140" t="s">
        <v>127</v>
      </c>
      <c r="AT198" s="140" t="s">
        <v>123</v>
      </c>
      <c r="AU198" s="140" t="s">
        <v>128</v>
      </c>
      <c r="AY198" s="15" t="s">
        <v>121</v>
      </c>
      <c r="BE198" s="141">
        <f>IF(N198="základná",J198,0)</f>
        <v>0</v>
      </c>
      <c r="BF198" s="141">
        <f>IF(N198="znížená",J198,0)</f>
        <v>0</v>
      </c>
      <c r="BG198" s="141">
        <f>IF(N198="zákl. prenesená",J198,0)</f>
        <v>0</v>
      </c>
      <c r="BH198" s="141">
        <f>IF(N198="zníž. prenesená",J198,0)</f>
        <v>0</v>
      </c>
      <c r="BI198" s="141">
        <f>IF(N198="nulová",J198,0)</f>
        <v>0</v>
      </c>
      <c r="BJ198" s="15" t="s">
        <v>128</v>
      </c>
      <c r="BK198" s="142">
        <f>ROUND(I198*H198,3)</f>
        <v>0</v>
      </c>
      <c r="BL198" s="15" t="s">
        <v>127</v>
      </c>
      <c r="BM198" s="140" t="s">
        <v>224</v>
      </c>
    </row>
    <row r="199" spans="2:65" s="12" customFormat="1">
      <c r="B199" s="143"/>
      <c r="D199" s="144" t="s">
        <v>130</v>
      </c>
      <c r="E199" s="145" t="s">
        <v>1</v>
      </c>
      <c r="F199" s="146" t="s">
        <v>225</v>
      </c>
      <c r="H199" s="147">
        <v>544.72</v>
      </c>
      <c r="L199" s="143"/>
      <c r="M199" s="148"/>
      <c r="T199" s="149"/>
      <c r="AT199" s="145" t="s">
        <v>130</v>
      </c>
      <c r="AU199" s="145" t="s">
        <v>128</v>
      </c>
      <c r="AV199" s="12" t="s">
        <v>128</v>
      </c>
      <c r="AW199" s="12" t="s">
        <v>27</v>
      </c>
      <c r="AX199" s="12" t="s">
        <v>79</v>
      </c>
      <c r="AY199" s="145" t="s">
        <v>121</v>
      </c>
    </row>
    <row r="200" spans="2:65" s="1" customFormat="1" ht="24.2" customHeight="1">
      <c r="B200" s="129"/>
      <c r="C200" s="130" t="s">
        <v>226</v>
      </c>
      <c r="D200" s="130" t="s">
        <v>123</v>
      </c>
      <c r="E200" s="131" t="s">
        <v>227</v>
      </c>
      <c r="F200" s="132" t="s">
        <v>228</v>
      </c>
      <c r="G200" s="133" t="s">
        <v>152</v>
      </c>
      <c r="H200" s="134">
        <v>544.72</v>
      </c>
      <c r="I200" s="134"/>
      <c r="J200" s="134">
        <f>ROUND(I200*H200,3)</f>
        <v>0</v>
      </c>
      <c r="K200" s="135"/>
      <c r="L200" s="27"/>
      <c r="M200" s="136" t="s">
        <v>1</v>
      </c>
      <c r="N200" s="137" t="s">
        <v>37</v>
      </c>
      <c r="O200" s="138">
        <v>2.7E-2</v>
      </c>
      <c r="P200" s="138">
        <f>O200*H200</f>
        <v>14.70744</v>
      </c>
      <c r="Q200" s="138">
        <v>0.37080000000000002</v>
      </c>
      <c r="R200" s="138">
        <f>Q200*H200</f>
        <v>201.98217600000001</v>
      </c>
      <c r="S200" s="138">
        <v>0</v>
      </c>
      <c r="T200" s="139">
        <f>S200*H200</f>
        <v>0</v>
      </c>
      <c r="AR200" s="140" t="s">
        <v>127</v>
      </c>
      <c r="AT200" s="140" t="s">
        <v>123</v>
      </c>
      <c r="AU200" s="140" t="s">
        <v>128</v>
      </c>
      <c r="AY200" s="15" t="s">
        <v>121</v>
      </c>
      <c r="BE200" s="141">
        <f>IF(N200="základná",J200,0)</f>
        <v>0</v>
      </c>
      <c r="BF200" s="141">
        <f>IF(N200="znížená",J200,0)</f>
        <v>0</v>
      </c>
      <c r="BG200" s="141">
        <f>IF(N200="zákl. prenesená",J200,0)</f>
        <v>0</v>
      </c>
      <c r="BH200" s="141">
        <f>IF(N200="zníž. prenesená",J200,0)</f>
        <v>0</v>
      </c>
      <c r="BI200" s="141">
        <f>IF(N200="nulová",J200,0)</f>
        <v>0</v>
      </c>
      <c r="BJ200" s="15" t="s">
        <v>128</v>
      </c>
      <c r="BK200" s="142">
        <f>ROUND(I200*H200,3)</f>
        <v>0</v>
      </c>
      <c r="BL200" s="15" t="s">
        <v>127</v>
      </c>
      <c r="BM200" s="140" t="s">
        <v>229</v>
      </c>
    </row>
    <row r="201" spans="2:65" s="12" customFormat="1">
      <c r="B201" s="143"/>
      <c r="D201" s="144" t="s">
        <v>130</v>
      </c>
      <c r="E201" s="145" t="s">
        <v>1</v>
      </c>
      <c r="F201" s="146" t="s">
        <v>225</v>
      </c>
      <c r="H201" s="147">
        <v>544.72</v>
      </c>
      <c r="L201" s="143"/>
      <c r="M201" s="148"/>
      <c r="T201" s="149"/>
      <c r="AT201" s="145" t="s">
        <v>130</v>
      </c>
      <c r="AU201" s="145" t="s">
        <v>128</v>
      </c>
      <c r="AV201" s="12" t="s">
        <v>128</v>
      </c>
      <c r="AW201" s="12" t="s">
        <v>27</v>
      </c>
      <c r="AX201" s="12" t="s">
        <v>79</v>
      </c>
      <c r="AY201" s="145" t="s">
        <v>121</v>
      </c>
    </row>
    <row r="202" spans="2:65" s="1" customFormat="1" ht="24.2" customHeight="1">
      <c r="B202" s="129"/>
      <c r="C202" s="130" t="s">
        <v>230</v>
      </c>
      <c r="D202" s="130" t="s">
        <v>123</v>
      </c>
      <c r="E202" s="131" t="s">
        <v>231</v>
      </c>
      <c r="F202" s="132" t="s">
        <v>232</v>
      </c>
      <c r="G202" s="133" t="s">
        <v>152</v>
      </c>
      <c r="H202" s="134">
        <v>544.72</v>
      </c>
      <c r="I202" s="134"/>
      <c r="J202" s="134">
        <f>ROUND(I202*H202,3)</f>
        <v>0</v>
      </c>
      <c r="K202" s="135"/>
      <c r="L202" s="27"/>
      <c r="M202" s="136" t="s">
        <v>1</v>
      </c>
      <c r="N202" s="137" t="s">
        <v>37</v>
      </c>
      <c r="O202" s="138">
        <v>0.16300000000000001</v>
      </c>
      <c r="P202" s="138">
        <f>O202*H202</f>
        <v>88.789360000000002</v>
      </c>
      <c r="Q202" s="138">
        <v>0.33590999999999999</v>
      </c>
      <c r="R202" s="138">
        <f>Q202*H202</f>
        <v>182.9768952</v>
      </c>
      <c r="S202" s="138">
        <v>0</v>
      </c>
      <c r="T202" s="139">
        <f>S202*H202</f>
        <v>0</v>
      </c>
      <c r="AR202" s="140" t="s">
        <v>127</v>
      </c>
      <c r="AT202" s="140" t="s">
        <v>123</v>
      </c>
      <c r="AU202" s="140" t="s">
        <v>128</v>
      </c>
      <c r="AY202" s="15" t="s">
        <v>121</v>
      </c>
      <c r="BE202" s="141">
        <f>IF(N202="základná",J202,0)</f>
        <v>0</v>
      </c>
      <c r="BF202" s="141">
        <f>IF(N202="znížená",J202,0)</f>
        <v>0</v>
      </c>
      <c r="BG202" s="141">
        <f>IF(N202="zákl. prenesená",J202,0)</f>
        <v>0</v>
      </c>
      <c r="BH202" s="141">
        <f>IF(N202="zníž. prenesená",J202,0)</f>
        <v>0</v>
      </c>
      <c r="BI202" s="141">
        <f>IF(N202="nulová",J202,0)</f>
        <v>0</v>
      </c>
      <c r="BJ202" s="15" t="s">
        <v>128</v>
      </c>
      <c r="BK202" s="142">
        <f>ROUND(I202*H202,3)</f>
        <v>0</v>
      </c>
      <c r="BL202" s="15" t="s">
        <v>127</v>
      </c>
      <c r="BM202" s="140" t="s">
        <v>233</v>
      </c>
    </row>
    <row r="203" spans="2:65" s="11" customFormat="1" ht="22.9" customHeight="1">
      <c r="B203" s="118"/>
      <c r="D203" s="119" t="s">
        <v>70</v>
      </c>
      <c r="E203" s="127" t="s">
        <v>159</v>
      </c>
      <c r="F203" s="127" t="s">
        <v>234</v>
      </c>
      <c r="J203" s="128">
        <f>BK203</f>
        <v>0</v>
      </c>
      <c r="L203" s="118"/>
      <c r="M203" s="122"/>
      <c r="P203" s="123">
        <f>SUM(P204:P212)</f>
        <v>458.25743299999999</v>
      </c>
      <c r="R203" s="123">
        <f>SUM(R204:R212)</f>
        <v>349.72620897999997</v>
      </c>
      <c r="T203" s="124">
        <f>SUM(T204:T212)</f>
        <v>0</v>
      </c>
      <c r="AR203" s="119" t="s">
        <v>79</v>
      </c>
      <c r="AT203" s="125" t="s">
        <v>70</v>
      </c>
      <c r="AU203" s="125" t="s">
        <v>79</v>
      </c>
      <c r="AY203" s="119" t="s">
        <v>121</v>
      </c>
      <c r="BK203" s="126">
        <f>SUM(BK204:BK212)</f>
        <v>0</v>
      </c>
    </row>
    <row r="204" spans="2:65" s="1" customFormat="1" ht="24.2" customHeight="1">
      <c r="B204" s="129"/>
      <c r="C204" s="130" t="s">
        <v>235</v>
      </c>
      <c r="D204" s="130" t="s">
        <v>123</v>
      </c>
      <c r="E204" s="131" t="s">
        <v>236</v>
      </c>
      <c r="F204" s="132" t="s">
        <v>237</v>
      </c>
      <c r="G204" s="133" t="s">
        <v>126</v>
      </c>
      <c r="H204" s="134">
        <v>76.676000000000002</v>
      </c>
      <c r="I204" s="134"/>
      <c r="J204" s="134">
        <f>ROUND(I204*H204,3)</f>
        <v>0</v>
      </c>
      <c r="K204" s="135"/>
      <c r="L204" s="27"/>
      <c r="M204" s="136" t="s">
        <v>1</v>
      </c>
      <c r="N204" s="137" t="s">
        <v>37</v>
      </c>
      <c r="O204" s="138">
        <v>2.323</v>
      </c>
      <c r="P204" s="138">
        <f>O204*H204</f>
        <v>178.118348</v>
      </c>
      <c r="Q204" s="138">
        <v>2.2404799999999998</v>
      </c>
      <c r="R204" s="138">
        <f>Q204*H204</f>
        <v>171.79104447999998</v>
      </c>
      <c r="S204" s="138">
        <v>0</v>
      </c>
      <c r="T204" s="139">
        <f>S204*H204</f>
        <v>0</v>
      </c>
      <c r="AR204" s="140" t="s">
        <v>127</v>
      </c>
      <c r="AT204" s="140" t="s">
        <v>123</v>
      </c>
      <c r="AU204" s="140" t="s">
        <v>128</v>
      </c>
      <c r="AY204" s="15" t="s">
        <v>121</v>
      </c>
      <c r="BE204" s="141">
        <f>IF(N204="základná",J204,0)</f>
        <v>0</v>
      </c>
      <c r="BF204" s="141">
        <f>IF(N204="znížená",J204,0)</f>
        <v>0</v>
      </c>
      <c r="BG204" s="141">
        <f>IF(N204="zákl. prenesená",J204,0)</f>
        <v>0</v>
      </c>
      <c r="BH204" s="141">
        <f>IF(N204="zníž. prenesená",J204,0)</f>
        <v>0</v>
      </c>
      <c r="BI204" s="141">
        <f>IF(N204="nulová",J204,0)</f>
        <v>0</v>
      </c>
      <c r="BJ204" s="15" t="s">
        <v>128</v>
      </c>
      <c r="BK204" s="142">
        <f>ROUND(I204*H204,3)</f>
        <v>0</v>
      </c>
      <c r="BL204" s="15" t="s">
        <v>127</v>
      </c>
      <c r="BM204" s="140" t="s">
        <v>238</v>
      </c>
    </row>
    <row r="205" spans="2:65" s="12" customFormat="1">
      <c r="B205" s="143"/>
      <c r="D205" s="144" t="s">
        <v>130</v>
      </c>
      <c r="E205" s="145" t="s">
        <v>1</v>
      </c>
      <c r="F205" s="146" t="s">
        <v>239</v>
      </c>
      <c r="H205" s="147">
        <v>76.676000000000002</v>
      </c>
      <c r="L205" s="143"/>
      <c r="M205" s="148"/>
      <c r="T205" s="149"/>
      <c r="AT205" s="145" t="s">
        <v>130</v>
      </c>
      <c r="AU205" s="145" t="s">
        <v>128</v>
      </c>
      <c r="AV205" s="12" t="s">
        <v>128</v>
      </c>
      <c r="AW205" s="12" t="s">
        <v>27</v>
      </c>
      <c r="AX205" s="12" t="s">
        <v>79</v>
      </c>
      <c r="AY205" s="145" t="s">
        <v>121</v>
      </c>
    </row>
    <row r="206" spans="2:65" s="1" customFormat="1" ht="21.75" customHeight="1">
      <c r="B206" s="129"/>
      <c r="C206" s="130" t="s">
        <v>240</v>
      </c>
      <c r="D206" s="130" t="s">
        <v>123</v>
      </c>
      <c r="E206" s="131" t="s">
        <v>241</v>
      </c>
      <c r="F206" s="132" t="s">
        <v>242</v>
      </c>
      <c r="G206" s="133" t="s">
        <v>152</v>
      </c>
      <c r="H206" s="134">
        <v>22.84</v>
      </c>
      <c r="I206" s="134"/>
      <c r="J206" s="134">
        <f>ROUND(I206*H206,3)</f>
        <v>0</v>
      </c>
      <c r="K206" s="135"/>
      <c r="L206" s="27"/>
      <c r="M206" s="136" t="s">
        <v>1</v>
      </c>
      <c r="N206" s="137" t="s">
        <v>37</v>
      </c>
      <c r="O206" s="138">
        <v>0.40899999999999997</v>
      </c>
      <c r="P206" s="138">
        <f>O206*H206</f>
        <v>9.3415599999999994</v>
      </c>
      <c r="Q206" s="138">
        <v>8.6099999999999996E-3</v>
      </c>
      <c r="R206" s="138">
        <f>Q206*H206</f>
        <v>0.19665239999999998</v>
      </c>
      <c r="S206" s="138">
        <v>0</v>
      </c>
      <c r="T206" s="139">
        <f>S206*H206</f>
        <v>0</v>
      </c>
      <c r="AR206" s="140" t="s">
        <v>127</v>
      </c>
      <c r="AT206" s="140" t="s">
        <v>123</v>
      </c>
      <c r="AU206" s="140" t="s">
        <v>128</v>
      </c>
      <c r="AY206" s="15" t="s">
        <v>121</v>
      </c>
      <c r="BE206" s="141">
        <f>IF(N206="základná",J206,0)</f>
        <v>0</v>
      </c>
      <c r="BF206" s="141">
        <f>IF(N206="znížená",J206,0)</f>
        <v>0</v>
      </c>
      <c r="BG206" s="141">
        <f>IF(N206="zákl. prenesená",J206,0)</f>
        <v>0</v>
      </c>
      <c r="BH206" s="141">
        <f>IF(N206="zníž. prenesená",J206,0)</f>
        <v>0</v>
      </c>
      <c r="BI206" s="141">
        <f>IF(N206="nulová",J206,0)</f>
        <v>0</v>
      </c>
      <c r="BJ206" s="15" t="s">
        <v>128</v>
      </c>
      <c r="BK206" s="142">
        <f>ROUND(I206*H206,3)</f>
        <v>0</v>
      </c>
      <c r="BL206" s="15" t="s">
        <v>127</v>
      </c>
      <c r="BM206" s="140" t="s">
        <v>243</v>
      </c>
    </row>
    <row r="207" spans="2:65" s="12" customFormat="1">
      <c r="B207" s="143"/>
      <c r="D207" s="144" t="s">
        <v>130</v>
      </c>
      <c r="E207" s="145" t="s">
        <v>1</v>
      </c>
      <c r="F207" s="146" t="s">
        <v>244</v>
      </c>
      <c r="H207" s="147">
        <v>22.84</v>
      </c>
      <c r="L207" s="143"/>
      <c r="M207" s="148"/>
      <c r="T207" s="149"/>
      <c r="AT207" s="145" t="s">
        <v>130</v>
      </c>
      <c r="AU207" s="145" t="s">
        <v>128</v>
      </c>
      <c r="AV207" s="12" t="s">
        <v>128</v>
      </c>
      <c r="AW207" s="12" t="s">
        <v>27</v>
      </c>
      <c r="AX207" s="12" t="s">
        <v>79</v>
      </c>
      <c r="AY207" s="145" t="s">
        <v>121</v>
      </c>
    </row>
    <row r="208" spans="2:65" s="1" customFormat="1" ht="21.75" customHeight="1">
      <c r="B208" s="129"/>
      <c r="C208" s="130" t="s">
        <v>7</v>
      </c>
      <c r="D208" s="130" t="s">
        <v>123</v>
      </c>
      <c r="E208" s="131" t="s">
        <v>245</v>
      </c>
      <c r="F208" s="132" t="s">
        <v>246</v>
      </c>
      <c r="G208" s="133" t="s">
        <v>152</v>
      </c>
      <c r="H208" s="134">
        <v>22.84</v>
      </c>
      <c r="I208" s="134"/>
      <c r="J208" s="134">
        <f>ROUND(I208*H208,3)</f>
        <v>0</v>
      </c>
      <c r="K208" s="135"/>
      <c r="L208" s="27"/>
      <c r="M208" s="136" t="s">
        <v>1</v>
      </c>
      <c r="N208" s="137" t="s">
        <v>37</v>
      </c>
      <c r="O208" s="138">
        <v>0.248</v>
      </c>
      <c r="P208" s="138">
        <f>O208*H208</f>
        <v>5.66432</v>
      </c>
      <c r="Q208" s="138">
        <v>0</v>
      </c>
      <c r="R208" s="138">
        <f>Q208*H208</f>
        <v>0</v>
      </c>
      <c r="S208" s="138">
        <v>0</v>
      </c>
      <c r="T208" s="139">
        <f>S208*H208</f>
        <v>0</v>
      </c>
      <c r="AR208" s="140" t="s">
        <v>127</v>
      </c>
      <c r="AT208" s="140" t="s">
        <v>123</v>
      </c>
      <c r="AU208" s="140" t="s">
        <v>128</v>
      </c>
      <c r="AY208" s="15" t="s">
        <v>121</v>
      </c>
      <c r="BE208" s="141">
        <f>IF(N208="základná",J208,0)</f>
        <v>0</v>
      </c>
      <c r="BF208" s="141">
        <f>IF(N208="znížená",J208,0)</f>
        <v>0</v>
      </c>
      <c r="BG208" s="141">
        <f>IF(N208="zákl. prenesená",J208,0)</f>
        <v>0</v>
      </c>
      <c r="BH208" s="141">
        <f>IF(N208="zníž. prenesená",J208,0)</f>
        <v>0</v>
      </c>
      <c r="BI208" s="141">
        <f>IF(N208="nulová",J208,0)</f>
        <v>0</v>
      </c>
      <c r="BJ208" s="15" t="s">
        <v>128</v>
      </c>
      <c r="BK208" s="142">
        <f>ROUND(I208*H208,3)</f>
        <v>0</v>
      </c>
      <c r="BL208" s="15" t="s">
        <v>127</v>
      </c>
      <c r="BM208" s="140" t="s">
        <v>247</v>
      </c>
    </row>
    <row r="209" spans="2:65" s="1" customFormat="1" ht="37.9" customHeight="1">
      <c r="B209" s="129"/>
      <c r="C209" s="130" t="s">
        <v>248</v>
      </c>
      <c r="D209" s="130" t="s">
        <v>123</v>
      </c>
      <c r="E209" s="131" t="s">
        <v>249</v>
      </c>
      <c r="F209" s="132" t="s">
        <v>250</v>
      </c>
      <c r="G209" s="133" t="s">
        <v>152</v>
      </c>
      <c r="H209" s="134">
        <v>534.54</v>
      </c>
      <c r="I209" s="134"/>
      <c r="J209" s="134">
        <f>ROUND(I209*H209,3)</f>
        <v>0</v>
      </c>
      <c r="K209" s="135"/>
      <c r="L209" s="27"/>
      <c r="M209" s="136" t="s">
        <v>1</v>
      </c>
      <c r="N209" s="137" t="s">
        <v>37</v>
      </c>
      <c r="O209" s="138">
        <v>4.1000000000000002E-2</v>
      </c>
      <c r="P209" s="138">
        <f>O209*H209</f>
        <v>21.916139999999999</v>
      </c>
      <c r="Q209" s="138">
        <v>4.9399999999999999E-3</v>
      </c>
      <c r="R209" s="138">
        <f>Q209*H209</f>
        <v>2.6406275999999997</v>
      </c>
      <c r="S209" s="138">
        <v>0</v>
      </c>
      <c r="T209" s="139">
        <f>S209*H209</f>
        <v>0</v>
      </c>
      <c r="AR209" s="140" t="s">
        <v>127</v>
      </c>
      <c r="AT209" s="140" t="s">
        <v>123</v>
      </c>
      <c r="AU209" s="140" t="s">
        <v>128</v>
      </c>
      <c r="AY209" s="15" t="s">
        <v>121</v>
      </c>
      <c r="BE209" s="141">
        <f>IF(N209="základná",J209,0)</f>
        <v>0</v>
      </c>
      <c r="BF209" s="141">
        <f>IF(N209="znížená",J209,0)</f>
        <v>0</v>
      </c>
      <c r="BG209" s="141">
        <f>IF(N209="zákl. prenesená",J209,0)</f>
        <v>0</v>
      </c>
      <c r="BH209" s="141">
        <f>IF(N209="zníž. prenesená",J209,0)</f>
        <v>0</v>
      </c>
      <c r="BI209" s="141">
        <f>IF(N209="nulová",J209,0)</f>
        <v>0</v>
      </c>
      <c r="BJ209" s="15" t="s">
        <v>128</v>
      </c>
      <c r="BK209" s="142">
        <f>ROUND(I209*H209,3)</f>
        <v>0</v>
      </c>
      <c r="BL209" s="15" t="s">
        <v>127</v>
      </c>
      <c r="BM209" s="140" t="s">
        <v>251</v>
      </c>
    </row>
    <row r="210" spans="2:65" s="12" customFormat="1">
      <c r="B210" s="143"/>
      <c r="D210" s="144" t="s">
        <v>130</v>
      </c>
      <c r="E210" s="145" t="s">
        <v>1</v>
      </c>
      <c r="F210" s="146" t="s">
        <v>252</v>
      </c>
      <c r="H210" s="147">
        <v>534.54</v>
      </c>
      <c r="L210" s="143"/>
      <c r="M210" s="148"/>
      <c r="T210" s="149"/>
      <c r="AT210" s="145" t="s">
        <v>130</v>
      </c>
      <c r="AU210" s="145" t="s">
        <v>128</v>
      </c>
      <c r="AV210" s="12" t="s">
        <v>128</v>
      </c>
      <c r="AW210" s="12" t="s">
        <v>27</v>
      </c>
      <c r="AX210" s="12" t="s">
        <v>79</v>
      </c>
      <c r="AY210" s="145" t="s">
        <v>121</v>
      </c>
    </row>
    <row r="211" spans="2:65" s="1" customFormat="1" ht="24.2" customHeight="1">
      <c r="B211" s="129"/>
      <c r="C211" s="130" t="s">
        <v>253</v>
      </c>
      <c r="D211" s="130" t="s">
        <v>123</v>
      </c>
      <c r="E211" s="131" t="s">
        <v>254</v>
      </c>
      <c r="F211" s="132" t="s">
        <v>255</v>
      </c>
      <c r="G211" s="133" t="s">
        <v>126</v>
      </c>
      <c r="H211" s="134">
        <v>102.235</v>
      </c>
      <c r="I211" s="134"/>
      <c r="J211" s="134">
        <f>ROUND(I211*H211,3)</f>
        <v>0</v>
      </c>
      <c r="K211" s="135"/>
      <c r="L211" s="27"/>
      <c r="M211" s="136" t="s">
        <v>1</v>
      </c>
      <c r="N211" s="137" t="s">
        <v>37</v>
      </c>
      <c r="O211" s="138">
        <v>2.379</v>
      </c>
      <c r="P211" s="138">
        <f>O211*H211</f>
        <v>243.21706499999999</v>
      </c>
      <c r="Q211" s="138">
        <v>1.7126999999999999</v>
      </c>
      <c r="R211" s="138">
        <f>Q211*H211</f>
        <v>175.09788449999999</v>
      </c>
      <c r="S211" s="138">
        <v>0</v>
      </c>
      <c r="T211" s="139">
        <f>S211*H211</f>
        <v>0</v>
      </c>
      <c r="AR211" s="140" t="s">
        <v>127</v>
      </c>
      <c r="AT211" s="140" t="s">
        <v>123</v>
      </c>
      <c r="AU211" s="140" t="s">
        <v>128</v>
      </c>
      <c r="AY211" s="15" t="s">
        <v>121</v>
      </c>
      <c r="BE211" s="141">
        <f>IF(N211="základná",J211,0)</f>
        <v>0</v>
      </c>
      <c r="BF211" s="141">
        <f>IF(N211="znížená",J211,0)</f>
        <v>0</v>
      </c>
      <c r="BG211" s="141">
        <f>IF(N211="zákl. prenesená",J211,0)</f>
        <v>0</v>
      </c>
      <c r="BH211" s="141">
        <f>IF(N211="zníž. prenesená",J211,0)</f>
        <v>0</v>
      </c>
      <c r="BI211" s="141">
        <f>IF(N211="nulová",J211,0)</f>
        <v>0</v>
      </c>
      <c r="BJ211" s="15" t="s">
        <v>128</v>
      </c>
      <c r="BK211" s="142">
        <f>ROUND(I211*H211,3)</f>
        <v>0</v>
      </c>
      <c r="BL211" s="15" t="s">
        <v>127</v>
      </c>
      <c r="BM211" s="140" t="s">
        <v>256</v>
      </c>
    </row>
    <row r="212" spans="2:65" s="12" customFormat="1">
      <c r="B212" s="143"/>
      <c r="D212" s="144" t="s">
        <v>130</v>
      </c>
      <c r="E212" s="145" t="s">
        <v>1</v>
      </c>
      <c r="F212" s="146" t="s">
        <v>257</v>
      </c>
      <c r="H212" s="147">
        <v>102.235</v>
      </c>
      <c r="L212" s="143"/>
      <c r="M212" s="148"/>
      <c r="T212" s="149"/>
      <c r="AT212" s="145" t="s">
        <v>130</v>
      </c>
      <c r="AU212" s="145" t="s">
        <v>128</v>
      </c>
      <c r="AV212" s="12" t="s">
        <v>128</v>
      </c>
      <c r="AW212" s="12" t="s">
        <v>27</v>
      </c>
      <c r="AX212" s="12" t="s">
        <v>79</v>
      </c>
      <c r="AY212" s="145" t="s">
        <v>121</v>
      </c>
    </row>
    <row r="213" spans="2:65" s="11" customFormat="1" ht="22.9" customHeight="1">
      <c r="B213" s="118"/>
      <c r="D213" s="119" t="s">
        <v>70</v>
      </c>
      <c r="E213" s="127" t="s">
        <v>179</v>
      </c>
      <c r="F213" s="127" t="s">
        <v>566</v>
      </c>
      <c r="J213" s="128">
        <f>BK213</f>
        <v>0</v>
      </c>
      <c r="L213" s="118"/>
      <c r="M213" s="122"/>
      <c r="P213" s="123">
        <f>SUM(P214:P231)</f>
        <v>81.732489999999999</v>
      </c>
      <c r="R213" s="123">
        <f>SUM(R214:R231)</f>
        <v>37.032795489999998</v>
      </c>
      <c r="T213" s="124">
        <f>SUM(T214:T231)</f>
        <v>0</v>
      </c>
      <c r="AR213" s="119" t="s">
        <v>79</v>
      </c>
      <c r="AT213" s="125" t="s">
        <v>70</v>
      </c>
      <c r="AU213" s="125" t="s">
        <v>79</v>
      </c>
      <c r="AY213" s="119" t="s">
        <v>121</v>
      </c>
      <c r="BK213" s="126">
        <f>SUM(BK214:BK231)</f>
        <v>0</v>
      </c>
    </row>
    <row r="214" spans="2:65" s="1" customFormat="1" ht="33" customHeight="1">
      <c r="B214" s="129"/>
      <c r="C214" s="130" t="s">
        <v>258</v>
      </c>
      <c r="D214" s="130" t="s">
        <v>123</v>
      </c>
      <c r="E214" s="131" t="s">
        <v>259</v>
      </c>
      <c r="F214" s="132" t="s">
        <v>260</v>
      </c>
      <c r="G214" s="133" t="s">
        <v>261</v>
      </c>
      <c r="H214" s="134">
        <v>134.44900000000001</v>
      </c>
      <c r="I214" s="134"/>
      <c r="J214" s="134">
        <f>ROUND(I214*H214,3)</f>
        <v>0</v>
      </c>
      <c r="K214" s="135"/>
      <c r="L214" s="27"/>
      <c r="M214" s="136" t="s">
        <v>1</v>
      </c>
      <c r="N214" s="137" t="s">
        <v>37</v>
      </c>
      <c r="O214" s="138">
        <v>0.19</v>
      </c>
      <c r="P214" s="138">
        <f>O214*H214</f>
        <v>25.545310000000004</v>
      </c>
      <c r="Q214" s="138">
        <v>1.0000000000000001E-5</v>
      </c>
      <c r="R214" s="138">
        <f>Q214*H214</f>
        <v>1.3444900000000003E-3</v>
      </c>
      <c r="S214" s="138">
        <v>0</v>
      </c>
      <c r="T214" s="139">
        <f>S214*H214</f>
        <v>0</v>
      </c>
      <c r="AR214" s="140" t="s">
        <v>127</v>
      </c>
      <c r="AT214" s="140" t="s">
        <v>123</v>
      </c>
      <c r="AU214" s="140" t="s">
        <v>128</v>
      </c>
      <c r="AY214" s="15" t="s">
        <v>121</v>
      </c>
      <c r="BE214" s="141">
        <f>IF(N214="základná",J214,0)</f>
        <v>0</v>
      </c>
      <c r="BF214" s="141">
        <f>IF(N214="znížená",J214,0)</f>
        <v>0</v>
      </c>
      <c r="BG214" s="141">
        <f>IF(N214="zákl. prenesená",J214,0)</f>
        <v>0</v>
      </c>
      <c r="BH214" s="141">
        <f>IF(N214="zníž. prenesená",J214,0)</f>
        <v>0</v>
      </c>
      <c r="BI214" s="141">
        <f>IF(N214="nulová",J214,0)</f>
        <v>0</v>
      </c>
      <c r="BJ214" s="15" t="s">
        <v>128</v>
      </c>
      <c r="BK214" s="142">
        <f>ROUND(I214*H214,3)</f>
        <v>0</v>
      </c>
      <c r="BL214" s="15" t="s">
        <v>127</v>
      </c>
      <c r="BM214" s="140" t="s">
        <v>262</v>
      </c>
    </row>
    <row r="215" spans="2:65" s="12" customFormat="1">
      <c r="B215" s="143"/>
      <c r="D215" s="144" t="s">
        <v>130</v>
      </c>
      <c r="E215" s="145" t="s">
        <v>1</v>
      </c>
      <c r="F215" s="146" t="s">
        <v>263</v>
      </c>
      <c r="H215" s="147">
        <v>89.129000000000005</v>
      </c>
      <c r="L215" s="143"/>
      <c r="M215" s="148"/>
      <c r="T215" s="149"/>
      <c r="AT215" s="145" t="s">
        <v>130</v>
      </c>
      <c r="AU215" s="145" t="s">
        <v>128</v>
      </c>
      <c r="AV215" s="12" t="s">
        <v>128</v>
      </c>
      <c r="AW215" s="12" t="s">
        <v>27</v>
      </c>
      <c r="AX215" s="12" t="s">
        <v>71</v>
      </c>
      <c r="AY215" s="145" t="s">
        <v>121</v>
      </c>
    </row>
    <row r="216" spans="2:65" s="12" customFormat="1">
      <c r="B216" s="143"/>
      <c r="D216" s="144" t="s">
        <v>130</v>
      </c>
      <c r="E216" s="145" t="s">
        <v>1</v>
      </c>
      <c r="F216" s="146" t="s">
        <v>264</v>
      </c>
      <c r="H216" s="147">
        <v>45.32</v>
      </c>
      <c r="L216" s="143"/>
      <c r="M216" s="148"/>
      <c r="T216" s="149"/>
      <c r="AT216" s="145" t="s">
        <v>130</v>
      </c>
      <c r="AU216" s="145" t="s">
        <v>128</v>
      </c>
      <c r="AV216" s="12" t="s">
        <v>128</v>
      </c>
      <c r="AW216" s="12" t="s">
        <v>27</v>
      </c>
      <c r="AX216" s="12" t="s">
        <v>71</v>
      </c>
      <c r="AY216" s="145" t="s">
        <v>121</v>
      </c>
    </row>
    <row r="217" spans="2:65" s="13" customFormat="1">
      <c r="B217" s="150"/>
      <c r="D217" s="144" t="s">
        <v>130</v>
      </c>
      <c r="E217" s="151" t="s">
        <v>1</v>
      </c>
      <c r="F217" s="152" t="s">
        <v>132</v>
      </c>
      <c r="H217" s="153">
        <v>134.44900000000001</v>
      </c>
      <c r="L217" s="150"/>
      <c r="M217" s="154"/>
      <c r="T217" s="155"/>
      <c r="AT217" s="151" t="s">
        <v>130</v>
      </c>
      <c r="AU217" s="151" t="s">
        <v>128</v>
      </c>
      <c r="AV217" s="13" t="s">
        <v>127</v>
      </c>
      <c r="AW217" s="13" t="s">
        <v>27</v>
      </c>
      <c r="AX217" s="13" t="s">
        <v>79</v>
      </c>
      <c r="AY217" s="151" t="s">
        <v>121</v>
      </c>
    </row>
    <row r="218" spans="2:65" s="1" customFormat="1" ht="33" customHeight="1">
      <c r="B218" s="129"/>
      <c r="C218" s="130" t="s">
        <v>265</v>
      </c>
      <c r="D218" s="130" t="s">
        <v>123</v>
      </c>
      <c r="E218" s="131" t="s">
        <v>266</v>
      </c>
      <c r="F218" s="132" t="s">
        <v>267</v>
      </c>
      <c r="G218" s="133" t="s">
        <v>126</v>
      </c>
      <c r="H218" s="134">
        <v>711.25199999999995</v>
      </c>
      <c r="I218" s="134"/>
      <c r="J218" s="134">
        <f>ROUND(I218*H218,3)</f>
        <v>0</v>
      </c>
      <c r="K218" s="135"/>
      <c r="L218" s="27"/>
      <c r="M218" s="136" t="s">
        <v>1</v>
      </c>
      <c r="N218" s="137" t="s">
        <v>37</v>
      </c>
      <c r="O218" s="138">
        <v>3.3000000000000002E-2</v>
      </c>
      <c r="P218" s="138">
        <f>O218*H218</f>
        <v>23.471315999999998</v>
      </c>
      <c r="Q218" s="138">
        <v>2.8400000000000002E-2</v>
      </c>
      <c r="R218" s="138">
        <f>Q218*H218</f>
        <v>20.1995568</v>
      </c>
      <c r="S218" s="138">
        <v>0</v>
      </c>
      <c r="T218" s="139">
        <f>S218*H218</f>
        <v>0</v>
      </c>
      <c r="AR218" s="140" t="s">
        <v>127</v>
      </c>
      <c r="AT218" s="140" t="s">
        <v>123</v>
      </c>
      <c r="AU218" s="140" t="s">
        <v>128</v>
      </c>
      <c r="AY218" s="15" t="s">
        <v>121</v>
      </c>
      <c r="BE218" s="141">
        <f>IF(N218="základná",J218,0)</f>
        <v>0</v>
      </c>
      <c r="BF218" s="141">
        <f>IF(N218="znížená",J218,0)</f>
        <v>0</v>
      </c>
      <c r="BG218" s="141">
        <f>IF(N218="zákl. prenesená",J218,0)</f>
        <v>0</v>
      </c>
      <c r="BH218" s="141">
        <f>IF(N218="zníž. prenesená",J218,0)</f>
        <v>0</v>
      </c>
      <c r="BI218" s="141">
        <f>IF(N218="nulová",J218,0)</f>
        <v>0</v>
      </c>
      <c r="BJ218" s="15" t="s">
        <v>128</v>
      </c>
      <c r="BK218" s="142">
        <f>ROUND(I218*H218,3)</f>
        <v>0</v>
      </c>
      <c r="BL218" s="15" t="s">
        <v>127</v>
      </c>
      <c r="BM218" s="140" t="s">
        <v>268</v>
      </c>
    </row>
    <row r="219" spans="2:65" s="12" customFormat="1">
      <c r="B219" s="143"/>
      <c r="D219" s="144" t="s">
        <v>130</v>
      </c>
      <c r="E219" s="145" t="s">
        <v>1</v>
      </c>
      <c r="F219" s="146" t="s">
        <v>269</v>
      </c>
      <c r="H219" s="147">
        <v>711.25199999999995</v>
      </c>
      <c r="L219" s="143"/>
      <c r="M219" s="148"/>
      <c r="T219" s="149"/>
      <c r="AT219" s="145" t="s">
        <v>130</v>
      </c>
      <c r="AU219" s="145" t="s">
        <v>128</v>
      </c>
      <c r="AV219" s="12" t="s">
        <v>128</v>
      </c>
      <c r="AW219" s="12" t="s">
        <v>27</v>
      </c>
      <c r="AX219" s="12" t="s">
        <v>79</v>
      </c>
      <c r="AY219" s="145" t="s">
        <v>121</v>
      </c>
    </row>
    <row r="220" spans="2:65" s="1" customFormat="1" ht="37.9" customHeight="1">
      <c r="B220" s="129"/>
      <c r="C220" s="130" t="s">
        <v>270</v>
      </c>
      <c r="D220" s="130" t="s">
        <v>123</v>
      </c>
      <c r="E220" s="131" t="s">
        <v>271</v>
      </c>
      <c r="F220" s="132" t="s">
        <v>272</v>
      </c>
      <c r="G220" s="133" t="s">
        <v>126</v>
      </c>
      <c r="H220" s="134">
        <v>711.25199999999995</v>
      </c>
      <c r="I220" s="134"/>
      <c r="J220" s="134">
        <f>ROUND(I220*H220,3)</f>
        <v>0</v>
      </c>
      <c r="K220" s="135"/>
      <c r="L220" s="27"/>
      <c r="M220" s="136" t="s">
        <v>1</v>
      </c>
      <c r="N220" s="137" t="s">
        <v>37</v>
      </c>
      <c r="O220" s="138">
        <v>2E-3</v>
      </c>
      <c r="P220" s="138">
        <f>O220*H220</f>
        <v>1.422504</v>
      </c>
      <c r="Q220" s="138">
        <v>0</v>
      </c>
      <c r="R220" s="138">
        <f>Q220*H220</f>
        <v>0</v>
      </c>
      <c r="S220" s="138">
        <v>0</v>
      </c>
      <c r="T220" s="139">
        <f>S220*H220</f>
        <v>0</v>
      </c>
      <c r="AR220" s="140" t="s">
        <v>127</v>
      </c>
      <c r="AT220" s="140" t="s">
        <v>123</v>
      </c>
      <c r="AU220" s="140" t="s">
        <v>128</v>
      </c>
      <c r="AY220" s="15" t="s">
        <v>121</v>
      </c>
      <c r="BE220" s="141">
        <f>IF(N220="základná",J220,0)</f>
        <v>0</v>
      </c>
      <c r="BF220" s="141">
        <f>IF(N220="znížená",J220,0)</f>
        <v>0</v>
      </c>
      <c r="BG220" s="141">
        <f>IF(N220="zákl. prenesená",J220,0)</f>
        <v>0</v>
      </c>
      <c r="BH220" s="141">
        <f>IF(N220="zníž. prenesená",J220,0)</f>
        <v>0</v>
      </c>
      <c r="BI220" s="141">
        <f>IF(N220="nulová",J220,0)</f>
        <v>0</v>
      </c>
      <c r="BJ220" s="15" t="s">
        <v>128</v>
      </c>
      <c r="BK220" s="142">
        <f>ROUND(I220*H220,3)</f>
        <v>0</v>
      </c>
      <c r="BL220" s="15" t="s">
        <v>127</v>
      </c>
      <c r="BM220" s="140" t="s">
        <v>273</v>
      </c>
    </row>
    <row r="221" spans="2:65" s="12" customFormat="1">
      <c r="B221" s="143"/>
      <c r="D221" s="144" t="s">
        <v>130</v>
      </c>
      <c r="E221" s="145" t="s">
        <v>1</v>
      </c>
      <c r="F221" s="146" t="s">
        <v>274</v>
      </c>
      <c r="H221" s="147">
        <v>711.25199999999995</v>
      </c>
      <c r="L221" s="143"/>
      <c r="M221" s="148"/>
      <c r="T221" s="149"/>
      <c r="AT221" s="145" t="s">
        <v>130</v>
      </c>
      <c r="AU221" s="145" t="s">
        <v>128</v>
      </c>
      <c r="AV221" s="12" t="s">
        <v>128</v>
      </c>
      <c r="AW221" s="12" t="s">
        <v>27</v>
      </c>
      <c r="AX221" s="12" t="s">
        <v>79</v>
      </c>
      <c r="AY221" s="145" t="s">
        <v>121</v>
      </c>
    </row>
    <row r="222" spans="2:65" s="1" customFormat="1" ht="33" customHeight="1">
      <c r="B222" s="129"/>
      <c r="C222" s="130" t="s">
        <v>275</v>
      </c>
      <c r="D222" s="130" t="s">
        <v>123</v>
      </c>
      <c r="E222" s="131" t="s">
        <v>276</v>
      </c>
      <c r="F222" s="132" t="s">
        <v>277</v>
      </c>
      <c r="G222" s="133" t="s">
        <v>126</v>
      </c>
      <c r="H222" s="134">
        <v>711.25199999999995</v>
      </c>
      <c r="I222" s="134"/>
      <c r="J222" s="134">
        <f>ROUND(I222*H222,3)</f>
        <v>0</v>
      </c>
      <c r="K222" s="135"/>
      <c r="L222" s="27"/>
      <c r="M222" s="136" t="s">
        <v>1</v>
      </c>
      <c r="N222" s="137" t="s">
        <v>37</v>
      </c>
      <c r="O222" s="138">
        <v>2.1000000000000001E-2</v>
      </c>
      <c r="P222" s="138">
        <f>O222*H222</f>
        <v>14.936292</v>
      </c>
      <c r="Q222" s="138">
        <v>1.9789999999999999E-2</v>
      </c>
      <c r="R222" s="138">
        <f>Q222*H222</f>
        <v>14.075677079999998</v>
      </c>
      <c r="S222" s="138">
        <v>0</v>
      </c>
      <c r="T222" s="139">
        <f>S222*H222</f>
        <v>0</v>
      </c>
      <c r="AR222" s="140" t="s">
        <v>127</v>
      </c>
      <c r="AT222" s="140" t="s">
        <v>123</v>
      </c>
      <c r="AU222" s="140" t="s">
        <v>128</v>
      </c>
      <c r="AY222" s="15" t="s">
        <v>121</v>
      </c>
      <c r="BE222" s="141">
        <f>IF(N222="základná",J222,0)</f>
        <v>0</v>
      </c>
      <c r="BF222" s="141">
        <f>IF(N222="znížená",J222,0)</f>
        <v>0</v>
      </c>
      <c r="BG222" s="141">
        <f>IF(N222="zákl. prenesená",J222,0)</f>
        <v>0</v>
      </c>
      <c r="BH222" s="141">
        <f>IF(N222="zníž. prenesená",J222,0)</f>
        <v>0</v>
      </c>
      <c r="BI222" s="141">
        <f>IF(N222="nulová",J222,0)</f>
        <v>0</v>
      </c>
      <c r="BJ222" s="15" t="s">
        <v>128</v>
      </c>
      <c r="BK222" s="142">
        <f>ROUND(I222*H222,3)</f>
        <v>0</v>
      </c>
      <c r="BL222" s="15" t="s">
        <v>127</v>
      </c>
      <c r="BM222" s="140" t="s">
        <v>278</v>
      </c>
    </row>
    <row r="223" spans="2:65" s="1" customFormat="1" ht="24.2" customHeight="1">
      <c r="B223" s="129"/>
      <c r="C223" s="130" t="s">
        <v>279</v>
      </c>
      <c r="D223" s="130" t="s">
        <v>123</v>
      </c>
      <c r="E223" s="131" t="s">
        <v>280</v>
      </c>
      <c r="F223" s="132" t="s">
        <v>281</v>
      </c>
      <c r="G223" s="133" t="s">
        <v>152</v>
      </c>
      <c r="H223" s="134">
        <v>106.908</v>
      </c>
      <c r="I223" s="134"/>
      <c r="J223" s="134">
        <f>ROUND(I223*H223,3)</f>
        <v>0</v>
      </c>
      <c r="K223" s="135"/>
      <c r="L223" s="27"/>
      <c r="M223" s="136" t="s">
        <v>1</v>
      </c>
      <c r="N223" s="137" t="s">
        <v>37</v>
      </c>
      <c r="O223" s="138">
        <v>0.08</v>
      </c>
      <c r="P223" s="138">
        <f>O223*H223</f>
        <v>8.5526400000000002</v>
      </c>
      <c r="Q223" s="138">
        <v>0</v>
      </c>
      <c r="R223" s="138">
        <f>Q223*H223</f>
        <v>0</v>
      </c>
      <c r="S223" s="138">
        <v>0</v>
      </c>
      <c r="T223" s="139">
        <f>S223*H223</f>
        <v>0</v>
      </c>
      <c r="AR223" s="140" t="s">
        <v>127</v>
      </c>
      <c r="AT223" s="140" t="s">
        <v>123</v>
      </c>
      <c r="AU223" s="140" t="s">
        <v>128</v>
      </c>
      <c r="AY223" s="15" t="s">
        <v>121</v>
      </c>
      <c r="BE223" s="141">
        <f>IF(N223="základná",J223,0)</f>
        <v>0</v>
      </c>
      <c r="BF223" s="141">
        <f>IF(N223="znížená",J223,0)</f>
        <v>0</v>
      </c>
      <c r="BG223" s="141">
        <f>IF(N223="zákl. prenesená",J223,0)</f>
        <v>0</v>
      </c>
      <c r="BH223" s="141">
        <f>IF(N223="zníž. prenesená",J223,0)</f>
        <v>0</v>
      </c>
      <c r="BI223" s="141">
        <f>IF(N223="nulová",J223,0)</f>
        <v>0</v>
      </c>
      <c r="BJ223" s="15" t="s">
        <v>128</v>
      </c>
      <c r="BK223" s="142">
        <f>ROUND(I223*H223,3)</f>
        <v>0</v>
      </c>
      <c r="BL223" s="15" t="s">
        <v>127</v>
      </c>
      <c r="BM223" s="140" t="s">
        <v>282</v>
      </c>
    </row>
    <row r="224" spans="2:65" s="12" customFormat="1">
      <c r="B224" s="143"/>
      <c r="D224" s="144" t="s">
        <v>130</v>
      </c>
      <c r="E224" s="145" t="s">
        <v>1</v>
      </c>
      <c r="F224" s="146" t="s">
        <v>283</v>
      </c>
      <c r="H224" s="147">
        <v>106.908</v>
      </c>
      <c r="L224" s="143"/>
      <c r="M224" s="148"/>
      <c r="T224" s="149"/>
      <c r="AT224" s="145" t="s">
        <v>130</v>
      </c>
      <c r="AU224" s="145" t="s">
        <v>128</v>
      </c>
      <c r="AV224" s="12" t="s">
        <v>128</v>
      </c>
      <c r="AW224" s="12" t="s">
        <v>27</v>
      </c>
      <c r="AX224" s="12" t="s">
        <v>79</v>
      </c>
      <c r="AY224" s="145" t="s">
        <v>121</v>
      </c>
    </row>
    <row r="225" spans="2:65" s="1" customFormat="1" ht="33" customHeight="1">
      <c r="B225" s="129"/>
      <c r="C225" s="130" t="s">
        <v>284</v>
      </c>
      <c r="D225" s="130" t="s">
        <v>123</v>
      </c>
      <c r="E225" s="131" t="s">
        <v>285</v>
      </c>
      <c r="F225" s="132" t="s">
        <v>286</v>
      </c>
      <c r="G225" s="133" t="s">
        <v>152</v>
      </c>
      <c r="H225" s="134">
        <v>106.98</v>
      </c>
      <c r="I225" s="134"/>
      <c r="J225" s="134">
        <f>ROUND(I225*H225,3)</f>
        <v>0</v>
      </c>
      <c r="K225" s="135"/>
      <c r="L225" s="27"/>
      <c r="M225" s="136" t="s">
        <v>1</v>
      </c>
      <c r="N225" s="137" t="s">
        <v>37</v>
      </c>
      <c r="O225" s="138">
        <v>2E-3</v>
      </c>
      <c r="P225" s="138">
        <f>O225*H225</f>
        <v>0.21396000000000001</v>
      </c>
      <c r="Q225" s="138">
        <v>1.7899999999999999E-3</v>
      </c>
      <c r="R225" s="138">
        <f>Q225*H225</f>
        <v>0.1914942</v>
      </c>
      <c r="S225" s="138">
        <v>0</v>
      </c>
      <c r="T225" s="139">
        <f>S225*H225</f>
        <v>0</v>
      </c>
      <c r="AR225" s="140" t="s">
        <v>127</v>
      </c>
      <c r="AT225" s="140" t="s">
        <v>123</v>
      </c>
      <c r="AU225" s="140" t="s">
        <v>128</v>
      </c>
      <c r="AY225" s="15" t="s">
        <v>121</v>
      </c>
      <c r="BE225" s="141">
        <f>IF(N225="základná",J225,0)</f>
        <v>0</v>
      </c>
      <c r="BF225" s="141">
        <f>IF(N225="znížená",J225,0)</f>
        <v>0</v>
      </c>
      <c r="BG225" s="141">
        <f>IF(N225="zákl. prenesená",J225,0)</f>
        <v>0</v>
      </c>
      <c r="BH225" s="141">
        <f>IF(N225="zníž. prenesená",J225,0)</f>
        <v>0</v>
      </c>
      <c r="BI225" s="141">
        <f>IF(N225="nulová",J225,0)</f>
        <v>0</v>
      </c>
      <c r="BJ225" s="15" t="s">
        <v>128</v>
      </c>
      <c r="BK225" s="142">
        <f>ROUND(I225*H225,3)</f>
        <v>0</v>
      </c>
      <c r="BL225" s="15" t="s">
        <v>127</v>
      </c>
      <c r="BM225" s="140" t="s">
        <v>287</v>
      </c>
    </row>
    <row r="226" spans="2:65" s="12" customFormat="1">
      <c r="B226" s="143"/>
      <c r="D226" s="144" t="s">
        <v>130</v>
      </c>
      <c r="E226" s="145" t="s">
        <v>1</v>
      </c>
      <c r="F226" s="146" t="s">
        <v>288</v>
      </c>
      <c r="H226" s="147">
        <v>106.98</v>
      </c>
      <c r="L226" s="143"/>
      <c r="M226" s="148"/>
      <c r="T226" s="149"/>
      <c r="AT226" s="145" t="s">
        <v>130</v>
      </c>
      <c r="AU226" s="145" t="s">
        <v>128</v>
      </c>
      <c r="AV226" s="12" t="s">
        <v>128</v>
      </c>
      <c r="AW226" s="12" t="s">
        <v>27</v>
      </c>
      <c r="AX226" s="12" t="s">
        <v>79</v>
      </c>
      <c r="AY226" s="145" t="s">
        <v>121</v>
      </c>
    </row>
    <row r="227" spans="2:65" s="1" customFormat="1" ht="24.2" customHeight="1">
      <c r="B227" s="129"/>
      <c r="C227" s="130" t="s">
        <v>289</v>
      </c>
      <c r="D227" s="130" t="s">
        <v>123</v>
      </c>
      <c r="E227" s="131" t="s">
        <v>290</v>
      </c>
      <c r="F227" s="132" t="s">
        <v>291</v>
      </c>
      <c r="G227" s="133" t="s">
        <v>152</v>
      </c>
      <c r="H227" s="134">
        <v>106.908</v>
      </c>
      <c r="I227" s="134"/>
      <c r="J227" s="134">
        <f>ROUND(I227*H227,3)</f>
        <v>0</v>
      </c>
      <c r="K227" s="135"/>
      <c r="L227" s="27"/>
      <c r="M227" s="136" t="s">
        <v>1</v>
      </c>
      <c r="N227" s="137" t="s">
        <v>37</v>
      </c>
      <c r="O227" s="138">
        <v>7.0999999999999994E-2</v>
      </c>
      <c r="P227" s="138">
        <f>O227*H227</f>
        <v>7.5904679999999995</v>
      </c>
      <c r="Q227" s="138">
        <v>2.3990000000000001E-2</v>
      </c>
      <c r="R227" s="138">
        <f>Q227*H227</f>
        <v>2.5647229199999999</v>
      </c>
      <c r="S227" s="138">
        <v>0</v>
      </c>
      <c r="T227" s="139">
        <f>S227*H227</f>
        <v>0</v>
      </c>
      <c r="AR227" s="140" t="s">
        <v>127</v>
      </c>
      <c r="AT227" s="140" t="s">
        <v>123</v>
      </c>
      <c r="AU227" s="140" t="s">
        <v>128</v>
      </c>
      <c r="AY227" s="15" t="s">
        <v>121</v>
      </c>
      <c r="BE227" s="141">
        <f>IF(N227="základná",J227,0)</f>
        <v>0</v>
      </c>
      <c r="BF227" s="141">
        <f>IF(N227="znížená",J227,0)</f>
        <v>0</v>
      </c>
      <c r="BG227" s="141">
        <f>IF(N227="zákl. prenesená",J227,0)</f>
        <v>0</v>
      </c>
      <c r="BH227" s="141">
        <f>IF(N227="zníž. prenesená",J227,0)</f>
        <v>0</v>
      </c>
      <c r="BI227" s="141">
        <f>IF(N227="nulová",J227,0)</f>
        <v>0</v>
      </c>
      <c r="BJ227" s="15" t="s">
        <v>128</v>
      </c>
      <c r="BK227" s="142">
        <f>ROUND(I227*H227,3)</f>
        <v>0</v>
      </c>
      <c r="BL227" s="15" t="s">
        <v>127</v>
      </c>
      <c r="BM227" s="140" t="s">
        <v>292</v>
      </c>
    </row>
    <row r="228" spans="2:65" s="1" customFormat="1" ht="21.75" customHeight="1">
      <c r="B228" s="129"/>
      <c r="C228" s="130" t="s">
        <v>293</v>
      </c>
      <c r="D228" s="130" t="s">
        <v>123</v>
      </c>
      <c r="E228" s="131" t="s">
        <v>294</v>
      </c>
      <c r="F228" s="132" t="s">
        <v>295</v>
      </c>
      <c r="G228" s="133" t="s">
        <v>261</v>
      </c>
      <c r="H228" s="134">
        <v>45.2</v>
      </c>
      <c r="I228" s="134"/>
      <c r="J228" s="134">
        <f>ROUND(I228*H228,3)</f>
        <v>0</v>
      </c>
      <c r="K228" s="135"/>
      <c r="L228" s="27"/>
      <c r="M228" s="136" t="s">
        <v>1</v>
      </c>
      <c r="N228" s="137" t="s">
        <v>37</v>
      </c>
      <c r="O228" s="138">
        <v>0</v>
      </c>
      <c r="P228" s="138">
        <f>O228*H228</f>
        <v>0</v>
      </c>
      <c r="Q228" s="138">
        <v>0</v>
      </c>
      <c r="R228" s="138">
        <f>Q228*H228</f>
        <v>0</v>
      </c>
      <c r="S228" s="138">
        <v>0</v>
      </c>
      <c r="T228" s="139">
        <f>S228*H228</f>
        <v>0</v>
      </c>
      <c r="AR228" s="140" t="s">
        <v>127</v>
      </c>
      <c r="AT228" s="140" t="s">
        <v>123</v>
      </c>
      <c r="AU228" s="140" t="s">
        <v>128</v>
      </c>
      <c r="AY228" s="15" t="s">
        <v>121</v>
      </c>
      <c r="BE228" s="141">
        <f>IF(N228="základná",J228,0)</f>
        <v>0</v>
      </c>
      <c r="BF228" s="141">
        <f>IF(N228="znížená",J228,0)</f>
        <v>0</v>
      </c>
      <c r="BG228" s="141">
        <f>IF(N228="zákl. prenesená",J228,0)</f>
        <v>0</v>
      </c>
      <c r="BH228" s="141">
        <f>IF(N228="zníž. prenesená",J228,0)</f>
        <v>0</v>
      </c>
      <c r="BI228" s="141">
        <f>IF(N228="nulová",J228,0)</f>
        <v>0</v>
      </c>
      <c r="BJ228" s="15" t="s">
        <v>128</v>
      </c>
      <c r="BK228" s="142">
        <f>ROUND(I228*H228,3)</f>
        <v>0</v>
      </c>
      <c r="BL228" s="15" t="s">
        <v>127</v>
      </c>
      <c r="BM228" s="140" t="s">
        <v>296</v>
      </c>
    </row>
    <row r="229" spans="2:65" s="12" customFormat="1">
      <c r="B229" s="143"/>
      <c r="D229" s="144" t="s">
        <v>130</v>
      </c>
      <c r="E229" s="145" t="s">
        <v>1</v>
      </c>
      <c r="F229" s="146" t="s">
        <v>297</v>
      </c>
      <c r="H229" s="147">
        <v>45.2</v>
      </c>
      <c r="L229" s="143"/>
      <c r="M229" s="148"/>
      <c r="T229" s="149"/>
      <c r="AT229" s="145" t="s">
        <v>130</v>
      </c>
      <c r="AU229" s="145" t="s">
        <v>128</v>
      </c>
      <c r="AV229" s="12" t="s">
        <v>128</v>
      </c>
      <c r="AW229" s="12" t="s">
        <v>27</v>
      </c>
      <c r="AX229" s="12" t="s">
        <v>71</v>
      </c>
      <c r="AY229" s="145" t="s">
        <v>121</v>
      </c>
    </row>
    <row r="230" spans="2:65" s="13" customFormat="1">
      <c r="B230" s="150"/>
      <c r="D230" s="144" t="s">
        <v>130</v>
      </c>
      <c r="E230" s="151" t="s">
        <v>1</v>
      </c>
      <c r="F230" s="152" t="s">
        <v>132</v>
      </c>
      <c r="H230" s="153">
        <v>45.2</v>
      </c>
      <c r="L230" s="150"/>
      <c r="M230" s="154"/>
      <c r="T230" s="155"/>
      <c r="AT230" s="151" t="s">
        <v>130</v>
      </c>
      <c r="AU230" s="151" t="s">
        <v>128</v>
      </c>
      <c r="AV230" s="13" t="s">
        <v>127</v>
      </c>
      <c r="AW230" s="13" t="s">
        <v>27</v>
      </c>
      <c r="AX230" s="13" t="s">
        <v>79</v>
      </c>
      <c r="AY230" s="151" t="s">
        <v>121</v>
      </c>
    </row>
    <row r="231" spans="2:65" s="1" customFormat="1" ht="16.5" customHeight="1">
      <c r="B231" s="129"/>
      <c r="C231" s="130" t="s">
        <v>298</v>
      </c>
      <c r="D231" s="130" t="s">
        <v>123</v>
      </c>
      <c r="E231" s="131" t="s">
        <v>299</v>
      </c>
      <c r="F231" s="132" t="s">
        <v>300</v>
      </c>
      <c r="G231" s="133" t="s">
        <v>261</v>
      </c>
      <c r="H231" s="134">
        <v>45.2</v>
      </c>
      <c r="I231" s="134"/>
      <c r="J231" s="134">
        <f>ROUND(I231*H231,3)</f>
        <v>0</v>
      </c>
      <c r="K231" s="135"/>
      <c r="L231" s="27"/>
      <c r="M231" s="136" t="s">
        <v>1</v>
      </c>
      <c r="N231" s="137" t="s">
        <v>37</v>
      </c>
      <c r="O231" s="138">
        <v>0</v>
      </c>
      <c r="P231" s="138">
        <f>O231*H231</f>
        <v>0</v>
      </c>
      <c r="Q231" s="138">
        <v>0</v>
      </c>
      <c r="R231" s="138">
        <f>Q231*H231</f>
        <v>0</v>
      </c>
      <c r="S231" s="138">
        <v>0</v>
      </c>
      <c r="T231" s="139">
        <f>S231*H231</f>
        <v>0</v>
      </c>
      <c r="AR231" s="140" t="s">
        <v>127</v>
      </c>
      <c r="AT231" s="140" t="s">
        <v>123</v>
      </c>
      <c r="AU231" s="140" t="s">
        <v>128</v>
      </c>
      <c r="AY231" s="15" t="s">
        <v>121</v>
      </c>
      <c r="BE231" s="141">
        <f>IF(N231="základná",J231,0)</f>
        <v>0</v>
      </c>
      <c r="BF231" s="141">
        <f>IF(N231="znížená",J231,0)</f>
        <v>0</v>
      </c>
      <c r="BG231" s="141">
        <f>IF(N231="zákl. prenesená",J231,0)</f>
        <v>0</v>
      </c>
      <c r="BH231" s="141">
        <f>IF(N231="zníž. prenesená",J231,0)</f>
        <v>0</v>
      </c>
      <c r="BI231" s="141">
        <f>IF(N231="nulová",J231,0)</f>
        <v>0</v>
      </c>
      <c r="BJ231" s="15" t="s">
        <v>128</v>
      </c>
      <c r="BK231" s="142">
        <f>ROUND(I231*H231,3)</f>
        <v>0</v>
      </c>
      <c r="BL231" s="15" t="s">
        <v>127</v>
      </c>
      <c r="BM231" s="140" t="s">
        <v>301</v>
      </c>
    </row>
    <row r="232" spans="2:65" s="11" customFormat="1" ht="22.9" customHeight="1">
      <c r="B232" s="118"/>
      <c r="D232" s="119" t="s">
        <v>70</v>
      </c>
      <c r="E232" s="127" t="s">
        <v>302</v>
      </c>
      <c r="F232" s="127" t="s">
        <v>303</v>
      </c>
      <c r="J232" s="128">
        <f>BK232</f>
        <v>0</v>
      </c>
      <c r="L232" s="118"/>
      <c r="M232" s="122"/>
      <c r="P232" s="123">
        <f>P233</f>
        <v>464.02479999999997</v>
      </c>
      <c r="R232" s="123">
        <f>R233</f>
        <v>0</v>
      </c>
      <c r="T232" s="124">
        <f>T233</f>
        <v>0</v>
      </c>
      <c r="AR232" s="119" t="s">
        <v>79</v>
      </c>
      <c r="AT232" s="125" t="s">
        <v>70</v>
      </c>
      <c r="AU232" s="125" t="s">
        <v>79</v>
      </c>
      <c r="AY232" s="119" t="s">
        <v>121</v>
      </c>
      <c r="BK232" s="126">
        <f>BK233</f>
        <v>0</v>
      </c>
    </row>
    <row r="233" spans="2:65" s="1" customFormat="1" ht="24.2" customHeight="1">
      <c r="B233" s="129"/>
      <c r="C233" s="130" t="s">
        <v>304</v>
      </c>
      <c r="D233" s="130" t="s">
        <v>123</v>
      </c>
      <c r="E233" s="131" t="s">
        <v>305</v>
      </c>
      <c r="F233" s="132" t="s">
        <v>306</v>
      </c>
      <c r="G233" s="133" t="s">
        <v>307</v>
      </c>
      <c r="H233" s="134">
        <v>1160.0619999999999</v>
      </c>
      <c r="I233" s="134"/>
      <c r="J233" s="134">
        <f>ROUND(I233*H233,3)</f>
        <v>0</v>
      </c>
      <c r="K233" s="135"/>
      <c r="L233" s="27"/>
      <c r="M233" s="136" t="s">
        <v>1</v>
      </c>
      <c r="N233" s="137" t="s">
        <v>37</v>
      </c>
      <c r="O233" s="138">
        <v>0.4</v>
      </c>
      <c r="P233" s="138">
        <f>O233*H233</f>
        <v>464.02479999999997</v>
      </c>
      <c r="Q233" s="138">
        <v>0</v>
      </c>
      <c r="R233" s="138">
        <f>Q233*H233</f>
        <v>0</v>
      </c>
      <c r="S233" s="138">
        <v>0</v>
      </c>
      <c r="T233" s="139">
        <f>S233*H233</f>
        <v>0</v>
      </c>
      <c r="AR233" s="140" t="s">
        <v>127</v>
      </c>
      <c r="AT233" s="140" t="s">
        <v>123</v>
      </c>
      <c r="AU233" s="140" t="s">
        <v>128</v>
      </c>
      <c r="AY233" s="15" t="s">
        <v>121</v>
      </c>
      <c r="BE233" s="141">
        <f>IF(N233="základná",J233,0)</f>
        <v>0</v>
      </c>
      <c r="BF233" s="141">
        <f>IF(N233="znížená",J233,0)</f>
        <v>0</v>
      </c>
      <c r="BG233" s="141">
        <f>IF(N233="zákl. prenesená",J233,0)</f>
        <v>0</v>
      </c>
      <c r="BH233" s="141">
        <f>IF(N233="zníž. prenesená",J233,0)</f>
        <v>0</v>
      </c>
      <c r="BI233" s="141">
        <f>IF(N233="nulová",J233,0)</f>
        <v>0</v>
      </c>
      <c r="BJ233" s="15" t="s">
        <v>128</v>
      </c>
      <c r="BK233" s="142">
        <f>ROUND(I233*H233,3)</f>
        <v>0</v>
      </c>
      <c r="BL233" s="15" t="s">
        <v>127</v>
      </c>
      <c r="BM233" s="140" t="s">
        <v>308</v>
      </c>
    </row>
    <row r="234" spans="2:65" s="11" customFormat="1" ht="25.9" customHeight="1">
      <c r="B234" s="118"/>
      <c r="D234" s="119" t="s">
        <v>70</v>
      </c>
      <c r="E234" s="120" t="s">
        <v>309</v>
      </c>
      <c r="F234" s="120" t="s">
        <v>310</v>
      </c>
      <c r="J234" s="121">
        <f>BK234</f>
        <v>0</v>
      </c>
      <c r="L234" s="118"/>
      <c r="M234" s="122"/>
      <c r="P234" s="123">
        <f>P235+P243+P248+P262+P288</f>
        <v>1828.387594</v>
      </c>
      <c r="R234" s="123">
        <f>R235+R243+R248+R262+R288</f>
        <v>16.016768840000001</v>
      </c>
      <c r="T234" s="124">
        <f>T235+T243+T248+T262+T288</f>
        <v>0</v>
      </c>
      <c r="AR234" s="119" t="s">
        <v>128</v>
      </c>
      <c r="AT234" s="125" t="s">
        <v>70</v>
      </c>
      <c r="AU234" s="125" t="s">
        <v>71</v>
      </c>
      <c r="AY234" s="119" t="s">
        <v>121</v>
      </c>
      <c r="BK234" s="126">
        <f>BK235+BK243+BK248+BK262+BK288</f>
        <v>0</v>
      </c>
    </row>
    <row r="235" spans="2:65" s="11" customFormat="1" ht="22.9" customHeight="1">
      <c r="B235" s="118"/>
      <c r="D235" s="119" t="s">
        <v>70</v>
      </c>
      <c r="E235" s="127" t="s">
        <v>311</v>
      </c>
      <c r="F235" s="127" t="s">
        <v>312</v>
      </c>
      <c r="J235" s="128">
        <f>BK235</f>
        <v>0</v>
      </c>
      <c r="L235" s="118"/>
      <c r="M235" s="122"/>
      <c r="P235" s="123">
        <f>SUM(P236:P242)</f>
        <v>0</v>
      </c>
      <c r="R235" s="123">
        <f>SUM(R236:R242)</f>
        <v>0</v>
      </c>
      <c r="T235" s="124">
        <f>SUM(T236:T242)</f>
        <v>0</v>
      </c>
      <c r="AR235" s="119" t="s">
        <v>128</v>
      </c>
      <c r="AT235" s="125" t="s">
        <v>70</v>
      </c>
      <c r="AU235" s="125" t="s">
        <v>79</v>
      </c>
      <c r="AY235" s="119" t="s">
        <v>121</v>
      </c>
      <c r="BK235" s="126">
        <f>SUM(BK236:BK242)</f>
        <v>0</v>
      </c>
    </row>
    <row r="236" spans="2:65" s="1" customFormat="1" ht="21.75" customHeight="1">
      <c r="B236" s="129"/>
      <c r="C236" s="130" t="s">
        <v>313</v>
      </c>
      <c r="D236" s="130" t="s">
        <v>123</v>
      </c>
      <c r="E236" s="131" t="s">
        <v>314</v>
      </c>
      <c r="F236" s="132" t="s">
        <v>315</v>
      </c>
      <c r="G236" s="133" t="s">
        <v>261</v>
      </c>
      <c r="H236" s="134">
        <v>51.32</v>
      </c>
      <c r="I236" s="134"/>
      <c r="J236" s="134">
        <f>ROUND(I236*H236,3)</f>
        <v>0</v>
      </c>
      <c r="K236" s="135"/>
      <c r="L236" s="27"/>
      <c r="M236" s="136" t="s">
        <v>1</v>
      </c>
      <c r="N236" s="137" t="s">
        <v>37</v>
      </c>
      <c r="O236" s="138">
        <v>0</v>
      </c>
      <c r="P236" s="138">
        <f>O236*H236</f>
        <v>0</v>
      </c>
      <c r="Q236" s="138">
        <v>0</v>
      </c>
      <c r="R236" s="138">
        <f>Q236*H236</f>
        <v>0</v>
      </c>
      <c r="S236" s="138">
        <v>0</v>
      </c>
      <c r="T236" s="139">
        <f>S236*H236</f>
        <v>0</v>
      </c>
      <c r="AR236" s="140" t="s">
        <v>226</v>
      </c>
      <c r="AT236" s="140" t="s">
        <v>123</v>
      </c>
      <c r="AU236" s="140" t="s">
        <v>128</v>
      </c>
      <c r="AY236" s="15" t="s">
        <v>121</v>
      </c>
      <c r="BE236" s="141">
        <f>IF(N236="základná",J236,0)</f>
        <v>0</v>
      </c>
      <c r="BF236" s="141">
        <f>IF(N236="znížená",J236,0)</f>
        <v>0</v>
      </c>
      <c r="BG236" s="141">
        <f>IF(N236="zákl. prenesená",J236,0)</f>
        <v>0</v>
      </c>
      <c r="BH236" s="141">
        <f>IF(N236="zníž. prenesená",J236,0)</f>
        <v>0</v>
      </c>
      <c r="BI236" s="141">
        <f>IF(N236="nulová",J236,0)</f>
        <v>0</v>
      </c>
      <c r="BJ236" s="15" t="s">
        <v>128</v>
      </c>
      <c r="BK236" s="142">
        <f>ROUND(I236*H236,3)</f>
        <v>0</v>
      </c>
      <c r="BL236" s="15" t="s">
        <v>226</v>
      </c>
      <c r="BM236" s="140" t="s">
        <v>316</v>
      </c>
    </row>
    <row r="237" spans="2:65" s="12" customFormat="1">
      <c r="B237" s="143"/>
      <c r="D237" s="144" t="s">
        <v>130</v>
      </c>
      <c r="E237" s="145" t="s">
        <v>1</v>
      </c>
      <c r="F237" s="146" t="s">
        <v>317</v>
      </c>
      <c r="H237" s="147">
        <v>51.32</v>
      </c>
      <c r="L237" s="143"/>
      <c r="M237" s="148"/>
      <c r="T237" s="149"/>
      <c r="AT237" s="145" t="s">
        <v>130</v>
      </c>
      <c r="AU237" s="145" t="s">
        <v>128</v>
      </c>
      <c r="AV237" s="12" t="s">
        <v>128</v>
      </c>
      <c r="AW237" s="12" t="s">
        <v>27</v>
      </c>
      <c r="AX237" s="12" t="s">
        <v>71</v>
      </c>
      <c r="AY237" s="145" t="s">
        <v>121</v>
      </c>
    </row>
    <row r="238" spans="2:65" s="13" customFormat="1">
      <c r="B238" s="150"/>
      <c r="D238" s="144" t="s">
        <v>130</v>
      </c>
      <c r="E238" s="151" t="s">
        <v>1</v>
      </c>
      <c r="F238" s="152" t="s">
        <v>132</v>
      </c>
      <c r="H238" s="153">
        <v>51.32</v>
      </c>
      <c r="L238" s="150"/>
      <c r="M238" s="154"/>
      <c r="T238" s="155"/>
      <c r="AT238" s="151" t="s">
        <v>130</v>
      </c>
      <c r="AU238" s="151" t="s">
        <v>128</v>
      </c>
      <c r="AV238" s="13" t="s">
        <v>127</v>
      </c>
      <c r="AW238" s="13" t="s">
        <v>27</v>
      </c>
      <c r="AX238" s="13" t="s">
        <v>79</v>
      </c>
      <c r="AY238" s="151" t="s">
        <v>121</v>
      </c>
    </row>
    <row r="239" spans="2:65" s="1" customFormat="1" ht="16.5" customHeight="1">
      <c r="B239" s="129"/>
      <c r="C239" s="130" t="s">
        <v>318</v>
      </c>
      <c r="D239" s="130" t="s">
        <v>123</v>
      </c>
      <c r="E239" s="131" t="s">
        <v>319</v>
      </c>
      <c r="F239" s="132" t="s">
        <v>320</v>
      </c>
      <c r="G239" s="133" t="s">
        <v>321</v>
      </c>
      <c r="H239" s="134">
        <v>4</v>
      </c>
      <c r="I239" s="134"/>
      <c r="J239" s="134">
        <f>ROUND(I239*H239,3)</f>
        <v>0</v>
      </c>
      <c r="K239" s="135"/>
      <c r="L239" s="27"/>
      <c r="M239" s="136" t="s">
        <v>1</v>
      </c>
      <c r="N239" s="137" t="s">
        <v>37</v>
      </c>
      <c r="O239" s="138">
        <v>0</v>
      </c>
      <c r="P239" s="138">
        <f>O239*H239</f>
        <v>0</v>
      </c>
      <c r="Q239" s="138">
        <v>0</v>
      </c>
      <c r="R239" s="138">
        <f>Q239*H239</f>
        <v>0</v>
      </c>
      <c r="S239" s="138">
        <v>0</v>
      </c>
      <c r="T239" s="139">
        <f>S239*H239</f>
        <v>0</v>
      </c>
      <c r="AR239" s="140" t="s">
        <v>226</v>
      </c>
      <c r="AT239" s="140" t="s">
        <v>123</v>
      </c>
      <c r="AU239" s="140" t="s">
        <v>128</v>
      </c>
      <c r="AY239" s="15" t="s">
        <v>121</v>
      </c>
      <c r="BE239" s="141">
        <f>IF(N239="základná",J239,0)</f>
        <v>0</v>
      </c>
      <c r="BF239" s="141">
        <f>IF(N239="znížená",J239,0)</f>
        <v>0</v>
      </c>
      <c r="BG239" s="141">
        <f>IF(N239="zákl. prenesená",J239,0)</f>
        <v>0</v>
      </c>
      <c r="BH239" s="141">
        <f>IF(N239="zníž. prenesená",J239,0)</f>
        <v>0</v>
      </c>
      <c r="BI239" s="141">
        <f>IF(N239="nulová",J239,0)</f>
        <v>0</v>
      </c>
      <c r="BJ239" s="15" t="s">
        <v>128</v>
      </c>
      <c r="BK239" s="142">
        <f>ROUND(I239*H239,3)</f>
        <v>0</v>
      </c>
      <c r="BL239" s="15" t="s">
        <v>226</v>
      </c>
      <c r="BM239" s="140" t="s">
        <v>322</v>
      </c>
    </row>
    <row r="240" spans="2:65" s="1" customFormat="1" ht="16.5" customHeight="1">
      <c r="B240" s="129"/>
      <c r="C240" s="156" t="s">
        <v>323</v>
      </c>
      <c r="D240" s="156" t="s">
        <v>324</v>
      </c>
      <c r="E240" s="157" t="s">
        <v>325</v>
      </c>
      <c r="F240" s="158" t="s">
        <v>326</v>
      </c>
      <c r="G240" s="159" t="s">
        <v>321</v>
      </c>
      <c r="H240" s="160">
        <v>4</v>
      </c>
      <c r="I240" s="160"/>
      <c r="J240" s="160">
        <f>ROUND(I240*H240,3)</f>
        <v>0</v>
      </c>
      <c r="K240" s="161"/>
      <c r="L240" s="162"/>
      <c r="M240" s="163" t="s">
        <v>1</v>
      </c>
      <c r="N240" s="164" t="s">
        <v>37</v>
      </c>
      <c r="O240" s="138">
        <v>0</v>
      </c>
      <c r="P240" s="138">
        <f>O240*H240</f>
        <v>0</v>
      </c>
      <c r="Q240" s="138">
        <v>0</v>
      </c>
      <c r="R240" s="138">
        <f>Q240*H240</f>
        <v>0</v>
      </c>
      <c r="S240" s="138">
        <v>0</v>
      </c>
      <c r="T240" s="139">
        <f>S240*H240</f>
        <v>0</v>
      </c>
      <c r="AR240" s="140" t="s">
        <v>304</v>
      </c>
      <c r="AT240" s="140" t="s">
        <v>324</v>
      </c>
      <c r="AU240" s="140" t="s">
        <v>128</v>
      </c>
      <c r="AY240" s="15" t="s">
        <v>121</v>
      </c>
      <c r="BE240" s="141">
        <f>IF(N240="základná",J240,0)</f>
        <v>0</v>
      </c>
      <c r="BF240" s="141">
        <f>IF(N240="znížená",J240,0)</f>
        <v>0</v>
      </c>
      <c r="BG240" s="141">
        <f>IF(N240="zákl. prenesená",J240,0)</f>
        <v>0</v>
      </c>
      <c r="BH240" s="141">
        <f>IF(N240="zníž. prenesená",J240,0)</f>
        <v>0</v>
      </c>
      <c r="BI240" s="141">
        <f>IF(N240="nulová",J240,0)</f>
        <v>0</v>
      </c>
      <c r="BJ240" s="15" t="s">
        <v>128</v>
      </c>
      <c r="BK240" s="142">
        <f>ROUND(I240*H240,3)</f>
        <v>0</v>
      </c>
      <c r="BL240" s="15" t="s">
        <v>226</v>
      </c>
      <c r="BM240" s="140" t="s">
        <v>327</v>
      </c>
    </row>
    <row r="241" spans="2:65" s="1" customFormat="1" ht="24.2" customHeight="1">
      <c r="B241" s="129"/>
      <c r="C241" s="130" t="s">
        <v>328</v>
      </c>
      <c r="D241" s="130" t="s">
        <v>123</v>
      </c>
      <c r="E241" s="131" t="s">
        <v>329</v>
      </c>
      <c r="F241" s="132" t="s">
        <v>330</v>
      </c>
      <c r="G241" s="133" t="s">
        <v>261</v>
      </c>
      <c r="H241" s="134">
        <v>51.32</v>
      </c>
      <c r="I241" s="134"/>
      <c r="J241" s="134">
        <f>ROUND(I241*H241,3)</f>
        <v>0</v>
      </c>
      <c r="K241" s="135"/>
      <c r="L241" s="27"/>
      <c r="M241" s="136" t="s">
        <v>1</v>
      </c>
      <c r="N241" s="137" t="s">
        <v>37</v>
      </c>
      <c r="O241" s="138">
        <v>0</v>
      </c>
      <c r="P241" s="138">
        <f>O241*H241</f>
        <v>0</v>
      </c>
      <c r="Q241" s="138">
        <v>0</v>
      </c>
      <c r="R241" s="138">
        <f>Q241*H241</f>
        <v>0</v>
      </c>
      <c r="S241" s="138">
        <v>0</v>
      </c>
      <c r="T241" s="139">
        <f>S241*H241</f>
        <v>0</v>
      </c>
      <c r="AR241" s="140" t="s">
        <v>226</v>
      </c>
      <c r="AT241" s="140" t="s">
        <v>123</v>
      </c>
      <c r="AU241" s="140" t="s">
        <v>128</v>
      </c>
      <c r="AY241" s="15" t="s">
        <v>121</v>
      </c>
      <c r="BE241" s="141">
        <f>IF(N241="základná",J241,0)</f>
        <v>0</v>
      </c>
      <c r="BF241" s="141">
        <f>IF(N241="znížená",J241,0)</f>
        <v>0</v>
      </c>
      <c r="BG241" s="141">
        <f>IF(N241="zákl. prenesená",J241,0)</f>
        <v>0</v>
      </c>
      <c r="BH241" s="141">
        <f>IF(N241="zníž. prenesená",J241,0)</f>
        <v>0</v>
      </c>
      <c r="BI241" s="141">
        <f>IF(N241="nulová",J241,0)</f>
        <v>0</v>
      </c>
      <c r="BJ241" s="15" t="s">
        <v>128</v>
      </c>
      <c r="BK241" s="142">
        <f>ROUND(I241*H241,3)</f>
        <v>0</v>
      </c>
      <c r="BL241" s="15" t="s">
        <v>226</v>
      </c>
      <c r="BM241" s="140" t="s">
        <v>331</v>
      </c>
    </row>
    <row r="242" spans="2:65" s="1" customFormat="1" ht="24.2" customHeight="1">
      <c r="B242" s="129"/>
      <c r="C242" s="130" t="s">
        <v>332</v>
      </c>
      <c r="D242" s="130" t="s">
        <v>123</v>
      </c>
      <c r="E242" s="131" t="s">
        <v>333</v>
      </c>
      <c r="F242" s="132" t="s">
        <v>334</v>
      </c>
      <c r="G242" s="133" t="s">
        <v>335</v>
      </c>
      <c r="H242" s="134">
        <v>37.69</v>
      </c>
      <c r="I242" s="134"/>
      <c r="J242" s="134">
        <f>ROUND(I242*H242,3)</f>
        <v>0</v>
      </c>
      <c r="K242" s="135"/>
      <c r="L242" s="27"/>
      <c r="M242" s="136" t="s">
        <v>1</v>
      </c>
      <c r="N242" s="137" t="s">
        <v>37</v>
      </c>
      <c r="O242" s="138">
        <v>0</v>
      </c>
      <c r="P242" s="138">
        <f>O242*H242</f>
        <v>0</v>
      </c>
      <c r="Q242" s="138">
        <v>0</v>
      </c>
      <c r="R242" s="138">
        <f>Q242*H242</f>
        <v>0</v>
      </c>
      <c r="S242" s="138">
        <v>0</v>
      </c>
      <c r="T242" s="139">
        <f>S242*H242</f>
        <v>0</v>
      </c>
      <c r="AR242" s="140" t="s">
        <v>226</v>
      </c>
      <c r="AT242" s="140" t="s">
        <v>123</v>
      </c>
      <c r="AU242" s="140" t="s">
        <v>128</v>
      </c>
      <c r="AY242" s="15" t="s">
        <v>121</v>
      </c>
      <c r="BE242" s="141">
        <f>IF(N242="základná",J242,0)</f>
        <v>0</v>
      </c>
      <c r="BF242" s="141">
        <f>IF(N242="znížená",J242,0)</f>
        <v>0</v>
      </c>
      <c r="BG242" s="141">
        <f>IF(N242="zákl. prenesená",J242,0)</f>
        <v>0</v>
      </c>
      <c r="BH242" s="141">
        <f>IF(N242="zníž. prenesená",J242,0)</f>
        <v>0</v>
      </c>
      <c r="BI242" s="141">
        <f>IF(N242="nulová",J242,0)</f>
        <v>0</v>
      </c>
      <c r="BJ242" s="15" t="s">
        <v>128</v>
      </c>
      <c r="BK242" s="142">
        <f>ROUND(I242*H242,3)</f>
        <v>0</v>
      </c>
      <c r="BL242" s="15" t="s">
        <v>226</v>
      </c>
      <c r="BM242" s="140" t="s">
        <v>336</v>
      </c>
    </row>
    <row r="243" spans="2:65" s="11" customFormat="1" ht="22.9" customHeight="1">
      <c r="B243" s="118"/>
      <c r="D243" s="119" t="s">
        <v>70</v>
      </c>
      <c r="E243" s="127" t="s">
        <v>337</v>
      </c>
      <c r="F243" s="127" t="s">
        <v>338</v>
      </c>
      <c r="J243" s="128">
        <f>BK243</f>
        <v>0</v>
      </c>
      <c r="L243" s="118"/>
      <c r="M243" s="122"/>
      <c r="P243" s="123">
        <f>SUM(P244:P247)</f>
        <v>250.22035</v>
      </c>
      <c r="R243" s="123">
        <f>SUM(R244:R247)</f>
        <v>4.1239129999999999</v>
      </c>
      <c r="T243" s="124">
        <f>SUM(T244:T247)</f>
        <v>0</v>
      </c>
      <c r="AR243" s="119" t="s">
        <v>128</v>
      </c>
      <c r="AT243" s="125" t="s">
        <v>70</v>
      </c>
      <c r="AU243" s="125" t="s">
        <v>79</v>
      </c>
      <c r="AY243" s="119" t="s">
        <v>121</v>
      </c>
      <c r="BK243" s="126">
        <f>SUM(BK244:BK247)</f>
        <v>0</v>
      </c>
    </row>
    <row r="244" spans="2:65" s="1" customFormat="1" ht="24.2" customHeight="1">
      <c r="B244" s="129"/>
      <c r="C244" s="130" t="s">
        <v>339</v>
      </c>
      <c r="D244" s="130" t="s">
        <v>123</v>
      </c>
      <c r="E244" s="131" t="s">
        <v>340</v>
      </c>
      <c r="F244" s="132" t="s">
        <v>341</v>
      </c>
      <c r="G244" s="133" t="s">
        <v>261</v>
      </c>
      <c r="H244" s="134">
        <v>815.05</v>
      </c>
      <c r="I244" s="134"/>
      <c r="J244" s="134">
        <f>ROUND(I244*H244,3)</f>
        <v>0</v>
      </c>
      <c r="K244" s="135"/>
      <c r="L244" s="27"/>
      <c r="M244" s="136" t="s">
        <v>1</v>
      </c>
      <c r="N244" s="137" t="s">
        <v>37</v>
      </c>
      <c r="O244" s="138">
        <v>0.307</v>
      </c>
      <c r="P244" s="138">
        <f>O244*H244</f>
        <v>250.22035</v>
      </c>
      <c r="Q244" s="138">
        <v>2.5999999999999998E-4</v>
      </c>
      <c r="R244" s="138">
        <f>Q244*H244</f>
        <v>0.21191299999999996</v>
      </c>
      <c r="S244" s="138">
        <v>0</v>
      </c>
      <c r="T244" s="139">
        <f>S244*H244</f>
        <v>0</v>
      </c>
      <c r="AR244" s="140" t="s">
        <v>226</v>
      </c>
      <c r="AT244" s="140" t="s">
        <v>123</v>
      </c>
      <c r="AU244" s="140" t="s">
        <v>128</v>
      </c>
      <c r="AY244" s="15" t="s">
        <v>121</v>
      </c>
      <c r="BE244" s="141">
        <f>IF(N244="základná",J244,0)</f>
        <v>0</v>
      </c>
      <c r="BF244" s="141">
        <f>IF(N244="znížená",J244,0)</f>
        <v>0</v>
      </c>
      <c r="BG244" s="141">
        <f>IF(N244="zákl. prenesená",J244,0)</f>
        <v>0</v>
      </c>
      <c r="BH244" s="141">
        <f>IF(N244="zníž. prenesená",J244,0)</f>
        <v>0</v>
      </c>
      <c r="BI244" s="141">
        <f>IF(N244="nulová",J244,0)</f>
        <v>0</v>
      </c>
      <c r="BJ244" s="15" t="s">
        <v>128</v>
      </c>
      <c r="BK244" s="142">
        <f>ROUND(I244*H244,3)</f>
        <v>0</v>
      </c>
      <c r="BL244" s="15" t="s">
        <v>226</v>
      </c>
      <c r="BM244" s="140" t="s">
        <v>342</v>
      </c>
    </row>
    <row r="245" spans="2:65" s="1" customFormat="1" ht="16.5" customHeight="1">
      <c r="B245" s="129"/>
      <c r="C245" s="156" t="s">
        <v>343</v>
      </c>
      <c r="D245" s="156" t="s">
        <v>324</v>
      </c>
      <c r="E245" s="157" t="s">
        <v>344</v>
      </c>
      <c r="F245" s="158" t="s">
        <v>345</v>
      </c>
      <c r="G245" s="159" t="s">
        <v>126</v>
      </c>
      <c r="H245" s="160">
        <v>7.8239999999999998</v>
      </c>
      <c r="I245" s="160"/>
      <c r="J245" s="160">
        <f>ROUND(I245*H245,3)</f>
        <v>0</v>
      </c>
      <c r="K245" s="161"/>
      <c r="L245" s="162"/>
      <c r="M245" s="163" t="s">
        <v>1</v>
      </c>
      <c r="N245" s="164" t="s">
        <v>37</v>
      </c>
      <c r="O245" s="138">
        <v>0</v>
      </c>
      <c r="P245" s="138">
        <f>O245*H245</f>
        <v>0</v>
      </c>
      <c r="Q245" s="138">
        <v>0.5</v>
      </c>
      <c r="R245" s="138">
        <f>Q245*H245</f>
        <v>3.9119999999999999</v>
      </c>
      <c r="S245" s="138">
        <v>0</v>
      </c>
      <c r="T245" s="139">
        <f>S245*H245</f>
        <v>0</v>
      </c>
      <c r="AR245" s="140" t="s">
        <v>304</v>
      </c>
      <c r="AT245" s="140" t="s">
        <v>324</v>
      </c>
      <c r="AU245" s="140" t="s">
        <v>128</v>
      </c>
      <c r="AY245" s="15" t="s">
        <v>121</v>
      </c>
      <c r="BE245" s="141">
        <f>IF(N245="základná",J245,0)</f>
        <v>0</v>
      </c>
      <c r="BF245" s="141">
        <f>IF(N245="znížená",J245,0)</f>
        <v>0</v>
      </c>
      <c r="BG245" s="141">
        <f>IF(N245="zákl. prenesená",J245,0)</f>
        <v>0</v>
      </c>
      <c r="BH245" s="141">
        <f>IF(N245="zníž. prenesená",J245,0)</f>
        <v>0</v>
      </c>
      <c r="BI245" s="141">
        <f>IF(N245="nulová",J245,0)</f>
        <v>0</v>
      </c>
      <c r="BJ245" s="15" t="s">
        <v>128</v>
      </c>
      <c r="BK245" s="142">
        <f>ROUND(I245*H245,3)</f>
        <v>0</v>
      </c>
      <c r="BL245" s="15" t="s">
        <v>226</v>
      </c>
      <c r="BM245" s="140" t="s">
        <v>346</v>
      </c>
    </row>
    <row r="246" spans="2:65" s="12" customFormat="1">
      <c r="B246" s="143"/>
      <c r="D246" s="144" t="s">
        <v>130</v>
      </c>
      <c r="E246" s="145" t="s">
        <v>1</v>
      </c>
      <c r="F246" s="146" t="s">
        <v>347</v>
      </c>
      <c r="H246" s="147">
        <v>7.8239999999999998</v>
      </c>
      <c r="L246" s="143"/>
      <c r="M246" s="148"/>
      <c r="T246" s="149"/>
      <c r="AT246" s="145" t="s">
        <v>130</v>
      </c>
      <c r="AU246" s="145" t="s">
        <v>128</v>
      </c>
      <c r="AV246" s="12" t="s">
        <v>128</v>
      </c>
      <c r="AW246" s="12" t="s">
        <v>27</v>
      </c>
      <c r="AX246" s="12" t="s">
        <v>79</v>
      </c>
      <c r="AY246" s="145" t="s">
        <v>121</v>
      </c>
    </row>
    <row r="247" spans="2:65" s="1" customFormat="1" ht="24.2" customHeight="1">
      <c r="B247" s="129"/>
      <c r="C247" s="130" t="s">
        <v>348</v>
      </c>
      <c r="D247" s="130" t="s">
        <v>123</v>
      </c>
      <c r="E247" s="131" t="s">
        <v>349</v>
      </c>
      <c r="F247" s="132" t="s">
        <v>350</v>
      </c>
      <c r="G247" s="133" t="s">
        <v>335</v>
      </c>
      <c r="H247" s="134">
        <v>100.461</v>
      </c>
      <c r="I247" s="134"/>
      <c r="J247" s="134">
        <f>ROUND(I247*H247,3)</f>
        <v>0</v>
      </c>
      <c r="K247" s="135"/>
      <c r="L247" s="27"/>
      <c r="M247" s="136" t="s">
        <v>1</v>
      </c>
      <c r="N247" s="137" t="s">
        <v>37</v>
      </c>
      <c r="O247" s="138">
        <v>0</v>
      </c>
      <c r="P247" s="138">
        <f>O247*H247</f>
        <v>0</v>
      </c>
      <c r="Q247" s="138">
        <v>0</v>
      </c>
      <c r="R247" s="138">
        <f>Q247*H247</f>
        <v>0</v>
      </c>
      <c r="S247" s="138">
        <v>0</v>
      </c>
      <c r="T247" s="139">
        <f>S247*H247</f>
        <v>0</v>
      </c>
      <c r="AR247" s="140" t="s">
        <v>226</v>
      </c>
      <c r="AT247" s="140" t="s">
        <v>123</v>
      </c>
      <c r="AU247" s="140" t="s">
        <v>128</v>
      </c>
      <c r="AY247" s="15" t="s">
        <v>121</v>
      </c>
      <c r="BE247" s="141">
        <f>IF(N247="základná",J247,0)</f>
        <v>0</v>
      </c>
      <c r="BF247" s="141">
        <f>IF(N247="znížená",J247,0)</f>
        <v>0</v>
      </c>
      <c r="BG247" s="141">
        <f>IF(N247="zákl. prenesená",J247,0)</f>
        <v>0</v>
      </c>
      <c r="BH247" s="141">
        <f>IF(N247="zníž. prenesená",J247,0)</f>
        <v>0</v>
      </c>
      <c r="BI247" s="141">
        <f>IF(N247="nulová",J247,0)</f>
        <v>0</v>
      </c>
      <c r="BJ247" s="15" t="s">
        <v>128</v>
      </c>
      <c r="BK247" s="142">
        <f>ROUND(I247*H247,3)</f>
        <v>0</v>
      </c>
      <c r="BL247" s="15" t="s">
        <v>226</v>
      </c>
      <c r="BM247" s="140" t="s">
        <v>351</v>
      </c>
    </row>
    <row r="248" spans="2:65" s="11" customFormat="1" ht="22.9" customHeight="1">
      <c r="B248" s="118"/>
      <c r="D248" s="119" t="s">
        <v>70</v>
      </c>
      <c r="E248" s="127" t="s">
        <v>352</v>
      </c>
      <c r="F248" s="127" t="s">
        <v>353</v>
      </c>
      <c r="J248" s="128">
        <f>BK248</f>
        <v>0</v>
      </c>
      <c r="L248" s="118"/>
      <c r="M248" s="122"/>
      <c r="P248" s="123">
        <f>SUM(P249:P261)</f>
        <v>871.92772000000002</v>
      </c>
      <c r="R248" s="123">
        <f>SUM(R249:R261)</f>
        <v>5.0358275199999998</v>
      </c>
      <c r="T248" s="124">
        <f>SUM(T249:T261)</f>
        <v>0</v>
      </c>
      <c r="AR248" s="119" t="s">
        <v>128</v>
      </c>
      <c r="AT248" s="125" t="s">
        <v>70</v>
      </c>
      <c r="AU248" s="125" t="s">
        <v>79</v>
      </c>
      <c r="AY248" s="119" t="s">
        <v>121</v>
      </c>
      <c r="BK248" s="126">
        <f>SUM(BK249:BK261)</f>
        <v>0</v>
      </c>
    </row>
    <row r="249" spans="2:65" s="1" customFormat="1" ht="16.5" customHeight="1">
      <c r="B249" s="129"/>
      <c r="C249" s="130" t="s">
        <v>354</v>
      </c>
      <c r="D249" s="130" t="s">
        <v>123</v>
      </c>
      <c r="E249" s="131" t="s">
        <v>355</v>
      </c>
      <c r="F249" s="132" t="s">
        <v>356</v>
      </c>
      <c r="G249" s="133" t="s">
        <v>152</v>
      </c>
      <c r="H249" s="134">
        <v>54.384</v>
      </c>
      <c r="I249" s="134"/>
      <c r="J249" s="134">
        <f>ROUND(I249*H249,3)</f>
        <v>0</v>
      </c>
      <c r="K249" s="135"/>
      <c r="L249" s="27"/>
      <c r="M249" s="136" t="s">
        <v>1</v>
      </c>
      <c r="N249" s="137" t="s">
        <v>37</v>
      </c>
      <c r="O249" s="138">
        <v>0</v>
      </c>
      <c r="P249" s="138">
        <f>O249*H249</f>
        <v>0</v>
      </c>
      <c r="Q249" s="138">
        <v>0</v>
      </c>
      <c r="R249" s="138">
        <f>Q249*H249</f>
        <v>0</v>
      </c>
      <c r="S249" s="138">
        <v>0</v>
      </c>
      <c r="T249" s="139">
        <f>S249*H249</f>
        <v>0</v>
      </c>
      <c r="AR249" s="140" t="s">
        <v>226</v>
      </c>
      <c r="AT249" s="140" t="s">
        <v>123</v>
      </c>
      <c r="AU249" s="140" t="s">
        <v>128</v>
      </c>
      <c r="AY249" s="15" t="s">
        <v>121</v>
      </c>
      <c r="BE249" s="141">
        <f>IF(N249="základná",J249,0)</f>
        <v>0</v>
      </c>
      <c r="BF249" s="141">
        <f>IF(N249="znížená",J249,0)</f>
        <v>0</v>
      </c>
      <c r="BG249" s="141">
        <f>IF(N249="zákl. prenesená",J249,0)</f>
        <v>0</v>
      </c>
      <c r="BH249" s="141">
        <f>IF(N249="zníž. prenesená",J249,0)</f>
        <v>0</v>
      </c>
      <c r="BI249" s="141">
        <f>IF(N249="nulová",J249,0)</f>
        <v>0</v>
      </c>
      <c r="BJ249" s="15" t="s">
        <v>128</v>
      </c>
      <c r="BK249" s="142">
        <f>ROUND(I249*H249,3)</f>
        <v>0</v>
      </c>
      <c r="BL249" s="15" t="s">
        <v>226</v>
      </c>
      <c r="BM249" s="140" t="s">
        <v>357</v>
      </c>
    </row>
    <row r="250" spans="2:65" s="12" customFormat="1">
      <c r="B250" s="143"/>
      <c r="D250" s="144" t="s">
        <v>130</v>
      </c>
      <c r="E250" s="145" t="s">
        <v>1</v>
      </c>
      <c r="F250" s="146" t="s">
        <v>358</v>
      </c>
      <c r="H250" s="147">
        <v>54.384</v>
      </c>
      <c r="L250" s="143"/>
      <c r="M250" s="148"/>
      <c r="T250" s="149"/>
      <c r="AT250" s="145" t="s">
        <v>130</v>
      </c>
      <c r="AU250" s="145" t="s">
        <v>128</v>
      </c>
      <c r="AV250" s="12" t="s">
        <v>128</v>
      </c>
      <c r="AW250" s="12" t="s">
        <v>27</v>
      </c>
      <c r="AX250" s="12" t="s">
        <v>71</v>
      </c>
      <c r="AY250" s="145" t="s">
        <v>121</v>
      </c>
    </row>
    <row r="251" spans="2:65" s="13" customFormat="1">
      <c r="B251" s="150"/>
      <c r="D251" s="144" t="s">
        <v>130</v>
      </c>
      <c r="E251" s="151" t="s">
        <v>1</v>
      </c>
      <c r="F251" s="152" t="s">
        <v>132</v>
      </c>
      <c r="H251" s="153">
        <v>54.384</v>
      </c>
      <c r="L251" s="150"/>
      <c r="M251" s="154"/>
      <c r="T251" s="155"/>
      <c r="AT251" s="151" t="s">
        <v>130</v>
      </c>
      <c r="AU251" s="151" t="s">
        <v>128</v>
      </c>
      <c r="AV251" s="13" t="s">
        <v>127</v>
      </c>
      <c r="AW251" s="13" t="s">
        <v>27</v>
      </c>
      <c r="AX251" s="13" t="s">
        <v>79</v>
      </c>
      <c r="AY251" s="151" t="s">
        <v>121</v>
      </c>
    </row>
    <row r="252" spans="2:65" s="1" customFormat="1" ht="16.5" customHeight="1">
      <c r="B252" s="129"/>
      <c r="C252" s="130" t="s">
        <v>359</v>
      </c>
      <c r="D252" s="130" t="s">
        <v>123</v>
      </c>
      <c r="E252" s="131" t="s">
        <v>360</v>
      </c>
      <c r="F252" s="132" t="s">
        <v>361</v>
      </c>
      <c r="G252" s="133" t="s">
        <v>261</v>
      </c>
      <c r="H252" s="134">
        <v>45.32</v>
      </c>
      <c r="I252" s="134"/>
      <c r="J252" s="134">
        <f>ROUND(I252*H252,3)</f>
        <v>0</v>
      </c>
      <c r="K252" s="135"/>
      <c r="L252" s="27"/>
      <c r="M252" s="136" t="s">
        <v>1</v>
      </c>
      <c r="N252" s="137" t="s">
        <v>37</v>
      </c>
      <c r="O252" s="138">
        <v>0.22500000000000001</v>
      </c>
      <c r="P252" s="138">
        <f>O252*H252</f>
        <v>10.197000000000001</v>
      </c>
      <c r="Q252" s="138">
        <v>2.2499999999999998E-3</v>
      </c>
      <c r="R252" s="138">
        <f>Q252*H252</f>
        <v>0.10196999999999999</v>
      </c>
      <c r="S252" s="138">
        <v>0</v>
      </c>
      <c r="T252" s="139">
        <f>S252*H252</f>
        <v>0</v>
      </c>
      <c r="AR252" s="140" t="s">
        <v>226</v>
      </c>
      <c r="AT252" s="140" t="s">
        <v>123</v>
      </c>
      <c r="AU252" s="140" t="s">
        <v>128</v>
      </c>
      <c r="AY252" s="15" t="s">
        <v>121</v>
      </c>
      <c r="BE252" s="141">
        <f>IF(N252="základná",J252,0)</f>
        <v>0</v>
      </c>
      <c r="BF252" s="141">
        <f>IF(N252="znížená",J252,0)</f>
        <v>0</v>
      </c>
      <c r="BG252" s="141">
        <f>IF(N252="zákl. prenesená",J252,0)</f>
        <v>0</v>
      </c>
      <c r="BH252" s="141">
        <f>IF(N252="zníž. prenesená",J252,0)</f>
        <v>0</v>
      </c>
      <c r="BI252" s="141">
        <f>IF(N252="nulová",J252,0)</f>
        <v>0</v>
      </c>
      <c r="BJ252" s="15" t="s">
        <v>128</v>
      </c>
      <c r="BK252" s="142">
        <f>ROUND(I252*H252,3)</f>
        <v>0</v>
      </c>
      <c r="BL252" s="15" t="s">
        <v>226</v>
      </c>
      <c r="BM252" s="140" t="s">
        <v>362</v>
      </c>
    </row>
    <row r="253" spans="2:65" s="12" customFormat="1">
      <c r="B253" s="143"/>
      <c r="D253" s="144" t="s">
        <v>130</v>
      </c>
      <c r="E253" s="145" t="s">
        <v>1</v>
      </c>
      <c r="F253" s="146" t="s">
        <v>264</v>
      </c>
      <c r="H253" s="147">
        <v>45.32</v>
      </c>
      <c r="L253" s="143"/>
      <c r="M253" s="148"/>
      <c r="T253" s="149"/>
      <c r="AT253" s="145" t="s">
        <v>130</v>
      </c>
      <c r="AU253" s="145" t="s">
        <v>128</v>
      </c>
      <c r="AV253" s="12" t="s">
        <v>128</v>
      </c>
      <c r="AW253" s="12" t="s">
        <v>27</v>
      </c>
      <c r="AX253" s="12" t="s">
        <v>79</v>
      </c>
      <c r="AY253" s="145" t="s">
        <v>121</v>
      </c>
    </row>
    <row r="254" spans="2:65" s="1" customFormat="1" ht="21.75" customHeight="1">
      <c r="B254" s="129"/>
      <c r="C254" s="130" t="s">
        <v>363</v>
      </c>
      <c r="D254" s="130" t="s">
        <v>123</v>
      </c>
      <c r="E254" s="131" t="s">
        <v>364</v>
      </c>
      <c r="F254" s="132" t="s">
        <v>365</v>
      </c>
      <c r="G254" s="133" t="s">
        <v>152</v>
      </c>
      <c r="H254" s="134">
        <v>502.512</v>
      </c>
      <c r="I254" s="134"/>
      <c r="J254" s="134">
        <f>ROUND(I254*H254,3)</f>
        <v>0</v>
      </c>
      <c r="K254" s="135"/>
      <c r="L254" s="27"/>
      <c r="M254" s="136" t="s">
        <v>1</v>
      </c>
      <c r="N254" s="137" t="s">
        <v>37</v>
      </c>
      <c r="O254" s="138">
        <v>1.415</v>
      </c>
      <c r="P254" s="138">
        <f>O254*H254</f>
        <v>711.05448000000001</v>
      </c>
      <c r="Q254" s="138">
        <v>9.11E-3</v>
      </c>
      <c r="R254" s="138">
        <f>Q254*H254</f>
        <v>4.5778843199999999</v>
      </c>
      <c r="S254" s="138">
        <v>0</v>
      </c>
      <c r="T254" s="139">
        <f>S254*H254</f>
        <v>0</v>
      </c>
      <c r="AR254" s="140" t="s">
        <v>226</v>
      </c>
      <c r="AT254" s="140" t="s">
        <v>123</v>
      </c>
      <c r="AU254" s="140" t="s">
        <v>128</v>
      </c>
      <c r="AY254" s="15" t="s">
        <v>121</v>
      </c>
      <c r="BE254" s="141">
        <f>IF(N254="základná",J254,0)</f>
        <v>0</v>
      </c>
      <c r="BF254" s="141">
        <f>IF(N254="znížená",J254,0)</f>
        <v>0</v>
      </c>
      <c r="BG254" s="141">
        <f>IF(N254="zákl. prenesená",J254,0)</f>
        <v>0</v>
      </c>
      <c r="BH254" s="141">
        <f>IF(N254="zníž. prenesená",J254,0)</f>
        <v>0</v>
      </c>
      <c r="BI254" s="141">
        <f>IF(N254="nulová",J254,0)</f>
        <v>0</v>
      </c>
      <c r="BJ254" s="15" t="s">
        <v>128</v>
      </c>
      <c r="BK254" s="142">
        <f>ROUND(I254*H254,3)</f>
        <v>0</v>
      </c>
      <c r="BL254" s="15" t="s">
        <v>226</v>
      </c>
      <c r="BM254" s="140" t="s">
        <v>366</v>
      </c>
    </row>
    <row r="255" spans="2:65" s="12" customFormat="1">
      <c r="B255" s="143"/>
      <c r="D255" s="144" t="s">
        <v>130</v>
      </c>
      <c r="E255" s="145" t="s">
        <v>1</v>
      </c>
      <c r="F255" s="146" t="s">
        <v>367</v>
      </c>
      <c r="H255" s="147">
        <v>502.512</v>
      </c>
      <c r="L255" s="143"/>
      <c r="M255" s="148"/>
      <c r="T255" s="149"/>
      <c r="AT255" s="145" t="s">
        <v>130</v>
      </c>
      <c r="AU255" s="145" t="s">
        <v>128</v>
      </c>
      <c r="AV255" s="12" t="s">
        <v>128</v>
      </c>
      <c r="AW255" s="12" t="s">
        <v>27</v>
      </c>
      <c r="AX255" s="12" t="s">
        <v>71</v>
      </c>
      <c r="AY255" s="145" t="s">
        <v>121</v>
      </c>
    </row>
    <row r="256" spans="2:65" s="13" customFormat="1">
      <c r="B256" s="150"/>
      <c r="D256" s="144" t="s">
        <v>130</v>
      </c>
      <c r="E256" s="151" t="s">
        <v>1</v>
      </c>
      <c r="F256" s="152" t="s">
        <v>132</v>
      </c>
      <c r="H256" s="153">
        <v>502.512</v>
      </c>
      <c r="L256" s="150"/>
      <c r="M256" s="154"/>
      <c r="T256" s="155"/>
      <c r="AT256" s="151" t="s">
        <v>130</v>
      </c>
      <c r="AU256" s="151" t="s">
        <v>128</v>
      </c>
      <c r="AV256" s="13" t="s">
        <v>127</v>
      </c>
      <c r="AW256" s="13" t="s">
        <v>27</v>
      </c>
      <c r="AX256" s="13" t="s">
        <v>79</v>
      </c>
      <c r="AY256" s="151" t="s">
        <v>121</v>
      </c>
    </row>
    <row r="257" spans="2:65" s="1" customFormat="1" ht="24.2" customHeight="1">
      <c r="B257" s="129"/>
      <c r="C257" s="130" t="s">
        <v>368</v>
      </c>
      <c r="D257" s="130" t="s">
        <v>123</v>
      </c>
      <c r="E257" s="131" t="s">
        <v>369</v>
      </c>
      <c r="F257" s="132" t="s">
        <v>370</v>
      </c>
      <c r="G257" s="133" t="s">
        <v>261</v>
      </c>
      <c r="H257" s="134">
        <v>44</v>
      </c>
      <c r="I257" s="134"/>
      <c r="J257" s="134">
        <f>ROUND(I257*H257,3)</f>
        <v>0</v>
      </c>
      <c r="K257" s="135"/>
      <c r="L257" s="27"/>
      <c r="M257" s="136" t="s">
        <v>1</v>
      </c>
      <c r="N257" s="137" t="s">
        <v>37</v>
      </c>
      <c r="O257" s="138">
        <v>0.66200000000000003</v>
      </c>
      <c r="P257" s="138">
        <f>O257*H257</f>
        <v>29.128</v>
      </c>
      <c r="Q257" s="138">
        <v>2.9299999999999999E-3</v>
      </c>
      <c r="R257" s="138">
        <f>Q257*H257</f>
        <v>0.12892000000000001</v>
      </c>
      <c r="S257" s="138">
        <v>0</v>
      </c>
      <c r="T257" s="139">
        <f>S257*H257</f>
        <v>0</v>
      </c>
      <c r="AR257" s="140" t="s">
        <v>226</v>
      </c>
      <c r="AT257" s="140" t="s">
        <v>123</v>
      </c>
      <c r="AU257" s="140" t="s">
        <v>128</v>
      </c>
      <c r="AY257" s="15" t="s">
        <v>121</v>
      </c>
      <c r="BE257" s="141">
        <f>IF(N257="základná",J257,0)</f>
        <v>0</v>
      </c>
      <c r="BF257" s="141">
        <f>IF(N257="znížená",J257,0)</f>
        <v>0</v>
      </c>
      <c r="BG257" s="141">
        <f>IF(N257="zákl. prenesená",J257,0)</f>
        <v>0</v>
      </c>
      <c r="BH257" s="141">
        <f>IF(N257="zníž. prenesená",J257,0)</f>
        <v>0</v>
      </c>
      <c r="BI257" s="141">
        <f>IF(N257="nulová",J257,0)</f>
        <v>0</v>
      </c>
      <c r="BJ257" s="15" t="s">
        <v>128</v>
      </c>
      <c r="BK257" s="142">
        <f>ROUND(I257*H257,3)</f>
        <v>0</v>
      </c>
      <c r="BL257" s="15" t="s">
        <v>226</v>
      </c>
      <c r="BM257" s="140" t="s">
        <v>371</v>
      </c>
    </row>
    <row r="258" spans="2:65" s="12" customFormat="1">
      <c r="B258" s="143"/>
      <c r="D258" s="144" t="s">
        <v>130</v>
      </c>
      <c r="E258" s="145" t="s">
        <v>1</v>
      </c>
      <c r="F258" s="146" t="s">
        <v>372</v>
      </c>
      <c r="H258" s="147">
        <v>44</v>
      </c>
      <c r="L258" s="143"/>
      <c r="M258" s="148"/>
      <c r="T258" s="149"/>
      <c r="AT258" s="145" t="s">
        <v>130</v>
      </c>
      <c r="AU258" s="145" t="s">
        <v>128</v>
      </c>
      <c r="AV258" s="12" t="s">
        <v>128</v>
      </c>
      <c r="AW258" s="12" t="s">
        <v>27</v>
      </c>
      <c r="AX258" s="12" t="s">
        <v>79</v>
      </c>
      <c r="AY258" s="145" t="s">
        <v>121</v>
      </c>
    </row>
    <row r="259" spans="2:65" s="1" customFormat="1" ht="24.2" customHeight="1">
      <c r="B259" s="129"/>
      <c r="C259" s="130" t="s">
        <v>373</v>
      </c>
      <c r="D259" s="130" t="s">
        <v>123</v>
      </c>
      <c r="E259" s="131" t="s">
        <v>374</v>
      </c>
      <c r="F259" s="132" t="s">
        <v>375</v>
      </c>
      <c r="G259" s="133" t="s">
        <v>261</v>
      </c>
      <c r="H259" s="134">
        <v>135.96</v>
      </c>
      <c r="I259" s="134"/>
      <c r="J259" s="134">
        <f>ROUND(I259*H259,3)</f>
        <v>0</v>
      </c>
      <c r="K259" s="135"/>
      <c r="L259" s="27"/>
      <c r="M259" s="136" t="s">
        <v>1</v>
      </c>
      <c r="N259" s="137" t="s">
        <v>37</v>
      </c>
      <c r="O259" s="138">
        <v>0.89400000000000002</v>
      </c>
      <c r="P259" s="138">
        <f>O259*H259</f>
        <v>121.54824000000001</v>
      </c>
      <c r="Q259" s="138">
        <v>1.67E-3</v>
      </c>
      <c r="R259" s="138">
        <f>Q259*H259</f>
        <v>0.22705320000000001</v>
      </c>
      <c r="S259" s="138">
        <v>0</v>
      </c>
      <c r="T259" s="139">
        <f>S259*H259</f>
        <v>0</v>
      </c>
      <c r="AR259" s="140" t="s">
        <v>226</v>
      </c>
      <c r="AT259" s="140" t="s">
        <v>123</v>
      </c>
      <c r="AU259" s="140" t="s">
        <v>128</v>
      </c>
      <c r="AY259" s="15" t="s">
        <v>121</v>
      </c>
      <c r="BE259" s="141">
        <f>IF(N259="základná",J259,0)</f>
        <v>0</v>
      </c>
      <c r="BF259" s="141">
        <f>IF(N259="znížená",J259,0)</f>
        <v>0</v>
      </c>
      <c r="BG259" s="141">
        <f>IF(N259="zákl. prenesená",J259,0)</f>
        <v>0</v>
      </c>
      <c r="BH259" s="141">
        <f>IF(N259="zníž. prenesená",J259,0)</f>
        <v>0</v>
      </c>
      <c r="BI259" s="141">
        <f>IF(N259="nulová",J259,0)</f>
        <v>0</v>
      </c>
      <c r="BJ259" s="15" t="s">
        <v>128</v>
      </c>
      <c r="BK259" s="142">
        <f>ROUND(I259*H259,3)</f>
        <v>0</v>
      </c>
      <c r="BL259" s="15" t="s">
        <v>226</v>
      </c>
      <c r="BM259" s="140" t="s">
        <v>376</v>
      </c>
    </row>
    <row r="260" spans="2:65" s="12" customFormat="1">
      <c r="B260" s="143"/>
      <c r="D260" s="144" t="s">
        <v>130</v>
      </c>
      <c r="E260" s="145" t="s">
        <v>1</v>
      </c>
      <c r="F260" s="146" t="s">
        <v>377</v>
      </c>
      <c r="H260" s="147">
        <v>135.96</v>
      </c>
      <c r="L260" s="143"/>
      <c r="M260" s="148"/>
      <c r="T260" s="149"/>
      <c r="AT260" s="145" t="s">
        <v>130</v>
      </c>
      <c r="AU260" s="145" t="s">
        <v>128</v>
      </c>
      <c r="AV260" s="12" t="s">
        <v>128</v>
      </c>
      <c r="AW260" s="12" t="s">
        <v>27</v>
      </c>
      <c r="AX260" s="12" t="s">
        <v>79</v>
      </c>
      <c r="AY260" s="145" t="s">
        <v>121</v>
      </c>
    </row>
    <row r="261" spans="2:65" s="1" customFormat="1" ht="24.2" customHeight="1">
      <c r="B261" s="129"/>
      <c r="C261" s="130" t="s">
        <v>378</v>
      </c>
      <c r="D261" s="130" t="s">
        <v>123</v>
      </c>
      <c r="E261" s="131" t="s">
        <v>379</v>
      </c>
      <c r="F261" s="132" t="s">
        <v>380</v>
      </c>
      <c r="G261" s="133" t="s">
        <v>335</v>
      </c>
      <c r="H261" s="134">
        <v>158.16200000000001</v>
      </c>
      <c r="I261" s="134"/>
      <c r="J261" s="134">
        <f>ROUND(I261*H261,3)</f>
        <v>0</v>
      </c>
      <c r="K261" s="135"/>
      <c r="L261" s="27"/>
      <c r="M261" s="136" t="s">
        <v>1</v>
      </c>
      <c r="N261" s="137" t="s">
        <v>37</v>
      </c>
      <c r="O261" s="138">
        <v>0</v>
      </c>
      <c r="P261" s="138">
        <f>O261*H261</f>
        <v>0</v>
      </c>
      <c r="Q261" s="138">
        <v>0</v>
      </c>
      <c r="R261" s="138">
        <f>Q261*H261</f>
        <v>0</v>
      </c>
      <c r="S261" s="138">
        <v>0</v>
      </c>
      <c r="T261" s="139">
        <f>S261*H261</f>
        <v>0</v>
      </c>
      <c r="AR261" s="140" t="s">
        <v>226</v>
      </c>
      <c r="AT261" s="140" t="s">
        <v>123</v>
      </c>
      <c r="AU261" s="140" t="s">
        <v>128</v>
      </c>
      <c r="AY261" s="15" t="s">
        <v>121</v>
      </c>
      <c r="BE261" s="141">
        <f>IF(N261="základná",J261,0)</f>
        <v>0</v>
      </c>
      <c r="BF261" s="141">
        <f>IF(N261="znížená",J261,0)</f>
        <v>0</v>
      </c>
      <c r="BG261" s="141">
        <f>IF(N261="zákl. prenesená",J261,0)</f>
        <v>0</v>
      </c>
      <c r="BH261" s="141">
        <f>IF(N261="zníž. prenesená",J261,0)</f>
        <v>0</v>
      </c>
      <c r="BI261" s="141">
        <f>IF(N261="nulová",J261,0)</f>
        <v>0</v>
      </c>
      <c r="BJ261" s="15" t="s">
        <v>128</v>
      </c>
      <c r="BK261" s="142">
        <f>ROUND(I261*H261,3)</f>
        <v>0</v>
      </c>
      <c r="BL261" s="15" t="s">
        <v>226</v>
      </c>
      <c r="BM261" s="140" t="s">
        <v>381</v>
      </c>
    </row>
    <row r="262" spans="2:65" s="11" customFormat="1" ht="22.9" customHeight="1">
      <c r="B262" s="118"/>
      <c r="D262" s="119" t="s">
        <v>70</v>
      </c>
      <c r="E262" s="127" t="s">
        <v>382</v>
      </c>
      <c r="F262" s="127" t="s">
        <v>383</v>
      </c>
      <c r="J262" s="128">
        <f>BK262</f>
        <v>0</v>
      </c>
      <c r="L262" s="118"/>
      <c r="M262" s="122"/>
      <c r="P262" s="123">
        <f>SUM(P263:P287)</f>
        <v>620.31995999999992</v>
      </c>
      <c r="R262" s="123">
        <f>SUM(R263:R287)</f>
        <v>6.8232728800000011</v>
      </c>
      <c r="T262" s="124">
        <f>SUM(T263:T287)</f>
        <v>0</v>
      </c>
      <c r="AR262" s="119" t="s">
        <v>128</v>
      </c>
      <c r="AT262" s="125" t="s">
        <v>70</v>
      </c>
      <c r="AU262" s="125" t="s">
        <v>79</v>
      </c>
      <c r="AY262" s="119" t="s">
        <v>121</v>
      </c>
      <c r="BK262" s="126">
        <f>SUM(BK263:BK287)</f>
        <v>0</v>
      </c>
    </row>
    <row r="263" spans="2:65" s="1" customFormat="1" ht="16.5" customHeight="1">
      <c r="B263" s="129"/>
      <c r="C263" s="130" t="s">
        <v>384</v>
      </c>
      <c r="D263" s="130" t="s">
        <v>123</v>
      </c>
      <c r="E263" s="131" t="s">
        <v>385</v>
      </c>
      <c r="F263" s="132" t="s">
        <v>386</v>
      </c>
      <c r="G263" s="133" t="s">
        <v>152</v>
      </c>
      <c r="H263" s="134">
        <v>294.57600000000002</v>
      </c>
      <c r="I263" s="134"/>
      <c r="J263" s="134">
        <f>ROUND(I263*H263,3)</f>
        <v>0</v>
      </c>
      <c r="K263" s="135"/>
      <c r="L263" s="27"/>
      <c r="M263" s="136" t="s">
        <v>1</v>
      </c>
      <c r="N263" s="137" t="s">
        <v>37</v>
      </c>
      <c r="O263" s="138">
        <v>0.34</v>
      </c>
      <c r="P263" s="138">
        <f>O263*H263</f>
        <v>100.15584000000001</v>
      </c>
      <c r="Q263" s="138">
        <v>1.4300000000000001E-3</v>
      </c>
      <c r="R263" s="138">
        <f>Q263*H263</f>
        <v>0.42124368000000006</v>
      </c>
      <c r="S263" s="138">
        <v>0</v>
      </c>
      <c r="T263" s="139">
        <f>S263*H263</f>
        <v>0</v>
      </c>
      <c r="AR263" s="140" t="s">
        <v>226</v>
      </c>
      <c r="AT263" s="140" t="s">
        <v>123</v>
      </c>
      <c r="AU263" s="140" t="s">
        <v>128</v>
      </c>
      <c r="AY263" s="15" t="s">
        <v>121</v>
      </c>
      <c r="BE263" s="141">
        <f>IF(N263="základná",J263,0)</f>
        <v>0</v>
      </c>
      <c r="BF263" s="141">
        <f>IF(N263="znížená",J263,0)</f>
        <v>0</v>
      </c>
      <c r="BG263" s="141">
        <f>IF(N263="zákl. prenesená",J263,0)</f>
        <v>0</v>
      </c>
      <c r="BH263" s="141">
        <f>IF(N263="zníž. prenesená",J263,0)</f>
        <v>0</v>
      </c>
      <c r="BI263" s="141">
        <f>IF(N263="nulová",J263,0)</f>
        <v>0</v>
      </c>
      <c r="BJ263" s="15" t="s">
        <v>128</v>
      </c>
      <c r="BK263" s="142">
        <f>ROUND(I263*H263,3)</f>
        <v>0</v>
      </c>
      <c r="BL263" s="15" t="s">
        <v>226</v>
      </c>
      <c r="BM263" s="140" t="s">
        <v>387</v>
      </c>
    </row>
    <row r="264" spans="2:65" s="12" customFormat="1">
      <c r="B264" s="143"/>
      <c r="D264" s="144" t="s">
        <v>130</v>
      </c>
      <c r="E264" s="145" t="s">
        <v>1</v>
      </c>
      <c r="F264" s="146" t="s">
        <v>388</v>
      </c>
      <c r="H264" s="147">
        <v>51.984000000000002</v>
      </c>
      <c r="L264" s="143"/>
      <c r="M264" s="148"/>
      <c r="T264" s="149"/>
      <c r="AT264" s="145" t="s">
        <v>130</v>
      </c>
      <c r="AU264" s="145" t="s">
        <v>128</v>
      </c>
      <c r="AV264" s="12" t="s">
        <v>128</v>
      </c>
      <c r="AW264" s="12" t="s">
        <v>27</v>
      </c>
      <c r="AX264" s="12" t="s">
        <v>71</v>
      </c>
      <c r="AY264" s="145" t="s">
        <v>121</v>
      </c>
    </row>
    <row r="265" spans="2:65" s="12" customFormat="1">
      <c r="B265" s="143"/>
      <c r="D265" s="144" t="s">
        <v>130</v>
      </c>
      <c r="E265" s="145" t="s">
        <v>1</v>
      </c>
      <c r="F265" s="146" t="s">
        <v>389</v>
      </c>
      <c r="H265" s="147">
        <v>242.59200000000001</v>
      </c>
      <c r="L265" s="143"/>
      <c r="M265" s="148"/>
      <c r="T265" s="149"/>
      <c r="AT265" s="145" t="s">
        <v>130</v>
      </c>
      <c r="AU265" s="145" t="s">
        <v>128</v>
      </c>
      <c r="AV265" s="12" t="s">
        <v>128</v>
      </c>
      <c r="AW265" s="12" t="s">
        <v>27</v>
      </c>
      <c r="AX265" s="12" t="s">
        <v>71</v>
      </c>
      <c r="AY265" s="145" t="s">
        <v>121</v>
      </c>
    </row>
    <row r="266" spans="2:65" s="13" customFormat="1">
      <c r="B266" s="150"/>
      <c r="D266" s="144" t="s">
        <v>130</v>
      </c>
      <c r="E266" s="151" t="s">
        <v>1</v>
      </c>
      <c r="F266" s="152" t="s">
        <v>132</v>
      </c>
      <c r="H266" s="153">
        <v>294.57600000000002</v>
      </c>
      <c r="L266" s="150"/>
      <c r="M266" s="154"/>
      <c r="T266" s="155"/>
      <c r="AT266" s="151" t="s">
        <v>130</v>
      </c>
      <c r="AU266" s="151" t="s">
        <v>128</v>
      </c>
      <c r="AV266" s="13" t="s">
        <v>127</v>
      </c>
      <c r="AW266" s="13" t="s">
        <v>27</v>
      </c>
      <c r="AX266" s="13" t="s">
        <v>79</v>
      </c>
      <c r="AY266" s="151" t="s">
        <v>121</v>
      </c>
    </row>
    <row r="267" spans="2:65" s="1" customFormat="1" ht="16.5" customHeight="1">
      <c r="B267" s="129"/>
      <c r="C267" s="156" t="s">
        <v>390</v>
      </c>
      <c r="D267" s="156" t="s">
        <v>324</v>
      </c>
      <c r="E267" s="157" t="s">
        <v>391</v>
      </c>
      <c r="F267" s="158" t="s">
        <v>392</v>
      </c>
      <c r="G267" s="159" t="s">
        <v>152</v>
      </c>
      <c r="H267" s="160">
        <v>315.19600000000003</v>
      </c>
      <c r="I267" s="160"/>
      <c r="J267" s="160">
        <f>ROUND(I267*H267,3)</f>
        <v>0</v>
      </c>
      <c r="K267" s="161"/>
      <c r="L267" s="162"/>
      <c r="M267" s="163" t="s">
        <v>1</v>
      </c>
      <c r="N267" s="164" t="s">
        <v>37</v>
      </c>
      <c r="O267" s="138">
        <v>0</v>
      </c>
      <c r="P267" s="138">
        <f>O267*H267</f>
        <v>0</v>
      </c>
      <c r="Q267" s="138">
        <v>1.4500000000000001E-2</v>
      </c>
      <c r="R267" s="138">
        <f>Q267*H267</f>
        <v>4.570342000000001</v>
      </c>
      <c r="S267" s="138">
        <v>0</v>
      </c>
      <c r="T267" s="139">
        <f>S267*H267</f>
        <v>0</v>
      </c>
      <c r="AR267" s="140" t="s">
        <v>304</v>
      </c>
      <c r="AT267" s="140" t="s">
        <v>324</v>
      </c>
      <c r="AU267" s="140" t="s">
        <v>128</v>
      </c>
      <c r="AY267" s="15" t="s">
        <v>121</v>
      </c>
      <c r="BE267" s="141">
        <f>IF(N267="základná",J267,0)</f>
        <v>0</v>
      </c>
      <c r="BF267" s="141">
        <f>IF(N267="znížená",J267,0)</f>
        <v>0</v>
      </c>
      <c r="BG267" s="141">
        <f>IF(N267="zákl. prenesená",J267,0)</f>
        <v>0</v>
      </c>
      <c r="BH267" s="141">
        <f>IF(N267="zníž. prenesená",J267,0)</f>
        <v>0</v>
      </c>
      <c r="BI267" s="141">
        <f>IF(N267="nulová",J267,0)</f>
        <v>0</v>
      </c>
      <c r="BJ267" s="15" t="s">
        <v>128</v>
      </c>
      <c r="BK267" s="142">
        <f>ROUND(I267*H267,3)</f>
        <v>0</v>
      </c>
      <c r="BL267" s="15" t="s">
        <v>226</v>
      </c>
      <c r="BM267" s="140" t="s">
        <v>393</v>
      </c>
    </row>
    <row r="268" spans="2:65" s="12" customFormat="1">
      <c r="B268" s="143"/>
      <c r="D268" s="144" t="s">
        <v>130</v>
      </c>
      <c r="F268" s="146" t="s">
        <v>394</v>
      </c>
      <c r="H268" s="147">
        <v>315.19600000000003</v>
      </c>
      <c r="L268" s="143"/>
      <c r="M268" s="148"/>
      <c r="T268" s="149"/>
      <c r="AT268" s="145" t="s">
        <v>130</v>
      </c>
      <c r="AU268" s="145" t="s">
        <v>128</v>
      </c>
      <c r="AV268" s="12" t="s">
        <v>128</v>
      </c>
      <c r="AW268" s="12" t="s">
        <v>3</v>
      </c>
      <c r="AX268" s="12" t="s">
        <v>79</v>
      </c>
      <c r="AY268" s="145" t="s">
        <v>121</v>
      </c>
    </row>
    <row r="269" spans="2:65" s="1" customFormat="1" ht="24.2" customHeight="1">
      <c r="B269" s="129"/>
      <c r="C269" s="130" t="s">
        <v>395</v>
      </c>
      <c r="D269" s="130" t="s">
        <v>123</v>
      </c>
      <c r="E269" s="131" t="s">
        <v>396</v>
      </c>
      <c r="F269" s="132" t="s">
        <v>397</v>
      </c>
      <c r="G269" s="133" t="s">
        <v>152</v>
      </c>
      <c r="H269" s="134">
        <v>178.42400000000001</v>
      </c>
      <c r="I269" s="134"/>
      <c r="J269" s="134">
        <f>ROUND(I269*H269,3)</f>
        <v>0</v>
      </c>
      <c r="K269" s="135"/>
      <c r="L269" s="27"/>
      <c r="M269" s="136" t="s">
        <v>1</v>
      </c>
      <c r="N269" s="137" t="s">
        <v>37</v>
      </c>
      <c r="O269" s="138">
        <v>0</v>
      </c>
      <c r="P269" s="138">
        <f>O269*H269</f>
        <v>0</v>
      </c>
      <c r="Q269" s="138">
        <v>0</v>
      </c>
      <c r="R269" s="138">
        <f>Q269*H269</f>
        <v>0</v>
      </c>
      <c r="S269" s="138">
        <v>0</v>
      </c>
      <c r="T269" s="139">
        <f>S269*H269</f>
        <v>0</v>
      </c>
      <c r="AR269" s="140" t="s">
        <v>226</v>
      </c>
      <c r="AT269" s="140" t="s">
        <v>123</v>
      </c>
      <c r="AU269" s="140" t="s">
        <v>128</v>
      </c>
      <c r="AY269" s="15" t="s">
        <v>121</v>
      </c>
      <c r="BE269" s="141">
        <f>IF(N269="základná",J269,0)</f>
        <v>0</v>
      </c>
      <c r="BF269" s="141">
        <f>IF(N269="znížená",J269,0)</f>
        <v>0</v>
      </c>
      <c r="BG269" s="141">
        <f>IF(N269="zákl. prenesená",J269,0)</f>
        <v>0</v>
      </c>
      <c r="BH269" s="141">
        <f>IF(N269="zníž. prenesená",J269,0)</f>
        <v>0</v>
      </c>
      <c r="BI269" s="141">
        <f>IF(N269="nulová",J269,0)</f>
        <v>0</v>
      </c>
      <c r="BJ269" s="15" t="s">
        <v>128</v>
      </c>
      <c r="BK269" s="142">
        <f>ROUND(I269*H269,3)</f>
        <v>0</v>
      </c>
      <c r="BL269" s="15" t="s">
        <v>226</v>
      </c>
      <c r="BM269" s="140" t="s">
        <v>398</v>
      </c>
    </row>
    <row r="270" spans="2:65" s="12" customFormat="1">
      <c r="B270" s="143"/>
      <c r="D270" s="144" t="s">
        <v>130</v>
      </c>
      <c r="E270" s="145" t="s">
        <v>1</v>
      </c>
      <c r="F270" s="146" t="s">
        <v>399</v>
      </c>
      <c r="H270" s="147">
        <v>77.043999999999997</v>
      </c>
      <c r="L270" s="143"/>
      <c r="M270" s="148"/>
      <c r="T270" s="149"/>
      <c r="AT270" s="145" t="s">
        <v>130</v>
      </c>
      <c r="AU270" s="145" t="s">
        <v>128</v>
      </c>
      <c r="AV270" s="12" t="s">
        <v>128</v>
      </c>
      <c r="AW270" s="12" t="s">
        <v>27</v>
      </c>
      <c r="AX270" s="12" t="s">
        <v>71</v>
      </c>
      <c r="AY270" s="145" t="s">
        <v>121</v>
      </c>
    </row>
    <row r="271" spans="2:65" s="12" customFormat="1">
      <c r="B271" s="143"/>
      <c r="D271" s="144" t="s">
        <v>130</v>
      </c>
      <c r="E271" s="145" t="s">
        <v>1</v>
      </c>
      <c r="F271" s="146" t="s">
        <v>400</v>
      </c>
      <c r="H271" s="147">
        <v>68.44</v>
      </c>
      <c r="L271" s="143"/>
      <c r="M271" s="148"/>
      <c r="T271" s="149"/>
      <c r="AT271" s="145" t="s">
        <v>130</v>
      </c>
      <c r="AU271" s="145" t="s">
        <v>128</v>
      </c>
      <c r="AV271" s="12" t="s">
        <v>128</v>
      </c>
      <c r="AW271" s="12" t="s">
        <v>27</v>
      </c>
      <c r="AX271" s="12" t="s">
        <v>71</v>
      </c>
      <c r="AY271" s="145" t="s">
        <v>121</v>
      </c>
    </row>
    <row r="272" spans="2:65" s="12" customFormat="1">
      <c r="B272" s="143"/>
      <c r="D272" s="144" t="s">
        <v>130</v>
      </c>
      <c r="E272" s="145" t="s">
        <v>1</v>
      </c>
      <c r="F272" s="146" t="s">
        <v>401</v>
      </c>
      <c r="H272" s="147">
        <v>21.24</v>
      </c>
      <c r="L272" s="143"/>
      <c r="M272" s="148"/>
      <c r="T272" s="149"/>
      <c r="AT272" s="145" t="s">
        <v>130</v>
      </c>
      <c r="AU272" s="145" t="s">
        <v>128</v>
      </c>
      <c r="AV272" s="12" t="s">
        <v>128</v>
      </c>
      <c r="AW272" s="12" t="s">
        <v>27</v>
      </c>
      <c r="AX272" s="12" t="s">
        <v>71</v>
      </c>
      <c r="AY272" s="145" t="s">
        <v>121</v>
      </c>
    </row>
    <row r="273" spans="2:65" s="12" customFormat="1">
      <c r="B273" s="143"/>
      <c r="D273" s="144" t="s">
        <v>130</v>
      </c>
      <c r="E273" s="145" t="s">
        <v>1</v>
      </c>
      <c r="F273" s="146" t="s">
        <v>402</v>
      </c>
      <c r="H273" s="147">
        <v>-14.4</v>
      </c>
      <c r="L273" s="143"/>
      <c r="M273" s="148"/>
      <c r="T273" s="149"/>
      <c r="AT273" s="145" t="s">
        <v>130</v>
      </c>
      <c r="AU273" s="145" t="s">
        <v>128</v>
      </c>
      <c r="AV273" s="12" t="s">
        <v>128</v>
      </c>
      <c r="AW273" s="12" t="s">
        <v>27</v>
      </c>
      <c r="AX273" s="12" t="s">
        <v>71</v>
      </c>
      <c r="AY273" s="145" t="s">
        <v>121</v>
      </c>
    </row>
    <row r="274" spans="2:65" s="12" customFormat="1">
      <c r="B274" s="143"/>
      <c r="D274" s="144" t="s">
        <v>130</v>
      </c>
      <c r="E274" s="145" t="s">
        <v>1</v>
      </c>
      <c r="F274" s="146" t="s">
        <v>403</v>
      </c>
      <c r="H274" s="147">
        <v>26.1</v>
      </c>
      <c r="L274" s="143"/>
      <c r="M274" s="148"/>
      <c r="T274" s="149"/>
      <c r="AT274" s="145" t="s">
        <v>130</v>
      </c>
      <c r="AU274" s="145" t="s">
        <v>128</v>
      </c>
      <c r="AV274" s="12" t="s">
        <v>128</v>
      </c>
      <c r="AW274" s="12" t="s">
        <v>27</v>
      </c>
      <c r="AX274" s="12" t="s">
        <v>71</v>
      </c>
      <c r="AY274" s="145" t="s">
        <v>121</v>
      </c>
    </row>
    <row r="275" spans="2:65" s="13" customFormat="1">
      <c r="B275" s="150"/>
      <c r="D275" s="144" t="s">
        <v>130</v>
      </c>
      <c r="E275" s="151" t="s">
        <v>1</v>
      </c>
      <c r="F275" s="152" t="s">
        <v>132</v>
      </c>
      <c r="H275" s="153">
        <v>178.42399999999998</v>
      </c>
      <c r="L275" s="150"/>
      <c r="M275" s="154"/>
      <c r="T275" s="155"/>
      <c r="AT275" s="151" t="s">
        <v>130</v>
      </c>
      <c r="AU275" s="151" t="s">
        <v>128</v>
      </c>
      <c r="AV275" s="13" t="s">
        <v>127</v>
      </c>
      <c r="AW275" s="13" t="s">
        <v>27</v>
      </c>
      <c r="AX275" s="13" t="s">
        <v>79</v>
      </c>
      <c r="AY275" s="151" t="s">
        <v>121</v>
      </c>
    </row>
    <row r="276" spans="2:65" s="1" customFormat="1" ht="16.5" customHeight="1">
      <c r="B276" s="129"/>
      <c r="C276" s="156" t="s">
        <v>404</v>
      </c>
      <c r="D276" s="156" t="s">
        <v>324</v>
      </c>
      <c r="E276" s="157" t="s">
        <v>405</v>
      </c>
      <c r="F276" s="158" t="s">
        <v>406</v>
      </c>
      <c r="G276" s="159" t="s">
        <v>152</v>
      </c>
      <c r="H276" s="160">
        <v>178.42400000000001</v>
      </c>
      <c r="I276" s="160"/>
      <c r="J276" s="160">
        <f>ROUND(I276*H276,3)</f>
        <v>0</v>
      </c>
      <c r="K276" s="161"/>
      <c r="L276" s="162"/>
      <c r="M276" s="163" t="s">
        <v>1</v>
      </c>
      <c r="N276" s="164" t="s">
        <v>37</v>
      </c>
      <c r="O276" s="138">
        <v>0</v>
      </c>
      <c r="P276" s="138">
        <f>O276*H276</f>
        <v>0</v>
      </c>
      <c r="Q276" s="138">
        <v>0</v>
      </c>
      <c r="R276" s="138">
        <f>Q276*H276</f>
        <v>0</v>
      </c>
      <c r="S276" s="138">
        <v>0</v>
      </c>
      <c r="T276" s="139">
        <f>S276*H276</f>
        <v>0</v>
      </c>
      <c r="AR276" s="140" t="s">
        <v>304</v>
      </c>
      <c r="AT276" s="140" t="s">
        <v>324</v>
      </c>
      <c r="AU276" s="140" t="s">
        <v>128</v>
      </c>
      <c r="AY276" s="15" t="s">
        <v>121</v>
      </c>
      <c r="BE276" s="141">
        <f>IF(N276="základná",J276,0)</f>
        <v>0</v>
      </c>
      <c r="BF276" s="141">
        <f>IF(N276="znížená",J276,0)</f>
        <v>0</v>
      </c>
      <c r="BG276" s="141">
        <f>IF(N276="zákl. prenesená",J276,0)</f>
        <v>0</v>
      </c>
      <c r="BH276" s="141">
        <f>IF(N276="zníž. prenesená",J276,0)</f>
        <v>0</v>
      </c>
      <c r="BI276" s="141">
        <f>IF(N276="nulová",J276,0)</f>
        <v>0</v>
      </c>
      <c r="BJ276" s="15" t="s">
        <v>128</v>
      </c>
      <c r="BK276" s="142">
        <f>ROUND(I276*H276,3)</f>
        <v>0</v>
      </c>
      <c r="BL276" s="15" t="s">
        <v>226</v>
      </c>
      <c r="BM276" s="140" t="s">
        <v>407</v>
      </c>
    </row>
    <row r="277" spans="2:65" s="1" customFormat="1" ht="24.2" customHeight="1">
      <c r="B277" s="129"/>
      <c r="C277" s="130" t="s">
        <v>408</v>
      </c>
      <c r="D277" s="130" t="s">
        <v>123</v>
      </c>
      <c r="E277" s="131" t="s">
        <v>409</v>
      </c>
      <c r="F277" s="132" t="s">
        <v>410</v>
      </c>
      <c r="G277" s="133" t="s">
        <v>321</v>
      </c>
      <c r="H277" s="134">
        <v>2</v>
      </c>
      <c r="I277" s="134"/>
      <c r="J277" s="134">
        <f>ROUND(I277*H277,3)</f>
        <v>0</v>
      </c>
      <c r="K277" s="135"/>
      <c r="L277" s="27"/>
      <c r="M277" s="136" t="s">
        <v>1</v>
      </c>
      <c r="N277" s="137" t="s">
        <v>37</v>
      </c>
      <c r="O277" s="138">
        <v>0</v>
      </c>
      <c r="P277" s="138">
        <f>O277*H277</f>
        <v>0</v>
      </c>
      <c r="Q277" s="138">
        <v>0</v>
      </c>
      <c r="R277" s="138">
        <f>Q277*H277</f>
        <v>0</v>
      </c>
      <c r="S277" s="138">
        <v>0</v>
      </c>
      <c r="T277" s="139">
        <f>S277*H277</f>
        <v>0</v>
      </c>
      <c r="AR277" s="140" t="s">
        <v>226</v>
      </c>
      <c r="AT277" s="140" t="s">
        <v>123</v>
      </c>
      <c r="AU277" s="140" t="s">
        <v>128</v>
      </c>
      <c r="AY277" s="15" t="s">
        <v>121</v>
      </c>
      <c r="BE277" s="141">
        <f>IF(N277="základná",J277,0)</f>
        <v>0</v>
      </c>
      <c r="BF277" s="141">
        <f>IF(N277="znížená",J277,0)</f>
        <v>0</v>
      </c>
      <c r="BG277" s="141">
        <f>IF(N277="zákl. prenesená",J277,0)</f>
        <v>0</v>
      </c>
      <c r="BH277" s="141">
        <f>IF(N277="zníž. prenesená",J277,0)</f>
        <v>0</v>
      </c>
      <c r="BI277" s="141">
        <f>IF(N277="nulová",J277,0)</f>
        <v>0</v>
      </c>
      <c r="BJ277" s="15" t="s">
        <v>128</v>
      </c>
      <c r="BK277" s="142">
        <f>ROUND(I277*H277,3)</f>
        <v>0</v>
      </c>
      <c r="BL277" s="15" t="s">
        <v>226</v>
      </c>
      <c r="BM277" s="140" t="s">
        <v>411</v>
      </c>
    </row>
    <row r="278" spans="2:65" s="1" customFormat="1" ht="16.5" customHeight="1">
      <c r="B278" s="129"/>
      <c r="C278" s="156" t="s">
        <v>412</v>
      </c>
      <c r="D278" s="156" t="s">
        <v>324</v>
      </c>
      <c r="E278" s="157" t="s">
        <v>413</v>
      </c>
      <c r="F278" s="158" t="s">
        <v>414</v>
      </c>
      <c r="G278" s="159" t="s">
        <v>321</v>
      </c>
      <c r="H278" s="160">
        <v>2</v>
      </c>
      <c r="I278" s="160"/>
      <c r="J278" s="160">
        <f>ROUND(I278*H278,3)</f>
        <v>0</v>
      </c>
      <c r="K278" s="161"/>
      <c r="L278" s="162"/>
      <c r="M278" s="163" t="s">
        <v>1</v>
      </c>
      <c r="N278" s="164" t="s">
        <v>37</v>
      </c>
      <c r="O278" s="138">
        <v>0</v>
      </c>
      <c r="P278" s="138">
        <f>O278*H278</f>
        <v>0</v>
      </c>
      <c r="Q278" s="138">
        <v>0</v>
      </c>
      <c r="R278" s="138">
        <f>Q278*H278</f>
        <v>0</v>
      </c>
      <c r="S278" s="138">
        <v>0</v>
      </c>
      <c r="T278" s="139">
        <f>S278*H278</f>
        <v>0</v>
      </c>
      <c r="AR278" s="140" t="s">
        <v>304</v>
      </c>
      <c r="AT278" s="140" t="s">
        <v>324</v>
      </c>
      <c r="AU278" s="140" t="s">
        <v>128</v>
      </c>
      <c r="AY278" s="15" t="s">
        <v>121</v>
      </c>
      <c r="BE278" s="141">
        <f>IF(N278="základná",J278,0)</f>
        <v>0</v>
      </c>
      <c r="BF278" s="141">
        <f>IF(N278="znížená",J278,0)</f>
        <v>0</v>
      </c>
      <c r="BG278" s="141">
        <f>IF(N278="zákl. prenesená",J278,0)</f>
        <v>0</v>
      </c>
      <c r="BH278" s="141">
        <f>IF(N278="zníž. prenesená",J278,0)</f>
        <v>0</v>
      </c>
      <c r="BI278" s="141">
        <f>IF(N278="nulová",J278,0)</f>
        <v>0</v>
      </c>
      <c r="BJ278" s="15" t="s">
        <v>128</v>
      </c>
      <c r="BK278" s="142">
        <f>ROUND(I278*H278,3)</f>
        <v>0</v>
      </c>
      <c r="BL278" s="15" t="s">
        <v>226</v>
      </c>
      <c r="BM278" s="140" t="s">
        <v>415</v>
      </c>
    </row>
    <row r="279" spans="2:65" s="1" customFormat="1" ht="24.2" customHeight="1">
      <c r="B279" s="129"/>
      <c r="C279" s="130" t="s">
        <v>416</v>
      </c>
      <c r="D279" s="130" t="s">
        <v>123</v>
      </c>
      <c r="E279" s="131" t="s">
        <v>417</v>
      </c>
      <c r="F279" s="132" t="s">
        <v>418</v>
      </c>
      <c r="G279" s="133" t="s">
        <v>419</v>
      </c>
      <c r="H279" s="134">
        <v>1728.12</v>
      </c>
      <c r="I279" s="134"/>
      <c r="J279" s="134">
        <f>ROUND(I279*H279,3)</f>
        <v>0</v>
      </c>
      <c r="K279" s="135"/>
      <c r="L279" s="27"/>
      <c r="M279" s="136" t="s">
        <v>1</v>
      </c>
      <c r="N279" s="137" t="s">
        <v>37</v>
      </c>
      <c r="O279" s="138">
        <v>0.30099999999999999</v>
      </c>
      <c r="P279" s="138">
        <f>O279*H279</f>
        <v>520.16411999999991</v>
      </c>
      <c r="Q279" s="138">
        <v>6.0000000000000002E-5</v>
      </c>
      <c r="R279" s="138">
        <f>Q279*H279</f>
        <v>0.10368719999999999</v>
      </c>
      <c r="S279" s="138">
        <v>0</v>
      </c>
      <c r="T279" s="139">
        <f>S279*H279</f>
        <v>0</v>
      </c>
      <c r="AR279" s="140" t="s">
        <v>226</v>
      </c>
      <c r="AT279" s="140" t="s">
        <v>123</v>
      </c>
      <c r="AU279" s="140" t="s">
        <v>128</v>
      </c>
      <c r="AY279" s="15" t="s">
        <v>121</v>
      </c>
      <c r="BE279" s="141">
        <f>IF(N279="základná",J279,0)</f>
        <v>0</v>
      </c>
      <c r="BF279" s="141">
        <f>IF(N279="znížená",J279,0)</f>
        <v>0</v>
      </c>
      <c r="BG279" s="141">
        <f>IF(N279="zákl. prenesená",J279,0)</f>
        <v>0</v>
      </c>
      <c r="BH279" s="141">
        <f>IF(N279="zníž. prenesená",J279,0)</f>
        <v>0</v>
      </c>
      <c r="BI279" s="141">
        <f>IF(N279="nulová",J279,0)</f>
        <v>0</v>
      </c>
      <c r="BJ279" s="15" t="s">
        <v>128</v>
      </c>
      <c r="BK279" s="142">
        <f>ROUND(I279*H279,3)</f>
        <v>0</v>
      </c>
      <c r="BL279" s="15" t="s">
        <v>226</v>
      </c>
      <c r="BM279" s="140" t="s">
        <v>420</v>
      </c>
    </row>
    <row r="280" spans="2:65" s="12" customFormat="1">
      <c r="B280" s="143"/>
      <c r="D280" s="144" t="s">
        <v>130</v>
      </c>
      <c r="E280" s="145" t="s">
        <v>1</v>
      </c>
      <c r="F280" s="146" t="s">
        <v>421</v>
      </c>
      <c r="H280" s="147">
        <v>362.56</v>
      </c>
      <c r="L280" s="143"/>
      <c r="M280" s="148"/>
      <c r="T280" s="149"/>
      <c r="AT280" s="145" t="s">
        <v>130</v>
      </c>
      <c r="AU280" s="145" t="s">
        <v>128</v>
      </c>
      <c r="AV280" s="12" t="s">
        <v>128</v>
      </c>
      <c r="AW280" s="12" t="s">
        <v>27</v>
      </c>
      <c r="AX280" s="12" t="s">
        <v>71</v>
      </c>
      <c r="AY280" s="145" t="s">
        <v>121</v>
      </c>
    </row>
    <row r="281" spans="2:65" s="12" customFormat="1">
      <c r="B281" s="143"/>
      <c r="D281" s="144" t="s">
        <v>130</v>
      </c>
      <c r="E281" s="145" t="s">
        <v>1</v>
      </c>
      <c r="F281" s="146" t="s">
        <v>422</v>
      </c>
      <c r="H281" s="147">
        <v>286</v>
      </c>
      <c r="L281" s="143"/>
      <c r="M281" s="148"/>
      <c r="T281" s="149"/>
      <c r="AT281" s="145" t="s">
        <v>130</v>
      </c>
      <c r="AU281" s="145" t="s">
        <v>128</v>
      </c>
      <c r="AV281" s="12" t="s">
        <v>128</v>
      </c>
      <c r="AW281" s="12" t="s">
        <v>27</v>
      </c>
      <c r="AX281" s="12" t="s">
        <v>71</v>
      </c>
      <c r="AY281" s="145" t="s">
        <v>121</v>
      </c>
    </row>
    <row r="282" spans="2:65" s="12" customFormat="1">
      <c r="B282" s="143"/>
      <c r="D282" s="144" t="s">
        <v>130</v>
      </c>
      <c r="E282" s="145" t="s">
        <v>1</v>
      </c>
      <c r="F282" s="146" t="s">
        <v>421</v>
      </c>
      <c r="H282" s="147">
        <v>362.56</v>
      </c>
      <c r="L282" s="143"/>
      <c r="M282" s="148"/>
      <c r="T282" s="149"/>
      <c r="AT282" s="145" t="s">
        <v>130</v>
      </c>
      <c r="AU282" s="145" t="s">
        <v>128</v>
      </c>
      <c r="AV282" s="12" t="s">
        <v>128</v>
      </c>
      <c r="AW282" s="12" t="s">
        <v>27</v>
      </c>
      <c r="AX282" s="12" t="s">
        <v>71</v>
      </c>
      <c r="AY282" s="145" t="s">
        <v>121</v>
      </c>
    </row>
    <row r="283" spans="2:65" s="12" customFormat="1">
      <c r="B283" s="143"/>
      <c r="D283" s="144" t="s">
        <v>130</v>
      </c>
      <c r="E283" s="145" t="s">
        <v>1</v>
      </c>
      <c r="F283" s="146" t="s">
        <v>423</v>
      </c>
      <c r="H283" s="147">
        <v>363</v>
      </c>
      <c r="L283" s="143"/>
      <c r="M283" s="148"/>
      <c r="T283" s="149"/>
      <c r="AT283" s="145" t="s">
        <v>130</v>
      </c>
      <c r="AU283" s="145" t="s">
        <v>128</v>
      </c>
      <c r="AV283" s="12" t="s">
        <v>128</v>
      </c>
      <c r="AW283" s="12" t="s">
        <v>27</v>
      </c>
      <c r="AX283" s="12" t="s">
        <v>71</v>
      </c>
      <c r="AY283" s="145" t="s">
        <v>121</v>
      </c>
    </row>
    <row r="284" spans="2:65" s="12" customFormat="1">
      <c r="B284" s="143"/>
      <c r="D284" s="144" t="s">
        <v>130</v>
      </c>
      <c r="E284" s="145" t="s">
        <v>1</v>
      </c>
      <c r="F284" s="146" t="s">
        <v>424</v>
      </c>
      <c r="H284" s="147">
        <v>354</v>
      </c>
      <c r="L284" s="143"/>
      <c r="M284" s="148"/>
      <c r="T284" s="149"/>
      <c r="AT284" s="145" t="s">
        <v>130</v>
      </c>
      <c r="AU284" s="145" t="s">
        <v>128</v>
      </c>
      <c r="AV284" s="12" t="s">
        <v>128</v>
      </c>
      <c r="AW284" s="12" t="s">
        <v>27</v>
      </c>
      <c r="AX284" s="12" t="s">
        <v>71</v>
      </c>
      <c r="AY284" s="145" t="s">
        <v>121</v>
      </c>
    </row>
    <row r="285" spans="2:65" s="13" customFormat="1">
      <c r="B285" s="150"/>
      <c r="D285" s="144" t="s">
        <v>130</v>
      </c>
      <c r="E285" s="151" t="s">
        <v>1</v>
      </c>
      <c r="F285" s="152" t="s">
        <v>132</v>
      </c>
      <c r="H285" s="153">
        <v>1728.12</v>
      </c>
      <c r="L285" s="150"/>
      <c r="M285" s="154"/>
      <c r="T285" s="155"/>
      <c r="AT285" s="151" t="s">
        <v>130</v>
      </c>
      <c r="AU285" s="151" t="s">
        <v>128</v>
      </c>
      <c r="AV285" s="13" t="s">
        <v>127</v>
      </c>
      <c r="AW285" s="13" t="s">
        <v>27</v>
      </c>
      <c r="AX285" s="13" t="s">
        <v>79</v>
      </c>
      <c r="AY285" s="151" t="s">
        <v>121</v>
      </c>
    </row>
    <row r="286" spans="2:65" s="1" customFormat="1" ht="16.5" customHeight="1">
      <c r="B286" s="129"/>
      <c r="C286" s="156" t="s">
        <v>425</v>
      </c>
      <c r="D286" s="156" t="s">
        <v>324</v>
      </c>
      <c r="E286" s="157" t="s">
        <v>426</v>
      </c>
      <c r="F286" s="158" t="s">
        <v>427</v>
      </c>
      <c r="G286" s="159" t="s">
        <v>307</v>
      </c>
      <c r="H286" s="160">
        <v>1.728</v>
      </c>
      <c r="I286" s="160"/>
      <c r="J286" s="160">
        <f>ROUND(I286*H286,3)</f>
        <v>0</v>
      </c>
      <c r="K286" s="161"/>
      <c r="L286" s="162"/>
      <c r="M286" s="163" t="s">
        <v>1</v>
      </c>
      <c r="N286" s="164" t="s">
        <v>37</v>
      </c>
      <c r="O286" s="138">
        <v>0</v>
      </c>
      <c r="P286" s="138">
        <f>O286*H286</f>
        <v>0</v>
      </c>
      <c r="Q286" s="138">
        <v>1</v>
      </c>
      <c r="R286" s="138">
        <f>Q286*H286</f>
        <v>1.728</v>
      </c>
      <c r="S286" s="138">
        <v>0</v>
      </c>
      <c r="T286" s="139">
        <f>S286*H286</f>
        <v>0</v>
      </c>
      <c r="AR286" s="140" t="s">
        <v>304</v>
      </c>
      <c r="AT286" s="140" t="s">
        <v>324</v>
      </c>
      <c r="AU286" s="140" t="s">
        <v>128</v>
      </c>
      <c r="AY286" s="15" t="s">
        <v>121</v>
      </c>
      <c r="BE286" s="141">
        <f>IF(N286="základná",J286,0)</f>
        <v>0</v>
      </c>
      <c r="BF286" s="141">
        <f>IF(N286="znížená",J286,0)</f>
        <v>0</v>
      </c>
      <c r="BG286" s="141">
        <f>IF(N286="zákl. prenesená",J286,0)</f>
        <v>0</v>
      </c>
      <c r="BH286" s="141">
        <f>IF(N286="zníž. prenesená",J286,0)</f>
        <v>0</v>
      </c>
      <c r="BI286" s="141">
        <f>IF(N286="nulová",J286,0)</f>
        <v>0</v>
      </c>
      <c r="BJ286" s="15" t="s">
        <v>128</v>
      </c>
      <c r="BK286" s="142">
        <f>ROUND(I286*H286,3)</f>
        <v>0</v>
      </c>
      <c r="BL286" s="15" t="s">
        <v>226</v>
      </c>
      <c r="BM286" s="140" t="s">
        <v>428</v>
      </c>
    </row>
    <row r="287" spans="2:65" s="1" customFormat="1" ht="24.2" customHeight="1">
      <c r="B287" s="129"/>
      <c r="C287" s="130" t="s">
        <v>429</v>
      </c>
      <c r="D287" s="130" t="s">
        <v>123</v>
      </c>
      <c r="E287" s="131" t="s">
        <v>430</v>
      </c>
      <c r="F287" s="132" t="s">
        <v>431</v>
      </c>
      <c r="G287" s="133" t="s">
        <v>335</v>
      </c>
      <c r="H287" s="134">
        <v>140.684</v>
      </c>
      <c r="I287" s="134"/>
      <c r="J287" s="134">
        <f>ROUND(I287*H287,3)</f>
        <v>0</v>
      </c>
      <c r="K287" s="135"/>
      <c r="L287" s="27"/>
      <c r="M287" s="136" t="s">
        <v>1</v>
      </c>
      <c r="N287" s="137" t="s">
        <v>37</v>
      </c>
      <c r="O287" s="138">
        <v>0</v>
      </c>
      <c r="P287" s="138">
        <f>O287*H287</f>
        <v>0</v>
      </c>
      <c r="Q287" s="138">
        <v>0</v>
      </c>
      <c r="R287" s="138">
        <f>Q287*H287</f>
        <v>0</v>
      </c>
      <c r="S287" s="138">
        <v>0</v>
      </c>
      <c r="T287" s="139">
        <f>S287*H287</f>
        <v>0</v>
      </c>
      <c r="AR287" s="140" t="s">
        <v>226</v>
      </c>
      <c r="AT287" s="140" t="s">
        <v>123</v>
      </c>
      <c r="AU287" s="140" t="s">
        <v>128</v>
      </c>
      <c r="AY287" s="15" t="s">
        <v>121</v>
      </c>
      <c r="BE287" s="141">
        <f>IF(N287="základná",J287,0)</f>
        <v>0</v>
      </c>
      <c r="BF287" s="141">
        <f>IF(N287="znížená",J287,0)</f>
        <v>0</v>
      </c>
      <c r="BG287" s="141">
        <f>IF(N287="zákl. prenesená",J287,0)</f>
        <v>0</v>
      </c>
      <c r="BH287" s="141">
        <f>IF(N287="zníž. prenesená",J287,0)</f>
        <v>0</v>
      </c>
      <c r="BI287" s="141">
        <f>IF(N287="nulová",J287,0)</f>
        <v>0</v>
      </c>
      <c r="BJ287" s="15" t="s">
        <v>128</v>
      </c>
      <c r="BK287" s="142">
        <f>ROUND(I287*H287,3)</f>
        <v>0</v>
      </c>
      <c r="BL287" s="15" t="s">
        <v>226</v>
      </c>
      <c r="BM287" s="140" t="s">
        <v>432</v>
      </c>
    </row>
    <row r="288" spans="2:65" s="11" customFormat="1" ht="22.9" customHeight="1">
      <c r="B288" s="118"/>
      <c r="D288" s="119" t="s">
        <v>70</v>
      </c>
      <c r="E288" s="127" t="s">
        <v>433</v>
      </c>
      <c r="F288" s="127" t="s">
        <v>434</v>
      </c>
      <c r="J288" s="128">
        <f>BK288</f>
        <v>0</v>
      </c>
      <c r="L288" s="118"/>
      <c r="M288" s="122"/>
      <c r="P288" s="123">
        <f>SUM(P289:P291)</f>
        <v>85.919563999999994</v>
      </c>
      <c r="R288" s="123">
        <f>SUM(R289:R291)</f>
        <v>3.3755440000000005E-2</v>
      </c>
      <c r="T288" s="124">
        <f>SUM(T289:T291)</f>
        <v>0</v>
      </c>
      <c r="AR288" s="119" t="s">
        <v>128</v>
      </c>
      <c r="AT288" s="125" t="s">
        <v>70</v>
      </c>
      <c r="AU288" s="125" t="s">
        <v>79</v>
      </c>
      <c r="AY288" s="119" t="s">
        <v>121</v>
      </c>
      <c r="BK288" s="126">
        <f>SUM(BK289:BK291)</f>
        <v>0</v>
      </c>
    </row>
    <row r="289" spans="2:65" s="1" customFormat="1" ht="24.2" customHeight="1">
      <c r="B289" s="129"/>
      <c r="C289" s="130" t="s">
        <v>435</v>
      </c>
      <c r="D289" s="130" t="s">
        <v>123</v>
      </c>
      <c r="E289" s="131" t="s">
        <v>436</v>
      </c>
      <c r="F289" s="132" t="s">
        <v>437</v>
      </c>
      <c r="G289" s="133" t="s">
        <v>152</v>
      </c>
      <c r="H289" s="134">
        <v>381.19299999999998</v>
      </c>
      <c r="I289" s="134"/>
      <c r="J289" s="134">
        <f>ROUND(I289*H289,3)</f>
        <v>0</v>
      </c>
      <c r="K289" s="135"/>
      <c r="L289" s="27"/>
      <c r="M289" s="136" t="s">
        <v>1</v>
      </c>
      <c r="N289" s="137" t="s">
        <v>37</v>
      </c>
      <c r="O289" s="138">
        <v>0.14799999999999999</v>
      </c>
      <c r="P289" s="138">
        <f>O289*H289</f>
        <v>56.416563999999994</v>
      </c>
      <c r="Q289" s="138">
        <v>8.0000000000000007E-5</v>
      </c>
      <c r="R289" s="138">
        <f>Q289*H289</f>
        <v>3.0495440000000002E-2</v>
      </c>
      <c r="S289" s="138">
        <v>0</v>
      </c>
      <c r="T289" s="139">
        <f>S289*H289</f>
        <v>0</v>
      </c>
      <c r="AR289" s="140" t="s">
        <v>226</v>
      </c>
      <c r="AT289" s="140" t="s">
        <v>123</v>
      </c>
      <c r="AU289" s="140" t="s">
        <v>128</v>
      </c>
      <c r="AY289" s="15" t="s">
        <v>121</v>
      </c>
      <c r="BE289" s="141">
        <f>IF(N289="základná",J289,0)</f>
        <v>0</v>
      </c>
      <c r="BF289" s="141">
        <f>IF(N289="znížená",J289,0)</f>
        <v>0</v>
      </c>
      <c r="BG289" s="141">
        <f>IF(N289="zákl. prenesená",J289,0)</f>
        <v>0</v>
      </c>
      <c r="BH289" s="141">
        <f>IF(N289="zníž. prenesená",J289,0)</f>
        <v>0</v>
      </c>
      <c r="BI289" s="141">
        <f>IF(N289="nulová",J289,0)</f>
        <v>0</v>
      </c>
      <c r="BJ289" s="15" t="s">
        <v>128</v>
      </c>
      <c r="BK289" s="142">
        <f>ROUND(I289*H289,3)</f>
        <v>0</v>
      </c>
      <c r="BL289" s="15" t="s">
        <v>226</v>
      </c>
      <c r="BM289" s="140" t="s">
        <v>438</v>
      </c>
    </row>
    <row r="290" spans="2:65" s="1" customFormat="1" ht="37.9" customHeight="1">
      <c r="B290" s="129"/>
      <c r="C290" s="130" t="s">
        <v>439</v>
      </c>
      <c r="D290" s="130" t="s">
        <v>123</v>
      </c>
      <c r="E290" s="131" t="s">
        <v>440</v>
      </c>
      <c r="F290" s="132" t="s">
        <v>441</v>
      </c>
      <c r="G290" s="133" t="s">
        <v>152</v>
      </c>
      <c r="H290" s="134">
        <v>163</v>
      </c>
      <c r="I290" s="134"/>
      <c r="J290" s="134">
        <f>ROUND(I290*H290,3)</f>
        <v>0</v>
      </c>
      <c r="K290" s="135"/>
      <c r="L290" s="27"/>
      <c r="M290" s="136" t="s">
        <v>1</v>
      </c>
      <c r="N290" s="137" t="s">
        <v>37</v>
      </c>
      <c r="O290" s="138">
        <v>0.18099999999999999</v>
      </c>
      <c r="P290" s="138">
        <f>O290*H290</f>
        <v>29.503</v>
      </c>
      <c r="Q290" s="138">
        <v>2.0000000000000002E-5</v>
      </c>
      <c r="R290" s="138">
        <f>Q290*H290</f>
        <v>3.2600000000000003E-3</v>
      </c>
      <c r="S290" s="138">
        <v>0</v>
      </c>
      <c r="T290" s="139">
        <f>S290*H290</f>
        <v>0</v>
      </c>
      <c r="AR290" s="140" t="s">
        <v>226</v>
      </c>
      <c r="AT290" s="140" t="s">
        <v>123</v>
      </c>
      <c r="AU290" s="140" t="s">
        <v>128</v>
      </c>
      <c r="AY290" s="15" t="s">
        <v>121</v>
      </c>
      <c r="BE290" s="141">
        <f>IF(N290="základná",J290,0)</f>
        <v>0</v>
      </c>
      <c r="BF290" s="141">
        <f>IF(N290="znížená",J290,0)</f>
        <v>0</v>
      </c>
      <c r="BG290" s="141">
        <f>IF(N290="zákl. prenesená",J290,0)</f>
        <v>0</v>
      </c>
      <c r="BH290" s="141">
        <f>IF(N290="zníž. prenesená",J290,0)</f>
        <v>0</v>
      </c>
      <c r="BI290" s="141">
        <f>IF(N290="nulová",J290,0)</f>
        <v>0</v>
      </c>
      <c r="BJ290" s="15" t="s">
        <v>128</v>
      </c>
      <c r="BK290" s="142">
        <f>ROUND(I290*H290,3)</f>
        <v>0</v>
      </c>
      <c r="BL290" s="15" t="s">
        <v>226</v>
      </c>
      <c r="BM290" s="140" t="s">
        <v>442</v>
      </c>
    </row>
    <row r="291" spans="2:65" s="12" customFormat="1">
      <c r="B291" s="143"/>
      <c r="D291" s="144" t="s">
        <v>130</v>
      </c>
      <c r="E291" s="145" t="s">
        <v>1</v>
      </c>
      <c r="F291" s="146" t="s">
        <v>443</v>
      </c>
      <c r="H291" s="147">
        <v>163</v>
      </c>
      <c r="L291" s="143"/>
      <c r="M291" s="148"/>
      <c r="T291" s="149"/>
      <c r="AT291" s="145" t="s">
        <v>130</v>
      </c>
      <c r="AU291" s="145" t="s">
        <v>128</v>
      </c>
      <c r="AV291" s="12" t="s">
        <v>128</v>
      </c>
      <c r="AW291" s="12" t="s">
        <v>27</v>
      </c>
      <c r="AX291" s="12" t="s">
        <v>79</v>
      </c>
      <c r="AY291" s="145" t="s">
        <v>121</v>
      </c>
    </row>
    <row r="292" spans="2:65" s="11" customFormat="1" ht="25.9" customHeight="1">
      <c r="B292" s="118"/>
      <c r="D292" s="119" t="s">
        <v>70</v>
      </c>
      <c r="E292" s="120" t="s">
        <v>324</v>
      </c>
      <c r="F292" s="120" t="s">
        <v>444</v>
      </c>
      <c r="J292" s="121">
        <f>BK292</f>
        <v>0</v>
      </c>
      <c r="L292" s="118"/>
      <c r="M292" s="122"/>
      <c r="P292" s="123">
        <f>P293+P319</f>
        <v>0</v>
      </c>
      <c r="R292" s="123">
        <f>R293+R319</f>
        <v>0</v>
      </c>
      <c r="T292" s="124">
        <f>T293+T319</f>
        <v>0</v>
      </c>
      <c r="AR292" s="119" t="s">
        <v>137</v>
      </c>
      <c r="AT292" s="125" t="s">
        <v>70</v>
      </c>
      <c r="AU292" s="125" t="s">
        <v>71</v>
      </c>
      <c r="AY292" s="119" t="s">
        <v>121</v>
      </c>
      <c r="BK292" s="126">
        <f>BK293+BK319</f>
        <v>0</v>
      </c>
    </row>
    <row r="293" spans="2:65" s="11" customFormat="1" ht="22.9" customHeight="1">
      <c r="B293" s="118"/>
      <c r="D293" s="119" t="s">
        <v>70</v>
      </c>
      <c r="E293" s="127" t="s">
        <v>445</v>
      </c>
      <c r="F293" s="127" t="s">
        <v>446</v>
      </c>
      <c r="J293" s="128">
        <f>BK293</f>
        <v>0</v>
      </c>
      <c r="L293" s="118"/>
      <c r="M293" s="122"/>
      <c r="P293" s="123">
        <f>SUM(P294:P318)</f>
        <v>0</v>
      </c>
      <c r="R293" s="123">
        <f>SUM(R294:R318)</f>
        <v>0</v>
      </c>
      <c r="T293" s="124">
        <f>SUM(T294:T318)</f>
        <v>0</v>
      </c>
      <c r="AR293" s="119" t="s">
        <v>137</v>
      </c>
      <c r="AT293" s="125" t="s">
        <v>70</v>
      </c>
      <c r="AU293" s="125" t="s">
        <v>79</v>
      </c>
      <c r="AY293" s="119" t="s">
        <v>121</v>
      </c>
      <c r="BK293" s="126">
        <f>SUM(BK294:BK318)</f>
        <v>0</v>
      </c>
    </row>
    <row r="294" spans="2:65" s="1" customFormat="1" ht="24.2" customHeight="1">
      <c r="B294" s="129"/>
      <c r="C294" s="130" t="s">
        <v>447</v>
      </c>
      <c r="D294" s="130" t="s">
        <v>123</v>
      </c>
      <c r="E294" s="131" t="s">
        <v>448</v>
      </c>
      <c r="F294" s="132" t="s">
        <v>449</v>
      </c>
      <c r="G294" s="133" t="s">
        <v>261</v>
      </c>
      <c r="H294" s="134">
        <v>45.32</v>
      </c>
      <c r="I294" s="134"/>
      <c r="J294" s="134">
        <f t="shared" ref="J294:J318" si="0">ROUND(I294*H294,3)</f>
        <v>0</v>
      </c>
      <c r="K294" s="135"/>
      <c r="L294" s="27"/>
      <c r="M294" s="136" t="s">
        <v>1</v>
      </c>
      <c r="N294" s="137" t="s">
        <v>37</v>
      </c>
      <c r="O294" s="138">
        <v>0</v>
      </c>
      <c r="P294" s="138">
        <f t="shared" ref="P294:P318" si="1">O294*H294</f>
        <v>0</v>
      </c>
      <c r="Q294" s="138">
        <v>0</v>
      </c>
      <c r="R294" s="138">
        <f t="shared" ref="R294:R318" si="2">Q294*H294</f>
        <v>0</v>
      </c>
      <c r="S294" s="138">
        <v>0</v>
      </c>
      <c r="T294" s="139">
        <f t="shared" ref="T294:T318" si="3">S294*H294</f>
        <v>0</v>
      </c>
      <c r="AR294" s="140" t="s">
        <v>450</v>
      </c>
      <c r="AT294" s="140" t="s">
        <v>123</v>
      </c>
      <c r="AU294" s="140" t="s">
        <v>128</v>
      </c>
      <c r="AY294" s="15" t="s">
        <v>121</v>
      </c>
      <c r="BE294" s="141">
        <f t="shared" ref="BE294:BE318" si="4">IF(N294="základná",J294,0)</f>
        <v>0</v>
      </c>
      <c r="BF294" s="141">
        <f t="shared" ref="BF294:BF318" si="5">IF(N294="znížená",J294,0)</f>
        <v>0</v>
      </c>
      <c r="BG294" s="141">
        <f t="shared" ref="BG294:BG318" si="6">IF(N294="zákl. prenesená",J294,0)</f>
        <v>0</v>
      </c>
      <c r="BH294" s="141">
        <f t="shared" ref="BH294:BH318" si="7">IF(N294="zníž. prenesená",J294,0)</f>
        <v>0</v>
      </c>
      <c r="BI294" s="141">
        <f t="shared" ref="BI294:BI318" si="8">IF(N294="nulová",J294,0)</f>
        <v>0</v>
      </c>
      <c r="BJ294" s="15" t="s">
        <v>128</v>
      </c>
      <c r="BK294" s="142">
        <f t="shared" ref="BK294:BK318" si="9">ROUND(I294*H294,3)</f>
        <v>0</v>
      </c>
      <c r="BL294" s="15" t="s">
        <v>450</v>
      </c>
      <c r="BM294" s="140" t="s">
        <v>451</v>
      </c>
    </row>
    <row r="295" spans="2:65" s="1" customFormat="1" ht="33" customHeight="1">
      <c r="B295" s="129"/>
      <c r="C295" s="156" t="s">
        <v>452</v>
      </c>
      <c r="D295" s="156" t="s">
        <v>324</v>
      </c>
      <c r="E295" s="157" t="s">
        <v>453</v>
      </c>
      <c r="F295" s="158" t="s">
        <v>454</v>
      </c>
      <c r="G295" s="159" t="s">
        <v>261</v>
      </c>
      <c r="H295" s="160">
        <v>45.32</v>
      </c>
      <c r="I295" s="160"/>
      <c r="J295" s="160">
        <f t="shared" si="0"/>
        <v>0</v>
      </c>
      <c r="K295" s="161"/>
      <c r="L295" s="162"/>
      <c r="M295" s="163" t="s">
        <v>1</v>
      </c>
      <c r="N295" s="164" t="s">
        <v>37</v>
      </c>
      <c r="O295" s="138">
        <v>0</v>
      </c>
      <c r="P295" s="138">
        <f t="shared" si="1"/>
        <v>0</v>
      </c>
      <c r="Q295" s="138">
        <v>0</v>
      </c>
      <c r="R295" s="138">
        <f t="shared" si="2"/>
        <v>0</v>
      </c>
      <c r="S295" s="138">
        <v>0</v>
      </c>
      <c r="T295" s="139">
        <f t="shared" si="3"/>
        <v>0</v>
      </c>
      <c r="AR295" s="140" t="s">
        <v>455</v>
      </c>
      <c r="AT295" s="140" t="s">
        <v>324</v>
      </c>
      <c r="AU295" s="140" t="s">
        <v>128</v>
      </c>
      <c r="AY295" s="15" t="s">
        <v>121</v>
      </c>
      <c r="BE295" s="141">
        <f t="shared" si="4"/>
        <v>0</v>
      </c>
      <c r="BF295" s="141">
        <f t="shared" si="5"/>
        <v>0</v>
      </c>
      <c r="BG295" s="141">
        <f t="shared" si="6"/>
        <v>0</v>
      </c>
      <c r="BH295" s="141">
        <f t="shared" si="7"/>
        <v>0</v>
      </c>
      <c r="BI295" s="141">
        <f t="shared" si="8"/>
        <v>0</v>
      </c>
      <c r="BJ295" s="15" t="s">
        <v>128</v>
      </c>
      <c r="BK295" s="142">
        <f t="shared" si="9"/>
        <v>0</v>
      </c>
      <c r="BL295" s="15" t="s">
        <v>450</v>
      </c>
      <c r="BM295" s="140" t="s">
        <v>456</v>
      </c>
    </row>
    <row r="296" spans="2:65" s="1" customFormat="1" ht="24.2" customHeight="1">
      <c r="B296" s="129"/>
      <c r="C296" s="156" t="s">
        <v>457</v>
      </c>
      <c r="D296" s="156" t="s">
        <v>324</v>
      </c>
      <c r="E296" s="157" t="s">
        <v>458</v>
      </c>
      <c r="F296" s="158" t="s">
        <v>459</v>
      </c>
      <c r="G296" s="159" t="s">
        <v>321</v>
      </c>
      <c r="H296" s="160">
        <v>25</v>
      </c>
      <c r="I296" s="160"/>
      <c r="J296" s="160">
        <f t="shared" si="0"/>
        <v>0</v>
      </c>
      <c r="K296" s="161"/>
      <c r="L296" s="162"/>
      <c r="M296" s="163" t="s">
        <v>1</v>
      </c>
      <c r="N296" s="164" t="s">
        <v>37</v>
      </c>
      <c r="O296" s="138">
        <v>0</v>
      </c>
      <c r="P296" s="138">
        <f t="shared" si="1"/>
        <v>0</v>
      </c>
      <c r="Q296" s="138">
        <v>0</v>
      </c>
      <c r="R296" s="138">
        <f t="shared" si="2"/>
        <v>0</v>
      </c>
      <c r="S296" s="138">
        <v>0</v>
      </c>
      <c r="T296" s="139">
        <f t="shared" si="3"/>
        <v>0</v>
      </c>
      <c r="AR296" s="140" t="s">
        <v>455</v>
      </c>
      <c r="AT296" s="140" t="s">
        <v>324</v>
      </c>
      <c r="AU296" s="140" t="s">
        <v>128</v>
      </c>
      <c r="AY296" s="15" t="s">
        <v>121</v>
      </c>
      <c r="BE296" s="141">
        <f t="shared" si="4"/>
        <v>0</v>
      </c>
      <c r="BF296" s="141">
        <f t="shared" si="5"/>
        <v>0</v>
      </c>
      <c r="BG296" s="141">
        <f t="shared" si="6"/>
        <v>0</v>
      </c>
      <c r="BH296" s="141">
        <f t="shared" si="7"/>
        <v>0</v>
      </c>
      <c r="BI296" s="141">
        <f t="shared" si="8"/>
        <v>0</v>
      </c>
      <c r="BJ296" s="15" t="s">
        <v>128</v>
      </c>
      <c r="BK296" s="142">
        <f t="shared" si="9"/>
        <v>0</v>
      </c>
      <c r="BL296" s="15" t="s">
        <v>450</v>
      </c>
      <c r="BM296" s="140" t="s">
        <v>460</v>
      </c>
    </row>
    <row r="297" spans="2:65" s="1" customFormat="1" ht="16.5" customHeight="1">
      <c r="B297" s="129"/>
      <c r="C297" s="130" t="s">
        <v>461</v>
      </c>
      <c r="D297" s="130" t="s">
        <v>123</v>
      </c>
      <c r="E297" s="131" t="s">
        <v>462</v>
      </c>
      <c r="F297" s="132" t="s">
        <v>463</v>
      </c>
      <c r="G297" s="133" t="s">
        <v>464</v>
      </c>
      <c r="H297" s="134">
        <v>6</v>
      </c>
      <c r="I297" s="134"/>
      <c r="J297" s="134">
        <f t="shared" si="0"/>
        <v>0</v>
      </c>
      <c r="K297" s="135"/>
      <c r="L297" s="27"/>
      <c r="M297" s="136" t="s">
        <v>1</v>
      </c>
      <c r="N297" s="137" t="s">
        <v>37</v>
      </c>
      <c r="O297" s="138">
        <v>0</v>
      </c>
      <c r="P297" s="138">
        <f t="shared" si="1"/>
        <v>0</v>
      </c>
      <c r="Q297" s="138">
        <v>0</v>
      </c>
      <c r="R297" s="138">
        <f t="shared" si="2"/>
        <v>0</v>
      </c>
      <c r="S297" s="138">
        <v>0</v>
      </c>
      <c r="T297" s="139">
        <f t="shared" si="3"/>
        <v>0</v>
      </c>
      <c r="AR297" s="140" t="s">
        <v>450</v>
      </c>
      <c r="AT297" s="140" t="s">
        <v>123</v>
      </c>
      <c r="AU297" s="140" t="s">
        <v>128</v>
      </c>
      <c r="AY297" s="15" t="s">
        <v>121</v>
      </c>
      <c r="BE297" s="141">
        <f t="shared" si="4"/>
        <v>0</v>
      </c>
      <c r="BF297" s="141">
        <f t="shared" si="5"/>
        <v>0</v>
      </c>
      <c r="BG297" s="141">
        <f t="shared" si="6"/>
        <v>0</v>
      </c>
      <c r="BH297" s="141">
        <f t="shared" si="7"/>
        <v>0</v>
      </c>
      <c r="BI297" s="141">
        <f t="shared" si="8"/>
        <v>0</v>
      </c>
      <c r="BJ297" s="15" t="s">
        <v>128</v>
      </c>
      <c r="BK297" s="142">
        <f t="shared" si="9"/>
        <v>0</v>
      </c>
      <c r="BL297" s="15" t="s">
        <v>450</v>
      </c>
      <c r="BM297" s="140" t="s">
        <v>465</v>
      </c>
    </row>
    <row r="298" spans="2:65" s="1" customFormat="1" ht="16.5" customHeight="1">
      <c r="B298" s="129"/>
      <c r="C298" s="156" t="s">
        <v>466</v>
      </c>
      <c r="D298" s="156" t="s">
        <v>324</v>
      </c>
      <c r="E298" s="157" t="s">
        <v>467</v>
      </c>
      <c r="F298" s="158" t="s">
        <v>468</v>
      </c>
      <c r="G298" s="159" t="s">
        <v>321</v>
      </c>
      <c r="H298" s="160">
        <v>6</v>
      </c>
      <c r="I298" s="160"/>
      <c r="J298" s="160">
        <f t="shared" si="0"/>
        <v>0</v>
      </c>
      <c r="K298" s="161"/>
      <c r="L298" s="162"/>
      <c r="M298" s="163" t="s">
        <v>1</v>
      </c>
      <c r="N298" s="164" t="s">
        <v>37</v>
      </c>
      <c r="O298" s="138">
        <v>0</v>
      </c>
      <c r="P298" s="138">
        <f t="shared" si="1"/>
        <v>0</v>
      </c>
      <c r="Q298" s="138">
        <v>0</v>
      </c>
      <c r="R298" s="138">
        <f t="shared" si="2"/>
        <v>0</v>
      </c>
      <c r="S298" s="138">
        <v>0</v>
      </c>
      <c r="T298" s="139">
        <f t="shared" si="3"/>
        <v>0</v>
      </c>
      <c r="AR298" s="140" t="s">
        <v>455</v>
      </c>
      <c r="AT298" s="140" t="s">
        <v>324</v>
      </c>
      <c r="AU298" s="140" t="s">
        <v>128</v>
      </c>
      <c r="AY298" s="15" t="s">
        <v>121</v>
      </c>
      <c r="BE298" s="141">
        <f t="shared" si="4"/>
        <v>0</v>
      </c>
      <c r="BF298" s="141">
        <f t="shared" si="5"/>
        <v>0</v>
      </c>
      <c r="BG298" s="141">
        <f t="shared" si="6"/>
        <v>0</v>
      </c>
      <c r="BH298" s="141">
        <f t="shared" si="7"/>
        <v>0</v>
      </c>
      <c r="BI298" s="141">
        <f t="shared" si="8"/>
        <v>0</v>
      </c>
      <c r="BJ298" s="15" t="s">
        <v>128</v>
      </c>
      <c r="BK298" s="142">
        <f t="shared" si="9"/>
        <v>0</v>
      </c>
      <c r="BL298" s="15" t="s">
        <v>450</v>
      </c>
      <c r="BM298" s="140" t="s">
        <v>469</v>
      </c>
    </row>
    <row r="299" spans="2:65" s="1" customFormat="1" ht="24.2" customHeight="1">
      <c r="B299" s="129"/>
      <c r="C299" s="130" t="s">
        <v>470</v>
      </c>
      <c r="D299" s="130" t="s">
        <v>123</v>
      </c>
      <c r="E299" s="131" t="s">
        <v>471</v>
      </c>
      <c r="F299" s="132" t="s">
        <v>472</v>
      </c>
      <c r="G299" s="133" t="s">
        <v>464</v>
      </c>
      <c r="H299" s="134">
        <v>6</v>
      </c>
      <c r="I299" s="134"/>
      <c r="J299" s="134">
        <f t="shared" si="0"/>
        <v>0</v>
      </c>
      <c r="K299" s="135"/>
      <c r="L299" s="27"/>
      <c r="M299" s="136" t="s">
        <v>1</v>
      </c>
      <c r="N299" s="137" t="s">
        <v>37</v>
      </c>
      <c r="O299" s="138">
        <v>0</v>
      </c>
      <c r="P299" s="138">
        <f t="shared" si="1"/>
        <v>0</v>
      </c>
      <c r="Q299" s="138">
        <v>0</v>
      </c>
      <c r="R299" s="138">
        <f t="shared" si="2"/>
        <v>0</v>
      </c>
      <c r="S299" s="138">
        <v>0</v>
      </c>
      <c r="T299" s="139">
        <f t="shared" si="3"/>
        <v>0</v>
      </c>
      <c r="AR299" s="140" t="s">
        <v>450</v>
      </c>
      <c r="AT299" s="140" t="s">
        <v>123</v>
      </c>
      <c r="AU299" s="140" t="s">
        <v>128</v>
      </c>
      <c r="AY299" s="15" t="s">
        <v>121</v>
      </c>
      <c r="BE299" s="141">
        <f t="shared" si="4"/>
        <v>0</v>
      </c>
      <c r="BF299" s="141">
        <f t="shared" si="5"/>
        <v>0</v>
      </c>
      <c r="BG299" s="141">
        <f t="shared" si="6"/>
        <v>0</v>
      </c>
      <c r="BH299" s="141">
        <f t="shared" si="7"/>
        <v>0</v>
      </c>
      <c r="BI299" s="141">
        <f t="shared" si="8"/>
        <v>0</v>
      </c>
      <c r="BJ299" s="15" t="s">
        <v>128</v>
      </c>
      <c r="BK299" s="142">
        <f t="shared" si="9"/>
        <v>0</v>
      </c>
      <c r="BL299" s="15" t="s">
        <v>450</v>
      </c>
      <c r="BM299" s="140" t="s">
        <v>473</v>
      </c>
    </row>
    <row r="300" spans="2:65" s="1" customFormat="1" ht="16.5" customHeight="1">
      <c r="B300" s="129"/>
      <c r="C300" s="130" t="s">
        <v>450</v>
      </c>
      <c r="D300" s="130" t="s">
        <v>123</v>
      </c>
      <c r="E300" s="131" t="s">
        <v>474</v>
      </c>
      <c r="F300" s="132" t="s">
        <v>475</v>
      </c>
      <c r="G300" s="133" t="s">
        <v>321</v>
      </c>
      <c r="H300" s="134">
        <v>6</v>
      </c>
      <c r="I300" s="134"/>
      <c r="J300" s="134">
        <f t="shared" si="0"/>
        <v>0</v>
      </c>
      <c r="K300" s="135"/>
      <c r="L300" s="27"/>
      <c r="M300" s="136" t="s">
        <v>1</v>
      </c>
      <c r="N300" s="137" t="s">
        <v>37</v>
      </c>
      <c r="O300" s="138">
        <v>0</v>
      </c>
      <c r="P300" s="138">
        <f t="shared" si="1"/>
        <v>0</v>
      </c>
      <c r="Q300" s="138">
        <v>0</v>
      </c>
      <c r="R300" s="138">
        <f t="shared" si="2"/>
        <v>0</v>
      </c>
      <c r="S300" s="138">
        <v>0</v>
      </c>
      <c r="T300" s="139">
        <f t="shared" si="3"/>
        <v>0</v>
      </c>
      <c r="AR300" s="140" t="s">
        <v>450</v>
      </c>
      <c r="AT300" s="140" t="s">
        <v>123</v>
      </c>
      <c r="AU300" s="140" t="s">
        <v>128</v>
      </c>
      <c r="AY300" s="15" t="s">
        <v>121</v>
      </c>
      <c r="BE300" s="141">
        <f t="shared" si="4"/>
        <v>0</v>
      </c>
      <c r="BF300" s="141">
        <f t="shared" si="5"/>
        <v>0</v>
      </c>
      <c r="BG300" s="141">
        <f t="shared" si="6"/>
        <v>0</v>
      </c>
      <c r="BH300" s="141">
        <f t="shared" si="7"/>
        <v>0</v>
      </c>
      <c r="BI300" s="141">
        <f t="shared" si="8"/>
        <v>0</v>
      </c>
      <c r="BJ300" s="15" t="s">
        <v>128</v>
      </c>
      <c r="BK300" s="142">
        <f t="shared" si="9"/>
        <v>0</v>
      </c>
      <c r="BL300" s="15" t="s">
        <v>450</v>
      </c>
      <c r="BM300" s="140" t="s">
        <v>476</v>
      </c>
    </row>
    <row r="301" spans="2:65" s="1" customFormat="1" ht="16.5" customHeight="1">
      <c r="B301" s="129"/>
      <c r="C301" s="156" t="s">
        <v>477</v>
      </c>
      <c r="D301" s="156" t="s">
        <v>324</v>
      </c>
      <c r="E301" s="157" t="s">
        <v>478</v>
      </c>
      <c r="F301" s="158" t="s">
        <v>479</v>
      </c>
      <c r="G301" s="159" t="s">
        <v>321</v>
      </c>
      <c r="H301" s="160">
        <v>6</v>
      </c>
      <c r="I301" s="160"/>
      <c r="J301" s="160">
        <f t="shared" si="0"/>
        <v>0</v>
      </c>
      <c r="K301" s="161"/>
      <c r="L301" s="162"/>
      <c r="M301" s="163" t="s">
        <v>1</v>
      </c>
      <c r="N301" s="164" t="s">
        <v>37</v>
      </c>
      <c r="O301" s="138">
        <v>0</v>
      </c>
      <c r="P301" s="138">
        <f t="shared" si="1"/>
        <v>0</v>
      </c>
      <c r="Q301" s="138">
        <v>0</v>
      </c>
      <c r="R301" s="138">
        <f t="shared" si="2"/>
        <v>0</v>
      </c>
      <c r="S301" s="138">
        <v>0</v>
      </c>
      <c r="T301" s="139">
        <f t="shared" si="3"/>
        <v>0</v>
      </c>
      <c r="AR301" s="140" t="s">
        <v>455</v>
      </c>
      <c r="AT301" s="140" t="s">
        <v>324</v>
      </c>
      <c r="AU301" s="140" t="s">
        <v>128</v>
      </c>
      <c r="AY301" s="15" t="s">
        <v>121</v>
      </c>
      <c r="BE301" s="141">
        <f t="shared" si="4"/>
        <v>0</v>
      </c>
      <c r="BF301" s="141">
        <f t="shared" si="5"/>
        <v>0</v>
      </c>
      <c r="BG301" s="141">
        <f t="shared" si="6"/>
        <v>0</v>
      </c>
      <c r="BH301" s="141">
        <f t="shared" si="7"/>
        <v>0</v>
      </c>
      <c r="BI301" s="141">
        <f t="shared" si="8"/>
        <v>0</v>
      </c>
      <c r="BJ301" s="15" t="s">
        <v>128</v>
      </c>
      <c r="BK301" s="142">
        <f t="shared" si="9"/>
        <v>0</v>
      </c>
      <c r="BL301" s="15" t="s">
        <v>450</v>
      </c>
      <c r="BM301" s="140" t="s">
        <v>480</v>
      </c>
    </row>
    <row r="302" spans="2:65" s="1" customFormat="1" ht="24.2" customHeight="1">
      <c r="B302" s="129"/>
      <c r="C302" s="130" t="s">
        <v>481</v>
      </c>
      <c r="D302" s="130" t="s">
        <v>123</v>
      </c>
      <c r="E302" s="131" t="s">
        <v>482</v>
      </c>
      <c r="F302" s="132" t="s">
        <v>483</v>
      </c>
      <c r="G302" s="133" t="s">
        <v>321</v>
      </c>
      <c r="H302" s="134">
        <v>3</v>
      </c>
      <c r="I302" s="134"/>
      <c r="J302" s="134">
        <f t="shared" si="0"/>
        <v>0</v>
      </c>
      <c r="K302" s="135"/>
      <c r="L302" s="27"/>
      <c r="M302" s="136" t="s">
        <v>1</v>
      </c>
      <c r="N302" s="137" t="s">
        <v>37</v>
      </c>
      <c r="O302" s="138">
        <v>0</v>
      </c>
      <c r="P302" s="138">
        <f t="shared" si="1"/>
        <v>0</v>
      </c>
      <c r="Q302" s="138">
        <v>0</v>
      </c>
      <c r="R302" s="138">
        <f t="shared" si="2"/>
        <v>0</v>
      </c>
      <c r="S302" s="138">
        <v>0</v>
      </c>
      <c r="T302" s="139">
        <f t="shared" si="3"/>
        <v>0</v>
      </c>
      <c r="AR302" s="140" t="s">
        <v>450</v>
      </c>
      <c r="AT302" s="140" t="s">
        <v>123</v>
      </c>
      <c r="AU302" s="140" t="s">
        <v>128</v>
      </c>
      <c r="AY302" s="15" t="s">
        <v>121</v>
      </c>
      <c r="BE302" s="141">
        <f t="shared" si="4"/>
        <v>0</v>
      </c>
      <c r="BF302" s="141">
        <f t="shared" si="5"/>
        <v>0</v>
      </c>
      <c r="BG302" s="141">
        <f t="shared" si="6"/>
        <v>0</v>
      </c>
      <c r="BH302" s="141">
        <f t="shared" si="7"/>
        <v>0</v>
      </c>
      <c r="BI302" s="141">
        <f t="shared" si="8"/>
        <v>0</v>
      </c>
      <c r="BJ302" s="15" t="s">
        <v>128</v>
      </c>
      <c r="BK302" s="142">
        <f t="shared" si="9"/>
        <v>0</v>
      </c>
      <c r="BL302" s="15" t="s">
        <v>450</v>
      </c>
      <c r="BM302" s="140" t="s">
        <v>484</v>
      </c>
    </row>
    <row r="303" spans="2:65" s="1" customFormat="1" ht="16.5" customHeight="1">
      <c r="B303" s="129"/>
      <c r="C303" s="156" t="s">
        <v>485</v>
      </c>
      <c r="D303" s="156" t="s">
        <v>324</v>
      </c>
      <c r="E303" s="157" t="s">
        <v>486</v>
      </c>
      <c r="F303" s="158" t="s">
        <v>487</v>
      </c>
      <c r="G303" s="159" t="s">
        <v>321</v>
      </c>
      <c r="H303" s="160">
        <v>3</v>
      </c>
      <c r="I303" s="160"/>
      <c r="J303" s="160">
        <f t="shared" si="0"/>
        <v>0</v>
      </c>
      <c r="K303" s="161"/>
      <c r="L303" s="162"/>
      <c r="M303" s="163" t="s">
        <v>1</v>
      </c>
      <c r="N303" s="164" t="s">
        <v>37</v>
      </c>
      <c r="O303" s="138">
        <v>0</v>
      </c>
      <c r="P303" s="138">
        <f t="shared" si="1"/>
        <v>0</v>
      </c>
      <c r="Q303" s="138">
        <v>0</v>
      </c>
      <c r="R303" s="138">
        <f t="shared" si="2"/>
        <v>0</v>
      </c>
      <c r="S303" s="138">
        <v>0</v>
      </c>
      <c r="T303" s="139">
        <f t="shared" si="3"/>
        <v>0</v>
      </c>
      <c r="AR303" s="140" t="s">
        <v>455</v>
      </c>
      <c r="AT303" s="140" t="s">
        <v>324</v>
      </c>
      <c r="AU303" s="140" t="s">
        <v>128</v>
      </c>
      <c r="AY303" s="15" t="s">
        <v>121</v>
      </c>
      <c r="BE303" s="141">
        <f t="shared" si="4"/>
        <v>0</v>
      </c>
      <c r="BF303" s="141">
        <f t="shared" si="5"/>
        <v>0</v>
      </c>
      <c r="BG303" s="141">
        <f t="shared" si="6"/>
        <v>0</v>
      </c>
      <c r="BH303" s="141">
        <f t="shared" si="7"/>
        <v>0</v>
      </c>
      <c r="BI303" s="141">
        <f t="shared" si="8"/>
        <v>0</v>
      </c>
      <c r="BJ303" s="15" t="s">
        <v>128</v>
      </c>
      <c r="BK303" s="142">
        <f t="shared" si="9"/>
        <v>0</v>
      </c>
      <c r="BL303" s="15" t="s">
        <v>450</v>
      </c>
      <c r="BM303" s="140" t="s">
        <v>488</v>
      </c>
    </row>
    <row r="304" spans="2:65" s="1" customFormat="1" ht="16.5" customHeight="1">
      <c r="B304" s="129"/>
      <c r="C304" s="156" t="s">
        <v>489</v>
      </c>
      <c r="D304" s="156" t="s">
        <v>324</v>
      </c>
      <c r="E304" s="157" t="s">
        <v>490</v>
      </c>
      <c r="F304" s="158" t="s">
        <v>491</v>
      </c>
      <c r="G304" s="159" t="s">
        <v>321</v>
      </c>
      <c r="H304" s="160">
        <v>3</v>
      </c>
      <c r="I304" s="160"/>
      <c r="J304" s="160">
        <f t="shared" si="0"/>
        <v>0</v>
      </c>
      <c r="K304" s="161"/>
      <c r="L304" s="162"/>
      <c r="M304" s="163" t="s">
        <v>1</v>
      </c>
      <c r="N304" s="164" t="s">
        <v>37</v>
      </c>
      <c r="O304" s="138">
        <v>0</v>
      </c>
      <c r="P304" s="138">
        <f t="shared" si="1"/>
        <v>0</v>
      </c>
      <c r="Q304" s="138">
        <v>0</v>
      </c>
      <c r="R304" s="138">
        <f t="shared" si="2"/>
        <v>0</v>
      </c>
      <c r="S304" s="138">
        <v>0</v>
      </c>
      <c r="T304" s="139">
        <f t="shared" si="3"/>
        <v>0</v>
      </c>
      <c r="AR304" s="140" t="s">
        <v>455</v>
      </c>
      <c r="AT304" s="140" t="s">
        <v>324</v>
      </c>
      <c r="AU304" s="140" t="s">
        <v>128</v>
      </c>
      <c r="AY304" s="15" t="s">
        <v>121</v>
      </c>
      <c r="BE304" s="141">
        <f t="shared" si="4"/>
        <v>0</v>
      </c>
      <c r="BF304" s="141">
        <f t="shared" si="5"/>
        <v>0</v>
      </c>
      <c r="BG304" s="141">
        <f t="shared" si="6"/>
        <v>0</v>
      </c>
      <c r="BH304" s="141">
        <f t="shared" si="7"/>
        <v>0</v>
      </c>
      <c r="BI304" s="141">
        <f t="shared" si="8"/>
        <v>0</v>
      </c>
      <c r="BJ304" s="15" t="s">
        <v>128</v>
      </c>
      <c r="BK304" s="142">
        <f t="shared" si="9"/>
        <v>0</v>
      </c>
      <c r="BL304" s="15" t="s">
        <v>450</v>
      </c>
      <c r="BM304" s="140" t="s">
        <v>492</v>
      </c>
    </row>
    <row r="305" spans="2:65" s="1" customFormat="1" ht="21.75" customHeight="1">
      <c r="B305" s="129"/>
      <c r="C305" s="130" t="s">
        <v>493</v>
      </c>
      <c r="D305" s="130" t="s">
        <v>123</v>
      </c>
      <c r="E305" s="131" t="s">
        <v>494</v>
      </c>
      <c r="F305" s="132" t="s">
        <v>495</v>
      </c>
      <c r="G305" s="133" t="s">
        <v>321</v>
      </c>
      <c r="H305" s="134">
        <v>3</v>
      </c>
      <c r="I305" s="134"/>
      <c r="J305" s="134">
        <f t="shared" si="0"/>
        <v>0</v>
      </c>
      <c r="K305" s="135"/>
      <c r="L305" s="27"/>
      <c r="M305" s="136" t="s">
        <v>1</v>
      </c>
      <c r="N305" s="137" t="s">
        <v>37</v>
      </c>
      <c r="O305" s="138">
        <v>0</v>
      </c>
      <c r="P305" s="138">
        <f t="shared" si="1"/>
        <v>0</v>
      </c>
      <c r="Q305" s="138">
        <v>0</v>
      </c>
      <c r="R305" s="138">
        <f t="shared" si="2"/>
        <v>0</v>
      </c>
      <c r="S305" s="138">
        <v>0</v>
      </c>
      <c r="T305" s="139">
        <f t="shared" si="3"/>
        <v>0</v>
      </c>
      <c r="AR305" s="140" t="s">
        <v>450</v>
      </c>
      <c r="AT305" s="140" t="s">
        <v>123</v>
      </c>
      <c r="AU305" s="140" t="s">
        <v>128</v>
      </c>
      <c r="AY305" s="15" t="s">
        <v>121</v>
      </c>
      <c r="BE305" s="141">
        <f t="shared" si="4"/>
        <v>0</v>
      </c>
      <c r="BF305" s="141">
        <f t="shared" si="5"/>
        <v>0</v>
      </c>
      <c r="BG305" s="141">
        <f t="shared" si="6"/>
        <v>0</v>
      </c>
      <c r="BH305" s="141">
        <f t="shared" si="7"/>
        <v>0</v>
      </c>
      <c r="BI305" s="141">
        <f t="shared" si="8"/>
        <v>0</v>
      </c>
      <c r="BJ305" s="15" t="s">
        <v>128</v>
      </c>
      <c r="BK305" s="142">
        <f t="shared" si="9"/>
        <v>0</v>
      </c>
      <c r="BL305" s="15" t="s">
        <v>450</v>
      </c>
      <c r="BM305" s="140" t="s">
        <v>496</v>
      </c>
    </row>
    <row r="306" spans="2:65" s="1" customFormat="1" ht="16.5" customHeight="1">
      <c r="B306" s="129"/>
      <c r="C306" s="156" t="s">
        <v>497</v>
      </c>
      <c r="D306" s="156" t="s">
        <v>324</v>
      </c>
      <c r="E306" s="157" t="s">
        <v>498</v>
      </c>
      <c r="F306" s="158" t="s">
        <v>499</v>
      </c>
      <c r="G306" s="159" t="s">
        <v>321</v>
      </c>
      <c r="H306" s="160">
        <v>3</v>
      </c>
      <c r="I306" s="160"/>
      <c r="J306" s="160">
        <f t="shared" si="0"/>
        <v>0</v>
      </c>
      <c r="K306" s="161"/>
      <c r="L306" s="162"/>
      <c r="M306" s="163" t="s">
        <v>1</v>
      </c>
      <c r="N306" s="164" t="s">
        <v>37</v>
      </c>
      <c r="O306" s="138">
        <v>0</v>
      </c>
      <c r="P306" s="138">
        <f t="shared" si="1"/>
        <v>0</v>
      </c>
      <c r="Q306" s="138">
        <v>0</v>
      </c>
      <c r="R306" s="138">
        <f t="shared" si="2"/>
        <v>0</v>
      </c>
      <c r="S306" s="138">
        <v>0</v>
      </c>
      <c r="T306" s="139">
        <f t="shared" si="3"/>
        <v>0</v>
      </c>
      <c r="AR306" s="140" t="s">
        <v>455</v>
      </c>
      <c r="AT306" s="140" t="s">
        <v>324</v>
      </c>
      <c r="AU306" s="140" t="s">
        <v>128</v>
      </c>
      <c r="AY306" s="15" t="s">
        <v>121</v>
      </c>
      <c r="BE306" s="141">
        <f t="shared" si="4"/>
        <v>0</v>
      </c>
      <c r="BF306" s="141">
        <f t="shared" si="5"/>
        <v>0</v>
      </c>
      <c r="BG306" s="141">
        <f t="shared" si="6"/>
        <v>0</v>
      </c>
      <c r="BH306" s="141">
        <f t="shared" si="7"/>
        <v>0</v>
      </c>
      <c r="BI306" s="141">
        <f t="shared" si="8"/>
        <v>0</v>
      </c>
      <c r="BJ306" s="15" t="s">
        <v>128</v>
      </c>
      <c r="BK306" s="142">
        <f t="shared" si="9"/>
        <v>0</v>
      </c>
      <c r="BL306" s="15" t="s">
        <v>450</v>
      </c>
      <c r="BM306" s="140" t="s">
        <v>500</v>
      </c>
    </row>
    <row r="307" spans="2:65" s="1" customFormat="1" ht="24.2" customHeight="1">
      <c r="B307" s="129"/>
      <c r="C307" s="130" t="s">
        <v>501</v>
      </c>
      <c r="D307" s="130" t="s">
        <v>123</v>
      </c>
      <c r="E307" s="131" t="s">
        <v>502</v>
      </c>
      <c r="F307" s="132" t="s">
        <v>503</v>
      </c>
      <c r="G307" s="133" t="s">
        <v>321</v>
      </c>
      <c r="H307" s="134">
        <v>1</v>
      </c>
      <c r="I307" s="134"/>
      <c r="J307" s="134">
        <f t="shared" si="0"/>
        <v>0</v>
      </c>
      <c r="K307" s="135"/>
      <c r="L307" s="27"/>
      <c r="M307" s="136" t="s">
        <v>1</v>
      </c>
      <c r="N307" s="137" t="s">
        <v>37</v>
      </c>
      <c r="O307" s="138">
        <v>0</v>
      </c>
      <c r="P307" s="138">
        <f t="shared" si="1"/>
        <v>0</v>
      </c>
      <c r="Q307" s="138">
        <v>0</v>
      </c>
      <c r="R307" s="138">
        <f t="shared" si="2"/>
        <v>0</v>
      </c>
      <c r="S307" s="138">
        <v>0</v>
      </c>
      <c r="T307" s="139">
        <f t="shared" si="3"/>
        <v>0</v>
      </c>
      <c r="AR307" s="140" t="s">
        <v>450</v>
      </c>
      <c r="AT307" s="140" t="s">
        <v>123</v>
      </c>
      <c r="AU307" s="140" t="s">
        <v>128</v>
      </c>
      <c r="AY307" s="15" t="s">
        <v>121</v>
      </c>
      <c r="BE307" s="141">
        <f t="shared" si="4"/>
        <v>0</v>
      </c>
      <c r="BF307" s="141">
        <f t="shared" si="5"/>
        <v>0</v>
      </c>
      <c r="BG307" s="141">
        <f t="shared" si="6"/>
        <v>0</v>
      </c>
      <c r="BH307" s="141">
        <f t="shared" si="7"/>
        <v>0</v>
      </c>
      <c r="BI307" s="141">
        <f t="shared" si="8"/>
        <v>0</v>
      </c>
      <c r="BJ307" s="15" t="s">
        <v>128</v>
      </c>
      <c r="BK307" s="142">
        <f t="shared" si="9"/>
        <v>0</v>
      </c>
      <c r="BL307" s="15" t="s">
        <v>450</v>
      </c>
      <c r="BM307" s="140" t="s">
        <v>504</v>
      </c>
    </row>
    <row r="308" spans="2:65" s="1" customFormat="1" ht="21.75" customHeight="1">
      <c r="B308" s="129"/>
      <c r="C308" s="156" t="s">
        <v>505</v>
      </c>
      <c r="D308" s="156" t="s">
        <v>324</v>
      </c>
      <c r="E308" s="157" t="s">
        <v>506</v>
      </c>
      <c r="F308" s="158" t="s">
        <v>507</v>
      </c>
      <c r="G308" s="159" t="s">
        <v>321</v>
      </c>
      <c r="H308" s="160">
        <v>1</v>
      </c>
      <c r="I308" s="160"/>
      <c r="J308" s="160">
        <f t="shared" si="0"/>
        <v>0</v>
      </c>
      <c r="K308" s="161"/>
      <c r="L308" s="162"/>
      <c r="M308" s="163" t="s">
        <v>1</v>
      </c>
      <c r="N308" s="164" t="s">
        <v>37</v>
      </c>
      <c r="O308" s="138">
        <v>0</v>
      </c>
      <c r="P308" s="138">
        <f t="shared" si="1"/>
        <v>0</v>
      </c>
      <c r="Q308" s="138">
        <v>0</v>
      </c>
      <c r="R308" s="138">
        <f t="shared" si="2"/>
        <v>0</v>
      </c>
      <c r="S308" s="138">
        <v>0</v>
      </c>
      <c r="T308" s="139">
        <f t="shared" si="3"/>
        <v>0</v>
      </c>
      <c r="AR308" s="140" t="s">
        <v>455</v>
      </c>
      <c r="AT308" s="140" t="s">
        <v>324</v>
      </c>
      <c r="AU308" s="140" t="s">
        <v>128</v>
      </c>
      <c r="AY308" s="15" t="s">
        <v>121</v>
      </c>
      <c r="BE308" s="141">
        <f t="shared" si="4"/>
        <v>0</v>
      </c>
      <c r="BF308" s="141">
        <f t="shared" si="5"/>
        <v>0</v>
      </c>
      <c r="BG308" s="141">
        <f t="shared" si="6"/>
        <v>0</v>
      </c>
      <c r="BH308" s="141">
        <f t="shared" si="7"/>
        <v>0</v>
      </c>
      <c r="BI308" s="141">
        <f t="shared" si="8"/>
        <v>0</v>
      </c>
      <c r="BJ308" s="15" t="s">
        <v>128</v>
      </c>
      <c r="BK308" s="142">
        <f t="shared" si="9"/>
        <v>0</v>
      </c>
      <c r="BL308" s="15" t="s">
        <v>450</v>
      </c>
      <c r="BM308" s="140" t="s">
        <v>508</v>
      </c>
    </row>
    <row r="309" spans="2:65" s="1" customFormat="1" ht="21.75" customHeight="1">
      <c r="B309" s="129"/>
      <c r="C309" s="130" t="s">
        <v>509</v>
      </c>
      <c r="D309" s="130" t="s">
        <v>123</v>
      </c>
      <c r="E309" s="131" t="s">
        <v>510</v>
      </c>
      <c r="F309" s="132" t="s">
        <v>511</v>
      </c>
      <c r="G309" s="133" t="s">
        <v>321</v>
      </c>
      <c r="H309" s="134">
        <v>5</v>
      </c>
      <c r="I309" s="134"/>
      <c r="J309" s="134">
        <f t="shared" si="0"/>
        <v>0</v>
      </c>
      <c r="K309" s="135"/>
      <c r="L309" s="27"/>
      <c r="M309" s="136" t="s">
        <v>1</v>
      </c>
      <c r="N309" s="137" t="s">
        <v>37</v>
      </c>
      <c r="O309" s="138">
        <v>0</v>
      </c>
      <c r="P309" s="138">
        <f t="shared" si="1"/>
        <v>0</v>
      </c>
      <c r="Q309" s="138">
        <v>0</v>
      </c>
      <c r="R309" s="138">
        <f t="shared" si="2"/>
        <v>0</v>
      </c>
      <c r="S309" s="138">
        <v>0</v>
      </c>
      <c r="T309" s="139">
        <f t="shared" si="3"/>
        <v>0</v>
      </c>
      <c r="AR309" s="140" t="s">
        <v>450</v>
      </c>
      <c r="AT309" s="140" t="s">
        <v>123</v>
      </c>
      <c r="AU309" s="140" t="s">
        <v>128</v>
      </c>
      <c r="AY309" s="15" t="s">
        <v>121</v>
      </c>
      <c r="BE309" s="141">
        <f t="shared" si="4"/>
        <v>0</v>
      </c>
      <c r="BF309" s="141">
        <f t="shared" si="5"/>
        <v>0</v>
      </c>
      <c r="BG309" s="141">
        <f t="shared" si="6"/>
        <v>0</v>
      </c>
      <c r="BH309" s="141">
        <f t="shared" si="7"/>
        <v>0</v>
      </c>
      <c r="BI309" s="141">
        <f t="shared" si="8"/>
        <v>0</v>
      </c>
      <c r="BJ309" s="15" t="s">
        <v>128</v>
      </c>
      <c r="BK309" s="142">
        <f t="shared" si="9"/>
        <v>0</v>
      </c>
      <c r="BL309" s="15" t="s">
        <v>450</v>
      </c>
      <c r="BM309" s="140" t="s">
        <v>512</v>
      </c>
    </row>
    <row r="310" spans="2:65" s="1" customFormat="1" ht="16.5" customHeight="1">
      <c r="B310" s="129"/>
      <c r="C310" s="156" t="s">
        <v>513</v>
      </c>
      <c r="D310" s="156" t="s">
        <v>324</v>
      </c>
      <c r="E310" s="157" t="s">
        <v>514</v>
      </c>
      <c r="F310" s="158" t="s">
        <v>515</v>
      </c>
      <c r="G310" s="159" t="s">
        <v>321</v>
      </c>
      <c r="H310" s="160">
        <v>5</v>
      </c>
      <c r="I310" s="160"/>
      <c r="J310" s="160">
        <f t="shared" si="0"/>
        <v>0</v>
      </c>
      <c r="K310" s="161"/>
      <c r="L310" s="162"/>
      <c r="M310" s="163" t="s">
        <v>1</v>
      </c>
      <c r="N310" s="164" t="s">
        <v>37</v>
      </c>
      <c r="O310" s="138">
        <v>0</v>
      </c>
      <c r="P310" s="138">
        <f t="shared" si="1"/>
        <v>0</v>
      </c>
      <c r="Q310" s="138">
        <v>0</v>
      </c>
      <c r="R310" s="138">
        <f t="shared" si="2"/>
        <v>0</v>
      </c>
      <c r="S310" s="138">
        <v>0</v>
      </c>
      <c r="T310" s="139">
        <f t="shared" si="3"/>
        <v>0</v>
      </c>
      <c r="AR310" s="140" t="s">
        <v>455</v>
      </c>
      <c r="AT310" s="140" t="s">
        <v>324</v>
      </c>
      <c r="AU310" s="140" t="s">
        <v>128</v>
      </c>
      <c r="AY310" s="15" t="s">
        <v>121</v>
      </c>
      <c r="BE310" s="141">
        <f t="shared" si="4"/>
        <v>0</v>
      </c>
      <c r="BF310" s="141">
        <f t="shared" si="5"/>
        <v>0</v>
      </c>
      <c r="BG310" s="141">
        <f t="shared" si="6"/>
        <v>0</v>
      </c>
      <c r="BH310" s="141">
        <f t="shared" si="7"/>
        <v>0</v>
      </c>
      <c r="BI310" s="141">
        <f t="shared" si="8"/>
        <v>0</v>
      </c>
      <c r="BJ310" s="15" t="s">
        <v>128</v>
      </c>
      <c r="BK310" s="142">
        <f t="shared" si="9"/>
        <v>0</v>
      </c>
      <c r="BL310" s="15" t="s">
        <v>450</v>
      </c>
      <c r="BM310" s="140" t="s">
        <v>516</v>
      </c>
    </row>
    <row r="311" spans="2:65" s="1" customFormat="1" ht="16.5" customHeight="1">
      <c r="B311" s="129"/>
      <c r="C311" s="130" t="s">
        <v>517</v>
      </c>
      <c r="D311" s="130" t="s">
        <v>123</v>
      </c>
      <c r="E311" s="131" t="s">
        <v>518</v>
      </c>
      <c r="F311" s="132" t="s">
        <v>519</v>
      </c>
      <c r="G311" s="133" t="s">
        <v>261</v>
      </c>
      <c r="H311" s="134">
        <v>52.65</v>
      </c>
      <c r="I311" s="134"/>
      <c r="J311" s="134">
        <f t="shared" si="0"/>
        <v>0</v>
      </c>
      <c r="K311" s="135"/>
      <c r="L311" s="27"/>
      <c r="M311" s="136" t="s">
        <v>1</v>
      </c>
      <c r="N311" s="137" t="s">
        <v>37</v>
      </c>
      <c r="O311" s="138">
        <v>0</v>
      </c>
      <c r="P311" s="138">
        <f t="shared" si="1"/>
        <v>0</v>
      </c>
      <c r="Q311" s="138">
        <v>0</v>
      </c>
      <c r="R311" s="138">
        <f t="shared" si="2"/>
        <v>0</v>
      </c>
      <c r="S311" s="138">
        <v>0</v>
      </c>
      <c r="T311" s="139">
        <f t="shared" si="3"/>
        <v>0</v>
      </c>
      <c r="AR311" s="140" t="s">
        <v>450</v>
      </c>
      <c r="AT311" s="140" t="s">
        <v>123</v>
      </c>
      <c r="AU311" s="140" t="s">
        <v>128</v>
      </c>
      <c r="AY311" s="15" t="s">
        <v>121</v>
      </c>
      <c r="BE311" s="141">
        <f t="shared" si="4"/>
        <v>0</v>
      </c>
      <c r="BF311" s="141">
        <f t="shared" si="5"/>
        <v>0</v>
      </c>
      <c r="BG311" s="141">
        <f t="shared" si="6"/>
        <v>0</v>
      </c>
      <c r="BH311" s="141">
        <f t="shared" si="7"/>
        <v>0</v>
      </c>
      <c r="BI311" s="141">
        <f t="shared" si="8"/>
        <v>0</v>
      </c>
      <c r="BJ311" s="15" t="s">
        <v>128</v>
      </c>
      <c r="BK311" s="142">
        <f t="shared" si="9"/>
        <v>0</v>
      </c>
      <c r="BL311" s="15" t="s">
        <v>450</v>
      </c>
      <c r="BM311" s="140" t="s">
        <v>520</v>
      </c>
    </row>
    <row r="312" spans="2:65" s="1" customFormat="1" ht="16.5" customHeight="1">
      <c r="B312" s="129"/>
      <c r="C312" s="156" t="s">
        <v>521</v>
      </c>
      <c r="D312" s="156" t="s">
        <v>324</v>
      </c>
      <c r="E312" s="157" t="s">
        <v>522</v>
      </c>
      <c r="F312" s="158" t="s">
        <v>523</v>
      </c>
      <c r="G312" s="159" t="s">
        <v>261</v>
      </c>
      <c r="H312" s="160">
        <v>52.65</v>
      </c>
      <c r="I312" s="160"/>
      <c r="J312" s="160">
        <f t="shared" si="0"/>
        <v>0</v>
      </c>
      <c r="K312" s="161"/>
      <c r="L312" s="162"/>
      <c r="M312" s="163" t="s">
        <v>1</v>
      </c>
      <c r="N312" s="164" t="s">
        <v>37</v>
      </c>
      <c r="O312" s="138">
        <v>0</v>
      </c>
      <c r="P312" s="138">
        <f t="shared" si="1"/>
        <v>0</v>
      </c>
      <c r="Q312" s="138">
        <v>0</v>
      </c>
      <c r="R312" s="138">
        <f t="shared" si="2"/>
        <v>0</v>
      </c>
      <c r="S312" s="138">
        <v>0</v>
      </c>
      <c r="T312" s="139">
        <f t="shared" si="3"/>
        <v>0</v>
      </c>
      <c r="AR312" s="140" t="s">
        <v>455</v>
      </c>
      <c r="AT312" s="140" t="s">
        <v>324</v>
      </c>
      <c r="AU312" s="140" t="s">
        <v>128</v>
      </c>
      <c r="AY312" s="15" t="s">
        <v>121</v>
      </c>
      <c r="BE312" s="141">
        <f t="shared" si="4"/>
        <v>0</v>
      </c>
      <c r="BF312" s="141">
        <f t="shared" si="5"/>
        <v>0</v>
      </c>
      <c r="BG312" s="141">
        <f t="shared" si="6"/>
        <v>0</v>
      </c>
      <c r="BH312" s="141">
        <f t="shared" si="7"/>
        <v>0</v>
      </c>
      <c r="BI312" s="141">
        <f t="shared" si="8"/>
        <v>0</v>
      </c>
      <c r="BJ312" s="15" t="s">
        <v>128</v>
      </c>
      <c r="BK312" s="142">
        <f t="shared" si="9"/>
        <v>0</v>
      </c>
      <c r="BL312" s="15" t="s">
        <v>450</v>
      </c>
      <c r="BM312" s="140" t="s">
        <v>524</v>
      </c>
    </row>
    <row r="313" spans="2:65" s="1" customFormat="1" ht="16.5" customHeight="1">
      <c r="B313" s="129"/>
      <c r="C313" s="130" t="s">
        <v>525</v>
      </c>
      <c r="D313" s="130" t="s">
        <v>123</v>
      </c>
      <c r="E313" s="131" t="s">
        <v>526</v>
      </c>
      <c r="F313" s="132" t="s">
        <v>527</v>
      </c>
      <c r="G313" s="133" t="s">
        <v>261</v>
      </c>
      <c r="H313" s="134">
        <v>98.44</v>
      </c>
      <c r="I313" s="134"/>
      <c r="J313" s="134">
        <f t="shared" si="0"/>
        <v>0</v>
      </c>
      <c r="K313" s="135"/>
      <c r="L313" s="27"/>
      <c r="M313" s="136" t="s">
        <v>1</v>
      </c>
      <c r="N313" s="137" t="s">
        <v>37</v>
      </c>
      <c r="O313" s="138">
        <v>0</v>
      </c>
      <c r="P313" s="138">
        <f t="shared" si="1"/>
        <v>0</v>
      </c>
      <c r="Q313" s="138">
        <v>0</v>
      </c>
      <c r="R313" s="138">
        <f t="shared" si="2"/>
        <v>0</v>
      </c>
      <c r="S313" s="138">
        <v>0</v>
      </c>
      <c r="T313" s="139">
        <f t="shared" si="3"/>
        <v>0</v>
      </c>
      <c r="AR313" s="140" t="s">
        <v>450</v>
      </c>
      <c r="AT313" s="140" t="s">
        <v>123</v>
      </c>
      <c r="AU313" s="140" t="s">
        <v>128</v>
      </c>
      <c r="AY313" s="15" t="s">
        <v>121</v>
      </c>
      <c r="BE313" s="141">
        <f t="shared" si="4"/>
        <v>0</v>
      </c>
      <c r="BF313" s="141">
        <f t="shared" si="5"/>
        <v>0</v>
      </c>
      <c r="BG313" s="141">
        <f t="shared" si="6"/>
        <v>0</v>
      </c>
      <c r="BH313" s="141">
        <f t="shared" si="7"/>
        <v>0</v>
      </c>
      <c r="BI313" s="141">
        <f t="shared" si="8"/>
        <v>0</v>
      </c>
      <c r="BJ313" s="15" t="s">
        <v>128</v>
      </c>
      <c r="BK313" s="142">
        <f t="shared" si="9"/>
        <v>0</v>
      </c>
      <c r="BL313" s="15" t="s">
        <v>450</v>
      </c>
      <c r="BM313" s="140" t="s">
        <v>528</v>
      </c>
    </row>
    <row r="314" spans="2:65" s="1" customFormat="1" ht="16.5" customHeight="1">
      <c r="B314" s="129"/>
      <c r="C314" s="156" t="s">
        <v>529</v>
      </c>
      <c r="D314" s="156" t="s">
        <v>324</v>
      </c>
      <c r="E314" s="157" t="s">
        <v>530</v>
      </c>
      <c r="F314" s="158" t="s">
        <v>531</v>
      </c>
      <c r="G314" s="159" t="s">
        <v>261</v>
      </c>
      <c r="H314" s="160">
        <v>98.44</v>
      </c>
      <c r="I314" s="160"/>
      <c r="J314" s="160">
        <f t="shared" si="0"/>
        <v>0</v>
      </c>
      <c r="K314" s="161"/>
      <c r="L314" s="162"/>
      <c r="M314" s="163" t="s">
        <v>1</v>
      </c>
      <c r="N314" s="164" t="s">
        <v>37</v>
      </c>
      <c r="O314" s="138">
        <v>0</v>
      </c>
      <c r="P314" s="138">
        <f t="shared" si="1"/>
        <v>0</v>
      </c>
      <c r="Q314" s="138">
        <v>0</v>
      </c>
      <c r="R314" s="138">
        <f t="shared" si="2"/>
        <v>0</v>
      </c>
      <c r="S314" s="138">
        <v>0</v>
      </c>
      <c r="T314" s="139">
        <f t="shared" si="3"/>
        <v>0</v>
      </c>
      <c r="AR314" s="140" t="s">
        <v>455</v>
      </c>
      <c r="AT314" s="140" t="s">
        <v>324</v>
      </c>
      <c r="AU314" s="140" t="s">
        <v>128</v>
      </c>
      <c r="AY314" s="15" t="s">
        <v>121</v>
      </c>
      <c r="BE314" s="141">
        <f t="shared" si="4"/>
        <v>0</v>
      </c>
      <c r="BF314" s="141">
        <f t="shared" si="5"/>
        <v>0</v>
      </c>
      <c r="BG314" s="141">
        <f t="shared" si="6"/>
        <v>0</v>
      </c>
      <c r="BH314" s="141">
        <f t="shared" si="7"/>
        <v>0</v>
      </c>
      <c r="BI314" s="141">
        <f t="shared" si="8"/>
        <v>0</v>
      </c>
      <c r="BJ314" s="15" t="s">
        <v>128</v>
      </c>
      <c r="BK314" s="142">
        <f t="shared" si="9"/>
        <v>0</v>
      </c>
      <c r="BL314" s="15" t="s">
        <v>450</v>
      </c>
      <c r="BM314" s="140" t="s">
        <v>532</v>
      </c>
    </row>
    <row r="315" spans="2:65" s="1" customFormat="1" ht="16.5" customHeight="1">
      <c r="B315" s="129"/>
      <c r="C315" s="130" t="s">
        <v>533</v>
      </c>
      <c r="D315" s="130" t="s">
        <v>123</v>
      </c>
      <c r="E315" s="131" t="s">
        <v>534</v>
      </c>
      <c r="F315" s="132" t="s">
        <v>535</v>
      </c>
      <c r="G315" s="133" t="s">
        <v>536</v>
      </c>
      <c r="H315" s="134">
        <v>8</v>
      </c>
      <c r="I315" s="134"/>
      <c r="J315" s="134">
        <f t="shared" si="0"/>
        <v>0</v>
      </c>
      <c r="K315" s="135"/>
      <c r="L315" s="27"/>
      <c r="M315" s="136" t="s">
        <v>1</v>
      </c>
      <c r="N315" s="137" t="s">
        <v>37</v>
      </c>
      <c r="O315" s="138">
        <v>0</v>
      </c>
      <c r="P315" s="138">
        <f t="shared" si="1"/>
        <v>0</v>
      </c>
      <c r="Q315" s="138">
        <v>0</v>
      </c>
      <c r="R315" s="138">
        <f t="shared" si="2"/>
        <v>0</v>
      </c>
      <c r="S315" s="138">
        <v>0</v>
      </c>
      <c r="T315" s="139">
        <f t="shared" si="3"/>
        <v>0</v>
      </c>
      <c r="AR315" s="140" t="s">
        <v>450</v>
      </c>
      <c r="AT315" s="140" t="s">
        <v>123</v>
      </c>
      <c r="AU315" s="140" t="s">
        <v>128</v>
      </c>
      <c r="AY315" s="15" t="s">
        <v>121</v>
      </c>
      <c r="BE315" s="141">
        <f t="shared" si="4"/>
        <v>0</v>
      </c>
      <c r="BF315" s="141">
        <f t="shared" si="5"/>
        <v>0</v>
      </c>
      <c r="BG315" s="141">
        <f t="shared" si="6"/>
        <v>0</v>
      </c>
      <c r="BH315" s="141">
        <f t="shared" si="7"/>
        <v>0</v>
      </c>
      <c r="BI315" s="141">
        <f t="shared" si="8"/>
        <v>0</v>
      </c>
      <c r="BJ315" s="15" t="s">
        <v>128</v>
      </c>
      <c r="BK315" s="142">
        <f t="shared" si="9"/>
        <v>0</v>
      </c>
      <c r="BL315" s="15" t="s">
        <v>450</v>
      </c>
      <c r="BM315" s="140" t="s">
        <v>537</v>
      </c>
    </row>
    <row r="316" spans="2:65" s="1" customFormat="1" ht="16.5" customHeight="1">
      <c r="B316" s="129"/>
      <c r="C316" s="130" t="s">
        <v>538</v>
      </c>
      <c r="D316" s="130" t="s">
        <v>123</v>
      </c>
      <c r="E316" s="131" t="s">
        <v>539</v>
      </c>
      <c r="F316" s="132" t="s">
        <v>540</v>
      </c>
      <c r="G316" s="133" t="s">
        <v>335</v>
      </c>
      <c r="H316" s="134">
        <v>5.6980000000000004</v>
      </c>
      <c r="I316" s="134"/>
      <c r="J316" s="134">
        <f t="shared" si="0"/>
        <v>0</v>
      </c>
      <c r="K316" s="135"/>
      <c r="L316" s="27"/>
      <c r="M316" s="136" t="s">
        <v>1</v>
      </c>
      <c r="N316" s="137" t="s">
        <v>37</v>
      </c>
      <c r="O316" s="138">
        <v>0</v>
      </c>
      <c r="P316" s="138">
        <f t="shared" si="1"/>
        <v>0</v>
      </c>
      <c r="Q316" s="138">
        <v>0</v>
      </c>
      <c r="R316" s="138">
        <f t="shared" si="2"/>
        <v>0</v>
      </c>
      <c r="S316" s="138">
        <v>0</v>
      </c>
      <c r="T316" s="139">
        <f t="shared" si="3"/>
        <v>0</v>
      </c>
      <c r="AR316" s="140" t="s">
        <v>450</v>
      </c>
      <c r="AT316" s="140" t="s">
        <v>123</v>
      </c>
      <c r="AU316" s="140" t="s">
        <v>128</v>
      </c>
      <c r="AY316" s="15" t="s">
        <v>121</v>
      </c>
      <c r="BE316" s="141">
        <f t="shared" si="4"/>
        <v>0</v>
      </c>
      <c r="BF316" s="141">
        <f t="shared" si="5"/>
        <v>0</v>
      </c>
      <c r="BG316" s="141">
        <f t="shared" si="6"/>
        <v>0</v>
      </c>
      <c r="BH316" s="141">
        <f t="shared" si="7"/>
        <v>0</v>
      </c>
      <c r="BI316" s="141">
        <f t="shared" si="8"/>
        <v>0</v>
      </c>
      <c r="BJ316" s="15" t="s">
        <v>128</v>
      </c>
      <c r="BK316" s="142">
        <f t="shared" si="9"/>
        <v>0</v>
      </c>
      <c r="BL316" s="15" t="s">
        <v>450</v>
      </c>
      <c r="BM316" s="140" t="s">
        <v>541</v>
      </c>
    </row>
    <row r="317" spans="2:65" s="1" customFormat="1" ht="16.5" customHeight="1">
      <c r="B317" s="129"/>
      <c r="C317" s="130" t="s">
        <v>542</v>
      </c>
      <c r="D317" s="130" t="s">
        <v>123</v>
      </c>
      <c r="E317" s="131" t="s">
        <v>543</v>
      </c>
      <c r="F317" s="132" t="s">
        <v>544</v>
      </c>
      <c r="G317" s="133" t="s">
        <v>335</v>
      </c>
      <c r="H317" s="134">
        <v>10.141999999999999</v>
      </c>
      <c r="I317" s="134"/>
      <c r="J317" s="134">
        <f t="shared" si="0"/>
        <v>0</v>
      </c>
      <c r="K317" s="135"/>
      <c r="L317" s="27"/>
      <c r="M317" s="136" t="s">
        <v>1</v>
      </c>
      <c r="N317" s="137" t="s">
        <v>37</v>
      </c>
      <c r="O317" s="138">
        <v>0</v>
      </c>
      <c r="P317" s="138">
        <f t="shared" si="1"/>
        <v>0</v>
      </c>
      <c r="Q317" s="138">
        <v>0</v>
      </c>
      <c r="R317" s="138">
        <f t="shared" si="2"/>
        <v>0</v>
      </c>
      <c r="S317" s="138">
        <v>0</v>
      </c>
      <c r="T317" s="139">
        <f t="shared" si="3"/>
        <v>0</v>
      </c>
      <c r="AR317" s="140" t="s">
        <v>450</v>
      </c>
      <c r="AT317" s="140" t="s">
        <v>123</v>
      </c>
      <c r="AU317" s="140" t="s">
        <v>128</v>
      </c>
      <c r="AY317" s="15" t="s">
        <v>121</v>
      </c>
      <c r="BE317" s="141">
        <f t="shared" si="4"/>
        <v>0</v>
      </c>
      <c r="BF317" s="141">
        <f t="shared" si="5"/>
        <v>0</v>
      </c>
      <c r="BG317" s="141">
        <f t="shared" si="6"/>
        <v>0</v>
      </c>
      <c r="BH317" s="141">
        <f t="shared" si="7"/>
        <v>0</v>
      </c>
      <c r="BI317" s="141">
        <f t="shared" si="8"/>
        <v>0</v>
      </c>
      <c r="BJ317" s="15" t="s">
        <v>128</v>
      </c>
      <c r="BK317" s="142">
        <f t="shared" si="9"/>
        <v>0</v>
      </c>
      <c r="BL317" s="15" t="s">
        <v>450</v>
      </c>
      <c r="BM317" s="140" t="s">
        <v>545</v>
      </c>
    </row>
    <row r="318" spans="2:65" s="1" customFormat="1" ht="16.5" customHeight="1">
      <c r="B318" s="129"/>
      <c r="C318" s="130" t="s">
        <v>546</v>
      </c>
      <c r="D318" s="130" t="s">
        <v>123</v>
      </c>
      <c r="E318" s="131" t="s">
        <v>547</v>
      </c>
      <c r="F318" s="132" t="s">
        <v>548</v>
      </c>
      <c r="G318" s="133" t="s">
        <v>335</v>
      </c>
      <c r="H318" s="134">
        <v>15.840999999999999</v>
      </c>
      <c r="I318" s="134"/>
      <c r="J318" s="134">
        <f t="shared" si="0"/>
        <v>0</v>
      </c>
      <c r="K318" s="135"/>
      <c r="L318" s="27"/>
      <c r="M318" s="136" t="s">
        <v>1</v>
      </c>
      <c r="N318" s="137" t="s">
        <v>37</v>
      </c>
      <c r="O318" s="138">
        <v>0</v>
      </c>
      <c r="P318" s="138">
        <f t="shared" si="1"/>
        <v>0</v>
      </c>
      <c r="Q318" s="138">
        <v>0</v>
      </c>
      <c r="R318" s="138">
        <f t="shared" si="2"/>
        <v>0</v>
      </c>
      <c r="S318" s="138">
        <v>0</v>
      </c>
      <c r="T318" s="139">
        <f t="shared" si="3"/>
        <v>0</v>
      </c>
      <c r="AR318" s="140" t="s">
        <v>450</v>
      </c>
      <c r="AT318" s="140" t="s">
        <v>123</v>
      </c>
      <c r="AU318" s="140" t="s">
        <v>128</v>
      </c>
      <c r="AY318" s="15" t="s">
        <v>121</v>
      </c>
      <c r="BE318" s="141">
        <f t="shared" si="4"/>
        <v>0</v>
      </c>
      <c r="BF318" s="141">
        <f t="shared" si="5"/>
        <v>0</v>
      </c>
      <c r="BG318" s="141">
        <f t="shared" si="6"/>
        <v>0</v>
      </c>
      <c r="BH318" s="141">
        <f t="shared" si="7"/>
        <v>0</v>
      </c>
      <c r="BI318" s="141">
        <f t="shared" si="8"/>
        <v>0</v>
      </c>
      <c r="BJ318" s="15" t="s">
        <v>128</v>
      </c>
      <c r="BK318" s="142">
        <f t="shared" si="9"/>
        <v>0</v>
      </c>
      <c r="BL318" s="15" t="s">
        <v>450</v>
      </c>
      <c r="BM318" s="140" t="s">
        <v>549</v>
      </c>
    </row>
    <row r="319" spans="2:65" s="11" customFormat="1" ht="22.9" customHeight="1">
      <c r="B319" s="118"/>
      <c r="D319" s="119" t="s">
        <v>70</v>
      </c>
      <c r="E319" s="127" t="s">
        <v>550</v>
      </c>
      <c r="F319" s="127" t="s">
        <v>551</v>
      </c>
      <c r="J319" s="128">
        <f>BK319</f>
        <v>0</v>
      </c>
      <c r="L319" s="118"/>
      <c r="M319" s="122"/>
      <c r="P319" s="123">
        <f>SUM(P320:P324)</f>
        <v>0</v>
      </c>
      <c r="R319" s="123">
        <f>SUM(R320:R324)</f>
        <v>0</v>
      </c>
      <c r="T319" s="124">
        <f>SUM(T320:T324)</f>
        <v>0</v>
      </c>
      <c r="AR319" s="119" t="s">
        <v>137</v>
      </c>
      <c r="AT319" s="125" t="s">
        <v>70</v>
      </c>
      <c r="AU319" s="125" t="s">
        <v>79</v>
      </c>
      <c r="AY319" s="119" t="s">
        <v>121</v>
      </c>
      <c r="BK319" s="126">
        <f>SUM(BK320:BK324)</f>
        <v>0</v>
      </c>
    </row>
    <row r="320" spans="2:65" s="1" customFormat="1" ht="16.5" customHeight="1">
      <c r="B320" s="129"/>
      <c r="C320" s="130" t="s">
        <v>552</v>
      </c>
      <c r="D320" s="130" t="s">
        <v>123</v>
      </c>
      <c r="E320" s="131" t="s">
        <v>553</v>
      </c>
      <c r="F320" s="132" t="s">
        <v>554</v>
      </c>
      <c r="G320" s="133" t="s">
        <v>419</v>
      </c>
      <c r="H320" s="134">
        <v>11633</v>
      </c>
      <c r="I320" s="134"/>
      <c r="J320" s="134">
        <f>ROUND(I320*H320,3)</f>
        <v>0</v>
      </c>
      <c r="K320" s="135"/>
      <c r="L320" s="27"/>
      <c r="M320" s="136" t="s">
        <v>1</v>
      </c>
      <c r="N320" s="137" t="s">
        <v>37</v>
      </c>
      <c r="O320" s="138">
        <v>0</v>
      </c>
      <c r="P320" s="138">
        <f>O320*H320</f>
        <v>0</v>
      </c>
      <c r="Q320" s="138">
        <v>0</v>
      </c>
      <c r="R320" s="138">
        <f>Q320*H320</f>
        <v>0</v>
      </c>
      <c r="S320" s="138">
        <v>0</v>
      </c>
      <c r="T320" s="139">
        <f>S320*H320</f>
        <v>0</v>
      </c>
      <c r="AR320" s="140" t="s">
        <v>450</v>
      </c>
      <c r="AT320" s="140" t="s">
        <v>123</v>
      </c>
      <c r="AU320" s="140" t="s">
        <v>128</v>
      </c>
      <c r="AY320" s="15" t="s">
        <v>121</v>
      </c>
      <c r="BE320" s="141">
        <f>IF(N320="základná",J320,0)</f>
        <v>0</v>
      </c>
      <c r="BF320" s="141">
        <f>IF(N320="znížená",J320,0)</f>
        <v>0</v>
      </c>
      <c r="BG320" s="141">
        <f>IF(N320="zákl. prenesená",J320,0)</f>
        <v>0</v>
      </c>
      <c r="BH320" s="141">
        <f>IF(N320="zníž. prenesená",J320,0)</f>
        <v>0</v>
      </c>
      <c r="BI320" s="141">
        <f>IF(N320="nulová",J320,0)</f>
        <v>0</v>
      </c>
      <c r="BJ320" s="15" t="s">
        <v>128</v>
      </c>
      <c r="BK320" s="142">
        <f>ROUND(I320*H320,3)</f>
        <v>0</v>
      </c>
      <c r="BL320" s="15" t="s">
        <v>450</v>
      </c>
      <c r="BM320" s="140" t="s">
        <v>555</v>
      </c>
    </row>
    <row r="321" spans="2:65" s="12" customFormat="1">
      <c r="B321" s="143"/>
      <c r="D321" s="144" t="s">
        <v>130</v>
      </c>
      <c r="E321" s="145" t="s">
        <v>1</v>
      </c>
      <c r="F321" s="146" t="s">
        <v>556</v>
      </c>
      <c r="H321" s="147">
        <v>11633</v>
      </c>
      <c r="L321" s="143"/>
      <c r="M321" s="148"/>
      <c r="T321" s="149"/>
      <c r="AT321" s="145" t="s">
        <v>130</v>
      </c>
      <c r="AU321" s="145" t="s">
        <v>128</v>
      </c>
      <c r="AV321" s="12" t="s">
        <v>128</v>
      </c>
      <c r="AW321" s="12" t="s">
        <v>27</v>
      </c>
      <c r="AX321" s="12" t="s">
        <v>71</v>
      </c>
      <c r="AY321" s="145" t="s">
        <v>121</v>
      </c>
    </row>
    <row r="322" spans="2:65" s="13" customFormat="1">
      <c r="B322" s="150"/>
      <c r="D322" s="144" t="s">
        <v>130</v>
      </c>
      <c r="E322" s="151" t="s">
        <v>1</v>
      </c>
      <c r="F322" s="152" t="s">
        <v>132</v>
      </c>
      <c r="H322" s="153">
        <v>11633</v>
      </c>
      <c r="L322" s="150"/>
      <c r="M322" s="154"/>
      <c r="T322" s="155"/>
      <c r="AT322" s="151" t="s">
        <v>130</v>
      </c>
      <c r="AU322" s="151" t="s">
        <v>128</v>
      </c>
      <c r="AV322" s="13" t="s">
        <v>127</v>
      </c>
      <c r="AW322" s="13" t="s">
        <v>27</v>
      </c>
      <c r="AX322" s="13" t="s">
        <v>79</v>
      </c>
      <c r="AY322" s="151" t="s">
        <v>121</v>
      </c>
    </row>
    <row r="323" spans="2:65" s="1" customFormat="1" ht="16.5" customHeight="1">
      <c r="B323" s="129"/>
      <c r="C323" s="156" t="s">
        <v>557</v>
      </c>
      <c r="D323" s="156" t="s">
        <v>324</v>
      </c>
      <c r="E323" s="157" t="s">
        <v>558</v>
      </c>
      <c r="F323" s="158" t="s">
        <v>559</v>
      </c>
      <c r="G323" s="159" t="s">
        <v>419</v>
      </c>
      <c r="H323" s="160">
        <v>11633</v>
      </c>
      <c r="I323" s="160"/>
      <c r="J323" s="160">
        <f>ROUND(I323*H323,3)</f>
        <v>0</v>
      </c>
      <c r="K323" s="161"/>
      <c r="L323" s="162"/>
      <c r="M323" s="163" t="s">
        <v>1</v>
      </c>
      <c r="N323" s="164" t="s">
        <v>37</v>
      </c>
      <c r="O323" s="138">
        <v>0</v>
      </c>
      <c r="P323" s="138">
        <f>O323*H323</f>
        <v>0</v>
      </c>
      <c r="Q323" s="138">
        <v>0</v>
      </c>
      <c r="R323" s="138">
        <f>Q323*H323</f>
        <v>0</v>
      </c>
      <c r="S323" s="138">
        <v>0</v>
      </c>
      <c r="T323" s="139">
        <f>S323*H323</f>
        <v>0</v>
      </c>
      <c r="AR323" s="140" t="s">
        <v>455</v>
      </c>
      <c r="AT323" s="140" t="s">
        <v>324</v>
      </c>
      <c r="AU323" s="140" t="s">
        <v>128</v>
      </c>
      <c r="AY323" s="15" t="s">
        <v>121</v>
      </c>
      <c r="BE323" s="141">
        <f>IF(N323="základná",J323,0)</f>
        <v>0</v>
      </c>
      <c r="BF323" s="141">
        <f>IF(N323="znížená",J323,0)</f>
        <v>0</v>
      </c>
      <c r="BG323" s="141">
        <f>IF(N323="zákl. prenesená",J323,0)</f>
        <v>0</v>
      </c>
      <c r="BH323" s="141">
        <f>IF(N323="zníž. prenesená",J323,0)</f>
        <v>0</v>
      </c>
      <c r="BI323" s="141">
        <f>IF(N323="nulová",J323,0)</f>
        <v>0</v>
      </c>
      <c r="BJ323" s="15" t="s">
        <v>128</v>
      </c>
      <c r="BK323" s="142">
        <f>ROUND(I323*H323,3)</f>
        <v>0</v>
      </c>
      <c r="BL323" s="15" t="s">
        <v>450</v>
      </c>
      <c r="BM323" s="140" t="s">
        <v>560</v>
      </c>
    </row>
    <row r="324" spans="2:65" s="1" customFormat="1" ht="16.5" customHeight="1">
      <c r="B324" s="129"/>
      <c r="C324" s="130" t="s">
        <v>561</v>
      </c>
      <c r="D324" s="130" t="s">
        <v>123</v>
      </c>
      <c r="E324" s="131" t="s">
        <v>562</v>
      </c>
      <c r="F324" s="132" t="s">
        <v>563</v>
      </c>
      <c r="G324" s="133" t="s">
        <v>335</v>
      </c>
      <c r="H324" s="134">
        <v>100.23</v>
      </c>
      <c r="I324" s="134"/>
      <c r="J324" s="134">
        <f>ROUND(I324*H324,3)</f>
        <v>0</v>
      </c>
      <c r="K324" s="135"/>
      <c r="L324" s="27"/>
      <c r="M324" s="165" t="s">
        <v>1</v>
      </c>
      <c r="N324" s="166" t="s">
        <v>37</v>
      </c>
      <c r="O324" s="167">
        <v>0</v>
      </c>
      <c r="P324" s="167">
        <f>O324*H324</f>
        <v>0</v>
      </c>
      <c r="Q324" s="167">
        <v>0</v>
      </c>
      <c r="R324" s="167">
        <f>Q324*H324</f>
        <v>0</v>
      </c>
      <c r="S324" s="167">
        <v>0</v>
      </c>
      <c r="T324" s="168">
        <f>S324*H324</f>
        <v>0</v>
      </c>
      <c r="AR324" s="140" t="s">
        <v>450</v>
      </c>
      <c r="AT324" s="140" t="s">
        <v>123</v>
      </c>
      <c r="AU324" s="140" t="s">
        <v>128</v>
      </c>
      <c r="AY324" s="15" t="s">
        <v>121</v>
      </c>
      <c r="BE324" s="141">
        <f>IF(N324="základná",J324,0)</f>
        <v>0</v>
      </c>
      <c r="BF324" s="141">
        <f>IF(N324="znížená",J324,0)</f>
        <v>0</v>
      </c>
      <c r="BG324" s="141">
        <f>IF(N324="zákl. prenesená",J324,0)</f>
        <v>0</v>
      </c>
      <c r="BH324" s="141">
        <f>IF(N324="zníž. prenesená",J324,0)</f>
        <v>0</v>
      </c>
      <c r="BI324" s="141">
        <f>IF(N324="nulová",J324,0)</f>
        <v>0</v>
      </c>
      <c r="BJ324" s="15" t="s">
        <v>128</v>
      </c>
      <c r="BK324" s="142">
        <f>ROUND(I324*H324,3)</f>
        <v>0</v>
      </c>
      <c r="BL324" s="15" t="s">
        <v>450</v>
      </c>
      <c r="BM324" s="140" t="s">
        <v>564</v>
      </c>
    </row>
    <row r="325" spans="2:65" s="1" customFormat="1" ht="6.95" customHeight="1">
      <c r="B325" s="42"/>
      <c r="C325" s="43"/>
      <c r="D325" s="43"/>
      <c r="E325" s="43"/>
      <c r="F325" s="43"/>
      <c r="G325" s="43"/>
      <c r="H325" s="43"/>
      <c r="I325" s="43"/>
      <c r="J325" s="43"/>
      <c r="K325" s="43"/>
      <c r="L325" s="27"/>
    </row>
  </sheetData>
  <autoFilter ref="C132:K324"/>
  <mergeCells count="9">
    <mergeCell ref="E87:H87"/>
    <mergeCell ref="E123:H123"/>
    <mergeCell ref="E125:H125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Pracovné hárky</vt:lpstr>
      </vt:variant>
      <vt:variant>
        <vt:i4>2</vt:i4>
      </vt:variant>
      <vt:variant>
        <vt:lpstr>Pomenované rozsahy</vt:lpstr>
      </vt:variant>
      <vt:variant>
        <vt:i4>4</vt:i4>
      </vt:variant>
    </vt:vector>
  </HeadingPairs>
  <TitlesOfParts>
    <vt:vector size="6" baseType="lpstr">
      <vt:lpstr>Rekapitulácia stavby</vt:lpstr>
      <vt:lpstr>01 - ASR</vt:lpstr>
      <vt:lpstr>'01 - ASR'!Názvy_tlače</vt:lpstr>
      <vt:lpstr>'Rekapitulácia stavby'!Názvy_tlače</vt:lpstr>
      <vt:lpstr>'01 - ASR'!Oblasť_tlače</vt:lpstr>
      <vt:lpstr>'Rekapitulácia stavby'!Oblasť_tlače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pocitac-PC\pocitac</dc:creator>
  <cp:lastModifiedBy>Admin</cp:lastModifiedBy>
  <dcterms:created xsi:type="dcterms:W3CDTF">2022-06-22T16:26:12Z</dcterms:created>
  <dcterms:modified xsi:type="dcterms:W3CDTF">2023-11-10T07:31:10Z</dcterms:modified>
</cp:coreProperties>
</file>