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Rekapitulácia stavby" sheetId="1" r:id="rId1"/>
    <sheet name="01 - SO 01 Vlastná stavba" sheetId="2" r:id="rId2"/>
    <sheet name="02 - SO 02 Búracie práce" sheetId="3" r:id="rId3"/>
    <sheet name="Hárok1" sheetId="6" r:id="rId4"/>
  </sheets>
  <definedNames>
    <definedName name="_xlnm._FilterDatabase" localSheetId="1" hidden="1">'01 - SO 01 Vlastná stavba'!$C$126:$K$282</definedName>
    <definedName name="_xlnm._FilterDatabase" localSheetId="2" hidden="1">'02 - SO 02 Búracie práce'!$C$121:$K$145</definedName>
    <definedName name="_xlnm.Print_Titles" localSheetId="1">'01 - SO 01 Vlastná stavba'!$126:$126</definedName>
    <definedName name="_xlnm.Print_Titles" localSheetId="2">'02 - SO 02 Búracie práce'!$121:$121</definedName>
    <definedName name="_xlnm.Print_Titles" localSheetId="0">'Rekapitulácia stavby'!$92:$92</definedName>
    <definedName name="_xlnm.Print_Area" localSheetId="1">'01 - SO 01 Vlastná stavba'!$C$4:$J$76,'01 - SO 01 Vlastná stavba'!$C$82:$J$108,'01 - SO 01 Vlastná stavba'!$C$114:$J$282</definedName>
    <definedName name="_xlnm.Print_Area" localSheetId="2">'02 - SO 02 Búracie práce'!$C$4:$J$76,'02 - SO 02 Búracie práce'!$C$82:$J$103,'02 - SO 02 Búracie práce'!$C$109:$J$145</definedName>
    <definedName name="_xlnm.Print_Area" localSheetId="0">'Rekapitulácia stavby'!$D$4:$AO$76,'Rekapitulácia stavby'!$C$82:$AQ$99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3"/>
  <c r="J36"/>
  <c r="AY96" i="1" s="1"/>
  <c r="J35" i="3"/>
  <c r="AX96" i="1" s="1"/>
  <c r="BI145" i="3"/>
  <c r="BH145"/>
  <c r="BG145"/>
  <c r="BE145"/>
  <c r="T145"/>
  <c r="R145"/>
  <c r="P145"/>
  <c r="BI144"/>
  <c r="BH144"/>
  <c r="BG144"/>
  <c r="BE144"/>
  <c r="T144"/>
  <c r="R144"/>
  <c r="P144"/>
  <c r="BI142"/>
  <c r="BH142"/>
  <c r="BG142"/>
  <c r="BE142"/>
  <c r="T142"/>
  <c r="R142"/>
  <c r="P142"/>
  <c r="BI140"/>
  <c r="BH140"/>
  <c r="BG140"/>
  <c r="BE140"/>
  <c r="T140"/>
  <c r="R140"/>
  <c r="P140"/>
  <c r="BI138"/>
  <c r="BH138"/>
  <c r="BG138"/>
  <c r="BE138"/>
  <c r="T138"/>
  <c r="R138"/>
  <c r="P138"/>
  <c r="BI136"/>
  <c r="BH136"/>
  <c r="BG136"/>
  <c r="BE136"/>
  <c r="T136"/>
  <c r="R136"/>
  <c r="P136"/>
  <c r="BI134"/>
  <c r="BH134"/>
  <c r="BG134"/>
  <c r="BE134"/>
  <c r="T134"/>
  <c r="R134"/>
  <c r="P134"/>
  <c r="BI130"/>
  <c r="BH130"/>
  <c r="BG130"/>
  <c r="BE130"/>
  <c r="T130"/>
  <c r="R130"/>
  <c r="P130"/>
  <c r="BI128"/>
  <c r="BH128"/>
  <c r="BG128"/>
  <c r="BE128"/>
  <c r="T128"/>
  <c r="R128"/>
  <c r="P128"/>
  <c r="BI125"/>
  <c r="BH125"/>
  <c r="BG125"/>
  <c r="BE125"/>
  <c r="T125"/>
  <c r="R125"/>
  <c r="P125"/>
  <c r="J118"/>
  <c r="F118"/>
  <c r="F116"/>
  <c r="E114"/>
  <c r="J91"/>
  <c r="F91"/>
  <c r="F89"/>
  <c r="E87"/>
  <c r="J24"/>
  <c r="E24"/>
  <c r="J92" s="1"/>
  <c r="J23"/>
  <c r="J18"/>
  <c r="E18"/>
  <c r="F119" s="1"/>
  <c r="J17"/>
  <c r="J12"/>
  <c r="J116" s="1"/>
  <c r="E7"/>
  <c r="E112" s="1"/>
  <c r="J37" i="2"/>
  <c r="J36"/>
  <c r="AY95" i="1" s="1"/>
  <c r="J35" i="2"/>
  <c r="AX95" i="1" s="1"/>
  <c r="BI282" i="2"/>
  <c r="BH282"/>
  <c r="BG282"/>
  <c r="BE282"/>
  <c r="T282"/>
  <c r="R282"/>
  <c r="P282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69"/>
  <c r="BH269"/>
  <c r="BG269"/>
  <c r="BE269"/>
  <c r="T269"/>
  <c r="R269"/>
  <c r="P269"/>
  <c r="BI267"/>
  <c r="BH267"/>
  <c r="BG267"/>
  <c r="BE267"/>
  <c r="T267"/>
  <c r="R267"/>
  <c r="P267"/>
  <c r="BI266"/>
  <c r="BH266"/>
  <c r="BG266"/>
  <c r="BE266"/>
  <c r="T266"/>
  <c r="R266"/>
  <c r="P266"/>
  <c r="BI264"/>
  <c r="BH264"/>
  <c r="BG264"/>
  <c r="BE264"/>
  <c r="T264"/>
  <c r="R264"/>
  <c r="P264"/>
  <c r="BI262"/>
  <c r="BH262"/>
  <c r="BG262"/>
  <c r="BE262"/>
  <c r="T262"/>
  <c r="R262"/>
  <c r="P262"/>
  <c r="BI257"/>
  <c r="BH257"/>
  <c r="BG257"/>
  <c r="BE257"/>
  <c r="T257"/>
  <c r="R257"/>
  <c r="P257"/>
  <c r="BI255"/>
  <c r="BH255"/>
  <c r="BG255"/>
  <c r="BE255"/>
  <c r="T255"/>
  <c r="R255"/>
  <c r="P255"/>
  <c r="BI253"/>
  <c r="BH253"/>
  <c r="BG253"/>
  <c r="BE253"/>
  <c r="T253"/>
  <c r="R253"/>
  <c r="P253"/>
  <c r="BI252"/>
  <c r="BH252"/>
  <c r="BG252"/>
  <c r="BE252"/>
  <c r="T252"/>
  <c r="R252"/>
  <c r="P252"/>
  <c r="BI250"/>
  <c r="BH250"/>
  <c r="BG250"/>
  <c r="BE250"/>
  <c r="T250"/>
  <c r="R250"/>
  <c r="P250"/>
  <c r="BI248"/>
  <c r="BH248"/>
  <c r="BG248"/>
  <c r="BE248"/>
  <c r="T248"/>
  <c r="R248"/>
  <c r="P248"/>
  <c r="BI246"/>
  <c r="BH246"/>
  <c r="BG246"/>
  <c r="BE246"/>
  <c r="T246"/>
  <c r="R246"/>
  <c r="P246"/>
  <c r="BI245"/>
  <c r="BH245"/>
  <c r="BG245"/>
  <c r="BE245"/>
  <c r="T245"/>
  <c r="R245"/>
  <c r="P245"/>
  <c r="BI243"/>
  <c r="BH243"/>
  <c r="BG243"/>
  <c r="BE243"/>
  <c r="T243"/>
  <c r="R243"/>
  <c r="P243"/>
  <c r="BI241"/>
  <c r="BH241"/>
  <c r="BG241"/>
  <c r="BE241"/>
  <c r="T241"/>
  <c r="R241"/>
  <c r="P241"/>
  <c r="BI240"/>
  <c r="BH240"/>
  <c r="BG240"/>
  <c r="BE240"/>
  <c r="T240"/>
  <c r="R240"/>
  <c r="P240"/>
  <c r="BI237"/>
  <c r="BH237"/>
  <c r="BG237"/>
  <c r="BE237"/>
  <c r="T237"/>
  <c r="R237"/>
  <c r="P237"/>
  <c r="BI236"/>
  <c r="BH236"/>
  <c r="BG236"/>
  <c r="BE236"/>
  <c r="T236"/>
  <c r="R236"/>
  <c r="P236"/>
  <c r="BI233"/>
  <c r="BH233"/>
  <c r="BG233"/>
  <c r="BE233"/>
  <c r="T233"/>
  <c r="T232" s="1"/>
  <c r="R233"/>
  <c r="R232" s="1"/>
  <c r="P233"/>
  <c r="P232" s="1"/>
  <c r="BI230"/>
  <c r="BH230"/>
  <c r="BG230"/>
  <c r="BE230"/>
  <c r="T230"/>
  <c r="T229" s="1"/>
  <c r="R230"/>
  <c r="R229" s="1"/>
  <c r="P230"/>
  <c r="P229" s="1"/>
  <c r="BI227"/>
  <c r="BH227"/>
  <c r="BG227"/>
  <c r="BE227"/>
  <c r="T227"/>
  <c r="R227"/>
  <c r="P227"/>
  <c r="BI221"/>
  <c r="BH221"/>
  <c r="BG221"/>
  <c r="BE221"/>
  <c r="T221"/>
  <c r="R221"/>
  <c r="P221"/>
  <c r="BI220"/>
  <c r="BH220"/>
  <c r="BG220"/>
  <c r="BE220"/>
  <c r="T220"/>
  <c r="R220"/>
  <c r="P220"/>
  <c r="BI216"/>
  <c r="BH216"/>
  <c r="BG216"/>
  <c r="BE216"/>
  <c r="T216"/>
  <c r="R216"/>
  <c r="P216"/>
  <c r="BI209"/>
  <c r="BH209"/>
  <c r="BG209"/>
  <c r="BE209"/>
  <c r="T209"/>
  <c r="R209"/>
  <c r="P209"/>
  <c r="BI201"/>
  <c r="BH201"/>
  <c r="BG201"/>
  <c r="BE201"/>
  <c r="T201"/>
  <c r="R201"/>
  <c r="P201"/>
  <c r="BI200"/>
  <c r="BH200"/>
  <c r="BG200"/>
  <c r="BE200"/>
  <c r="T200"/>
  <c r="R200"/>
  <c r="P200"/>
  <c r="BI193"/>
  <c r="BH193"/>
  <c r="BG193"/>
  <c r="BE193"/>
  <c r="T193"/>
  <c r="R193"/>
  <c r="P193"/>
  <c r="BI186"/>
  <c r="BH186"/>
  <c r="BG186"/>
  <c r="BE186"/>
  <c r="T186"/>
  <c r="R186"/>
  <c r="P186"/>
  <c r="BI183"/>
  <c r="BH183"/>
  <c r="BG183"/>
  <c r="BE183"/>
  <c r="T183"/>
  <c r="R183"/>
  <c r="P183"/>
  <c r="BI182"/>
  <c r="BH182"/>
  <c r="BG182"/>
  <c r="BE182"/>
  <c r="T182"/>
  <c r="R182"/>
  <c r="P182"/>
  <c r="BI180"/>
  <c r="BH180"/>
  <c r="BG180"/>
  <c r="BE180"/>
  <c r="T180"/>
  <c r="R180"/>
  <c r="P180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69"/>
  <c r="BH169"/>
  <c r="BG169"/>
  <c r="BE169"/>
  <c r="T169"/>
  <c r="R169"/>
  <c r="P169"/>
  <c r="BI164"/>
  <c r="BH164"/>
  <c r="BG164"/>
  <c r="BE164"/>
  <c r="T164"/>
  <c r="R164"/>
  <c r="P164"/>
  <c r="BI154"/>
  <c r="BH154"/>
  <c r="BG154"/>
  <c r="BE154"/>
  <c r="T154"/>
  <c r="R154"/>
  <c r="P154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R148"/>
  <c r="P148"/>
  <c r="BI146"/>
  <c r="BH146"/>
  <c r="BG146"/>
  <c r="BE146"/>
  <c r="T146"/>
  <c r="R146"/>
  <c r="P146"/>
  <c r="BI141"/>
  <c r="BH141"/>
  <c r="BG141"/>
  <c r="BE141"/>
  <c r="T141"/>
  <c r="R141"/>
  <c r="P141"/>
  <c r="BI139"/>
  <c r="BH139"/>
  <c r="BG139"/>
  <c r="BE139"/>
  <c r="T139"/>
  <c r="R139"/>
  <c r="P139"/>
  <c r="BI135"/>
  <c r="BH135"/>
  <c r="BG135"/>
  <c r="BE135"/>
  <c r="T135"/>
  <c r="R135"/>
  <c r="P135"/>
  <c r="BI132"/>
  <c r="BH132"/>
  <c r="BG132"/>
  <c r="BE132"/>
  <c r="T132"/>
  <c r="R132"/>
  <c r="P132"/>
  <c r="BI130"/>
  <c r="BH130"/>
  <c r="BG130"/>
  <c r="BE130"/>
  <c r="T130"/>
  <c r="R130"/>
  <c r="P130"/>
  <c r="J123"/>
  <c r="F123"/>
  <c r="F121"/>
  <c r="E119"/>
  <c r="J91"/>
  <c r="F91"/>
  <c r="F89"/>
  <c r="E87"/>
  <c r="J24"/>
  <c r="E24"/>
  <c r="J124" s="1"/>
  <c r="J23"/>
  <c r="J18"/>
  <c r="E18"/>
  <c r="F124" s="1"/>
  <c r="J17"/>
  <c r="J12"/>
  <c r="J121" s="1"/>
  <c r="E7"/>
  <c r="E117" s="1"/>
  <c r="L90" i="1"/>
  <c r="AM90"/>
  <c r="AM89"/>
  <c r="L89"/>
  <c r="AM87"/>
  <c r="L87"/>
  <c r="L85"/>
  <c r="L84"/>
  <c r="J280" i="2"/>
  <c r="J276"/>
  <c r="J266"/>
  <c r="J246"/>
  <c r="BK233"/>
  <c r="BK216"/>
  <c r="J139"/>
  <c r="BK280"/>
  <c r="J272"/>
  <c r="J264"/>
  <c r="BK253"/>
  <c r="J240"/>
  <c r="BK183"/>
  <c r="J177"/>
  <c r="J135"/>
  <c r="BK277"/>
  <c r="BK269"/>
  <c r="BK255"/>
  <c r="BK245"/>
  <c r="BK221"/>
  <c r="J186"/>
  <c r="J175"/>
  <c r="BK151"/>
  <c r="BK275"/>
  <c r="BK267"/>
  <c r="BK241"/>
  <c r="J201"/>
  <c r="BK175"/>
  <c r="J151"/>
  <c r="BK141"/>
  <c r="BK128" i="3"/>
  <c r="J130"/>
  <c r="BK144"/>
  <c r="J145"/>
  <c r="J128"/>
  <c r="BK279" i="2"/>
  <c r="J267"/>
  <c r="J248"/>
  <c r="BK240"/>
  <c r="BK227"/>
  <c r="J193"/>
  <c r="J141"/>
  <c r="J279"/>
  <c r="J269"/>
  <c r="BK257"/>
  <c r="BK243"/>
  <c r="J216"/>
  <c r="BK180"/>
  <c r="BK146"/>
  <c r="BK282"/>
  <c r="J273"/>
  <c r="BK262"/>
  <c r="BK250"/>
  <c r="J227"/>
  <c r="BK201"/>
  <c r="BK177"/>
  <c r="J154"/>
  <c r="J130"/>
  <c r="BK273"/>
  <c r="BK246"/>
  <c r="J233"/>
  <c r="BK186"/>
  <c r="BK169"/>
  <c r="BK150"/>
  <c r="BK132"/>
  <c r="J134" i="3"/>
  <c r="BK134"/>
  <c r="BK142"/>
  <c r="BK136"/>
  <c r="BK125"/>
  <c r="J278" i="2"/>
  <c r="BK271"/>
  <c r="BK252"/>
  <c r="BK236"/>
  <c r="J220"/>
  <c r="BK174"/>
  <c r="J132"/>
  <c r="BK278"/>
  <c r="J271"/>
  <c r="J262"/>
  <c r="BK248"/>
  <c r="BK237"/>
  <c r="BK182"/>
  <c r="J150"/>
  <c r="AS94" i="1"/>
  <c r="J253" i="2"/>
  <c r="BK230"/>
  <c r="J209"/>
  <c r="J182"/>
  <c r="BK164"/>
  <c r="BK135"/>
  <c r="BK272"/>
  <c r="J243"/>
  <c r="J221"/>
  <c r="BK193"/>
  <c r="J174"/>
  <c r="J148"/>
  <c r="J140" i="3"/>
  <c r="J136"/>
  <c r="BK145"/>
  <c r="J138"/>
  <c r="BK130"/>
  <c r="J277" i="2"/>
  <c r="J275"/>
  <c r="J257"/>
  <c r="J245"/>
  <c r="J230"/>
  <c r="BK200"/>
  <c r="BK148"/>
  <c r="J282"/>
  <c r="BK276"/>
  <c r="BK266"/>
  <c r="J250"/>
  <c r="J241"/>
  <c r="BK209"/>
  <c r="J164"/>
  <c r="BK130"/>
  <c r="BK274"/>
  <c r="BK264"/>
  <c r="J252"/>
  <c r="J237"/>
  <c r="BK220"/>
  <c r="J183"/>
  <c r="J169"/>
  <c r="BK139"/>
  <c r="J274"/>
  <c r="J255"/>
  <c r="J236"/>
  <c r="J200"/>
  <c r="J180"/>
  <c r="BK154"/>
  <c r="J146"/>
  <c r="J142" i="3"/>
  <c r="BK138"/>
  <c r="J125"/>
  <c r="BK140"/>
  <c r="J144"/>
  <c r="BK129" i="2" l="1"/>
  <c r="J129" s="1"/>
  <c r="J98" s="1"/>
  <c r="BK153"/>
  <c r="J153" s="1"/>
  <c r="J99" s="1"/>
  <c r="P185"/>
  <c r="P208"/>
  <c r="R235"/>
  <c r="T242"/>
  <c r="R249"/>
  <c r="R124" i="3"/>
  <c r="R123" s="1"/>
  <c r="T133"/>
  <c r="T137"/>
  <c r="T141"/>
  <c r="P129" i="2"/>
  <c r="R153"/>
  <c r="BK185"/>
  <c r="J185" s="1"/>
  <c r="J100" s="1"/>
  <c r="BK208"/>
  <c r="J208" s="1"/>
  <c r="J101" s="1"/>
  <c r="P235"/>
  <c r="BK242"/>
  <c r="J242" s="1"/>
  <c r="J106" s="1"/>
  <c r="BK249"/>
  <c r="J249" s="1"/>
  <c r="J107" s="1"/>
  <c r="P124" i="3"/>
  <c r="P123" s="1"/>
  <c r="R133"/>
  <c r="R137"/>
  <c r="R141"/>
  <c r="T129" i="2"/>
  <c r="P153"/>
  <c r="R185"/>
  <c r="T208"/>
  <c r="T235"/>
  <c r="R242"/>
  <c r="T249"/>
  <c r="T124" i="3"/>
  <c r="T123" s="1"/>
  <c r="BK133"/>
  <c r="J133" s="1"/>
  <c r="J100" s="1"/>
  <c r="BK137"/>
  <c r="J137" s="1"/>
  <c r="J101" s="1"/>
  <c r="P141"/>
  <c r="R129" i="2"/>
  <c r="T153"/>
  <c r="T185"/>
  <c r="R208"/>
  <c r="BK235"/>
  <c r="J235" s="1"/>
  <c r="J105" s="1"/>
  <c r="P242"/>
  <c r="P249"/>
  <c r="BK124" i="3"/>
  <c r="J124" s="1"/>
  <c r="J98" s="1"/>
  <c r="P133"/>
  <c r="P137"/>
  <c r="BK141"/>
  <c r="J141" s="1"/>
  <c r="J102" s="1"/>
  <c r="BK229" i="2"/>
  <c r="J229" s="1"/>
  <c r="J102" s="1"/>
  <c r="BK232"/>
  <c r="J232" s="1"/>
  <c r="J103" s="1"/>
  <c r="E85" i="3"/>
  <c r="BF125"/>
  <c r="BF142"/>
  <c r="J89"/>
  <c r="J119"/>
  <c r="BF136"/>
  <c r="BF145"/>
  <c r="F92"/>
  <c r="BF128"/>
  <c r="BF134"/>
  <c r="BF144"/>
  <c r="BF130"/>
  <c r="BF138"/>
  <c r="BF140"/>
  <c r="E85" i="2"/>
  <c r="J92"/>
  <c r="BF141"/>
  <c r="BF146"/>
  <c r="BF169"/>
  <c r="BF182"/>
  <c r="BF186"/>
  <c r="BF193"/>
  <c r="BF200"/>
  <c r="BF220"/>
  <c r="BF230"/>
  <c r="BF233"/>
  <c r="BF248"/>
  <c r="BF250"/>
  <c r="BF252"/>
  <c r="BF253"/>
  <c r="BF266"/>
  <c r="BF273"/>
  <c r="J89"/>
  <c r="F92"/>
  <c r="BF135"/>
  <c r="BF150"/>
  <c r="BF183"/>
  <c r="BF201"/>
  <c r="BF221"/>
  <c r="BF236"/>
  <c r="BF240"/>
  <c r="BF255"/>
  <c r="BF277"/>
  <c r="BF278"/>
  <c r="BF279"/>
  <c r="BF132"/>
  <c r="BF148"/>
  <c r="BF154"/>
  <c r="BF174"/>
  <c r="BF175"/>
  <c r="BF180"/>
  <c r="BF209"/>
  <c r="BF237"/>
  <c r="BF241"/>
  <c r="BF262"/>
  <c r="BF267"/>
  <c r="BF269"/>
  <c r="BF274"/>
  <c r="BF280"/>
  <c r="BF130"/>
  <c r="BF139"/>
  <c r="BF151"/>
  <c r="BF164"/>
  <c r="BF177"/>
  <c r="BF216"/>
  <c r="BF227"/>
  <c r="BF243"/>
  <c r="BF245"/>
  <c r="BF246"/>
  <c r="BF257"/>
  <c r="BF264"/>
  <c r="BF271"/>
  <c r="BF272"/>
  <c r="BF275"/>
  <c r="BF276"/>
  <c r="BF282"/>
  <c r="J33"/>
  <c r="AV95" i="1" s="1"/>
  <c r="F35" i="2"/>
  <c r="BB95" i="1" s="1"/>
  <c r="F36" i="2"/>
  <c r="BC95" i="1" s="1"/>
  <c r="J33" i="3"/>
  <c r="AV96" i="1" s="1"/>
  <c r="F35" i="3"/>
  <c r="BB96" i="1" s="1"/>
  <c r="F37" i="2"/>
  <c r="BD95" i="1" s="1"/>
  <c r="F33" i="3"/>
  <c r="AZ96" i="1" s="1"/>
  <c r="F36" i="3"/>
  <c r="BC96" i="1" s="1"/>
  <c r="F33" i="2"/>
  <c r="AZ95" i="1" s="1"/>
  <c r="F37" i="3"/>
  <c r="BD96" i="1" s="1"/>
  <c r="R234" i="2" l="1"/>
  <c r="P132" i="3"/>
  <c r="P122" s="1"/>
  <c r="AU96" i="1" s="1"/>
  <c r="T128" i="2"/>
  <c r="P234"/>
  <c r="T132" i="3"/>
  <c r="R128" i="2"/>
  <c r="T234"/>
  <c r="R132" i="3"/>
  <c r="R122" s="1"/>
  <c r="P128" i="2"/>
  <c r="T122" i="3"/>
  <c r="BK123"/>
  <c r="J123" s="1"/>
  <c r="J97" s="1"/>
  <c r="BK128" i="2"/>
  <c r="J128" s="1"/>
  <c r="J97" s="1"/>
  <c r="BK234"/>
  <c r="J234" s="1"/>
  <c r="J104" s="1"/>
  <c r="BK132" i="3"/>
  <c r="J132" s="1"/>
  <c r="J99" s="1"/>
  <c r="J34"/>
  <c r="AW96" i="1" s="1"/>
  <c r="AT96" s="1"/>
  <c r="BB94"/>
  <c r="W31" s="1"/>
  <c r="AZ94"/>
  <c r="AV94" s="1"/>
  <c r="AK29" s="1"/>
  <c r="J34" i="2"/>
  <c r="AW95" i="1" s="1"/>
  <c r="AT95" s="1"/>
  <c r="BD94"/>
  <c r="W33" s="1"/>
  <c r="BC94"/>
  <c r="AY94" s="1"/>
  <c r="F34" i="3"/>
  <c r="BA96" i="1" s="1"/>
  <c r="F34" i="2"/>
  <c r="BA95" i="1" s="1"/>
  <c r="T127" i="2" l="1"/>
  <c r="P127"/>
  <c r="AU95" i="1" s="1"/>
  <c r="AU94" s="1"/>
  <c r="R127" i="2"/>
  <c r="BK122" i="3"/>
  <c r="J122" s="1"/>
  <c r="J96" s="1"/>
  <c r="BK127" i="2"/>
  <c r="J127" s="1"/>
  <c r="J30" s="1"/>
  <c r="AG95" i="1" s="1"/>
  <c r="BA94"/>
  <c r="AW94" s="1"/>
  <c r="AK30" s="1"/>
  <c r="W29"/>
  <c r="AX94"/>
  <c r="W32"/>
  <c r="J39" i="2" l="1"/>
  <c r="J96"/>
  <c r="AN95" i="1"/>
  <c r="W30"/>
  <c r="J30" i="3"/>
  <c r="AG96" i="1" s="1"/>
  <c r="AT94"/>
  <c r="J39" i="3" l="1"/>
  <c r="AN96" i="1"/>
  <c r="AG94"/>
  <c r="AK26" s="1"/>
  <c r="AN94" l="1"/>
  <c r="AK35"/>
</calcChain>
</file>

<file path=xl/sharedStrings.xml><?xml version="1.0" encoding="utf-8"?>
<sst xmlns="http://schemas.openxmlformats.org/spreadsheetml/2006/main" count="2275" uniqueCount="480">
  <si>
    <t>Export Komplet</t>
  </si>
  <si>
    <t/>
  </si>
  <si>
    <t>2.0</t>
  </si>
  <si>
    <t>False</t>
  </si>
  <si>
    <t>{217ecbf7-5b51-454a-9662-045c8cbda354}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</si>
  <si>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</si>
  <si>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</si>
  <si>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</si>
  <si>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</si>
  <si>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</si>
  <si>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</si>
  <si>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</si>
  <si>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99-15</t>
  </si>
  <si>
    <t>Stavba:</t>
  </si>
  <si>
    <t>Stavebné úpravy maštale pre voľné ustajnenie HD,  p.č. 611 Pichne okr. Snina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</si>
  <si>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</si>
  <si>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</si>
  <si>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</si>
  <si>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</si>
  <si>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</si>
  <si>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</si>
  <si>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</si>
  <si>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36 472 166</t>
  </si>
  <si>
    <t>IČ DPH:</t>
  </si>
  <si>
    <t>SK202 156 6778</t>
  </si>
  <si>
    <t>Zhotoviteľ: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</si>
  <si>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</si>
  <si>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</si>
  <si>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</si>
  <si>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</si>
  <si>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</si>
  <si>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</si>
  <si>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</si>
  <si>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</si>
  <si>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</si>
  <si>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</si>
  <si>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</si>
  <si>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</si>
  <si>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</si>
  <si>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</si>
  <si>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</si>
  <si>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</si>
  <si>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</si>
  <si>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</si>
  <si>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</si>
  <si>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</si>
  <si>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</si>
  <si>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</si>
  <si>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</si>
  <si>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</si>
  <si>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</si>
  <si>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</si>
  <si>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</si>
  <si>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</si>
  <si>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</si>
  <si>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</si>
  <si>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</si>
  <si>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</si>
  <si>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</si>
  <si>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</si>
  <si>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</si>
  <si>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</si>
  <si>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</si>
  <si>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</si>
  <si>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</si>
  <si>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</si>
  <si>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</si>
  <si>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</si>
  <si>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</si>
  <si>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</si>
  <si>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</si>
  <si>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</si>
  <si>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</si>
  <si>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</si>
  <si>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</si>
  <si>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</si>
  <si>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SO 01 Vlastná stavba</t>
  </si>
  <si>
    <t>STA</t>
  </si>
  <si>
    <t>1</t>
  </si>
  <si>
    <t>{e990adc0-64c3-4604-b3ab-3d94c6fa3150}</t>
  </si>
  <si>
    <t>02</t>
  </si>
  <si>
    <t>SO 02 Búracie práce</t>
  </si>
  <si>
    <t>{5322e3a0-6162-45bf-a543-6b5f550dfa8a}</t>
  </si>
  <si>
    <t>KRYCÍ LIST ROZPOČTU</t>
  </si>
  <si>
    <t>Objekt:</t>
  </si>
  <si>
    <t>01 - SO 01 Vlastná stavba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</si>
  <si>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</si>
  <si>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</si>
  <si>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</si>
  <si>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</si>
  <si>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</si>
  <si>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</si>
  <si>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</si>
  <si>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</si>
  <si>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</si>
  <si>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</si>
  <si>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</si>
  <si>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</si>
  <si>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</si>
  <si>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762 - Konštrukcie tesárske</t>
  </si>
  <si>
    <t xml:space="preserve">    764 - Konštrukcie klampiarske</t>
  </si>
  <si>
    <t xml:space="preserve">    767 - Konštrukcie doplnkové kovové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</si>
  <si>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</si>
  <si>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</si>
  <si>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</si>
  <si>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</si>
  <si>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</si>
  <si>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</si>
  <si>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</si>
  <si>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</si>
  <si>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</si>
  <si>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</si>
  <si>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</si>
  <si>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</si>
  <si>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</si>
  <si>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</si>
  <si>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</si>
  <si>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</si>
  <si>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</si>
  <si>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111101101.S</t>
  </si>
  <si>
    <t>Odstránenie travín a tŕstia s príp. premiestnením a uložením na hromady do 50 m, pri celkovej ploche do 1000m2</t>
  </si>
  <si>
    <t>m2</t>
  </si>
  <si>
    <t>4</t>
  </si>
  <si>
    <t>2</t>
  </si>
  <si>
    <t>1155186560</t>
  </si>
  <si>
    <t>VV</t>
  </si>
  <si>
    <t>73*8+12*16</t>
  </si>
  <si>
    <t>121101112.S</t>
  </si>
  <si>
    <t>Odstránenie ornice s premiestn. na hromady, so zložením na vzdialenosť do 100 m a do 1000 m3</t>
  </si>
  <si>
    <t>m3</t>
  </si>
  <si>
    <t>-473997380</t>
  </si>
  <si>
    <t>776*0,3</t>
  </si>
  <si>
    <t>Súčet</t>
  </si>
  <si>
    <t>3</t>
  </si>
  <si>
    <t>131201101.S</t>
  </si>
  <si>
    <t>Výkop nezapaženej jamy v hornine 3, do 100 m3</t>
  </si>
  <si>
    <t>111709215</t>
  </si>
  <si>
    <t>0,5*0,5*0,95*30</t>
  </si>
  <si>
    <t>71,33*3,5*0,2    "krmna cesta</t>
  </si>
  <si>
    <t>131201109.S</t>
  </si>
  <si>
    <t>Hĺbenie nezapažených jám a zárezov. Príplatok za lepivosť horniny 3</t>
  </si>
  <si>
    <t>1808814375</t>
  </si>
  <si>
    <t>57,056*0,3</t>
  </si>
  <si>
    <t>5</t>
  </si>
  <si>
    <t>132201102.S</t>
  </si>
  <si>
    <t>Výkop ryhy do šírky 600 mm v horn.3 nad 100 m3</t>
  </si>
  <si>
    <t>1955742084</t>
  </si>
  <si>
    <t>(11,63+55,38)*2*0,6*0,95</t>
  </si>
  <si>
    <t>(5+2,5)*0,2*0,95</t>
  </si>
  <si>
    <t>(8,08+7,88)*0,2*0,95</t>
  </si>
  <si>
    <t>6</t>
  </si>
  <si>
    <t>132201109.S</t>
  </si>
  <si>
    <t>Príplatok k cene za lepivosť pri hĺbení rýh šírky do 600 mm zapažených i nezapažených s urovnaním dna v hornine 3</t>
  </si>
  <si>
    <t>252229012</t>
  </si>
  <si>
    <t>80,848*0,3</t>
  </si>
  <si>
    <t>7</t>
  </si>
  <si>
    <t>162201102.S</t>
  </si>
  <si>
    <t>Vodorovné premiestnenie výkopku z horniny 1-4 nad 20-50m</t>
  </si>
  <si>
    <t>184184456</t>
  </si>
  <si>
    <t>57,056+80,848</t>
  </si>
  <si>
    <t>8</t>
  </si>
  <si>
    <t>171201202.S</t>
  </si>
  <si>
    <t>Uloženie sypaniny na skládky nad 100 do 1000 m3</t>
  </si>
  <si>
    <t>-800393466</t>
  </si>
  <si>
    <t>9</t>
  </si>
  <si>
    <t>181201101.S</t>
  </si>
  <si>
    <t>Úprava pláne v násypoch v hornine 1-4 bez zhutnenia</t>
  </si>
  <si>
    <t>105431285</t>
  </si>
  <si>
    <t>75*10</t>
  </si>
  <si>
    <t>Zakladanie</t>
  </si>
  <si>
    <t>10</t>
  </si>
  <si>
    <t>271573001.S</t>
  </si>
  <si>
    <t>Násyp pod základové konštrukcie so zhutnením zo štrkopiesku fr.0-32 mm</t>
  </si>
  <si>
    <t>162845637</t>
  </si>
  <si>
    <t>0,5*0,5*30*0,15</t>
  </si>
  <si>
    <t>(8,08+7,88)*15,63*0,15</t>
  </si>
  <si>
    <t>4*55,38*0,10</t>
  </si>
  <si>
    <t>(11,63+55,38)*2*0,6*0,15</t>
  </si>
  <si>
    <t>(5+2,5)*0,2*0,15</t>
  </si>
  <si>
    <t>(8,08+7,88)*0,2*0,10</t>
  </si>
  <si>
    <t>11,63*55,38*0,10</t>
  </si>
  <si>
    <t>55,38*1,2*0,10</t>
  </si>
  <si>
    <t>11</t>
  </si>
  <si>
    <t>274321311.S</t>
  </si>
  <si>
    <t>Betón základových pásov, železový (bez výstuže), tr. C 16/20</t>
  </si>
  <si>
    <t>-81084945</t>
  </si>
  <si>
    <t>(11,63+55,38)*2*0,5*0,95</t>
  </si>
  <si>
    <t>12</t>
  </si>
  <si>
    <t>274351215.S</t>
  </si>
  <si>
    <t>Debnenie stien základových pásov, zhotovenie-dielce</t>
  </si>
  <si>
    <t>-1292514698</t>
  </si>
  <si>
    <t>(11,63+55,38)*2*2*0,15</t>
  </si>
  <si>
    <t>(5+2,5)*2*0,15</t>
  </si>
  <si>
    <t>(8,08+7,88)*2*0,15</t>
  </si>
  <si>
    <t>13</t>
  </si>
  <si>
    <t>274351216.S</t>
  </si>
  <si>
    <t>Debnenie stien základových pásov, odstránenie-dielce</t>
  </si>
  <si>
    <t>1569384821</t>
  </si>
  <si>
    <t>14</t>
  </si>
  <si>
    <t>274361821.S</t>
  </si>
  <si>
    <t>Výstuž základových pásov z ocele B500 (10505)</t>
  </si>
  <si>
    <t>t</t>
  </si>
  <si>
    <t>910365652</t>
  </si>
  <si>
    <t>68,117*0,035</t>
  </si>
  <si>
    <t>15</t>
  </si>
  <si>
    <t>275321311.S</t>
  </si>
  <si>
    <t>Betón základových pätiek, železový (bez výstuže), tr. C 16/20</t>
  </si>
  <si>
    <t>12229209</t>
  </si>
  <si>
    <t>0,5*0,5*30*0,95</t>
  </si>
  <si>
    <t>16</t>
  </si>
  <si>
    <t>275351215.S</t>
  </si>
  <si>
    <t>Debnenie stien základových pätiek, zhotovenie-dielce</t>
  </si>
  <si>
    <t>-1323422540</t>
  </si>
  <si>
    <t>0,5*4*0,15*30</t>
  </si>
  <si>
    <t>17</t>
  </si>
  <si>
    <t>275351216.S</t>
  </si>
  <si>
    <t>Debnenie stien základovýcb pätiek, odstránenie-dielce</t>
  </si>
  <si>
    <t>2028089786</t>
  </si>
  <si>
    <t>18</t>
  </si>
  <si>
    <t>275361821.S</t>
  </si>
  <si>
    <t>Výstuž základových pätiek z ocele B500 (10505)</t>
  </si>
  <si>
    <t>-153435908</t>
  </si>
  <si>
    <t>7,125*0,035</t>
  </si>
  <si>
    <t>Zvislé a kompletné konštrukcie</t>
  </si>
  <si>
    <t>19</t>
  </si>
  <si>
    <t>341321410.S</t>
  </si>
  <si>
    <t>Betón stien a priečok, železový (bez výstuže) tr. C 25/30</t>
  </si>
  <si>
    <t>-1448181822</t>
  </si>
  <si>
    <t>(7,88+8,08)*0,2*1,2</t>
  </si>
  <si>
    <t>(55,38+11,63)*2 *0,5*2</t>
  </si>
  <si>
    <t>(5+2,5)*1,2*0,2</t>
  </si>
  <si>
    <t>55,38*0,2*0,4</t>
  </si>
  <si>
    <t>-4*2-3*1,4-1,8*4</t>
  </si>
  <si>
    <t>341351105.S</t>
  </si>
  <si>
    <t>Debnenie stien a priečok obojstranné zhotovenie-dielce</t>
  </si>
  <si>
    <t>-1349715969</t>
  </si>
  <si>
    <t>(7,88+8,08)*2*1,2</t>
  </si>
  <si>
    <t>(55,38+11,63)*2 *2*2</t>
  </si>
  <si>
    <t>(5+2,5)*1,2*2</t>
  </si>
  <si>
    <t>55,38*2*2*0,4</t>
  </si>
  <si>
    <t>(-4*2-3*1,4-1,8*4)*2*2</t>
  </si>
  <si>
    <t>21</t>
  </si>
  <si>
    <t>341351106.S</t>
  </si>
  <si>
    <t>Debnenie stien a priečok obojstranné odstránenie-dielce</t>
  </si>
  <si>
    <t>1228309612</t>
  </si>
  <si>
    <t>22</t>
  </si>
  <si>
    <t>341362422.S</t>
  </si>
  <si>
    <t>Výstuž  stien a priečok rovných alebo oblých zo zváraných sietí KARI, priemer drôtu 6/6 mm, veľkosť oka 150x150 mm</t>
  </si>
  <si>
    <t>-324382262</t>
  </si>
  <si>
    <t>(7,88+8,08)*1,2</t>
  </si>
  <si>
    <t>(55,38+11,63)*2 *2</t>
  </si>
  <si>
    <t>(5+2,5)*1,2</t>
  </si>
  <si>
    <t>55,38*2*0,4</t>
  </si>
  <si>
    <t>(-4*2-3*1,4-1,8*4)</t>
  </si>
  <si>
    <t>Úpravy povrchov, podlahy, osadenie</t>
  </si>
  <si>
    <t>23</t>
  </si>
  <si>
    <t>631315611.S</t>
  </si>
  <si>
    <t>Mazanina z betónu prostého (m3) tr. C 16/20 hr.nad 120 do 240 mm</t>
  </si>
  <si>
    <t>-475219646</t>
  </si>
  <si>
    <t>(8,08+7,88)*19,9*0,15</t>
  </si>
  <si>
    <t>11,63*55,38*0,10*0,5</t>
  </si>
  <si>
    <t>55,38*3,5*0,15   " krmna cesta</t>
  </si>
  <si>
    <t>24</t>
  </si>
  <si>
    <t>631351101.S</t>
  </si>
  <si>
    <t>Debnenie stien, rýh a otvorov v podlahách zhotovenie</t>
  </si>
  <si>
    <t>-1911772320</t>
  </si>
  <si>
    <t>71,33*0,15  " krmna cesta</t>
  </si>
  <si>
    <t>(7,88+19,9*2+8,08+55,13*2)*0,15</t>
  </si>
  <si>
    <t>25</t>
  </si>
  <si>
    <t>631351102.S</t>
  </si>
  <si>
    <t>Debnenie stien, rýh a otvorov v podlahách odstránenie</t>
  </si>
  <si>
    <t>668616776</t>
  </si>
  <si>
    <t>26</t>
  </si>
  <si>
    <t>631362422.S</t>
  </si>
  <si>
    <t>Výstuž mazanín z betónov (z kameniva) a z ľahkých betónov zo sietí KARI, priemer drôtu 6/6 mm, veľkosť oka 150x150 mm</t>
  </si>
  <si>
    <t>191134179</t>
  </si>
  <si>
    <t>(8,08+7,88)*19,9</t>
  </si>
  <si>
    <t>4*55,38</t>
  </si>
  <si>
    <t>11,63*55,38</t>
  </si>
  <si>
    <t>55,38*3,5  " krmna cesta</t>
  </si>
  <si>
    <t>27</t>
  </si>
  <si>
    <t>634920033.S</t>
  </si>
  <si>
    <t>Rezanie dilatačných škár v čiastočne zatvrdnutej betónovej mazanine alebo poteru hĺbky nad 50 do 80 mm, šírky nad 10 do 20 mm</t>
  </si>
  <si>
    <t>m</t>
  </si>
  <si>
    <t>1973248429</t>
  </si>
  <si>
    <t>19,9+7,88+19,9+8,08+4*4+10,48*3+55,13+3,5*4</t>
  </si>
  <si>
    <t>Ostatné konštrukcie a práce-búranie</t>
  </si>
  <si>
    <t>28</t>
  </si>
  <si>
    <t>952901311.S</t>
  </si>
  <si>
    <t>Vyčistenie budov poľnohospodárskych objektov akejkoľvek výšky</t>
  </si>
  <si>
    <t>1791253097</t>
  </si>
  <si>
    <t>55,38*10,78</t>
  </si>
  <si>
    <t>99</t>
  </si>
  <si>
    <t>Presun hmôt HSV</t>
  </si>
  <si>
    <t>29</t>
  </si>
  <si>
    <t>998011002.S</t>
  </si>
  <si>
    <t>Presun hmôt pre budovy (801, 803, 812), zvislá konštr. z tehál, tvárnic, z kovu výšky do 12 m</t>
  </si>
  <si>
    <t>914066894</t>
  </si>
  <si>
    <t>PSV</t>
  </si>
  <si>
    <t>Práce a dodávky PSV</t>
  </si>
  <si>
    <t>762</t>
  </si>
  <si>
    <t>Konštrukcie tesárske</t>
  </si>
  <si>
    <t>30</t>
  </si>
  <si>
    <t>762332110.S</t>
  </si>
  <si>
    <t>Montáž viazaných konštrukcií krovov striech z reziva priemernej plochy do 120 cm2</t>
  </si>
  <si>
    <t>-518888272</t>
  </si>
  <si>
    <t>31</t>
  </si>
  <si>
    <t>M</t>
  </si>
  <si>
    <t>605120006900.S</t>
  </si>
  <si>
    <t>Drevené hranoly 80 mm x 120 mm</t>
  </si>
  <si>
    <t>32</t>
  </si>
  <si>
    <t>-497740925</t>
  </si>
  <si>
    <t>941,46*0,08*0,12</t>
  </si>
  <si>
    <t>9,038*1,05 'Prepočítané koeficientom množstva</t>
  </si>
  <si>
    <t>762395000.S</t>
  </si>
  <si>
    <t>Spojovacie prostriedky pre viazané konštrukcie krovov, debnenie a laťovanie, nadstrešné konštr., spádové kliny - svorky, dosky, klince, pásová oceľ, vruty</t>
  </si>
  <si>
    <t>-374272753</t>
  </si>
  <si>
    <t>33</t>
  </si>
  <si>
    <t>998762202.S</t>
  </si>
  <si>
    <t>Presun hmôt pre konštrukcie tesárske v objektoch výšky do 12 m</t>
  </si>
  <si>
    <t>%</t>
  </si>
  <si>
    <t>491276958</t>
  </si>
  <si>
    <t>764</t>
  </si>
  <si>
    <t>Konštrukcie klampiarske</t>
  </si>
  <si>
    <t>34</t>
  </si>
  <si>
    <t>764352221.S</t>
  </si>
  <si>
    <t>Žľaby z pozinkovaného PZ plechu, pododkvapové polkruhové r.š. 200 mm</t>
  </si>
  <si>
    <t>-1651898007</t>
  </si>
  <si>
    <t>55,38*3</t>
  </si>
  <si>
    <t>35</t>
  </si>
  <si>
    <t>764359212.S</t>
  </si>
  <si>
    <t>Kotlík kónický z pozinkovaného PZ plechu, pre rúry s priemerom od 100 do 125 mm</t>
  </si>
  <si>
    <t>ks</t>
  </si>
  <si>
    <t>-1851963063</t>
  </si>
  <si>
    <t>36</t>
  </si>
  <si>
    <t>764454255.S</t>
  </si>
  <si>
    <t>Zvodové rúry z pozinkovaného PZ plechu, kruhové priemer 150 mm</t>
  </si>
  <si>
    <t>101636712</t>
  </si>
  <si>
    <t>2,41*2+4,72*2+4,04*2</t>
  </si>
  <si>
    <t>37</t>
  </si>
  <si>
    <t>998764201.S</t>
  </si>
  <si>
    <t>Presun hmôt pre konštrukcie klampiarske v objektoch výšky do 6 m</t>
  </si>
  <si>
    <t>1735125566</t>
  </si>
  <si>
    <t>767</t>
  </si>
  <si>
    <t>Konštrukcie doplnkové kovové</t>
  </si>
  <si>
    <t>38</t>
  </si>
  <si>
    <t>767137114.S</t>
  </si>
  <si>
    <t>Montáž roštu zváraného z tenkosten. profilov, rozpätie do 600 mm</t>
  </si>
  <si>
    <t>2114764622</t>
  </si>
  <si>
    <t>146,458+47,073</t>
  </si>
  <si>
    <t>39</t>
  </si>
  <si>
    <t>145520000300.S</t>
  </si>
  <si>
    <t>Profil oceľový zváraný tenkostenný uzavretý obdĺžnikový</t>
  </si>
  <si>
    <t>-2052476323</t>
  </si>
  <si>
    <t>40</t>
  </si>
  <si>
    <t>767137511.S</t>
  </si>
  <si>
    <t xml:space="preserve">Obloženie Lexanom </t>
  </si>
  <si>
    <t>-1455145999</t>
  </si>
  <si>
    <t>55,38*0,85</t>
  </si>
  <si>
    <t>41</t>
  </si>
  <si>
    <t>283170000100</t>
  </si>
  <si>
    <t>Doska komôrková z polykarbonátu LEXAN</t>
  </si>
  <si>
    <t>409717462</t>
  </si>
  <si>
    <t>47,073*1,05 'Prepočítané koeficientom množstva</t>
  </si>
  <si>
    <t>42</t>
  </si>
  <si>
    <t>767137512.S</t>
  </si>
  <si>
    <t>Obloženie plechom oceľovým, tvarovaným, lakovaným</t>
  </si>
  <si>
    <t>1572468835</t>
  </si>
  <si>
    <t>11,63*1,81/2*2</t>
  </si>
  <si>
    <t>(11,63*2,77-4*2)*2</t>
  </si>
  <si>
    <t>55,38*1,39</t>
  </si>
  <si>
    <t>43</t>
  </si>
  <si>
    <t>138310001300.S</t>
  </si>
  <si>
    <t>Plech trapézový pozink , hr. 0,5 - 1,25 mm</t>
  </si>
  <si>
    <t>-436679132</t>
  </si>
  <si>
    <t>146,458*1,05 'Prepočítané koeficientom množstva</t>
  </si>
  <si>
    <t>44</t>
  </si>
  <si>
    <t>767161210.S</t>
  </si>
  <si>
    <t>Montáž zábradlia rovného z rúrok na oceľovú konštrukciu, s hmotnosťou 1 m zábradlia do 20 kg</t>
  </si>
  <si>
    <t>-738112276</t>
  </si>
  <si>
    <t>55,38*2</t>
  </si>
  <si>
    <t>45</t>
  </si>
  <si>
    <t>553520003000.S</t>
  </si>
  <si>
    <t>Zábradlie rovné, výška do 1200 mm,  vhodné do exteriéru</t>
  </si>
  <si>
    <t>-755372438</t>
  </si>
  <si>
    <t>46</t>
  </si>
  <si>
    <t>767392112.S</t>
  </si>
  <si>
    <t>Montáž krytiny striech plechom tvarovaným skrutkovaním</t>
  </si>
  <si>
    <t>-833436507</t>
  </si>
  <si>
    <t>55,38*12,78+55,38*1,2</t>
  </si>
  <si>
    <t>47</t>
  </si>
  <si>
    <t>833005974</t>
  </si>
  <si>
    <t>774,212*1,03 'Prepočítané koeficientom množstva</t>
  </si>
  <si>
    <t>48</t>
  </si>
  <si>
    <t>767920120.S</t>
  </si>
  <si>
    <t>Montáž vrát a vrátok osadzovaných na stĺpiky murované alebo betónované, 2-4 m2</t>
  </si>
  <si>
    <t>1243866212</t>
  </si>
  <si>
    <t>49</t>
  </si>
  <si>
    <t>553510010000.S</t>
  </si>
  <si>
    <t>Bránka - vráta - jednokrídlová, šxv 1,8x1,6 m</t>
  </si>
  <si>
    <t>560653442</t>
  </si>
  <si>
    <t>50</t>
  </si>
  <si>
    <t>767920130.S</t>
  </si>
  <si>
    <t>Montáž vrát a vrátok osadzovaných na stĺpiky murované alebo betónované, 4-6 m2</t>
  </si>
  <si>
    <t>1436032847</t>
  </si>
  <si>
    <t>51</t>
  </si>
  <si>
    <t>553410058800.S</t>
  </si>
  <si>
    <t>Vráta oceľové 3000x1600 mm</t>
  </si>
  <si>
    <t>-1179770727</t>
  </si>
  <si>
    <t>52</t>
  </si>
  <si>
    <t>767920140.S</t>
  </si>
  <si>
    <t>Montáž vrát a vrátok k oploteniu osadzovaných na stĺpiky murované alebo betónované, 6-8 m2</t>
  </si>
  <si>
    <t>-1107777763</t>
  </si>
  <si>
    <t>53</t>
  </si>
  <si>
    <t>553410058000.S1</t>
  </si>
  <si>
    <t>Vráta oceľové 4000x1600 mm posúvne</t>
  </si>
  <si>
    <t>-2056180402</t>
  </si>
  <si>
    <t>54</t>
  </si>
  <si>
    <t>767920170.S</t>
  </si>
  <si>
    <t>Montáž vrát a vrátok osadzovaných na stĺpiky murované alebo betónované nad 15 m2</t>
  </si>
  <si>
    <t>1358729128</t>
  </si>
  <si>
    <t>55</t>
  </si>
  <si>
    <t>553410057800.S</t>
  </si>
  <si>
    <t>Vráta oceľové dvojkrídlové 10,78 x 1,6 m</t>
  </si>
  <si>
    <t>-1409696405</t>
  </si>
  <si>
    <t>56</t>
  </si>
  <si>
    <t>767995106.S</t>
  </si>
  <si>
    <t>Montáž ostatných atypických kovových stavebných doplnkových konštrukcií nad 100 do 250 kg</t>
  </si>
  <si>
    <t>kg</t>
  </si>
  <si>
    <t>-1109696362</t>
  </si>
  <si>
    <t>57</t>
  </si>
  <si>
    <t>134830000100.S</t>
  </si>
  <si>
    <t>Prvky pre oceľovú nosnú konštrukciu - stĺpy, väzniky prierez do 100-300 mm- pozinkované</t>
  </si>
  <si>
    <t>1025489851</t>
  </si>
  <si>
    <t>15785,65*0,001 'Prepočítané koeficientom množstva</t>
  </si>
  <si>
    <t>58</t>
  </si>
  <si>
    <t>998767201.S</t>
  </si>
  <si>
    <t>Presun hmôt pre kovové stavebné doplnkové konštrukcie v objektoch výšky do 6 m</t>
  </si>
  <si>
    <t>5723165</t>
  </si>
  <si>
    <t>02 - SO 02 Búracie práce</t>
  </si>
  <si>
    <t xml:space="preserve">    763 - Konštrukcie - drevostavby</t>
  </si>
  <si>
    <t>962032231.S2</t>
  </si>
  <si>
    <t>Búranie muriva alebo vybúranie otvorov plochy nad 4 m2 nadzákladového z tehál pálených, vápenopieskových, cementových na maltu,  -1,90500t</t>
  </si>
  <si>
    <t>1449501037</t>
  </si>
  <si>
    <t>(7,6*2,2+12,6*2*2,2)*0,3</t>
  </si>
  <si>
    <t>979082111.S</t>
  </si>
  <si>
    <t>Vnútrostavenisková doprava sutiny a vybúraných hmôt do 10 m</t>
  </si>
  <si>
    <t>-361582650</t>
  </si>
  <si>
    <t>21,648*1,705</t>
  </si>
  <si>
    <t>979082121.S</t>
  </si>
  <si>
    <t>Vnútrostavenisková doprava sutiny a vybúraných hmôt za každých ďalších 5 m</t>
  </si>
  <si>
    <t>1676285744</t>
  </si>
  <si>
    <t>36,910*6              "30 m</t>
  </si>
  <si>
    <t>762342811.S</t>
  </si>
  <si>
    <t>Demontáž latovania striech so sklonom do 60° pri osovej vzdialenosti lát do 0,22 m, -0,00700 t</t>
  </si>
  <si>
    <t>-949055885</t>
  </si>
  <si>
    <t>10,88*45,23*0,4</t>
  </si>
  <si>
    <t>840662816</t>
  </si>
  <si>
    <t>763</t>
  </si>
  <si>
    <t>Konštrukcie - drevostavby</t>
  </si>
  <si>
    <t>763717212.S</t>
  </si>
  <si>
    <t>Demontáž zvislej konštrukcie plnostenné stľpy, prierezovej plochy 150-500 cm2</t>
  </si>
  <si>
    <t>-1221839015</t>
  </si>
  <si>
    <t>2,2*8*2+4,06*15+2,35*10*2</t>
  </si>
  <si>
    <t>998763201.S</t>
  </si>
  <si>
    <t>Presun hmôt pre drevostavby v objektoch výšky do 12 m</t>
  </si>
  <si>
    <t>-41708753</t>
  </si>
  <si>
    <t>767134802.S</t>
  </si>
  <si>
    <t>Demontáž oplechovania stien plechmi skrutkovanými,  -0,00900 t</t>
  </si>
  <si>
    <t>1275410401</t>
  </si>
  <si>
    <t>(12,6+7,6)*2*2,45</t>
  </si>
  <si>
    <t>767392802.S</t>
  </si>
  <si>
    <t>Demontáž krytín striech z plechov skrutkovaných,  -0,00700t</t>
  </si>
  <si>
    <t>343688934</t>
  </si>
  <si>
    <t>-1959040096</t>
  </si>
  <si>
    <t>Argo-PK, Projekčná kancelária, Strojárska 3998, Snina</t>
  </si>
  <si>
    <t>Notax Consulting s.r.o., Fidlíkova 3, Humenné 066 01</t>
  </si>
  <si>
    <t xml:space="preserve">Argo-PK, Projekčná kancelária, Strojárska 3998, Snina </t>
  </si>
  <si>
    <t xml:space="preserve">    9 - Ostatné konštrukcie a práce</t>
  </si>
  <si>
    <t>Ostatné konštrukcie a práce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</si>
</sst>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4" borderId="0" xfId="0" applyFont="1" applyFill="1" applyAlignment="1">
      <alignment horizontal="left" vertical="center"/>
    </xf>
    <xf numFmtId="0" fontId="21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4" fontId="23" fillId="0" borderId="0" xfId="0" applyNumberFormat="1" applyFont="1"/>
    <xf numFmtId="166" fontId="31" fillId="0" borderId="12" xfId="0" applyNumberFormat="1" applyFont="1" applyBorder="1"/>
    <xf numFmtId="166" fontId="31" fillId="0" borderId="13" xfId="0" applyNumberFormat="1" applyFont="1" applyBorder="1"/>
    <xf numFmtId="4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22" fillId="0" borderId="19" xfId="0" applyFont="1" applyBorder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2" fillId="2" borderId="0" xfId="0" applyFont="1" applyFill="1" applyAlignment="1">
      <alignment horizontal="center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100"/>
  <sheetViews>
    <sheetView showGridLines="0" tabSelected="1" topLeftCell="A19" workbookViewId="0">
      <selection activeCell="AI17" sqref="AI17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ht="36.950000000000003" customHeight="1">
      <c r="AR2" s="205" t="s">
        <v>5</v>
      </c>
      <c r="AS2" s="199"/>
      <c r="AT2" s="199"/>
      <c r="AU2" s="199"/>
      <c r="AV2" s="199"/>
      <c r="AW2" s="199"/>
      <c r="AX2" s="199"/>
      <c r="AY2" s="199"/>
      <c r="AZ2" s="199"/>
      <c r="BA2" s="199"/>
      <c r="BB2" s="199"/>
      <c r="BC2" s="199"/>
      <c r="BD2" s="199"/>
      <c r="BE2" s="199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ht="24.95" customHeight="1">
      <c r="B4" s="18"/>
      <c r="D4" s="19" t="s">
        <v>8</v>
      </c>
      <c r="AR4" s="18"/>
      <c r="AS4" s="20" t="s">
        <v>9</v>
      </c>
      <c r="BS4" s="15" t="s">
        <v>10</v>
      </c>
    </row>
    <row r="5" spans="1:74" ht="12" customHeight="1">
      <c r="B5" s="18"/>
      <c r="D5" s="21" t="s">
        <v>11</v>
      </c>
      <c r="K5" s="198" t="s">
        <v>12</v>
      </c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199"/>
      <c r="AC5" s="199"/>
      <c r="AD5" s="199"/>
      <c r="AE5" s="199"/>
      <c r="AF5" s="199"/>
      <c r="AG5" s="199"/>
      <c r="AH5" s="199"/>
      <c r="AI5" s="199"/>
      <c r="AJ5" s="199"/>
      <c r="AK5" s="199"/>
      <c r="AL5" s="199"/>
      <c r="AM5" s="199"/>
      <c r="AN5" s="199"/>
      <c r="AO5" s="199"/>
      <c r="AR5" s="18"/>
      <c r="BS5" s="15" t="s">
        <v>6</v>
      </c>
    </row>
    <row r="6" spans="1:74" ht="36.950000000000003" customHeight="1">
      <c r="B6" s="18"/>
      <c r="D6" s="23" t="s">
        <v>13</v>
      </c>
      <c r="K6" s="200" t="s">
        <v>14</v>
      </c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  <c r="AA6" s="199"/>
      <c r="AB6" s="199"/>
      <c r="AC6" s="199"/>
      <c r="AD6" s="199"/>
      <c r="AE6" s="199"/>
      <c r="AF6" s="199"/>
      <c r="AG6" s="199"/>
      <c r="AH6" s="199"/>
      <c r="AI6" s="199"/>
      <c r="AJ6" s="199"/>
      <c r="AK6" s="199"/>
      <c r="AL6" s="199"/>
      <c r="AM6" s="199"/>
      <c r="AN6" s="199"/>
      <c r="AO6" s="199"/>
      <c r="AR6" s="18"/>
      <c r="BS6" s="15" t="s">
        <v>6</v>
      </c>
    </row>
    <row r="7" spans="1:74" ht="12" customHeight="1">
      <c r="B7" s="18"/>
      <c r="D7" s="24" t="s">
        <v>15</v>
      </c>
      <c r="K7" s="22" t="s">
        <v>1</v>
      </c>
      <c r="AK7" s="24" t="s">
        <v>16</v>
      </c>
      <c r="AN7" s="22" t="s">
        <v>1</v>
      </c>
      <c r="AR7" s="18"/>
      <c r="BS7" s="15" t="s">
        <v>6</v>
      </c>
    </row>
    <row r="8" spans="1:74" ht="12" customHeight="1">
      <c r="B8" s="18"/>
      <c r="D8" s="24" t="s">
        <v>17</v>
      </c>
      <c r="K8" s="22" t="s">
        <v>18</v>
      </c>
      <c r="AK8" s="24" t="s">
        <v>19</v>
      </c>
      <c r="AN8" s="174">
        <v>45236</v>
      </c>
      <c r="AR8" s="18"/>
      <c r="BS8" s="15" t="s">
        <v>6</v>
      </c>
    </row>
    <row r="9" spans="1:74" ht="14.45" customHeight="1">
      <c r="B9" s="18"/>
      <c r="AR9" s="18"/>
      <c r="BS9" s="15" t="s">
        <v>6</v>
      </c>
    </row>
    <row r="10" spans="1:74" ht="12" customHeight="1">
      <c r="B10" s="18"/>
      <c r="D10" s="24" t="s">
        <v>20</v>
      </c>
      <c r="AK10" s="24" t="s">
        <v>21</v>
      </c>
      <c r="AN10" s="22" t="s">
        <v>22</v>
      </c>
      <c r="AR10" s="18"/>
      <c r="BS10" s="15" t="s">
        <v>6</v>
      </c>
    </row>
    <row r="11" spans="1:74" ht="18.399999999999999" customHeight="1">
      <c r="B11" s="18"/>
      <c r="E11" s="22" t="s">
        <v>476</v>
      </c>
      <c r="AK11" s="24" t="s">
        <v>23</v>
      </c>
      <c r="AN11" s="22" t="s">
        <v>24</v>
      </c>
      <c r="AR11" s="18"/>
      <c r="BS11" s="15" t="s">
        <v>6</v>
      </c>
    </row>
    <row r="12" spans="1:74" ht="6.95" customHeight="1">
      <c r="B12" s="18"/>
      <c r="AR12" s="18"/>
      <c r="BS12" s="15" t="s">
        <v>6</v>
      </c>
    </row>
    <row r="13" spans="1:74" ht="12" customHeight="1">
      <c r="B13" s="18"/>
      <c r="D13" s="24" t="s">
        <v>25</v>
      </c>
      <c r="AK13" s="24" t="s">
        <v>21</v>
      </c>
      <c r="AN13" s="22" t="s">
        <v>1</v>
      </c>
      <c r="AR13" s="18"/>
      <c r="BS13" s="15" t="s">
        <v>6</v>
      </c>
    </row>
    <row r="14" spans="1:74" ht="12.75">
      <c r="B14" s="18"/>
      <c r="E14" s="22" t="s">
        <v>18</v>
      </c>
      <c r="AK14" s="24" t="s">
        <v>23</v>
      </c>
      <c r="AN14" s="22" t="s">
        <v>1</v>
      </c>
      <c r="AR14" s="18"/>
      <c r="BS14" s="15" t="s">
        <v>6</v>
      </c>
    </row>
    <row r="15" spans="1:74" ht="6.95" customHeight="1">
      <c r="B15" s="18"/>
      <c r="AR15" s="18"/>
      <c r="BS15" s="15" t="s">
        <v>3</v>
      </c>
    </row>
    <row r="16" spans="1:74" ht="12" customHeight="1">
      <c r="B16" s="18"/>
      <c r="D16" s="24" t="s">
        <v>26</v>
      </c>
      <c r="AK16" s="24" t="s">
        <v>21</v>
      </c>
      <c r="AN16" s="22" t="s">
        <v>1</v>
      </c>
      <c r="AR16" s="18"/>
      <c r="BS16" s="15" t="s">
        <v>3</v>
      </c>
    </row>
    <row r="17" spans="2:71" ht="18.399999999999999" customHeight="1">
      <c r="B17" s="18"/>
      <c r="E17" s="22" t="s">
        <v>475</v>
      </c>
      <c r="AK17" s="24" t="s">
        <v>23</v>
      </c>
      <c r="AN17" s="22" t="s">
        <v>1</v>
      </c>
      <c r="AR17" s="18"/>
      <c r="BS17" s="15" t="s">
        <v>27</v>
      </c>
    </row>
    <row r="18" spans="2:71" ht="6.95" customHeight="1">
      <c r="B18" s="18"/>
      <c r="AR18" s="18"/>
      <c r="BS18" s="15" t="s">
        <v>6</v>
      </c>
    </row>
    <row r="19" spans="2:71" ht="12" customHeight="1">
      <c r="B19" s="18"/>
      <c r="D19" s="24" t="s">
        <v>28</v>
      </c>
      <c r="AK19" s="24" t="s">
        <v>21</v>
      </c>
      <c r="AN19" s="22" t="s">
        <v>1</v>
      </c>
      <c r="AR19" s="18"/>
      <c r="BS19" s="15" t="s">
        <v>6</v>
      </c>
    </row>
    <row r="20" spans="2:71" ht="18.399999999999999" customHeight="1">
      <c r="B20" s="18"/>
      <c r="E20" s="22" t="s">
        <v>18</v>
      </c>
      <c r="AK20" s="24" t="s">
        <v>23</v>
      </c>
      <c r="AN20" s="22" t="s">
        <v>1</v>
      </c>
      <c r="AR20" s="18"/>
      <c r="BS20" s="15" t="s">
        <v>27</v>
      </c>
    </row>
    <row r="21" spans="2:71" ht="6.95" customHeight="1">
      <c r="B21" s="18"/>
      <c r="AR21" s="18"/>
    </row>
    <row r="22" spans="2:71" ht="12" customHeight="1">
      <c r="B22" s="18"/>
      <c r="D22" s="24" t="s">
        <v>29</v>
      </c>
      <c r="AR22" s="18"/>
    </row>
    <row r="23" spans="2:71" ht="16.5" customHeight="1">
      <c r="B23" s="18"/>
      <c r="E23" s="201" t="s">
        <v>1</v>
      </c>
      <c r="F23" s="201"/>
      <c r="G23" s="201"/>
      <c r="H23" s="201"/>
      <c r="I23" s="201"/>
      <c r="J23" s="201"/>
      <c r="K23" s="201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R23" s="18"/>
    </row>
    <row r="24" spans="2:71" ht="6.95" customHeight="1">
      <c r="B24" s="18"/>
      <c r="AR24" s="18"/>
    </row>
    <row r="25" spans="2:71" ht="6.95" customHeight="1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2:71" s="1" customFormat="1" ht="25.9" customHeight="1">
      <c r="B26" s="27"/>
      <c r="D26" s="28" t="s">
        <v>30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02">
        <f>ROUND(AG94,2)</f>
        <v>0</v>
      </c>
      <c r="AL26" s="203"/>
      <c r="AM26" s="203"/>
      <c r="AN26" s="203"/>
      <c r="AO26" s="203"/>
      <c r="AR26" s="27"/>
    </row>
    <row r="27" spans="2:71" s="1" customFormat="1" ht="6.95" customHeight="1">
      <c r="B27" s="27"/>
      <c r="AR27" s="27"/>
    </row>
    <row r="28" spans="2:71" s="1" customFormat="1" ht="12.75">
      <c r="B28" s="27"/>
      <c r="L28" s="204" t="s">
        <v>31</v>
      </c>
      <c r="M28" s="204"/>
      <c r="N28" s="204"/>
      <c r="O28" s="204"/>
      <c r="P28" s="204"/>
      <c r="W28" s="204" t="s">
        <v>32</v>
      </c>
      <c r="X28" s="204"/>
      <c r="Y28" s="204"/>
      <c r="Z28" s="204"/>
      <c r="AA28" s="204"/>
      <c r="AB28" s="204"/>
      <c r="AC28" s="204"/>
      <c r="AD28" s="204"/>
      <c r="AE28" s="204"/>
      <c r="AK28" s="204" t="s">
        <v>33</v>
      </c>
      <c r="AL28" s="204"/>
      <c r="AM28" s="204"/>
      <c r="AN28" s="204"/>
      <c r="AO28" s="204"/>
      <c r="AR28" s="27"/>
    </row>
    <row r="29" spans="2:71" s="2" customFormat="1" ht="14.45" customHeight="1">
      <c r="B29" s="31"/>
      <c r="D29" s="24" t="s">
        <v>34</v>
      </c>
      <c r="F29" s="32" t="s">
        <v>35</v>
      </c>
      <c r="L29" s="206">
        <v>0.2</v>
      </c>
      <c r="M29" s="207"/>
      <c r="N29" s="207"/>
      <c r="O29" s="207"/>
      <c r="P29" s="207"/>
      <c r="Q29" s="33"/>
      <c r="R29" s="33"/>
      <c r="S29" s="33"/>
      <c r="T29" s="33"/>
      <c r="U29" s="33"/>
      <c r="V29" s="33"/>
      <c r="W29" s="208">
        <f>ROUND(AZ94, 2)</f>
        <v>0</v>
      </c>
      <c r="X29" s="207"/>
      <c r="Y29" s="207"/>
      <c r="Z29" s="207"/>
      <c r="AA29" s="207"/>
      <c r="AB29" s="207"/>
      <c r="AC29" s="207"/>
      <c r="AD29" s="207"/>
      <c r="AE29" s="207"/>
      <c r="AF29" s="33"/>
      <c r="AG29" s="33"/>
      <c r="AH29" s="33"/>
      <c r="AI29" s="33"/>
      <c r="AJ29" s="33"/>
      <c r="AK29" s="208">
        <f>ROUND(AV94, 2)</f>
        <v>0</v>
      </c>
      <c r="AL29" s="207"/>
      <c r="AM29" s="207"/>
      <c r="AN29" s="207"/>
      <c r="AO29" s="207"/>
      <c r="AP29" s="33"/>
      <c r="AQ29" s="33"/>
      <c r="AR29" s="34"/>
      <c r="AS29" s="33"/>
      <c r="AT29" s="33"/>
      <c r="AU29" s="33"/>
      <c r="AV29" s="33"/>
      <c r="AW29" s="33"/>
      <c r="AX29" s="33"/>
      <c r="AY29" s="33"/>
      <c r="AZ29" s="33"/>
    </row>
    <row r="30" spans="2:71" s="2" customFormat="1" ht="14.45" customHeight="1">
      <c r="B30" s="31"/>
      <c r="F30" s="32" t="s">
        <v>36</v>
      </c>
      <c r="L30" s="195">
        <v>0.2</v>
      </c>
      <c r="M30" s="196"/>
      <c r="N30" s="196"/>
      <c r="O30" s="196"/>
      <c r="P30" s="196"/>
      <c r="W30" s="197">
        <f>ROUND(BA94, 2)</f>
        <v>0</v>
      </c>
      <c r="X30" s="196"/>
      <c r="Y30" s="196"/>
      <c r="Z30" s="196"/>
      <c r="AA30" s="196"/>
      <c r="AB30" s="196"/>
      <c r="AC30" s="196"/>
      <c r="AD30" s="196"/>
      <c r="AE30" s="196"/>
      <c r="AK30" s="197">
        <f>ROUND(AW94, 2)</f>
        <v>0</v>
      </c>
      <c r="AL30" s="196"/>
      <c r="AM30" s="196"/>
      <c r="AN30" s="196"/>
      <c r="AO30" s="196"/>
      <c r="AR30" s="31"/>
    </row>
    <row r="31" spans="2:71" s="2" customFormat="1" ht="14.45" hidden="1" customHeight="1">
      <c r="B31" s="31"/>
      <c r="F31" s="24" t="s">
        <v>37</v>
      </c>
      <c r="L31" s="195">
        <v>0.2</v>
      </c>
      <c r="M31" s="196"/>
      <c r="N31" s="196"/>
      <c r="O31" s="196"/>
      <c r="P31" s="196"/>
      <c r="W31" s="197">
        <f>ROUND(BB94, 2)</f>
        <v>0</v>
      </c>
      <c r="X31" s="196"/>
      <c r="Y31" s="196"/>
      <c r="Z31" s="196"/>
      <c r="AA31" s="196"/>
      <c r="AB31" s="196"/>
      <c r="AC31" s="196"/>
      <c r="AD31" s="196"/>
      <c r="AE31" s="196"/>
      <c r="AK31" s="197">
        <v>0</v>
      </c>
      <c r="AL31" s="196"/>
      <c r="AM31" s="196"/>
      <c r="AN31" s="196"/>
      <c r="AO31" s="196"/>
      <c r="AR31" s="31"/>
    </row>
    <row r="32" spans="2:71" s="2" customFormat="1" ht="14.45" hidden="1" customHeight="1">
      <c r="B32" s="31"/>
      <c r="F32" s="24" t="s">
        <v>38</v>
      </c>
      <c r="L32" s="195">
        <v>0.2</v>
      </c>
      <c r="M32" s="196"/>
      <c r="N32" s="196"/>
      <c r="O32" s="196"/>
      <c r="P32" s="196"/>
      <c r="W32" s="197">
        <f>ROUND(BC94, 2)</f>
        <v>0</v>
      </c>
      <c r="X32" s="196"/>
      <c r="Y32" s="196"/>
      <c r="Z32" s="196"/>
      <c r="AA32" s="196"/>
      <c r="AB32" s="196"/>
      <c r="AC32" s="196"/>
      <c r="AD32" s="196"/>
      <c r="AE32" s="196"/>
      <c r="AK32" s="197">
        <v>0</v>
      </c>
      <c r="AL32" s="196"/>
      <c r="AM32" s="196"/>
      <c r="AN32" s="196"/>
      <c r="AO32" s="196"/>
      <c r="AR32" s="31"/>
    </row>
    <row r="33" spans="2:52" s="2" customFormat="1" ht="14.45" hidden="1" customHeight="1">
      <c r="B33" s="31"/>
      <c r="F33" s="32" t="s">
        <v>39</v>
      </c>
      <c r="L33" s="206">
        <v>0</v>
      </c>
      <c r="M33" s="207"/>
      <c r="N33" s="207"/>
      <c r="O33" s="207"/>
      <c r="P33" s="207"/>
      <c r="Q33" s="33"/>
      <c r="R33" s="33"/>
      <c r="S33" s="33"/>
      <c r="T33" s="33"/>
      <c r="U33" s="33"/>
      <c r="V33" s="33"/>
      <c r="W33" s="208">
        <f>ROUND(BD94, 2)</f>
        <v>0</v>
      </c>
      <c r="X33" s="207"/>
      <c r="Y33" s="207"/>
      <c r="Z33" s="207"/>
      <c r="AA33" s="207"/>
      <c r="AB33" s="207"/>
      <c r="AC33" s="207"/>
      <c r="AD33" s="207"/>
      <c r="AE33" s="207"/>
      <c r="AF33" s="33"/>
      <c r="AG33" s="33"/>
      <c r="AH33" s="33"/>
      <c r="AI33" s="33"/>
      <c r="AJ33" s="33"/>
      <c r="AK33" s="208">
        <v>0</v>
      </c>
      <c r="AL33" s="207"/>
      <c r="AM33" s="207"/>
      <c r="AN33" s="207"/>
      <c r="AO33" s="207"/>
      <c r="AP33" s="33"/>
      <c r="AQ33" s="33"/>
      <c r="AR33" s="34"/>
      <c r="AS33" s="33"/>
      <c r="AT33" s="33"/>
      <c r="AU33" s="33"/>
      <c r="AV33" s="33"/>
      <c r="AW33" s="33"/>
      <c r="AX33" s="33"/>
      <c r="AY33" s="33"/>
      <c r="AZ33" s="33"/>
    </row>
    <row r="34" spans="2:52" s="1" customFormat="1" ht="6.95" customHeight="1">
      <c r="B34" s="27"/>
      <c r="AR34" s="27"/>
    </row>
    <row r="35" spans="2:52" s="1" customFormat="1" ht="25.9" customHeight="1">
      <c r="B35" s="27"/>
      <c r="C35" s="35"/>
      <c r="D35" s="36" t="s">
        <v>40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41</v>
      </c>
      <c r="U35" s="37"/>
      <c r="V35" s="37"/>
      <c r="W35" s="37"/>
      <c r="X35" s="212" t="s">
        <v>42</v>
      </c>
      <c r="Y35" s="210"/>
      <c r="Z35" s="210"/>
      <c r="AA35" s="210"/>
      <c r="AB35" s="210"/>
      <c r="AC35" s="37"/>
      <c r="AD35" s="37"/>
      <c r="AE35" s="37"/>
      <c r="AF35" s="37"/>
      <c r="AG35" s="37"/>
      <c r="AH35" s="37"/>
      <c r="AI35" s="37"/>
      <c r="AJ35" s="37"/>
      <c r="AK35" s="209">
        <f>SUM(AK26:AK33)</f>
        <v>0</v>
      </c>
      <c r="AL35" s="210"/>
      <c r="AM35" s="210"/>
      <c r="AN35" s="210"/>
      <c r="AO35" s="211"/>
      <c r="AP35" s="35"/>
      <c r="AQ35" s="35"/>
      <c r="AR35" s="27"/>
    </row>
    <row r="36" spans="2:52" s="1" customFormat="1" ht="6.95" customHeight="1">
      <c r="B36" s="27"/>
      <c r="AR36" s="27"/>
    </row>
    <row r="37" spans="2:52" s="1" customFormat="1" ht="14.45" customHeight="1">
      <c r="B37" s="27"/>
      <c r="AR37" s="27"/>
    </row>
    <row r="38" spans="2:52" ht="14.45" customHeight="1">
      <c r="B38" s="18"/>
      <c r="AR38" s="18"/>
    </row>
    <row r="39" spans="2:52" ht="14.45" customHeight="1">
      <c r="B39" s="18"/>
      <c r="AR39" s="18"/>
    </row>
    <row r="40" spans="2:52" ht="14.45" customHeight="1">
      <c r="B40" s="18"/>
      <c r="AR40" s="18"/>
    </row>
    <row r="41" spans="2:52" ht="14.45" customHeight="1">
      <c r="B41" s="18"/>
      <c r="AR41" s="18"/>
    </row>
    <row r="42" spans="2:52" ht="14.45" customHeight="1">
      <c r="B42" s="18"/>
      <c r="AR42" s="18"/>
    </row>
    <row r="43" spans="2:52" ht="14.45" customHeight="1">
      <c r="B43" s="18"/>
      <c r="AR43" s="18"/>
    </row>
    <row r="44" spans="2:52" ht="14.45" customHeight="1">
      <c r="B44" s="18"/>
      <c r="AR44" s="18"/>
    </row>
    <row r="45" spans="2:52" ht="14.45" customHeight="1">
      <c r="B45" s="18"/>
      <c r="AR45" s="18"/>
    </row>
    <row r="46" spans="2:52" ht="14.45" customHeight="1">
      <c r="B46" s="18"/>
      <c r="AR46" s="18"/>
    </row>
    <row r="47" spans="2:52" ht="14.45" customHeight="1">
      <c r="B47" s="18"/>
      <c r="AR47" s="18"/>
    </row>
    <row r="48" spans="2:52" ht="14.45" customHeight="1">
      <c r="B48" s="18"/>
      <c r="AR48" s="18"/>
    </row>
    <row r="49" spans="2:44" s="1" customFormat="1" ht="14.45" customHeight="1">
      <c r="B49" s="27"/>
      <c r="D49" s="39" t="s">
        <v>43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9" t="s">
        <v>44</v>
      </c>
      <c r="AI49" s="40"/>
      <c r="AJ49" s="40"/>
      <c r="AK49" s="40"/>
      <c r="AL49" s="40"/>
      <c r="AM49" s="40"/>
      <c r="AN49" s="40"/>
      <c r="AO49" s="40"/>
      <c r="AR49" s="27"/>
    </row>
    <row r="50" spans="2:44">
      <c r="B50" s="18"/>
      <c r="AR50" s="18"/>
    </row>
    <row r="51" spans="2:44">
      <c r="B51" s="18"/>
      <c r="AR51" s="18"/>
    </row>
    <row r="52" spans="2:44">
      <c r="B52" s="18"/>
      <c r="AR52" s="18"/>
    </row>
    <row r="53" spans="2:44">
      <c r="B53" s="18"/>
      <c r="AR53" s="18"/>
    </row>
    <row r="54" spans="2:44">
      <c r="B54" s="18"/>
      <c r="AR54" s="18"/>
    </row>
    <row r="55" spans="2:44">
      <c r="B55" s="18"/>
      <c r="AR55" s="18"/>
    </row>
    <row r="56" spans="2:44">
      <c r="B56" s="18"/>
      <c r="AR56" s="18"/>
    </row>
    <row r="57" spans="2:44">
      <c r="B57" s="18"/>
      <c r="AR57" s="18"/>
    </row>
    <row r="58" spans="2:44">
      <c r="B58" s="18"/>
      <c r="AR58" s="18"/>
    </row>
    <row r="59" spans="2:44">
      <c r="B59" s="18"/>
      <c r="AR59" s="18"/>
    </row>
    <row r="60" spans="2:44" s="1" customFormat="1" ht="12.75">
      <c r="B60" s="27"/>
      <c r="D60" s="41" t="s">
        <v>45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41" t="s">
        <v>46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41" t="s">
        <v>45</v>
      </c>
      <c r="AI60" s="29"/>
      <c r="AJ60" s="29"/>
      <c r="AK60" s="29"/>
      <c r="AL60" s="29"/>
      <c r="AM60" s="41" t="s">
        <v>46</v>
      </c>
      <c r="AN60" s="29"/>
      <c r="AO60" s="29"/>
      <c r="AR60" s="27"/>
    </row>
    <row r="61" spans="2:44">
      <c r="B61" s="18"/>
      <c r="AR61" s="18"/>
    </row>
    <row r="62" spans="2:44">
      <c r="B62" s="18"/>
      <c r="AR62" s="18"/>
    </row>
    <row r="63" spans="2:44">
      <c r="B63" s="18"/>
      <c r="AR63" s="18"/>
    </row>
    <row r="64" spans="2:44" s="1" customFormat="1" ht="12.75">
      <c r="B64" s="27"/>
      <c r="D64" s="39" t="s">
        <v>47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9" t="s">
        <v>48</v>
      </c>
      <c r="AI64" s="40"/>
      <c r="AJ64" s="40"/>
      <c r="AK64" s="40"/>
      <c r="AL64" s="40"/>
      <c r="AM64" s="40"/>
      <c r="AN64" s="40"/>
      <c r="AO64" s="40"/>
      <c r="AR64" s="27"/>
    </row>
    <row r="65" spans="2:44">
      <c r="B65" s="18"/>
      <c r="AR65" s="18"/>
    </row>
    <row r="66" spans="2:44">
      <c r="B66" s="18"/>
      <c r="AR66" s="18"/>
    </row>
    <row r="67" spans="2:44">
      <c r="B67" s="18"/>
      <c r="AR67" s="18"/>
    </row>
    <row r="68" spans="2:44">
      <c r="B68" s="18"/>
      <c r="AR68" s="18"/>
    </row>
    <row r="69" spans="2:44">
      <c r="B69" s="18"/>
      <c r="AR69" s="18"/>
    </row>
    <row r="70" spans="2:44">
      <c r="B70" s="18"/>
      <c r="AR70" s="18"/>
    </row>
    <row r="71" spans="2:44">
      <c r="B71" s="18"/>
      <c r="AR71" s="18"/>
    </row>
    <row r="72" spans="2:44">
      <c r="B72" s="18"/>
      <c r="AR72" s="18"/>
    </row>
    <row r="73" spans="2:44">
      <c r="B73" s="18"/>
      <c r="AR73" s="18"/>
    </row>
    <row r="74" spans="2:44">
      <c r="B74" s="18"/>
      <c r="AR74" s="18"/>
    </row>
    <row r="75" spans="2:44" s="1" customFormat="1" ht="12.75">
      <c r="B75" s="27"/>
      <c r="D75" s="41" t="s">
        <v>45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41" t="s">
        <v>46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41" t="s">
        <v>45</v>
      </c>
      <c r="AI75" s="29"/>
      <c r="AJ75" s="29"/>
      <c r="AK75" s="29"/>
      <c r="AL75" s="29"/>
      <c r="AM75" s="41" t="s">
        <v>46</v>
      </c>
      <c r="AN75" s="29"/>
      <c r="AO75" s="29"/>
      <c r="AR75" s="27"/>
    </row>
    <row r="76" spans="2:44" s="1" customFormat="1">
      <c r="B76" s="27"/>
      <c r="AR76" s="27"/>
    </row>
    <row r="77" spans="2:44" s="1" customFormat="1" ht="6.9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7"/>
    </row>
    <row r="81" spans="1:91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7"/>
    </row>
    <row r="82" spans="1:91" s="1" customFormat="1" ht="24.95" customHeight="1">
      <c r="B82" s="27"/>
      <c r="C82" s="19" t="s">
        <v>49</v>
      </c>
      <c r="AR82" s="27"/>
    </row>
    <row r="83" spans="1:91" s="1" customFormat="1" ht="6.95" customHeight="1">
      <c r="B83" s="27"/>
      <c r="AR83" s="27"/>
    </row>
    <row r="84" spans="1:91" s="3" customFormat="1" ht="12" customHeight="1">
      <c r="B84" s="46"/>
      <c r="C84" s="24" t="s">
        <v>11</v>
      </c>
      <c r="L84" s="3" t="str">
        <f>K5</f>
        <v>99-15</v>
      </c>
      <c r="AR84" s="46"/>
    </row>
    <row r="85" spans="1:91" s="4" customFormat="1" ht="36.950000000000003" customHeight="1">
      <c r="B85" s="47"/>
      <c r="C85" s="48" t="s">
        <v>13</v>
      </c>
      <c r="L85" s="176" t="str">
        <f>K6</f>
        <v>Stavebné úpravy maštale pre voľné ustajnenie HD,  p.č. 611 Pichne okr. Snina</v>
      </c>
      <c r="M85" s="177"/>
      <c r="N85" s="177"/>
      <c r="O85" s="177"/>
      <c r="P85" s="177"/>
      <c r="Q85" s="177"/>
      <c r="R85" s="177"/>
      <c r="S85" s="177"/>
      <c r="T85" s="177"/>
      <c r="U85" s="177"/>
      <c r="V85" s="177"/>
      <c r="W85" s="177"/>
      <c r="X85" s="177"/>
      <c r="Y85" s="177"/>
      <c r="Z85" s="177"/>
      <c r="AA85" s="177"/>
      <c r="AB85" s="177"/>
      <c r="AC85" s="177"/>
      <c r="AD85" s="177"/>
      <c r="AE85" s="177"/>
      <c r="AF85" s="177"/>
      <c r="AG85" s="177"/>
      <c r="AH85" s="177"/>
      <c r="AI85" s="177"/>
      <c r="AJ85" s="177"/>
      <c r="AK85" s="177"/>
      <c r="AL85" s="177"/>
      <c r="AM85" s="177"/>
      <c r="AN85" s="177"/>
      <c r="AO85" s="177"/>
      <c r="AR85" s="47"/>
    </row>
    <row r="86" spans="1:91" s="1" customFormat="1" ht="6.95" customHeight="1">
      <c r="B86" s="27"/>
      <c r="AR86" s="27"/>
    </row>
    <row r="87" spans="1:91" s="1" customFormat="1" ht="12" customHeight="1">
      <c r="B87" s="27"/>
      <c r="C87" s="24" t="s">
        <v>17</v>
      </c>
      <c r="L87" s="49" t="str">
        <f>IF(K8="","",K8)</f>
        <v xml:space="preserve"> </v>
      </c>
      <c r="AI87" s="24" t="s">
        <v>19</v>
      </c>
      <c r="AM87" s="178">
        <f>IF(AN8= "","",AN8)</f>
        <v>45236</v>
      </c>
      <c r="AN87" s="178"/>
      <c r="AR87" s="27"/>
    </row>
    <row r="88" spans="1:91" s="1" customFormat="1" ht="6.95" customHeight="1">
      <c r="B88" s="27"/>
      <c r="AR88" s="27"/>
    </row>
    <row r="89" spans="1:91" s="1" customFormat="1" ht="40.15" customHeight="1">
      <c r="B89" s="27"/>
      <c r="C89" s="24" t="s">
        <v>20</v>
      </c>
      <c r="L89" s="3" t="str">
        <f>IF(E11= "","",E11)</f>
        <v>Notax Consulting s.r.o., Fidlíkova 3, Humenné 066 01</v>
      </c>
      <c r="AI89" s="24" t="s">
        <v>26</v>
      </c>
      <c r="AM89" s="179" t="str">
        <f>IF(E17="","",E17)</f>
        <v>Argo-PK, Projekčná kancelária, Strojárska 3998, Snina</v>
      </c>
      <c r="AN89" s="180"/>
      <c r="AO89" s="180"/>
      <c r="AP89" s="180"/>
      <c r="AR89" s="27"/>
      <c r="AS89" s="181" t="s">
        <v>50</v>
      </c>
      <c r="AT89" s="182"/>
      <c r="AU89" s="51"/>
      <c r="AV89" s="51"/>
      <c r="AW89" s="51"/>
      <c r="AX89" s="51"/>
      <c r="AY89" s="51"/>
      <c r="AZ89" s="51"/>
      <c r="BA89" s="51"/>
      <c r="BB89" s="51"/>
      <c r="BC89" s="51"/>
      <c r="BD89" s="52"/>
    </row>
    <row r="90" spans="1:91" s="1" customFormat="1" ht="15.2" customHeight="1">
      <c r="B90" s="27"/>
      <c r="C90" s="24" t="s">
        <v>25</v>
      </c>
      <c r="L90" s="3" t="str">
        <f>IF(E14="","",E14)</f>
        <v xml:space="preserve"> </v>
      </c>
      <c r="AI90" s="24" t="s">
        <v>28</v>
      </c>
      <c r="AM90" s="179" t="str">
        <f>IF(E20="","",E20)</f>
        <v xml:space="preserve"> </v>
      </c>
      <c r="AN90" s="180"/>
      <c r="AO90" s="180"/>
      <c r="AP90" s="180"/>
      <c r="AR90" s="27"/>
      <c r="AS90" s="183"/>
      <c r="AT90" s="184"/>
      <c r="BD90" s="53"/>
    </row>
    <row r="91" spans="1:91" s="1" customFormat="1" ht="10.9" customHeight="1">
      <c r="B91" s="27"/>
      <c r="AR91" s="27"/>
      <c r="AS91" s="183"/>
      <c r="AT91" s="184"/>
      <c r="BD91" s="53"/>
    </row>
    <row r="92" spans="1:91" s="1" customFormat="1" ht="29.25" customHeight="1">
      <c r="B92" s="27"/>
      <c r="C92" s="185" t="s">
        <v>51</v>
      </c>
      <c r="D92" s="186"/>
      <c r="E92" s="186"/>
      <c r="F92" s="186"/>
      <c r="G92" s="186"/>
      <c r="H92" s="54"/>
      <c r="I92" s="187" t="s">
        <v>52</v>
      </c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9" t="s">
        <v>53</v>
      </c>
      <c r="AH92" s="186"/>
      <c r="AI92" s="186"/>
      <c r="AJ92" s="186"/>
      <c r="AK92" s="186"/>
      <c r="AL92" s="186"/>
      <c r="AM92" s="186"/>
      <c r="AN92" s="187" t="s">
        <v>54</v>
      </c>
      <c r="AO92" s="186"/>
      <c r="AP92" s="188"/>
      <c r="AQ92" s="55" t="s">
        <v>55</v>
      </c>
      <c r="AR92" s="27"/>
      <c r="AS92" s="56" t="s">
        <v>56</v>
      </c>
      <c r="AT92" s="57" t="s">
        <v>57</v>
      </c>
      <c r="AU92" s="57" t="s">
        <v>58</v>
      </c>
      <c r="AV92" s="57" t="s">
        <v>59</v>
      </c>
      <c r="AW92" s="57" t="s">
        <v>60</v>
      </c>
      <c r="AX92" s="57" t="s">
        <v>61</v>
      </c>
      <c r="AY92" s="57" t="s">
        <v>62</v>
      </c>
      <c r="AZ92" s="57" t="s">
        <v>63</v>
      </c>
      <c r="BA92" s="57" t="s">
        <v>64</v>
      </c>
      <c r="BB92" s="57" t="s">
        <v>65</v>
      </c>
      <c r="BC92" s="57" t="s">
        <v>66</v>
      </c>
      <c r="BD92" s="58" t="s">
        <v>67</v>
      </c>
    </row>
    <row r="93" spans="1:91" s="1" customFormat="1" ht="10.9" customHeight="1">
      <c r="B93" s="27"/>
      <c r="AR93" s="27"/>
      <c r="AS93" s="59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2"/>
    </row>
    <row r="94" spans="1:91" s="5" customFormat="1" ht="32.450000000000003" customHeight="1">
      <c r="B94" s="60"/>
      <c r="C94" s="61" t="s">
        <v>68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193">
        <f>ROUND(SUM(AG95:AG98),2)</f>
        <v>0</v>
      </c>
      <c r="AH94" s="193"/>
      <c r="AI94" s="193"/>
      <c r="AJ94" s="193"/>
      <c r="AK94" s="193"/>
      <c r="AL94" s="193"/>
      <c r="AM94" s="193"/>
      <c r="AN94" s="194">
        <f>SUM(AG94,AT94)</f>
        <v>0</v>
      </c>
      <c r="AO94" s="194"/>
      <c r="AP94" s="194"/>
      <c r="AQ94" s="64" t="s">
        <v>1</v>
      </c>
      <c r="AR94" s="60"/>
      <c r="AS94" s="65">
        <f>ROUND(SUM(AS95:AS98),2)</f>
        <v>0</v>
      </c>
      <c r="AT94" s="66">
        <f>ROUND(SUM(AV94:AW94),2)</f>
        <v>0</v>
      </c>
      <c r="AU94" s="67">
        <f>ROUND(SUM(AU95:AU98),5)</f>
        <v>3932.9654</v>
      </c>
      <c r="AV94" s="66">
        <f>ROUND(AZ94*L29,2)</f>
        <v>0</v>
      </c>
      <c r="AW94" s="66">
        <f>ROUND(BA94*L30,2)</f>
        <v>0</v>
      </c>
      <c r="AX94" s="66">
        <f>ROUND(BB94*L29,2)</f>
        <v>0</v>
      </c>
      <c r="AY94" s="66">
        <f>ROUND(BC94*L30,2)</f>
        <v>0</v>
      </c>
      <c r="AZ94" s="66">
        <f>ROUND(SUM(AZ95:AZ98),2)</f>
        <v>0</v>
      </c>
      <c r="BA94" s="66">
        <f>ROUND(SUM(BA95:BA98),2)</f>
        <v>0</v>
      </c>
      <c r="BB94" s="66">
        <f>ROUND(SUM(BB95:BB98),2)</f>
        <v>0</v>
      </c>
      <c r="BC94" s="66">
        <f>ROUND(SUM(BC95:BC98),2)</f>
        <v>0</v>
      </c>
      <c r="BD94" s="68">
        <f>ROUND(SUM(BD95:BD98),2)</f>
        <v>0</v>
      </c>
      <c r="BS94" s="69" t="s">
        <v>69</v>
      </c>
      <c r="BT94" s="69" t="s">
        <v>70</v>
      </c>
      <c r="BU94" s="70" t="s">
        <v>71</v>
      </c>
      <c r="BV94" s="69" t="s">
        <v>72</v>
      </c>
      <c r="BW94" s="69" t="s">
        <v>4</v>
      </c>
      <c r="BX94" s="69" t="s">
        <v>73</v>
      </c>
      <c r="CL94" s="69" t="s">
        <v>1</v>
      </c>
    </row>
    <row r="95" spans="1:91" s="6" customFormat="1" ht="16.5" customHeight="1">
      <c r="A95" s="71" t="s">
        <v>74</v>
      </c>
      <c r="B95" s="72"/>
      <c r="C95" s="73"/>
      <c r="D95" s="192" t="s">
        <v>75</v>
      </c>
      <c r="E95" s="192"/>
      <c r="F95" s="192"/>
      <c r="G95" s="192"/>
      <c r="H95" s="192"/>
      <c r="I95" s="74"/>
      <c r="J95" s="192" t="s">
        <v>76</v>
      </c>
      <c r="K95" s="192"/>
      <c r="L95" s="192"/>
      <c r="M95" s="192"/>
      <c r="N95" s="192"/>
      <c r="O95" s="192"/>
      <c r="P95" s="192"/>
      <c r="Q95" s="192"/>
      <c r="R95" s="192"/>
      <c r="S95" s="192"/>
      <c r="T95" s="192"/>
      <c r="U95" s="192"/>
      <c r="V95" s="192"/>
      <c r="W95" s="192"/>
      <c r="X95" s="192"/>
      <c r="Y95" s="192"/>
      <c r="Z95" s="192"/>
      <c r="AA95" s="192"/>
      <c r="AB95" s="192"/>
      <c r="AC95" s="192"/>
      <c r="AD95" s="192"/>
      <c r="AE95" s="192"/>
      <c r="AF95" s="192"/>
      <c r="AG95" s="190">
        <f>'01 - SO 01 Vlastná stavba'!J30</f>
        <v>0</v>
      </c>
      <c r="AH95" s="191"/>
      <c r="AI95" s="191"/>
      <c r="AJ95" s="191"/>
      <c r="AK95" s="191"/>
      <c r="AL95" s="191"/>
      <c r="AM95" s="191"/>
      <c r="AN95" s="190">
        <f>SUM(AG95,AT95)</f>
        <v>0</v>
      </c>
      <c r="AO95" s="191"/>
      <c r="AP95" s="191"/>
      <c r="AQ95" s="75" t="s">
        <v>77</v>
      </c>
      <c r="AR95" s="72"/>
      <c r="AS95" s="76">
        <v>0</v>
      </c>
      <c r="AT95" s="77">
        <f>ROUND(SUM(AV95:AW95),2)</f>
        <v>0</v>
      </c>
      <c r="AU95" s="78">
        <f>'01 - SO 01 Vlastná stavba'!P127</f>
        <v>3744.0220224999998</v>
      </c>
      <c r="AV95" s="77">
        <f>'01 - SO 01 Vlastná stavba'!J33</f>
        <v>0</v>
      </c>
      <c r="AW95" s="77">
        <f>'01 - SO 01 Vlastná stavba'!J34</f>
        <v>0</v>
      </c>
      <c r="AX95" s="77">
        <f>'01 - SO 01 Vlastná stavba'!J35</f>
        <v>0</v>
      </c>
      <c r="AY95" s="77">
        <f>'01 - SO 01 Vlastná stavba'!J36</f>
        <v>0</v>
      </c>
      <c r="AZ95" s="77">
        <f>'01 - SO 01 Vlastná stavba'!F33</f>
        <v>0</v>
      </c>
      <c r="BA95" s="77">
        <f>'01 - SO 01 Vlastná stavba'!F34</f>
        <v>0</v>
      </c>
      <c r="BB95" s="77">
        <f>'01 - SO 01 Vlastná stavba'!F35</f>
        <v>0</v>
      </c>
      <c r="BC95" s="77">
        <f>'01 - SO 01 Vlastná stavba'!F36</f>
        <v>0</v>
      </c>
      <c r="BD95" s="79">
        <f>'01 - SO 01 Vlastná stavba'!F37</f>
        <v>0</v>
      </c>
      <c r="BT95" s="80" t="s">
        <v>78</v>
      </c>
      <c r="BV95" s="80" t="s">
        <v>72</v>
      </c>
      <c r="BW95" s="80" t="s">
        <v>79</v>
      </c>
      <c r="BX95" s="80" t="s">
        <v>4</v>
      </c>
      <c r="CL95" s="80" t="s">
        <v>1</v>
      </c>
      <c r="CM95" s="80" t="s">
        <v>70</v>
      </c>
    </row>
    <row r="96" spans="1:91" s="6" customFormat="1" ht="16.5" customHeight="1">
      <c r="A96" s="71" t="s">
        <v>74</v>
      </c>
      <c r="B96" s="72"/>
      <c r="C96" s="73"/>
      <c r="D96" s="192" t="s">
        <v>80</v>
      </c>
      <c r="E96" s="192"/>
      <c r="F96" s="192"/>
      <c r="G96" s="192"/>
      <c r="H96" s="192"/>
      <c r="I96" s="74"/>
      <c r="J96" s="192" t="s">
        <v>81</v>
      </c>
      <c r="K96" s="192"/>
      <c r="L96" s="192"/>
      <c r="M96" s="192"/>
      <c r="N96" s="192"/>
      <c r="O96" s="192"/>
      <c r="P96" s="192"/>
      <c r="Q96" s="192"/>
      <c r="R96" s="192"/>
      <c r="S96" s="192"/>
      <c r="T96" s="192"/>
      <c r="U96" s="192"/>
      <c r="V96" s="192"/>
      <c r="W96" s="192"/>
      <c r="X96" s="192"/>
      <c r="Y96" s="192"/>
      <c r="Z96" s="192"/>
      <c r="AA96" s="192"/>
      <c r="AB96" s="192"/>
      <c r="AC96" s="192"/>
      <c r="AD96" s="192"/>
      <c r="AE96" s="192"/>
      <c r="AF96" s="192"/>
      <c r="AG96" s="190">
        <f>'02 - SO 02 Búracie práce'!J30</f>
        <v>0</v>
      </c>
      <c r="AH96" s="191"/>
      <c r="AI96" s="191"/>
      <c r="AJ96" s="191"/>
      <c r="AK96" s="191"/>
      <c r="AL96" s="191"/>
      <c r="AM96" s="191"/>
      <c r="AN96" s="190">
        <f>SUM(AG96,AT96)</f>
        <v>0</v>
      </c>
      <c r="AO96" s="191"/>
      <c r="AP96" s="191"/>
      <c r="AQ96" s="75" t="s">
        <v>77</v>
      </c>
      <c r="AR96" s="72"/>
      <c r="AS96" s="76">
        <v>0</v>
      </c>
      <c r="AT96" s="77">
        <f>ROUND(SUM(AV96:AW96),2)</f>
        <v>0</v>
      </c>
      <c r="AU96" s="78">
        <f>'02 - SO 02 Búracie práce'!P122</f>
        <v>188.94337300000001</v>
      </c>
      <c r="AV96" s="77">
        <f>'02 - SO 02 Búracie práce'!J33</f>
        <v>0</v>
      </c>
      <c r="AW96" s="77">
        <f>'02 - SO 02 Búracie práce'!J34</f>
        <v>0</v>
      </c>
      <c r="AX96" s="77">
        <f>'02 - SO 02 Búracie práce'!J35</f>
        <v>0</v>
      </c>
      <c r="AY96" s="77">
        <f>'02 - SO 02 Búracie práce'!J36</f>
        <v>0</v>
      </c>
      <c r="AZ96" s="77">
        <f>'02 - SO 02 Búracie práce'!F33</f>
        <v>0</v>
      </c>
      <c r="BA96" s="77">
        <f>'02 - SO 02 Búracie práce'!F34</f>
        <v>0</v>
      </c>
      <c r="BB96" s="77">
        <f>'02 - SO 02 Búracie práce'!F35</f>
        <v>0</v>
      </c>
      <c r="BC96" s="77">
        <f>'02 - SO 02 Búracie práce'!F36</f>
        <v>0</v>
      </c>
      <c r="BD96" s="79">
        <f>'02 - SO 02 Búracie práce'!F37</f>
        <v>0</v>
      </c>
      <c r="BT96" s="80" t="s">
        <v>78</v>
      </c>
      <c r="BV96" s="80" t="s">
        <v>72</v>
      </c>
      <c r="BW96" s="80" t="s">
        <v>82</v>
      </c>
      <c r="BX96" s="80" t="s">
        <v>4</v>
      </c>
      <c r="CL96" s="80" t="s">
        <v>1</v>
      </c>
      <c r="CM96" s="80" t="s">
        <v>70</v>
      </c>
    </row>
    <row r="97" spans="1:91" s="6" customFormat="1" ht="24.75" customHeight="1">
      <c r="A97" s="71"/>
      <c r="B97" s="72"/>
      <c r="C97" s="73"/>
      <c r="D97" s="192"/>
      <c r="E97" s="192"/>
      <c r="F97" s="192"/>
      <c r="G97" s="192"/>
      <c r="H97" s="192"/>
      <c r="I97" s="74"/>
      <c r="J97" s="192"/>
      <c r="K97" s="192"/>
      <c r="L97" s="192"/>
      <c r="M97" s="192"/>
      <c r="N97" s="192"/>
      <c r="O97" s="192"/>
      <c r="P97" s="192"/>
      <c r="Q97" s="192"/>
      <c r="R97" s="192"/>
      <c r="S97" s="192"/>
      <c r="T97" s="192"/>
      <c r="U97" s="192"/>
      <c r="V97" s="192"/>
      <c r="W97" s="192"/>
      <c r="X97" s="192"/>
      <c r="Y97" s="192"/>
      <c r="Z97" s="192"/>
      <c r="AA97" s="192"/>
      <c r="AB97" s="192"/>
      <c r="AC97" s="192"/>
      <c r="AD97" s="192"/>
      <c r="AE97" s="192"/>
      <c r="AF97" s="192"/>
      <c r="AG97" s="190"/>
      <c r="AH97" s="191"/>
      <c r="AI97" s="191"/>
      <c r="AJ97" s="191"/>
      <c r="AK97" s="191"/>
      <c r="AL97" s="191"/>
      <c r="AM97" s="191"/>
      <c r="AN97" s="190"/>
      <c r="AO97" s="191"/>
      <c r="AP97" s="191"/>
      <c r="AQ97" s="75"/>
      <c r="AR97" s="72"/>
      <c r="AS97" s="76"/>
      <c r="AT97" s="77"/>
      <c r="AU97" s="78"/>
      <c r="AV97" s="77"/>
      <c r="AW97" s="77"/>
      <c r="AX97" s="77"/>
      <c r="AY97" s="77"/>
      <c r="AZ97" s="77"/>
      <c r="BA97" s="77"/>
      <c r="BB97" s="77"/>
      <c r="BC97" s="77"/>
      <c r="BD97" s="79"/>
      <c r="BT97" s="80"/>
      <c r="BV97" s="80"/>
      <c r="BW97" s="80"/>
      <c r="BX97" s="80"/>
      <c r="CL97" s="80"/>
      <c r="CM97" s="80"/>
    </row>
    <row r="98" spans="1:91" s="6" customFormat="1" ht="24.75" customHeight="1">
      <c r="A98" s="71"/>
      <c r="B98" s="72"/>
      <c r="C98" s="73"/>
      <c r="D98" s="192"/>
      <c r="E98" s="192"/>
      <c r="F98" s="192"/>
      <c r="G98" s="192"/>
      <c r="H98" s="192"/>
      <c r="I98" s="74"/>
      <c r="J98" s="192"/>
      <c r="K98" s="192"/>
      <c r="L98" s="192"/>
      <c r="M98" s="192"/>
      <c r="N98" s="192"/>
      <c r="O98" s="192"/>
      <c r="P98" s="192"/>
      <c r="Q98" s="192"/>
      <c r="R98" s="192"/>
      <c r="S98" s="192"/>
      <c r="T98" s="192"/>
      <c r="U98" s="192"/>
      <c r="V98" s="192"/>
      <c r="W98" s="192"/>
      <c r="X98" s="192"/>
      <c r="Y98" s="192"/>
      <c r="Z98" s="192"/>
      <c r="AA98" s="192"/>
      <c r="AB98" s="192"/>
      <c r="AC98" s="192"/>
      <c r="AD98" s="192"/>
      <c r="AE98" s="192"/>
      <c r="AF98" s="192"/>
      <c r="AG98" s="190"/>
      <c r="AH98" s="191"/>
      <c r="AI98" s="191"/>
      <c r="AJ98" s="191"/>
      <c r="AK98" s="191"/>
      <c r="AL98" s="191"/>
      <c r="AM98" s="191"/>
      <c r="AN98" s="190"/>
      <c r="AO98" s="191"/>
      <c r="AP98" s="191"/>
      <c r="AQ98" s="75"/>
      <c r="AR98" s="72"/>
      <c r="AS98" s="81"/>
      <c r="AT98" s="82"/>
      <c r="AU98" s="83"/>
      <c r="AV98" s="82"/>
      <c r="AW98" s="82"/>
      <c r="AX98" s="82"/>
      <c r="AY98" s="82"/>
      <c r="AZ98" s="82"/>
      <c r="BA98" s="82"/>
      <c r="BB98" s="82"/>
      <c r="BC98" s="82"/>
      <c r="BD98" s="84"/>
      <c r="BT98" s="80"/>
      <c r="BV98" s="80"/>
      <c r="BW98" s="80"/>
      <c r="BX98" s="80"/>
      <c r="CL98" s="80"/>
      <c r="CM98" s="80"/>
    </row>
    <row r="99" spans="1:91" s="1" customFormat="1" ht="30" customHeight="1">
      <c r="B99" s="27"/>
      <c r="AR99" s="27"/>
    </row>
    <row r="100" spans="1:91" s="1" customFormat="1" ht="6.95" customHeight="1">
      <c r="B100" s="42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27"/>
    </row>
  </sheetData>
  <mergeCells count="52">
    <mergeCell ref="AR2:BE2"/>
    <mergeCell ref="L33:P33"/>
    <mergeCell ref="W33:AE33"/>
    <mergeCell ref="AK33:AO33"/>
    <mergeCell ref="AK35:AO35"/>
    <mergeCell ref="X35:AB35"/>
    <mergeCell ref="W31:AE31"/>
    <mergeCell ref="AK31:AO31"/>
    <mergeCell ref="L31:P31"/>
    <mergeCell ref="L32:P32"/>
    <mergeCell ref="W32:AE32"/>
    <mergeCell ref="AK32:AO32"/>
    <mergeCell ref="L29:P29"/>
    <mergeCell ref="W29:AE29"/>
    <mergeCell ref="AK29:AO29"/>
    <mergeCell ref="AK30:AO30"/>
    <mergeCell ref="L30:P30"/>
    <mergeCell ref="W30:AE30"/>
    <mergeCell ref="K5:AO5"/>
    <mergeCell ref="K6:AO6"/>
    <mergeCell ref="E23:AN23"/>
    <mergeCell ref="AK26:AO26"/>
    <mergeCell ref="L28:P28"/>
    <mergeCell ref="W28:AE28"/>
    <mergeCell ref="AK28:AO28"/>
    <mergeCell ref="AN98:AP98"/>
    <mergeCell ref="AG98:AM98"/>
    <mergeCell ref="J98:AF98"/>
    <mergeCell ref="D98:H98"/>
    <mergeCell ref="AG94:AM94"/>
    <mergeCell ref="AN94:AP94"/>
    <mergeCell ref="J96:AF96"/>
    <mergeCell ref="D96:H96"/>
    <mergeCell ref="AN96:AP96"/>
    <mergeCell ref="AG96:AM96"/>
    <mergeCell ref="J97:AF97"/>
    <mergeCell ref="AG97:AM97"/>
    <mergeCell ref="D97:H97"/>
    <mergeCell ref="AN97:AP97"/>
    <mergeCell ref="C92:G92"/>
    <mergeCell ref="AN92:AP92"/>
    <mergeCell ref="AG92:AM92"/>
    <mergeCell ref="I92:AF92"/>
    <mergeCell ref="AN95:AP95"/>
    <mergeCell ref="D95:H95"/>
    <mergeCell ref="AG95:AM95"/>
    <mergeCell ref="J95:AF95"/>
    <mergeCell ref="L85:AO85"/>
    <mergeCell ref="AM87:AN87"/>
    <mergeCell ref="AM89:AP89"/>
    <mergeCell ref="AS89:AT91"/>
    <mergeCell ref="AM90:AP90"/>
  </mergeCells>
  <hyperlinks>
    <hyperlink ref="A95" location="'01 - SO 01 Vlastná stavba'!C2" display="/"/>
    <hyperlink ref="A96" location="'02 - SO 02 Búracie práce'!C2" display="/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283"/>
  <sheetViews>
    <sheetView showGridLines="0" topLeftCell="A115" workbookViewId="0">
      <selection activeCell="I130" sqref="I130:I284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05" t="s">
        <v>5</v>
      </c>
      <c r="M2" s="199"/>
      <c r="N2" s="199"/>
      <c r="O2" s="199"/>
      <c r="P2" s="199"/>
      <c r="Q2" s="199"/>
      <c r="R2" s="199"/>
      <c r="S2" s="199"/>
      <c r="T2" s="199"/>
      <c r="U2" s="199"/>
      <c r="V2" s="199"/>
      <c r="AT2" s="15" t="s">
        <v>79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70</v>
      </c>
    </row>
    <row r="4" spans="2:46" ht="24.95" customHeight="1">
      <c r="B4" s="18"/>
      <c r="D4" s="19" t="s">
        <v>83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6.25" customHeight="1">
      <c r="B7" s="18"/>
      <c r="E7" s="214" t="str">
        <f>'Rekapitulácia stavby'!K6</f>
        <v>Stavebné úpravy maštale pre voľné ustajnenie HD,  p.č. 611 Pichne okr. Snina</v>
      </c>
      <c r="F7" s="215"/>
      <c r="G7" s="215"/>
      <c r="H7" s="215"/>
      <c r="L7" s="18"/>
    </row>
    <row r="8" spans="2:46" s="1" customFormat="1" ht="12" customHeight="1">
      <c r="B8" s="27"/>
      <c r="D8" s="24" t="s">
        <v>84</v>
      </c>
      <c r="L8" s="27"/>
    </row>
    <row r="9" spans="2:46" s="1" customFormat="1" ht="16.5" customHeight="1">
      <c r="B9" s="27"/>
      <c r="E9" s="176" t="s">
        <v>85</v>
      </c>
      <c r="F9" s="213"/>
      <c r="G9" s="213"/>
      <c r="H9" s="213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15</v>
      </c>
      <c r="F11" s="22" t="s">
        <v>1</v>
      </c>
      <c r="I11" s="24" t="s">
        <v>16</v>
      </c>
      <c r="J11" s="22" t="s">
        <v>1</v>
      </c>
      <c r="L11" s="27"/>
    </row>
    <row r="12" spans="2:46" s="1" customFormat="1" ht="12" customHeight="1">
      <c r="B12" s="27"/>
      <c r="D12" s="24" t="s">
        <v>17</v>
      </c>
      <c r="F12" s="22" t="s">
        <v>18</v>
      </c>
      <c r="I12" s="24" t="s">
        <v>19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20</v>
      </c>
      <c r="I14" s="24" t="s">
        <v>21</v>
      </c>
      <c r="J14" s="22" t="s">
        <v>22</v>
      </c>
      <c r="L14" s="27"/>
    </row>
    <row r="15" spans="2:46" s="1" customFormat="1" ht="18" customHeight="1">
      <c r="B15" s="27"/>
      <c r="E15" s="22" t="s">
        <v>476</v>
      </c>
      <c r="I15" s="24" t="s">
        <v>23</v>
      </c>
      <c r="J15" s="22" t="s">
        <v>24</v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25</v>
      </c>
      <c r="I17" s="24" t="s">
        <v>21</v>
      </c>
      <c r="J17" s="22" t="str">
        <f>'Rekapitulácia stavby'!AN13</f>
        <v/>
      </c>
      <c r="L17" s="27"/>
    </row>
    <row r="18" spans="2:12" s="1" customFormat="1" ht="18" customHeight="1">
      <c r="B18" s="27"/>
      <c r="E18" s="198" t="str">
        <f>'Rekapitulácia stavby'!E14</f>
        <v xml:space="preserve"> </v>
      </c>
      <c r="F18" s="198"/>
      <c r="G18" s="198"/>
      <c r="H18" s="198"/>
      <c r="I18" s="24" t="s">
        <v>23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26</v>
      </c>
      <c r="I20" s="24" t="s">
        <v>21</v>
      </c>
      <c r="J20" s="22" t="s">
        <v>1</v>
      </c>
      <c r="L20" s="27"/>
    </row>
    <row r="21" spans="2:12" s="1" customFormat="1" ht="18" customHeight="1">
      <c r="B21" s="27"/>
      <c r="E21" s="22" t="s">
        <v>475</v>
      </c>
      <c r="I21" s="24" t="s">
        <v>23</v>
      </c>
      <c r="J21" s="22" t="s">
        <v>1</v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28</v>
      </c>
      <c r="I23" s="24" t="s">
        <v>21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23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29</v>
      </c>
      <c r="L26" s="27"/>
    </row>
    <row r="27" spans="2:12" s="7" customFormat="1" ht="16.5" customHeight="1">
      <c r="B27" s="86"/>
      <c r="E27" s="201" t="s">
        <v>1</v>
      </c>
      <c r="F27" s="201"/>
      <c r="G27" s="201"/>
      <c r="H27" s="201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30</v>
      </c>
      <c r="J30" s="63">
        <f>ROUND(J127,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32</v>
      </c>
      <c r="I32" s="30" t="s">
        <v>31</v>
      </c>
      <c r="J32" s="30" t="s">
        <v>33</v>
      </c>
      <c r="L32" s="27"/>
    </row>
    <row r="33" spans="2:12" s="1" customFormat="1" ht="14.45" customHeight="1">
      <c r="B33" s="27"/>
      <c r="D33" s="88" t="s">
        <v>34</v>
      </c>
      <c r="E33" s="32" t="s">
        <v>35</v>
      </c>
      <c r="F33" s="89">
        <f>ROUND((SUM(BE127:BE282)),  2)</f>
        <v>0</v>
      </c>
      <c r="G33" s="90"/>
      <c r="H33" s="90"/>
      <c r="I33" s="91">
        <v>0.2</v>
      </c>
      <c r="J33" s="89">
        <f>ROUND(((SUM(BE127:BE282))*I33),  2)</f>
        <v>0</v>
      </c>
      <c r="L33" s="27"/>
    </row>
    <row r="34" spans="2:12" s="1" customFormat="1" ht="14.45" customHeight="1">
      <c r="B34" s="27"/>
      <c r="E34" s="32" t="s">
        <v>36</v>
      </c>
      <c r="F34" s="92">
        <f>ROUND((SUM(BF127:BF282)),  2)</f>
        <v>0</v>
      </c>
      <c r="I34" s="93">
        <v>0.2</v>
      </c>
      <c r="J34" s="92">
        <f>ROUND(((SUM(BF127:BF282))*I34),  2)</f>
        <v>0</v>
      </c>
      <c r="L34" s="27"/>
    </row>
    <row r="35" spans="2:12" s="1" customFormat="1" ht="14.45" hidden="1" customHeight="1">
      <c r="B35" s="27"/>
      <c r="E35" s="24" t="s">
        <v>37</v>
      </c>
      <c r="F35" s="92">
        <f>ROUND((SUM(BG127:BG282)),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38</v>
      </c>
      <c r="F36" s="92">
        <f>ROUND((SUM(BH127:BH282)),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39</v>
      </c>
      <c r="F37" s="89">
        <f>ROUND((SUM(BI127:BI282)),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40</v>
      </c>
      <c r="E39" s="54"/>
      <c r="F39" s="54"/>
      <c r="G39" s="96" t="s">
        <v>41</v>
      </c>
      <c r="H39" s="97" t="s">
        <v>42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43</v>
      </c>
      <c r="E50" s="40"/>
      <c r="F50" s="40"/>
      <c r="G50" s="39" t="s">
        <v>44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45</v>
      </c>
      <c r="E61" s="29"/>
      <c r="F61" s="100" t="s">
        <v>46</v>
      </c>
      <c r="G61" s="41" t="s">
        <v>45</v>
      </c>
      <c r="H61" s="29"/>
      <c r="I61" s="29"/>
      <c r="J61" s="101" t="s">
        <v>46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47</v>
      </c>
      <c r="E65" s="40"/>
      <c r="F65" s="40"/>
      <c r="G65" s="39" t="s">
        <v>48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45</v>
      </c>
      <c r="E76" s="29"/>
      <c r="F76" s="100" t="s">
        <v>46</v>
      </c>
      <c r="G76" s="41" t="s">
        <v>45</v>
      </c>
      <c r="H76" s="29"/>
      <c r="I76" s="29"/>
      <c r="J76" s="101" t="s">
        <v>46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86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6.25" customHeight="1">
      <c r="B85" s="27"/>
      <c r="E85" s="214" t="str">
        <f>E7</f>
        <v>Stavebné úpravy maštale pre voľné ustajnenie HD,  p.č. 611 Pichne okr. Snina</v>
      </c>
      <c r="F85" s="215"/>
      <c r="G85" s="215"/>
      <c r="H85" s="215"/>
      <c r="L85" s="27"/>
    </row>
    <row r="86" spans="2:47" s="1" customFormat="1" ht="12" customHeight="1">
      <c r="B86" s="27"/>
      <c r="C86" s="24" t="s">
        <v>84</v>
      </c>
      <c r="L86" s="27"/>
    </row>
    <row r="87" spans="2:47" s="1" customFormat="1" ht="16.5" customHeight="1">
      <c r="B87" s="27"/>
      <c r="E87" s="176" t="str">
        <f>E9</f>
        <v>01 - SO 01 Vlastná stavba</v>
      </c>
      <c r="F87" s="213"/>
      <c r="G87" s="213"/>
      <c r="H87" s="213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17</v>
      </c>
      <c r="F89" s="22" t="str">
        <f>F12</f>
        <v xml:space="preserve"> </v>
      </c>
      <c r="I89" s="24" t="s">
        <v>19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40.15" customHeight="1">
      <c r="B91" s="27"/>
      <c r="C91" s="24" t="s">
        <v>20</v>
      </c>
      <c r="F91" s="22" t="str">
        <f>E15</f>
        <v>Notax Consulting s.r.o., Fidlíkova 3, Humenné 066 01</v>
      </c>
      <c r="I91" s="24" t="s">
        <v>26</v>
      </c>
      <c r="J91" s="175" t="str">
        <f>E21</f>
        <v>Argo-PK, Projekčná kancelária, Strojárska 3998, Snina</v>
      </c>
      <c r="L91" s="27"/>
    </row>
    <row r="92" spans="2:47" s="1" customFormat="1" ht="15.2" customHeight="1">
      <c r="B92" s="27"/>
      <c r="C92" s="24" t="s">
        <v>25</v>
      </c>
      <c r="F92" s="22" t="str">
        <f>IF(E18="","",E18)</f>
        <v xml:space="preserve"> </v>
      </c>
      <c r="I92" s="24" t="s">
        <v>28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87</v>
      </c>
      <c r="D94" s="94"/>
      <c r="E94" s="94"/>
      <c r="F94" s="94"/>
      <c r="G94" s="94"/>
      <c r="H94" s="94"/>
      <c r="I94" s="94"/>
      <c r="J94" s="103" t="s">
        <v>88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89</v>
      </c>
      <c r="J96" s="63">
        <f>J127</f>
        <v>0</v>
      </c>
      <c r="L96" s="27"/>
      <c r="AU96" s="15" t="s">
        <v>90</v>
      </c>
    </row>
    <row r="97" spans="2:12" s="8" customFormat="1" ht="24.95" customHeight="1">
      <c r="B97" s="105"/>
      <c r="D97" s="106" t="s">
        <v>91</v>
      </c>
      <c r="E97" s="107"/>
      <c r="F97" s="107"/>
      <c r="G97" s="107"/>
      <c r="H97" s="107"/>
      <c r="I97" s="107"/>
      <c r="J97" s="108">
        <f>J128</f>
        <v>0</v>
      </c>
      <c r="L97" s="105"/>
    </row>
    <row r="98" spans="2:12" s="9" customFormat="1" ht="19.899999999999999" customHeight="1">
      <c r="B98" s="109"/>
      <c r="D98" s="110" t="s">
        <v>92</v>
      </c>
      <c r="E98" s="111"/>
      <c r="F98" s="111"/>
      <c r="G98" s="111"/>
      <c r="H98" s="111"/>
      <c r="I98" s="111"/>
      <c r="J98" s="112">
        <f>J129</f>
        <v>0</v>
      </c>
      <c r="L98" s="109"/>
    </row>
    <row r="99" spans="2:12" s="9" customFormat="1" ht="19.899999999999999" customHeight="1">
      <c r="B99" s="109"/>
      <c r="D99" s="110" t="s">
        <v>93</v>
      </c>
      <c r="E99" s="111"/>
      <c r="F99" s="111"/>
      <c r="G99" s="111"/>
      <c r="H99" s="111"/>
      <c r="I99" s="111"/>
      <c r="J99" s="112">
        <f>J153</f>
        <v>0</v>
      </c>
      <c r="L99" s="109"/>
    </row>
    <row r="100" spans="2:12" s="9" customFormat="1" ht="19.899999999999999" customHeight="1">
      <c r="B100" s="109"/>
      <c r="D100" s="110" t="s">
        <v>94</v>
      </c>
      <c r="E100" s="111"/>
      <c r="F100" s="111"/>
      <c r="G100" s="111"/>
      <c r="H100" s="111"/>
      <c r="I100" s="111"/>
      <c r="J100" s="112">
        <f>J185</f>
        <v>0</v>
      </c>
      <c r="L100" s="109"/>
    </row>
    <row r="101" spans="2:12" s="9" customFormat="1" ht="19.899999999999999" customHeight="1">
      <c r="B101" s="109"/>
      <c r="D101" s="110" t="s">
        <v>95</v>
      </c>
      <c r="E101" s="111"/>
      <c r="F101" s="111"/>
      <c r="G101" s="111"/>
      <c r="H101" s="111"/>
      <c r="I101" s="111"/>
      <c r="J101" s="112">
        <f>J208</f>
        <v>0</v>
      </c>
      <c r="L101" s="109"/>
    </row>
    <row r="102" spans="2:12" s="9" customFormat="1" ht="19.899999999999999" customHeight="1">
      <c r="B102" s="109"/>
      <c r="D102" s="110" t="s">
        <v>478</v>
      </c>
      <c r="E102" s="111"/>
      <c r="F102" s="111"/>
      <c r="G102" s="111"/>
      <c r="H102" s="111"/>
      <c r="I102" s="111"/>
      <c r="J102" s="112">
        <f>J229</f>
        <v>0</v>
      </c>
      <c r="L102" s="109"/>
    </row>
    <row r="103" spans="2:12" s="9" customFormat="1" ht="19.899999999999999" customHeight="1">
      <c r="B103" s="109"/>
      <c r="D103" s="110" t="s">
        <v>97</v>
      </c>
      <c r="E103" s="111"/>
      <c r="F103" s="111"/>
      <c r="G103" s="111"/>
      <c r="H103" s="111"/>
      <c r="I103" s="111"/>
      <c r="J103" s="112">
        <f>J232</f>
        <v>0</v>
      </c>
      <c r="L103" s="109"/>
    </row>
    <row r="104" spans="2:12" s="8" customFormat="1" ht="24.95" customHeight="1">
      <c r="B104" s="105"/>
      <c r="D104" s="106" t="s">
        <v>98</v>
      </c>
      <c r="E104" s="107"/>
      <c r="F104" s="107"/>
      <c r="G104" s="107"/>
      <c r="H104" s="107"/>
      <c r="I104" s="107"/>
      <c r="J104" s="108">
        <f>J234</f>
        <v>0</v>
      </c>
      <c r="L104" s="105"/>
    </row>
    <row r="105" spans="2:12" s="9" customFormat="1" ht="19.899999999999999" customHeight="1">
      <c r="B105" s="109"/>
      <c r="D105" s="110" t="s">
        <v>99</v>
      </c>
      <c r="E105" s="111"/>
      <c r="F105" s="111"/>
      <c r="G105" s="111"/>
      <c r="H105" s="111"/>
      <c r="I105" s="111"/>
      <c r="J105" s="112">
        <f>J235</f>
        <v>0</v>
      </c>
      <c r="L105" s="109"/>
    </row>
    <row r="106" spans="2:12" s="9" customFormat="1" ht="19.899999999999999" customHeight="1">
      <c r="B106" s="109"/>
      <c r="D106" s="110" t="s">
        <v>100</v>
      </c>
      <c r="E106" s="111"/>
      <c r="F106" s="111"/>
      <c r="G106" s="111"/>
      <c r="H106" s="111"/>
      <c r="I106" s="111"/>
      <c r="J106" s="112">
        <f>J242</f>
        <v>0</v>
      </c>
      <c r="L106" s="109"/>
    </row>
    <row r="107" spans="2:12" s="9" customFormat="1" ht="19.899999999999999" customHeight="1">
      <c r="B107" s="109"/>
      <c r="D107" s="110" t="s">
        <v>101</v>
      </c>
      <c r="E107" s="111"/>
      <c r="F107" s="111"/>
      <c r="G107" s="111"/>
      <c r="H107" s="111"/>
      <c r="I107" s="111"/>
      <c r="J107" s="112">
        <f>J249</f>
        <v>0</v>
      </c>
      <c r="L107" s="109"/>
    </row>
    <row r="108" spans="2:12" s="1" customFormat="1" ht="21.75" customHeight="1">
      <c r="B108" s="27"/>
      <c r="L108" s="27"/>
    </row>
    <row r="109" spans="2:12" s="1" customFormat="1" ht="6.95" customHeight="1"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27"/>
    </row>
    <row r="113" spans="2:63" s="1" customFormat="1" ht="6.95" customHeigh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27"/>
    </row>
    <row r="114" spans="2:63" s="1" customFormat="1" ht="24.95" customHeight="1">
      <c r="B114" s="27"/>
      <c r="C114" s="19" t="s">
        <v>102</v>
      </c>
      <c r="L114" s="27"/>
    </row>
    <row r="115" spans="2:63" s="1" customFormat="1" ht="6.95" customHeight="1">
      <c r="B115" s="27"/>
      <c r="L115" s="27"/>
    </row>
    <row r="116" spans="2:63" s="1" customFormat="1" ht="12" customHeight="1">
      <c r="B116" s="27"/>
      <c r="C116" s="24" t="s">
        <v>13</v>
      </c>
      <c r="L116" s="27"/>
    </row>
    <row r="117" spans="2:63" s="1" customFormat="1" ht="26.25" customHeight="1">
      <c r="B117" s="27"/>
      <c r="E117" s="214" t="str">
        <f>E7</f>
        <v>Stavebné úpravy maštale pre voľné ustajnenie HD,  p.č. 611 Pichne okr. Snina</v>
      </c>
      <c r="F117" s="215"/>
      <c r="G117" s="215"/>
      <c r="H117" s="215"/>
      <c r="L117" s="27"/>
    </row>
    <row r="118" spans="2:63" s="1" customFormat="1" ht="12" customHeight="1">
      <c r="B118" s="27"/>
      <c r="C118" s="24" t="s">
        <v>84</v>
      </c>
      <c r="L118" s="27"/>
    </row>
    <row r="119" spans="2:63" s="1" customFormat="1" ht="16.5" customHeight="1">
      <c r="B119" s="27"/>
      <c r="E119" s="176" t="str">
        <f>E9</f>
        <v>01 - SO 01 Vlastná stavba</v>
      </c>
      <c r="F119" s="213"/>
      <c r="G119" s="213"/>
      <c r="H119" s="213"/>
      <c r="L119" s="27"/>
    </row>
    <row r="120" spans="2:63" s="1" customFormat="1" ht="6.95" customHeight="1">
      <c r="B120" s="27"/>
      <c r="L120" s="27"/>
    </row>
    <row r="121" spans="2:63" s="1" customFormat="1" ht="12" customHeight="1">
      <c r="B121" s="27"/>
      <c r="C121" s="24" t="s">
        <v>17</v>
      </c>
      <c r="F121" s="22" t="str">
        <f>F12</f>
        <v xml:space="preserve"> </v>
      </c>
      <c r="I121" s="24" t="s">
        <v>19</v>
      </c>
      <c r="J121" s="50">
        <f>IF(J12="","",J12)</f>
        <v>45236</v>
      </c>
      <c r="L121" s="27"/>
    </row>
    <row r="122" spans="2:63" s="1" customFormat="1" ht="6.95" customHeight="1">
      <c r="B122" s="27"/>
      <c r="L122" s="27"/>
    </row>
    <row r="123" spans="2:63" s="1" customFormat="1" ht="40.15" customHeight="1">
      <c r="B123" s="27"/>
      <c r="C123" s="24" t="s">
        <v>20</v>
      </c>
      <c r="F123" s="22" t="str">
        <f>E15</f>
        <v>Notax Consulting s.r.o., Fidlíkova 3, Humenné 066 01</v>
      </c>
      <c r="I123" s="24" t="s">
        <v>26</v>
      </c>
      <c r="J123" s="175" t="str">
        <f>E21</f>
        <v>Argo-PK, Projekčná kancelária, Strojárska 3998, Snina</v>
      </c>
      <c r="L123" s="27"/>
    </row>
    <row r="124" spans="2:63" s="1" customFormat="1" ht="15.2" customHeight="1">
      <c r="B124" s="27"/>
      <c r="C124" s="24" t="s">
        <v>25</v>
      </c>
      <c r="F124" s="22" t="str">
        <f>IF(E18="","",E18)</f>
        <v xml:space="preserve"> </v>
      </c>
      <c r="I124" s="24" t="s">
        <v>28</v>
      </c>
      <c r="J124" s="25" t="str">
        <f>E24</f>
        <v xml:space="preserve"> </v>
      </c>
      <c r="L124" s="27"/>
    </row>
    <row r="125" spans="2:63" s="1" customFormat="1" ht="10.35" customHeight="1">
      <c r="B125" s="27"/>
      <c r="L125" s="27"/>
    </row>
    <row r="126" spans="2:63" s="10" customFormat="1" ht="29.25" customHeight="1">
      <c r="B126" s="113"/>
      <c r="C126" s="114" t="s">
        <v>103</v>
      </c>
      <c r="D126" s="115" t="s">
        <v>55</v>
      </c>
      <c r="E126" s="115" t="s">
        <v>51</v>
      </c>
      <c r="F126" s="115" t="s">
        <v>52</v>
      </c>
      <c r="G126" s="115" t="s">
        <v>104</v>
      </c>
      <c r="H126" s="115" t="s">
        <v>105</v>
      </c>
      <c r="I126" s="115" t="s">
        <v>106</v>
      </c>
      <c r="J126" s="116" t="s">
        <v>88</v>
      </c>
      <c r="K126" s="117" t="s">
        <v>107</v>
      </c>
      <c r="L126" s="113"/>
      <c r="M126" s="56" t="s">
        <v>1</v>
      </c>
      <c r="N126" s="57" t="s">
        <v>34</v>
      </c>
      <c r="O126" s="57" t="s">
        <v>108</v>
      </c>
      <c r="P126" s="57" t="s">
        <v>109</v>
      </c>
      <c r="Q126" s="57" t="s">
        <v>110</v>
      </c>
      <c r="R126" s="57" t="s">
        <v>111</v>
      </c>
      <c r="S126" s="57" t="s">
        <v>112</v>
      </c>
      <c r="T126" s="58" t="s">
        <v>113</v>
      </c>
    </row>
    <row r="127" spans="2:63" s="1" customFormat="1" ht="22.9" customHeight="1">
      <c r="B127" s="27"/>
      <c r="C127" s="61" t="s">
        <v>89</v>
      </c>
      <c r="J127" s="118">
        <f>BK127</f>
        <v>0</v>
      </c>
      <c r="L127" s="27"/>
      <c r="M127" s="59"/>
      <c r="N127" s="51"/>
      <c r="O127" s="51"/>
      <c r="P127" s="119">
        <f>P128+P234</f>
        <v>3744.0220224999998</v>
      </c>
      <c r="Q127" s="51"/>
      <c r="R127" s="119">
        <f>R128+R234</f>
        <v>1111.3267746700001</v>
      </c>
      <c r="S127" s="51"/>
      <c r="T127" s="120">
        <f>T128+T234</f>
        <v>0</v>
      </c>
      <c r="AT127" s="15" t="s">
        <v>69</v>
      </c>
      <c r="AU127" s="15" t="s">
        <v>90</v>
      </c>
      <c r="BK127" s="121">
        <f>BK128+BK234</f>
        <v>0</v>
      </c>
    </row>
    <row r="128" spans="2:63" s="11" customFormat="1" ht="25.9" customHeight="1">
      <c r="B128" s="122"/>
      <c r="D128" s="123" t="s">
        <v>69</v>
      </c>
      <c r="E128" s="124" t="s">
        <v>114</v>
      </c>
      <c r="F128" s="124" t="s">
        <v>115</v>
      </c>
      <c r="J128" s="125">
        <f>BK128</f>
        <v>0</v>
      </c>
      <c r="L128" s="122"/>
      <c r="M128" s="126"/>
      <c r="P128" s="127">
        <f>P129+P153+P185+P208+P229+P232</f>
        <v>1959.8650269999998</v>
      </c>
      <c r="R128" s="127">
        <f>R129+R153+R185+R208+R229+R232</f>
        <v>1075.50295351</v>
      </c>
      <c r="T128" s="128">
        <f>T129+T153+T185+T208+T229+T232</f>
        <v>0</v>
      </c>
      <c r="AR128" s="123" t="s">
        <v>78</v>
      </c>
      <c r="AT128" s="129" t="s">
        <v>69</v>
      </c>
      <c r="AU128" s="129" t="s">
        <v>70</v>
      </c>
      <c r="AY128" s="123" t="s">
        <v>116</v>
      </c>
      <c r="BK128" s="130">
        <f>BK129+BK153+BK185+BK208+BK229+BK232</f>
        <v>0</v>
      </c>
    </row>
    <row r="129" spans="2:65" s="11" customFormat="1" ht="22.9" customHeight="1">
      <c r="B129" s="122"/>
      <c r="D129" s="123" t="s">
        <v>69</v>
      </c>
      <c r="E129" s="131" t="s">
        <v>78</v>
      </c>
      <c r="F129" s="131" t="s">
        <v>117</v>
      </c>
      <c r="J129" s="132">
        <f>BK129</f>
        <v>0</v>
      </c>
      <c r="L129" s="122"/>
      <c r="M129" s="126"/>
      <c r="P129" s="127">
        <f>SUM(P130:P152)</f>
        <v>198.755</v>
      </c>
      <c r="R129" s="127">
        <f>SUM(R130:R152)</f>
        <v>0</v>
      </c>
      <c r="T129" s="128">
        <f>SUM(T130:T152)</f>
        <v>0</v>
      </c>
      <c r="AR129" s="123" t="s">
        <v>78</v>
      </c>
      <c r="AT129" s="129" t="s">
        <v>69</v>
      </c>
      <c r="AU129" s="129" t="s">
        <v>78</v>
      </c>
      <c r="AY129" s="123" t="s">
        <v>116</v>
      </c>
      <c r="BK129" s="130">
        <f>SUM(BK130:BK152)</f>
        <v>0</v>
      </c>
    </row>
    <row r="130" spans="2:65" s="1" customFormat="1" ht="37.9" customHeight="1">
      <c r="B130" s="133"/>
      <c r="C130" s="134" t="s">
        <v>78</v>
      </c>
      <c r="D130" s="134" t="s">
        <v>118</v>
      </c>
      <c r="E130" s="135" t="s">
        <v>119</v>
      </c>
      <c r="F130" s="136" t="s">
        <v>120</v>
      </c>
      <c r="G130" s="137" t="s">
        <v>121</v>
      </c>
      <c r="H130" s="138">
        <v>776</v>
      </c>
      <c r="I130" s="139"/>
      <c r="J130" s="139">
        <f>ROUND(I130*H130,2)</f>
        <v>0</v>
      </c>
      <c r="K130" s="140"/>
      <c r="L130" s="27"/>
      <c r="M130" s="141" t="s">
        <v>1</v>
      </c>
      <c r="N130" s="142" t="s">
        <v>36</v>
      </c>
      <c r="O130" s="143">
        <v>0.01</v>
      </c>
      <c r="P130" s="143">
        <f>O130*H130</f>
        <v>7.76</v>
      </c>
      <c r="Q130" s="143">
        <v>0</v>
      </c>
      <c r="R130" s="143">
        <f>Q130*H130</f>
        <v>0</v>
      </c>
      <c r="S130" s="143">
        <v>0</v>
      </c>
      <c r="T130" s="144">
        <f>S130*H130</f>
        <v>0</v>
      </c>
      <c r="AR130" s="145" t="s">
        <v>122</v>
      </c>
      <c r="AT130" s="145" t="s">
        <v>118</v>
      </c>
      <c r="AU130" s="145" t="s">
        <v>123</v>
      </c>
      <c r="AY130" s="15" t="s">
        <v>116</v>
      </c>
      <c r="BE130" s="146">
        <f>IF(N130="základná",J130,0)</f>
        <v>0</v>
      </c>
      <c r="BF130" s="146">
        <f>IF(N130="znížená",J130,0)</f>
        <v>0</v>
      </c>
      <c r="BG130" s="146">
        <f>IF(N130="zákl. prenesená",J130,0)</f>
        <v>0</v>
      </c>
      <c r="BH130" s="146">
        <f>IF(N130="zníž. prenesená",J130,0)</f>
        <v>0</v>
      </c>
      <c r="BI130" s="146">
        <f>IF(N130="nulová",J130,0)</f>
        <v>0</v>
      </c>
      <c r="BJ130" s="15" t="s">
        <v>123</v>
      </c>
      <c r="BK130" s="146">
        <f>ROUND(I130*H130,2)</f>
        <v>0</v>
      </c>
      <c r="BL130" s="15" t="s">
        <v>122</v>
      </c>
      <c r="BM130" s="145" t="s">
        <v>124</v>
      </c>
    </row>
    <row r="131" spans="2:65" s="12" customFormat="1">
      <c r="B131" s="147"/>
      <c r="D131" s="148" t="s">
        <v>125</v>
      </c>
      <c r="E131" s="149" t="s">
        <v>1</v>
      </c>
      <c r="F131" s="150" t="s">
        <v>126</v>
      </c>
      <c r="H131" s="151">
        <v>776</v>
      </c>
      <c r="L131" s="147"/>
      <c r="M131" s="152"/>
      <c r="T131" s="153"/>
      <c r="AT131" s="149" t="s">
        <v>125</v>
      </c>
      <c r="AU131" s="149" t="s">
        <v>123</v>
      </c>
      <c r="AV131" s="12" t="s">
        <v>123</v>
      </c>
      <c r="AW131" s="12" t="s">
        <v>27</v>
      </c>
      <c r="AX131" s="12" t="s">
        <v>78</v>
      </c>
      <c r="AY131" s="149" t="s">
        <v>116</v>
      </c>
    </row>
    <row r="132" spans="2:65" s="1" customFormat="1" ht="33" customHeight="1">
      <c r="B132" s="133"/>
      <c r="C132" s="134" t="s">
        <v>123</v>
      </c>
      <c r="D132" s="134" t="s">
        <v>118</v>
      </c>
      <c r="E132" s="135" t="s">
        <v>127</v>
      </c>
      <c r="F132" s="136" t="s">
        <v>128</v>
      </c>
      <c r="G132" s="137" t="s">
        <v>129</v>
      </c>
      <c r="H132" s="138">
        <v>232.8</v>
      </c>
      <c r="I132" s="139"/>
      <c r="J132" s="139">
        <f>ROUND(I132*H132,2)</f>
        <v>0</v>
      </c>
      <c r="K132" s="140"/>
      <c r="L132" s="27"/>
      <c r="M132" s="141" t="s">
        <v>1</v>
      </c>
      <c r="N132" s="142" t="s">
        <v>36</v>
      </c>
      <c r="O132" s="143">
        <v>1.2E-2</v>
      </c>
      <c r="P132" s="143">
        <f>O132*H132</f>
        <v>2.7936000000000001</v>
      </c>
      <c r="Q132" s="143">
        <v>0</v>
      </c>
      <c r="R132" s="143">
        <f>Q132*H132</f>
        <v>0</v>
      </c>
      <c r="S132" s="143">
        <v>0</v>
      </c>
      <c r="T132" s="144">
        <f>S132*H132</f>
        <v>0</v>
      </c>
      <c r="AR132" s="145" t="s">
        <v>122</v>
      </c>
      <c r="AT132" s="145" t="s">
        <v>118</v>
      </c>
      <c r="AU132" s="145" t="s">
        <v>123</v>
      </c>
      <c r="AY132" s="15" t="s">
        <v>116</v>
      </c>
      <c r="BE132" s="146">
        <f>IF(N132="základná",J132,0)</f>
        <v>0</v>
      </c>
      <c r="BF132" s="146">
        <f>IF(N132="znížená",J132,0)</f>
        <v>0</v>
      </c>
      <c r="BG132" s="146">
        <f>IF(N132="zákl. prenesená",J132,0)</f>
        <v>0</v>
      </c>
      <c r="BH132" s="146">
        <f>IF(N132="zníž. prenesená",J132,0)</f>
        <v>0</v>
      </c>
      <c r="BI132" s="146">
        <f>IF(N132="nulová",J132,0)</f>
        <v>0</v>
      </c>
      <c r="BJ132" s="15" t="s">
        <v>123</v>
      </c>
      <c r="BK132" s="146">
        <f>ROUND(I132*H132,2)</f>
        <v>0</v>
      </c>
      <c r="BL132" s="15" t="s">
        <v>122</v>
      </c>
      <c r="BM132" s="145" t="s">
        <v>130</v>
      </c>
    </row>
    <row r="133" spans="2:65" s="12" customFormat="1">
      <c r="B133" s="147"/>
      <c r="D133" s="148" t="s">
        <v>125</v>
      </c>
      <c r="E133" s="149" t="s">
        <v>1</v>
      </c>
      <c r="F133" s="150" t="s">
        <v>131</v>
      </c>
      <c r="H133" s="151">
        <v>232.8</v>
      </c>
      <c r="L133" s="147"/>
      <c r="M133" s="152"/>
      <c r="T133" s="153"/>
      <c r="AT133" s="149" t="s">
        <v>125</v>
      </c>
      <c r="AU133" s="149" t="s">
        <v>123</v>
      </c>
      <c r="AV133" s="12" t="s">
        <v>123</v>
      </c>
      <c r="AW133" s="12" t="s">
        <v>27</v>
      </c>
      <c r="AX133" s="12" t="s">
        <v>70</v>
      </c>
      <c r="AY133" s="149" t="s">
        <v>116</v>
      </c>
    </row>
    <row r="134" spans="2:65" s="13" customFormat="1">
      <c r="B134" s="154"/>
      <c r="D134" s="148" t="s">
        <v>125</v>
      </c>
      <c r="E134" s="155" t="s">
        <v>1</v>
      </c>
      <c r="F134" s="156" t="s">
        <v>132</v>
      </c>
      <c r="H134" s="157">
        <v>232.8</v>
      </c>
      <c r="L134" s="154"/>
      <c r="M134" s="158"/>
      <c r="T134" s="159"/>
      <c r="AT134" s="155" t="s">
        <v>125</v>
      </c>
      <c r="AU134" s="155" t="s">
        <v>123</v>
      </c>
      <c r="AV134" s="13" t="s">
        <v>122</v>
      </c>
      <c r="AW134" s="13" t="s">
        <v>27</v>
      </c>
      <c r="AX134" s="13" t="s">
        <v>78</v>
      </c>
      <c r="AY134" s="155" t="s">
        <v>116</v>
      </c>
    </row>
    <row r="135" spans="2:65" s="1" customFormat="1" ht="21.75" customHeight="1">
      <c r="B135" s="133"/>
      <c r="C135" s="134" t="s">
        <v>133</v>
      </c>
      <c r="D135" s="134" t="s">
        <v>118</v>
      </c>
      <c r="E135" s="135" t="s">
        <v>134</v>
      </c>
      <c r="F135" s="136" t="s">
        <v>135</v>
      </c>
      <c r="G135" s="137" t="s">
        <v>129</v>
      </c>
      <c r="H135" s="138">
        <v>57.055999999999997</v>
      </c>
      <c r="I135" s="139"/>
      <c r="J135" s="139">
        <f>ROUND(I135*H135,2)</f>
        <v>0</v>
      </c>
      <c r="K135" s="140"/>
      <c r="L135" s="27"/>
      <c r="M135" s="141" t="s">
        <v>1</v>
      </c>
      <c r="N135" s="142" t="s">
        <v>36</v>
      </c>
      <c r="O135" s="143">
        <v>0.83799999999999997</v>
      </c>
      <c r="P135" s="143">
        <f>O135*H135</f>
        <v>47.812927999999999</v>
      </c>
      <c r="Q135" s="143">
        <v>0</v>
      </c>
      <c r="R135" s="143">
        <f>Q135*H135</f>
        <v>0</v>
      </c>
      <c r="S135" s="143">
        <v>0</v>
      </c>
      <c r="T135" s="144">
        <f>S135*H135</f>
        <v>0</v>
      </c>
      <c r="AR135" s="145" t="s">
        <v>122</v>
      </c>
      <c r="AT135" s="145" t="s">
        <v>118</v>
      </c>
      <c r="AU135" s="145" t="s">
        <v>123</v>
      </c>
      <c r="AY135" s="15" t="s">
        <v>116</v>
      </c>
      <c r="BE135" s="146">
        <f>IF(N135="základná",J135,0)</f>
        <v>0</v>
      </c>
      <c r="BF135" s="146">
        <f>IF(N135="znížená",J135,0)</f>
        <v>0</v>
      </c>
      <c r="BG135" s="146">
        <f>IF(N135="zákl. prenesená",J135,0)</f>
        <v>0</v>
      </c>
      <c r="BH135" s="146">
        <f>IF(N135="zníž. prenesená",J135,0)</f>
        <v>0</v>
      </c>
      <c r="BI135" s="146">
        <f>IF(N135="nulová",J135,0)</f>
        <v>0</v>
      </c>
      <c r="BJ135" s="15" t="s">
        <v>123</v>
      </c>
      <c r="BK135" s="146">
        <f>ROUND(I135*H135,2)</f>
        <v>0</v>
      </c>
      <c r="BL135" s="15" t="s">
        <v>122</v>
      </c>
      <c r="BM135" s="145" t="s">
        <v>136</v>
      </c>
    </row>
    <row r="136" spans="2:65" s="12" customFormat="1">
      <c r="B136" s="147"/>
      <c r="D136" s="148" t="s">
        <v>125</v>
      </c>
      <c r="E136" s="149" t="s">
        <v>1</v>
      </c>
      <c r="F136" s="150" t="s">
        <v>137</v>
      </c>
      <c r="H136" s="151">
        <v>7.125</v>
      </c>
      <c r="L136" s="147"/>
      <c r="M136" s="152"/>
      <c r="T136" s="153"/>
      <c r="AT136" s="149" t="s">
        <v>125</v>
      </c>
      <c r="AU136" s="149" t="s">
        <v>123</v>
      </c>
      <c r="AV136" s="12" t="s">
        <v>123</v>
      </c>
      <c r="AW136" s="12" t="s">
        <v>27</v>
      </c>
      <c r="AX136" s="12" t="s">
        <v>70</v>
      </c>
      <c r="AY136" s="149" t="s">
        <v>116</v>
      </c>
    </row>
    <row r="137" spans="2:65" s="12" customFormat="1">
      <c r="B137" s="147"/>
      <c r="D137" s="148" t="s">
        <v>125</v>
      </c>
      <c r="E137" s="149" t="s">
        <v>1</v>
      </c>
      <c r="F137" s="150" t="s">
        <v>138</v>
      </c>
      <c r="H137" s="151">
        <v>49.930999999999997</v>
      </c>
      <c r="L137" s="147"/>
      <c r="M137" s="152"/>
      <c r="T137" s="153"/>
      <c r="AT137" s="149" t="s">
        <v>125</v>
      </c>
      <c r="AU137" s="149" t="s">
        <v>123</v>
      </c>
      <c r="AV137" s="12" t="s">
        <v>123</v>
      </c>
      <c r="AW137" s="12" t="s">
        <v>27</v>
      </c>
      <c r="AX137" s="12" t="s">
        <v>70</v>
      </c>
      <c r="AY137" s="149" t="s">
        <v>116</v>
      </c>
    </row>
    <row r="138" spans="2:65" s="13" customFormat="1">
      <c r="B138" s="154"/>
      <c r="D138" s="148" t="s">
        <v>125</v>
      </c>
      <c r="E138" s="155" t="s">
        <v>1</v>
      </c>
      <c r="F138" s="156" t="s">
        <v>132</v>
      </c>
      <c r="H138" s="157">
        <v>57.055999999999997</v>
      </c>
      <c r="L138" s="154"/>
      <c r="M138" s="158"/>
      <c r="T138" s="159"/>
      <c r="AT138" s="155" t="s">
        <v>125</v>
      </c>
      <c r="AU138" s="155" t="s">
        <v>123</v>
      </c>
      <c r="AV138" s="13" t="s">
        <v>122</v>
      </c>
      <c r="AW138" s="13" t="s">
        <v>27</v>
      </c>
      <c r="AX138" s="13" t="s">
        <v>78</v>
      </c>
      <c r="AY138" s="155" t="s">
        <v>116</v>
      </c>
    </row>
    <row r="139" spans="2:65" s="1" customFormat="1" ht="24.2" customHeight="1">
      <c r="B139" s="133"/>
      <c r="C139" s="134" t="s">
        <v>122</v>
      </c>
      <c r="D139" s="134" t="s">
        <v>118</v>
      </c>
      <c r="E139" s="135" t="s">
        <v>139</v>
      </c>
      <c r="F139" s="136" t="s">
        <v>140</v>
      </c>
      <c r="G139" s="137" t="s">
        <v>129</v>
      </c>
      <c r="H139" s="138">
        <v>17.117000000000001</v>
      </c>
      <c r="I139" s="139"/>
      <c r="J139" s="139">
        <f>ROUND(I139*H139,2)</f>
        <v>0</v>
      </c>
      <c r="K139" s="140"/>
      <c r="L139" s="27"/>
      <c r="M139" s="141" t="s">
        <v>1</v>
      </c>
      <c r="N139" s="142" t="s">
        <v>36</v>
      </c>
      <c r="O139" s="143">
        <v>4.2000000000000003E-2</v>
      </c>
      <c r="P139" s="143">
        <f>O139*H139</f>
        <v>0.71891400000000005</v>
      </c>
      <c r="Q139" s="143">
        <v>0</v>
      </c>
      <c r="R139" s="143">
        <f>Q139*H139</f>
        <v>0</v>
      </c>
      <c r="S139" s="143">
        <v>0</v>
      </c>
      <c r="T139" s="144">
        <f>S139*H139</f>
        <v>0</v>
      </c>
      <c r="AR139" s="145" t="s">
        <v>122</v>
      </c>
      <c r="AT139" s="145" t="s">
        <v>118</v>
      </c>
      <c r="AU139" s="145" t="s">
        <v>123</v>
      </c>
      <c r="AY139" s="15" t="s">
        <v>116</v>
      </c>
      <c r="BE139" s="146">
        <f>IF(N139="základná",J139,0)</f>
        <v>0</v>
      </c>
      <c r="BF139" s="146">
        <f>IF(N139="znížená",J139,0)</f>
        <v>0</v>
      </c>
      <c r="BG139" s="146">
        <f>IF(N139="zákl. prenesená",J139,0)</f>
        <v>0</v>
      </c>
      <c r="BH139" s="146">
        <f>IF(N139="zníž. prenesená",J139,0)</f>
        <v>0</v>
      </c>
      <c r="BI139" s="146">
        <f>IF(N139="nulová",J139,0)</f>
        <v>0</v>
      </c>
      <c r="BJ139" s="15" t="s">
        <v>123</v>
      </c>
      <c r="BK139" s="146">
        <f>ROUND(I139*H139,2)</f>
        <v>0</v>
      </c>
      <c r="BL139" s="15" t="s">
        <v>122</v>
      </c>
      <c r="BM139" s="145" t="s">
        <v>141</v>
      </c>
    </row>
    <row r="140" spans="2:65" s="12" customFormat="1">
      <c r="B140" s="147"/>
      <c r="D140" s="148" t="s">
        <v>125</v>
      </c>
      <c r="E140" s="149" t="s">
        <v>1</v>
      </c>
      <c r="F140" s="150" t="s">
        <v>142</v>
      </c>
      <c r="H140" s="151">
        <v>17.117000000000001</v>
      </c>
      <c r="L140" s="147"/>
      <c r="M140" s="152"/>
      <c r="T140" s="153"/>
      <c r="AT140" s="149" t="s">
        <v>125</v>
      </c>
      <c r="AU140" s="149" t="s">
        <v>123</v>
      </c>
      <c r="AV140" s="12" t="s">
        <v>123</v>
      </c>
      <c r="AW140" s="12" t="s">
        <v>27</v>
      </c>
      <c r="AX140" s="12" t="s">
        <v>78</v>
      </c>
      <c r="AY140" s="149" t="s">
        <v>116</v>
      </c>
    </row>
    <row r="141" spans="2:65" s="1" customFormat="1" ht="21.75" customHeight="1">
      <c r="B141" s="133"/>
      <c r="C141" s="134" t="s">
        <v>143</v>
      </c>
      <c r="D141" s="134" t="s">
        <v>118</v>
      </c>
      <c r="E141" s="135" t="s">
        <v>144</v>
      </c>
      <c r="F141" s="136" t="s">
        <v>145</v>
      </c>
      <c r="G141" s="137" t="s">
        <v>129</v>
      </c>
      <c r="H141" s="138">
        <v>80.847999999999999</v>
      </c>
      <c r="I141" s="139"/>
      <c r="J141" s="139">
        <f>ROUND(I141*H141,2)</f>
        <v>0</v>
      </c>
      <c r="K141" s="140"/>
      <c r="L141" s="27"/>
      <c r="M141" s="141" t="s">
        <v>1</v>
      </c>
      <c r="N141" s="142" t="s">
        <v>36</v>
      </c>
      <c r="O141" s="143">
        <v>1.3009999999999999</v>
      </c>
      <c r="P141" s="143">
        <f>O141*H141</f>
        <v>105.18324799999999</v>
      </c>
      <c r="Q141" s="143">
        <v>0</v>
      </c>
      <c r="R141" s="143">
        <f>Q141*H141</f>
        <v>0</v>
      </c>
      <c r="S141" s="143">
        <v>0</v>
      </c>
      <c r="T141" s="144">
        <f>S141*H141</f>
        <v>0</v>
      </c>
      <c r="AR141" s="145" t="s">
        <v>122</v>
      </c>
      <c r="AT141" s="145" t="s">
        <v>118</v>
      </c>
      <c r="AU141" s="145" t="s">
        <v>123</v>
      </c>
      <c r="AY141" s="15" t="s">
        <v>116</v>
      </c>
      <c r="BE141" s="146">
        <f>IF(N141="základná",J141,0)</f>
        <v>0</v>
      </c>
      <c r="BF141" s="146">
        <f>IF(N141="znížená",J141,0)</f>
        <v>0</v>
      </c>
      <c r="BG141" s="146">
        <f>IF(N141="zákl. prenesená",J141,0)</f>
        <v>0</v>
      </c>
      <c r="BH141" s="146">
        <f>IF(N141="zníž. prenesená",J141,0)</f>
        <v>0</v>
      </c>
      <c r="BI141" s="146">
        <f>IF(N141="nulová",J141,0)</f>
        <v>0</v>
      </c>
      <c r="BJ141" s="15" t="s">
        <v>123</v>
      </c>
      <c r="BK141" s="146">
        <f>ROUND(I141*H141,2)</f>
        <v>0</v>
      </c>
      <c r="BL141" s="15" t="s">
        <v>122</v>
      </c>
      <c r="BM141" s="145" t="s">
        <v>146</v>
      </c>
    </row>
    <row r="142" spans="2:65" s="12" customFormat="1">
      <c r="B142" s="147"/>
      <c r="D142" s="148" t="s">
        <v>125</v>
      </c>
      <c r="E142" s="149" t="s">
        <v>1</v>
      </c>
      <c r="F142" s="150" t="s">
        <v>147</v>
      </c>
      <c r="H142" s="151">
        <v>76.391000000000005</v>
      </c>
      <c r="L142" s="147"/>
      <c r="M142" s="152"/>
      <c r="T142" s="153"/>
      <c r="AT142" s="149" t="s">
        <v>125</v>
      </c>
      <c r="AU142" s="149" t="s">
        <v>123</v>
      </c>
      <c r="AV142" s="12" t="s">
        <v>123</v>
      </c>
      <c r="AW142" s="12" t="s">
        <v>27</v>
      </c>
      <c r="AX142" s="12" t="s">
        <v>70</v>
      </c>
      <c r="AY142" s="149" t="s">
        <v>116</v>
      </c>
    </row>
    <row r="143" spans="2:65" s="12" customFormat="1">
      <c r="B143" s="147"/>
      <c r="D143" s="148" t="s">
        <v>125</v>
      </c>
      <c r="E143" s="149" t="s">
        <v>1</v>
      </c>
      <c r="F143" s="150" t="s">
        <v>148</v>
      </c>
      <c r="H143" s="151">
        <v>1.425</v>
      </c>
      <c r="L143" s="147"/>
      <c r="M143" s="152"/>
      <c r="T143" s="153"/>
      <c r="AT143" s="149" t="s">
        <v>125</v>
      </c>
      <c r="AU143" s="149" t="s">
        <v>123</v>
      </c>
      <c r="AV143" s="12" t="s">
        <v>123</v>
      </c>
      <c r="AW143" s="12" t="s">
        <v>27</v>
      </c>
      <c r="AX143" s="12" t="s">
        <v>70</v>
      </c>
      <c r="AY143" s="149" t="s">
        <v>116</v>
      </c>
    </row>
    <row r="144" spans="2:65" s="12" customFormat="1">
      <c r="B144" s="147"/>
      <c r="D144" s="148" t="s">
        <v>125</v>
      </c>
      <c r="E144" s="149" t="s">
        <v>1</v>
      </c>
      <c r="F144" s="150" t="s">
        <v>149</v>
      </c>
      <c r="H144" s="151">
        <v>3.032</v>
      </c>
      <c r="L144" s="147"/>
      <c r="M144" s="152"/>
      <c r="T144" s="153"/>
      <c r="AT144" s="149" t="s">
        <v>125</v>
      </c>
      <c r="AU144" s="149" t="s">
        <v>123</v>
      </c>
      <c r="AV144" s="12" t="s">
        <v>123</v>
      </c>
      <c r="AW144" s="12" t="s">
        <v>27</v>
      </c>
      <c r="AX144" s="12" t="s">
        <v>70</v>
      </c>
      <c r="AY144" s="149" t="s">
        <v>116</v>
      </c>
    </row>
    <row r="145" spans="2:65" s="13" customFormat="1">
      <c r="B145" s="154"/>
      <c r="D145" s="148" t="s">
        <v>125</v>
      </c>
      <c r="E145" s="155" t="s">
        <v>1</v>
      </c>
      <c r="F145" s="156" t="s">
        <v>132</v>
      </c>
      <c r="H145" s="157">
        <v>80.847999999999999</v>
      </c>
      <c r="L145" s="154"/>
      <c r="M145" s="158"/>
      <c r="T145" s="159"/>
      <c r="AT145" s="155" t="s">
        <v>125</v>
      </c>
      <c r="AU145" s="155" t="s">
        <v>123</v>
      </c>
      <c r="AV145" s="13" t="s">
        <v>122</v>
      </c>
      <c r="AW145" s="13" t="s">
        <v>27</v>
      </c>
      <c r="AX145" s="13" t="s">
        <v>78</v>
      </c>
      <c r="AY145" s="155" t="s">
        <v>116</v>
      </c>
    </row>
    <row r="146" spans="2:65" s="1" customFormat="1" ht="37.9" customHeight="1">
      <c r="B146" s="133"/>
      <c r="C146" s="134" t="s">
        <v>150</v>
      </c>
      <c r="D146" s="134" t="s">
        <v>118</v>
      </c>
      <c r="E146" s="135" t="s">
        <v>151</v>
      </c>
      <c r="F146" s="136" t="s">
        <v>152</v>
      </c>
      <c r="G146" s="137" t="s">
        <v>129</v>
      </c>
      <c r="H146" s="138">
        <v>24.254000000000001</v>
      </c>
      <c r="I146" s="139"/>
      <c r="J146" s="139">
        <f>ROUND(I146*H146,2)</f>
        <v>0</v>
      </c>
      <c r="K146" s="140"/>
      <c r="L146" s="27"/>
      <c r="M146" s="141" t="s">
        <v>1</v>
      </c>
      <c r="N146" s="142" t="s">
        <v>36</v>
      </c>
      <c r="O146" s="143">
        <v>0.61299999999999999</v>
      </c>
      <c r="P146" s="143">
        <f>O146*H146</f>
        <v>14.867702000000001</v>
      </c>
      <c r="Q146" s="143">
        <v>0</v>
      </c>
      <c r="R146" s="143">
        <f>Q146*H146</f>
        <v>0</v>
      </c>
      <c r="S146" s="143">
        <v>0</v>
      </c>
      <c r="T146" s="144">
        <f>S146*H146</f>
        <v>0</v>
      </c>
      <c r="AR146" s="145" t="s">
        <v>122</v>
      </c>
      <c r="AT146" s="145" t="s">
        <v>118</v>
      </c>
      <c r="AU146" s="145" t="s">
        <v>123</v>
      </c>
      <c r="AY146" s="15" t="s">
        <v>116</v>
      </c>
      <c r="BE146" s="146">
        <f>IF(N146="základná",J146,0)</f>
        <v>0</v>
      </c>
      <c r="BF146" s="146">
        <f>IF(N146="znížená",J146,0)</f>
        <v>0</v>
      </c>
      <c r="BG146" s="146">
        <f>IF(N146="zákl. prenesená",J146,0)</f>
        <v>0</v>
      </c>
      <c r="BH146" s="146">
        <f>IF(N146="zníž. prenesená",J146,0)</f>
        <v>0</v>
      </c>
      <c r="BI146" s="146">
        <f>IF(N146="nulová",J146,0)</f>
        <v>0</v>
      </c>
      <c r="BJ146" s="15" t="s">
        <v>123</v>
      </c>
      <c r="BK146" s="146">
        <f>ROUND(I146*H146,2)</f>
        <v>0</v>
      </c>
      <c r="BL146" s="15" t="s">
        <v>122</v>
      </c>
      <c r="BM146" s="145" t="s">
        <v>153</v>
      </c>
    </row>
    <row r="147" spans="2:65" s="12" customFormat="1">
      <c r="B147" s="147"/>
      <c r="D147" s="148" t="s">
        <v>125</v>
      </c>
      <c r="E147" s="149" t="s">
        <v>1</v>
      </c>
      <c r="F147" s="150" t="s">
        <v>154</v>
      </c>
      <c r="H147" s="151">
        <v>24.254000000000001</v>
      </c>
      <c r="L147" s="147"/>
      <c r="M147" s="152"/>
      <c r="T147" s="153"/>
      <c r="AT147" s="149" t="s">
        <v>125</v>
      </c>
      <c r="AU147" s="149" t="s">
        <v>123</v>
      </c>
      <c r="AV147" s="12" t="s">
        <v>123</v>
      </c>
      <c r="AW147" s="12" t="s">
        <v>27</v>
      </c>
      <c r="AX147" s="12" t="s">
        <v>78</v>
      </c>
      <c r="AY147" s="149" t="s">
        <v>116</v>
      </c>
    </row>
    <row r="148" spans="2:65" s="1" customFormat="1" ht="24.2" customHeight="1">
      <c r="B148" s="133"/>
      <c r="C148" s="134" t="s">
        <v>155</v>
      </c>
      <c r="D148" s="134" t="s">
        <v>118</v>
      </c>
      <c r="E148" s="135" t="s">
        <v>156</v>
      </c>
      <c r="F148" s="136" t="s">
        <v>157</v>
      </c>
      <c r="G148" s="137" t="s">
        <v>129</v>
      </c>
      <c r="H148" s="138">
        <v>137.904</v>
      </c>
      <c r="I148" s="139"/>
      <c r="J148" s="139">
        <f>ROUND(I148*H148,2)</f>
        <v>0</v>
      </c>
      <c r="K148" s="140"/>
      <c r="L148" s="27"/>
      <c r="M148" s="141" t="s">
        <v>1</v>
      </c>
      <c r="N148" s="142" t="s">
        <v>36</v>
      </c>
      <c r="O148" s="143">
        <v>6.9000000000000006E-2</v>
      </c>
      <c r="P148" s="143">
        <f>O148*H148</f>
        <v>9.5153759999999998</v>
      </c>
      <c r="Q148" s="143">
        <v>0</v>
      </c>
      <c r="R148" s="143">
        <f>Q148*H148</f>
        <v>0</v>
      </c>
      <c r="S148" s="143">
        <v>0</v>
      </c>
      <c r="T148" s="144">
        <f>S148*H148</f>
        <v>0</v>
      </c>
      <c r="AR148" s="145" t="s">
        <v>122</v>
      </c>
      <c r="AT148" s="145" t="s">
        <v>118</v>
      </c>
      <c r="AU148" s="145" t="s">
        <v>123</v>
      </c>
      <c r="AY148" s="15" t="s">
        <v>116</v>
      </c>
      <c r="BE148" s="146">
        <f>IF(N148="základná",J148,0)</f>
        <v>0</v>
      </c>
      <c r="BF148" s="146">
        <f>IF(N148="znížená",J148,0)</f>
        <v>0</v>
      </c>
      <c r="BG148" s="146">
        <f>IF(N148="zákl. prenesená",J148,0)</f>
        <v>0</v>
      </c>
      <c r="BH148" s="146">
        <f>IF(N148="zníž. prenesená",J148,0)</f>
        <v>0</v>
      </c>
      <c r="BI148" s="146">
        <f>IF(N148="nulová",J148,0)</f>
        <v>0</v>
      </c>
      <c r="BJ148" s="15" t="s">
        <v>123</v>
      </c>
      <c r="BK148" s="146">
        <f>ROUND(I148*H148,2)</f>
        <v>0</v>
      </c>
      <c r="BL148" s="15" t="s">
        <v>122</v>
      </c>
      <c r="BM148" s="145" t="s">
        <v>158</v>
      </c>
    </row>
    <row r="149" spans="2:65" s="12" customFormat="1">
      <c r="B149" s="147"/>
      <c r="D149" s="148" t="s">
        <v>125</v>
      </c>
      <c r="E149" s="149" t="s">
        <v>1</v>
      </c>
      <c r="F149" s="150" t="s">
        <v>159</v>
      </c>
      <c r="H149" s="151">
        <v>137.904</v>
      </c>
      <c r="L149" s="147"/>
      <c r="M149" s="152"/>
      <c r="T149" s="153"/>
      <c r="AT149" s="149" t="s">
        <v>125</v>
      </c>
      <c r="AU149" s="149" t="s">
        <v>123</v>
      </c>
      <c r="AV149" s="12" t="s">
        <v>123</v>
      </c>
      <c r="AW149" s="12" t="s">
        <v>27</v>
      </c>
      <c r="AX149" s="12" t="s">
        <v>78</v>
      </c>
      <c r="AY149" s="149" t="s">
        <v>116</v>
      </c>
    </row>
    <row r="150" spans="2:65" s="1" customFormat="1" ht="21.75" customHeight="1">
      <c r="B150" s="133"/>
      <c r="C150" s="134" t="s">
        <v>160</v>
      </c>
      <c r="D150" s="134" t="s">
        <v>118</v>
      </c>
      <c r="E150" s="135" t="s">
        <v>161</v>
      </c>
      <c r="F150" s="136" t="s">
        <v>162</v>
      </c>
      <c r="G150" s="137" t="s">
        <v>129</v>
      </c>
      <c r="H150" s="138">
        <v>137.904</v>
      </c>
      <c r="I150" s="139"/>
      <c r="J150" s="139">
        <f>ROUND(I150*H150,2)</f>
        <v>0</v>
      </c>
      <c r="K150" s="140"/>
      <c r="L150" s="27"/>
      <c r="M150" s="141" t="s">
        <v>1</v>
      </c>
      <c r="N150" s="142" t="s">
        <v>36</v>
      </c>
      <c r="O150" s="143">
        <v>8.0000000000000002E-3</v>
      </c>
      <c r="P150" s="143">
        <f>O150*H150</f>
        <v>1.103232</v>
      </c>
      <c r="Q150" s="143">
        <v>0</v>
      </c>
      <c r="R150" s="143">
        <f>Q150*H150</f>
        <v>0</v>
      </c>
      <c r="S150" s="143">
        <v>0</v>
      </c>
      <c r="T150" s="144">
        <f>S150*H150</f>
        <v>0</v>
      </c>
      <c r="AR150" s="145" t="s">
        <v>122</v>
      </c>
      <c r="AT150" s="145" t="s">
        <v>118</v>
      </c>
      <c r="AU150" s="145" t="s">
        <v>123</v>
      </c>
      <c r="AY150" s="15" t="s">
        <v>116</v>
      </c>
      <c r="BE150" s="146">
        <f>IF(N150="základná",J150,0)</f>
        <v>0</v>
      </c>
      <c r="BF150" s="146">
        <f>IF(N150="znížená",J150,0)</f>
        <v>0</v>
      </c>
      <c r="BG150" s="146">
        <f>IF(N150="zákl. prenesená",J150,0)</f>
        <v>0</v>
      </c>
      <c r="BH150" s="146">
        <f>IF(N150="zníž. prenesená",J150,0)</f>
        <v>0</v>
      </c>
      <c r="BI150" s="146">
        <f>IF(N150="nulová",J150,0)</f>
        <v>0</v>
      </c>
      <c r="BJ150" s="15" t="s">
        <v>123</v>
      </c>
      <c r="BK150" s="146">
        <f>ROUND(I150*H150,2)</f>
        <v>0</v>
      </c>
      <c r="BL150" s="15" t="s">
        <v>122</v>
      </c>
      <c r="BM150" s="145" t="s">
        <v>163</v>
      </c>
    </row>
    <row r="151" spans="2:65" s="1" customFormat="1" ht="21.75" customHeight="1">
      <c r="B151" s="133"/>
      <c r="C151" s="134" t="s">
        <v>164</v>
      </c>
      <c r="D151" s="134" t="s">
        <v>118</v>
      </c>
      <c r="E151" s="135" t="s">
        <v>165</v>
      </c>
      <c r="F151" s="136" t="s">
        <v>166</v>
      </c>
      <c r="G151" s="137" t="s">
        <v>121</v>
      </c>
      <c r="H151" s="138">
        <v>750</v>
      </c>
      <c r="I151" s="139"/>
      <c r="J151" s="139">
        <f>ROUND(I151*H151,2)</f>
        <v>0</v>
      </c>
      <c r="K151" s="140"/>
      <c r="L151" s="27"/>
      <c r="M151" s="141" t="s">
        <v>1</v>
      </c>
      <c r="N151" s="142" t="s">
        <v>36</v>
      </c>
      <c r="O151" s="143">
        <v>1.2E-2</v>
      </c>
      <c r="P151" s="143">
        <f>O151*H151</f>
        <v>9</v>
      </c>
      <c r="Q151" s="143">
        <v>0</v>
      </c>
      <c r="R151" s="143">
        <f>Q151*H151</f>
        <v>0</v>
      </c>
      <c r="S151" s="143">
        <v>0</v>
      </c>
      <c r="T151" s="144">
        <f>S151*H151</f>
        <v>0</v>
      </c>
      <c r="AR151" s="145" t="s">
        <v>122</v>
      </c>
      <c r="AT151" s="145" t="s">
        <v>118</v>
      </c>
      <c r="AU151" s="145" t="s">
        <v>123</v>
      </c>
      <c r="AY151" s="15" t="s">
        <v>116</v>
      </c>
      <c r="BE151" s="146">
        <f>IF(N151="základná",J151,0)</f>
        <v>0</v>
      </c>
      <c r="BF151" s="146">
        <f>IF(N151="znížená",J151,0)</f>
        <v>0</v>
      </c>
      <c r="BG151" s="146">
        <f>IF(N151="zákl. prenesená",J151,0)</f>
        <v>0</v>
      </c>
      <c r="BH151" s="146">
        <f>IF(N151="zníž. prenesená",J151,0)</f>
        <v>0</v>
      </c>
      <c r="BI151" s="146">
        <f>IF(N151="nulová",J151,0)</f>
        <v>0</v>
      </c>
      <c r="BJ151" s="15" t="s">
        <v>123</v>
      </c>
      <c r="BK151" s="146">
        <f>ROUND(I151*H151,2)</f>
        <v>0</v>
      </c>
      <c r="BL151" s="15" t="s">
        <v>122</v>
      </c>
      <c r="BM151" s="145" t="s">
        <v>167</v>
      </c>
    </row>
    <row r="152" spans="2:65" s="12" customFormat="1">
      <c r="B152" s="147"/>
      <c r="D152" s="148" t="s">
        <v>125</v>
      </c>
      <c r="E152" s="149" t="s">
        <v>1</v>
      </c>
      <c r="F152" s="150" t="s">
        <v>168</v>
      </c>
      <c r="H152" s="151">
        <v>750</v>
      </c>
      <c r="L152" s="147"/>
      <c r="M152" s="152"/>
      <c r="T152" s="153"/>
      <c r="AT152" s="149" t="s">
        <v>125</v>
      </c>
      <c r="AU152" s="149" t="s">
        <v>123</v>
      </c>
      <c r="AV152" s="12" t="s">
        <v>123</v>
      </c>
      <c r="AW152" s="12" t="s">
        <v>27</v>
      </c>
      <c r="AX152" s="12" t="s">
        <v>78</v>
      </c>
      <c r="AY152" s="149" t="s">
        <v>116</v>
      </c>
    </row>
    <row r="153" spans="2:65" s="11" customFormat="1" ht="22.9" customHeight="1">
      <c r="B153" s="122"/>
      <c r="D153" s="123" t="s">
        <v>69</v>
      </c>
      <c r="E153" s="131" t="s">
        <v>123</v>
      </c>
      <c r="F153" s="131" t="s">
        <v>169</v>
      </c>
      <c r="J153" s="132">
        <f>BK153</f>
        <v>0</v>
      </c>
      <c r="L153" s="122"/>
      <c r="M153" s="126"/>
      <c r="P153" s="127">
        <f>SUM(P154:P184)</f>
        <v>324.33751899999993</v>
      </c>
      <c r="R153" s="127">
        <f>SUM(R154:R184)</f>
        <v>466.63613376999996</v>
      </c>
      <c r="T153" s="128">
        <f>SUM(T154:T184)</f>
        <v>0</v>
      </c>
      <c r="AR153" s="123" t="s">
        <v>78</v>
      </c>
      <c r="AT153" s="129" t="s">
        <v>69</v>
      </c>
      <c r="AU153" s="129" t="s">
        <v>78</v>
      </c>
      <c r="AY153" s="123" t="s">
        <v>116</v>
      </c>
      <c r="BK153" s="130">
        <f>SUM(BK154:BK184)</f>
        <v>0</v>
      </c>
    </row>
    <row r="154" spans="2:65" s="1" customFormat="1" ht="24.2" customHeight="1">
      <c r="B154" s="133"/>
      <c r="C154" s="134" t="s">
        <v>170</v>
      </c>
      <c r="D154" s="134" t="s">
        <v>118</v>
      </c>
      <c r="E154" s="135" t="s">
        <v>171</v>
      </c>
      <c r="F154" s="136" t="s">
        <v>172</v>
      </c>
      <c r="G154" s="137" t="s">
        <v>129</v>
      </c>
      <c r="H154" s="138">
        <v>144.36199999999999</v>
      </c>
      <c r="I154" s="139"/>
      <c r="J154" s="139">
        <f>ROUND(I154*H154,2)</f>
        <v>0</v>
      </c>
      <c r="K154" s="140"/>
      <c r="L154" s="27"/>
      <c r="M154" s="141" t="s">
        <v>1</v>
      </c>
      <c r="N154" s="142" t="s">
        <v>36</v>
      </c>
      <c r="O154" s="143">
        <v>1.097</v>
      </c>
      <c r="P154" s="143">
        <f>O154*H154</f>
        <v>158.36511399999998</v>
      </c>
      <c r="Q154" s="143">
        <v>2.0699999999999998</v>
      </c>
      <c r="R154" s="143">
        <f>Q154*H154</f>
        <v>298.82933999999995</v>
      </c>
      <c r="S154" s="143">
        <v>0</v>
      </c>
      <c r="T154" s="144">
        <f>S154*H154</f>
        <v>0</v>
      </c>
      <c r="AR154" s="145" t="s">
        <v>122</v>
      </c>
      <c r="AT154" s="145" t="s">
        <v>118</v>
      </c>
      <c r="AU154" s="145" t="s">
        <v>123</v>
      </c>
      <c r="AY154" s="15" t="s">
        <v>116</v>
      </c>
      <c r="BE154" s="146">
        <f>IF(N154="základná",J154,0)</f>
        <v>0</v>
      </c>
      <c r="BF154" s="146">
        <f>IF(N154="znížená",J154,0)</f>
        <v>0</v>
      </c>
      <c r="BG154" s="146">
        <f>IF(N154="zákl. prenesená",J154,0)</f>
        <v>0</v>
      </c>
      <c r="BH154" s="146">
        <f>IF(N154="zníž. prenesená",J154,0)</f>
        <v>0</v>
      </c>
      <c r="BI154" s="146">
        <f>IF(N154="nulová",J154,0)</f>
        <v>0</v>
      </c>
      <c r="BJ154" s="15" t="s">
        <v>123</v>
      </c>
      <c r="BK154" s="146">
        <f>ROUND(I154*H154,2)</f>
        <v>0</v>
      </c>
      <c r="BL154" s="15" t="s">
        <v>122</v>
      </c>
      <c r="BM154" s="145" t="s">
        <v>173</v>
      </c>
    </row>
    <row r="155" spans="2:65" s="12" customFormat="1">
      <c r="B155" s="147"/>
      <c r="D155" s="148" t="s">
        <v>125</v>
      </c>
      <c r="E155" s="149" t="s">
        <v>1</v>
      </c>
      <c r="F155" s="150" t="s">
        <v>174</v>
      </c>
      <c r="H155" s="151">
        <v>1.125</v>
      </c>
      <c r="L155" s="147"/>
      <c r="M155" s="152"/>
      <c r="T155" s="153"/>
      <c r="AT155" s="149" t="s">
        <v>125</v>
      </c>
      <c r="AU155" s="149" t="s">
        <v>123</v>
      </c>
      <c r="AV155" s="12" t="s">
        <v>123</v>
      </c>
      <c r="AW155" s="12" t="s">
        <v>27</v>
      </c>
      <c r="AX155" s="12" t="s">
        <v>70</v>
      </c>
      <c r="AY155" s="149" t="s">
        <v>116</v>
      </c>
    </row>
    <row r="156" spans="2:65" s="12" customFormat="1">
      <c r="B156" s="147"/>
      <c r="D156" s="148" t="s">
        <v>125</v>
      </c>
      <c r="E156" s="149" t="s">
        <v>1</v>
      </c>
      <c r="F156" s="150" t="s">
        <v>175</v>
      </c>
      <c r="H156" s="151">
        <v>37.417999999999999</v>
      </c>
      <c r="L156" s="147"/>
      <c r="M156" s="152"/>
      <c r="T156" s="153"/>
      <c r="AT156" s="149" t="s">
        <v>125</v>
      </c>
      <c r="AU156" s="149" t="s">
        <v>123</v>
      </c>
      <c r="AV156" s="12" t="s">
        <v>123</v>
      </c>
      <c r="AW156" s="12" t="s">
        <v>27</v>
      </c>
      <c r="AX156" s="12" t="s">
        <v>70</v>
      </c>
      <c r="AY156" s="149" t="s">
        <v>116</v>
      </c>
    </row>
    <row r="157" spans="2:65" s="12" customFormat="1">
      <c r="B157" s="147"/>
      <c r="D157" s="148" t="s">
        <v>125</v>
      </c>
      <c r="E157" s="149" t="s">
        <v>1</v>
      </c>
      <c r="F157" s="150" t="s">
        <v>176</v>
      </c>
      <c r="H157" s="151">
        <v>22.152000000000001</v>
      </c>
      <c r="L157" s="147"/>
      <c r="M157" s="152"/>
      <c r="T157" s="153"/>
      <c r="AT157" s="149" t="s">
        <v>125</v>
      </c>
      <c r="AU157" s="149" t="s">
        <v>123</v>
      </c>
      <c r="AV157" s="12" t="s">
        <v>123</v>
      </c>
      <c r="AW157" s="12" t="s">
        <v>27</v>
      </c>
      <c r="AX157" s="12" t="s">
        <v>70</v>
      </c>
      <c r="AY157" s="149" t="s">
        <v>116</v>
      </c>
    </row>
    <row r="158" spans="2:65" s="12" customFormat="1">
      <c r="B158" s="147"/>
      <c r="D158" s="148" t="s">
        <v>125</v>
      </c>
      <c r="E158" s="149" t="s">
        <v>1</v>
      </c>
      <c r="F158" s="150" t="s">
        <v>177</v>
      </c>
      <c r="H158" s="151">
        <v>12.061999999999999</v>
      </c>
      <c r="L158" s="147"/>
      <c r="M158" s="152"/>
      <c r="T158" s="153"/>
      <c r="AT158" s="149" t="s">
        <v>125</v>
      </c>
      <c r="AU158" s="149" t="s">
        <v>123</v>
      </c>
      <c r="AV158" s="12" t="s">
        <v>123</v>
      </c>
      <c r="AW158" s="12" t="s">
        <v>27</v>
      </c>
      <c r="AX158" s="12" t="s">
        <v>70</v>
      </c>
      <c r="AY158" s="149" t="s">
        <v>116</v>
      </c>
    </row>
    <row r="159" spans="2:65" s="12" customFormat="1">
      <c r="B159" s="147"/>
      <c r="D159" s="148" t="s">
        <v>125</v>
      </c>
      <c r="E159" s="149" t="s">
        <v>1</v>
      </c>
      <c r="F159" s="150" t="s">
        <v>178</v>
      </c>
      <c r="H159" s="151">
        <v>0.22500000000000001</v>
      </c>
      <c r="L159" s="147"/>
      <c r="M159" s="152"/>
      <c r="T159" s="153"/>
      <c r="AT159" s="149" t="s">
        <v>125</v>
      </c>
      <c r="AU159" s="149" t="s">
        <v>123</v>
      </c>
      <c r="AV159" s="12" t="s">
        <v>123</v>
      </c>
      <c r="AW159" s="12" t="s">
        <v>27</v>
      </c>
      <c r="AX159" s="12" t="s">
        <v>70</v>
      </c>
      <c r="AY159" s="149" t="s">
        <v>116</v>
      </c>
    </row>
    <row r="160" spans="2:65" s="12" customFormat="1">
      <c r="B160" s="147"/>
      <c r="D160" s="148" t="s">
        <v>125</v>
      </c>
      <c r="E160" s="149" t="s">
        <v>1</v>
      </c>
      <c r="F160" s="150" t="s">
        <v>179</v>
      </c>
      <c r="H160" s="151">
        <v>0.31900000000000001</v>
      </c>
      <c r="L160" s="147"/>
      <c r="M160" s="152"/>
      <c r="T160" s="153"/>
      <c r="AT160" s="149" t="s">
        <v>125</v>
      </c>
      <c r="AU160" s="149" t="s">
        <v>123</v>
      </c>
      <c r="AV160" s="12" t="s">
        <v>123</v>
      </c>
      <c r="AW160" s="12" t="s">
        <v>27</v>
      </c>
      <c r="AX160" s="12" t="s">
        <v>70</v>
      </c>
      <c r="AY160" s="149" t="s">
        <v>116</v>
      </c>
    </row>
    <row r="161" spans="2:65" s="12" customFormat="1">
      <c r="B161" s="147"/>
      <c r="D161" s="148" t="s">
        <v>125</v>
      </c>
      <c r="E161" s="149" t="s">
        <v>1</v>
      </c>
      <c r="F161" s="150" t="s">
        <v>180</v>
      </c>
      <c r="H161" s="151">
        <v>64.406999999999996</v>
      </c>
      <c r="L161" s="147"/>
      <c r="M161" s="152"/>
      <c r="T161" s="153"/>
      <c r="AT161" s="149" t="s">
        <v>125</v>
      </c>
      <c r="AU161" s="149" t="s">
        <v>123</v>
      </c>
      <c r="AV161" s="12" t="s">
        <v>123</v>
      </c>
      <c r="AW161" s="12" t="s">
        <v>27</v>
      </c>
      <c r="AX161" s="12" t="s">
        <v>70</v>
      </c>
      <c r="AY161" s="149" t="s">
        <v>116</v>
      </c>
    </row>
    <row r="162" spans="2:65" s="12" customFormat="1">
      <c r="B162" s="147"/>
      <c r="D162" s="148" t="s">
        <v>125</v>
      </c>
      <c r="E162" s="149" t="s">
        <v>1</v>
      </c>
      <c r="F162" s="150" t="s">
        <v>181</v>
      </c>
      <c r="H162" s="151">
        <v>6.6459999999999999</v>
      </c>
      <c r="L162" s="147"/>
      <c r="M162" s="152"/>
      <c r="T162" s="153"/>
      <c r="AT162" s="149" t="s">
        <v>125</v>
      </c>
      <c r="AU162" s="149" t="s">
        <v>123</v>
      </c>
      <c r="AV162" s="12" t="s">
        <v>123</v>
      </c>
      <c r="AW162" s="12" t="s">
        <v>27</v>
      </c>
      <c r="AX162" s="12" t="s">
        <v>70</v>
      </c>
      <c r="AY162" s="149" t="s">
        <v>116</v>
      </c>
    </row>
    <row r="163" spans="2:65" s="13" customFormat="1">
      <c r="B163" s="154"/>
      <c r="D163" s="148" t="s">
        <v>125</v>
      </c>
      <c r="E163" s="155" t="s">
        <v>1</v>
      </c>
      <c r="F163" s="156" t="s">
        <v>132</v>
      </c>
      <c r="H163" s="157">
        <v>144.36199999999999</v>
      </c>
      <c r="L163" s="154"/>
      <c r="M163" s="158"/>
      <c r="T163" s="159"/>
      <c r="AT163" s="155" t="s">
        <v>125</v>
      </c>
      <c r="AU163" s="155" t="s">
        <v>123</v>
      </c>
      <c r="AV163" s="13" t="s">
        <v>122</v>
      </c>
      <c r="AW163" s="13" t="s">
        <v>27</v>
      </c>
      <c r="AX163" s="13" t="s">
        <v>78</v>
      </c>
      <c r="AY163" s="155" t="s">
        <v>116</v>
      </c>
    </row>
    <row r="164" spans="2:65" s="1" customFormat="1" ht="24.2" customHeight="1">
      <c r="B164" s="133"/>
      <c r="C164" s="134" t="s">
        <v>182</v>
      </c>
      <c r="D164" s="134" t="s">
        <v>118</v>
      </c>
      <c r="E164" s="135" t="s">
        <v>183</v>
      </c>
      <c r="F164" s="136" t="s">
        <v>184</v>
      </c>
      <c r="G164" s="137" t="s">
        <v>129</v>
      </c>
      <c r="H164" s="138">
        <v>68.117000000000004</v>
      </c>
      <c r="I164" s="139"/>
      <c r="J164" s="139">
        <f>ROUND(I164*H164,2)</f>
        <v>0</v>
      </c>
      <c r="K164" s="140"/>
      <c r="L164" s="27"/>
      <c r="M164" s="141" t="s">
        <v>1</v>
      </c>
      <c r="N164" s="142" t="s">
        <v>36</v>
      </c>
      <c r="O164" s="143">
        <v>0.58299999999999996</v>
      </c>
      <c r="P164" s="143">
        <f>O164*H164</f>
        <v>39.712211000000003</v>
      </c>
      <c r="Q164" s="143">
        <v>2.19407</v>
      </c>
      <c r="R164" s="143">
        <f>Q164*H164</f>
        <v>149.45346619</v>
      </c>
      <c r="S164" s="143">
        <v>0</v>
      </c>
      <c r="T164" s="144">
        <f>S164*H164</f>
        <v>0</v>
      </c>
      <c r="AR164" s="145" t="s">
        <v>122</v>
      </c>
      <c r="AT164" s="145" t="s">
        <v>118</v>
      </c>
      <c r="AU164" s="145" t="s">
        <v>123</v>
      </c>
      <c r="AY164" s="15" t="s">
        <v>116</v>
      </c>
      <c r="BE164" s="146">
        <f>IF(N164="základná",J164,0)</f>
        <v>0</v>
      </c>
      <c r="BF164" s="146">
        <f>IF(N164="znížená",J164,0)</f>
        <v>0</v>
      </c>
      <c r="BG164" s="146">
        <f>IF(N164="zákl. prenesená",J164,0)</f>
        <v>0</v>
      </c>
      <c r="BH164" s="146">
        <f>IF(N164="zníž. prenesená",J164,0)</f>
        <v>0</v>
      </c>
      <c r="BI164" s="146">
        <f>IF(N164="nulová",J164,0)</f>
        <v>0</v>
      </c>
      <c r="BJ164" s="15" t="s">
        <v>123</v>
      </c>
      <c r="BK164" s="146">
        <f>ROUND(I164*H164,2)</f>
        <v>0</v>
      </c>
      <c r="BL164" s="15" t="s">
        <v>122</v>
      </c>
      <c r="BM164" s="145" t="s">
        <v>185</v>
      </c>
    </row>
    <row r="165" spans="2:65" s="12" customFormat="1">
      <c r="B165" s="147"/>
      <c r="D165" s="148" t="s">
        <v>125</v>
      </c>
      <c r="E165" s="149" t="s">
        <v>1</v>
      </c>
      <c r="F165" s="150" t="s">
        <v>186</v>
      </c>
      <c r="H165" s="151">
        <v>63.66</v>
      </c>
      <c r="L165" s="147"/>
      <c r="M165" s="152"/>
      <c r="T165" s="153"/>
      <c r="AT165" s="149" t="s">
        <v>125</v>
      </c>
      <c r="AU165" s="149" t="s">
        <v>123</v>
      </c>
      <c r="AV165" s="12" t="s">
        <v>123</v>
      </c>
      <c r="AW165" s="12" t="s">
        <v>27</v>
      </c>
      <c r="AX165" s="12" t="s">
        <v>70</v>
      </c>
      <c r="AY165" s="149" t="s">
        <v>116</v>
      </c>
    </row>
    <row r="166" spans="2:65" s="12" customFormat="1">
      <c r="B166" s="147"/>
      <c r="D166" s="148" t="s">
        <v>125</v>
      </c>
      <c r="E166" s="149" t="s">
        <v>1</v>
      </c>
      <c r="F166" s="150" t="s">
        <v>148</v>
      </c>
      <c r="H166" s="151">
        <v>1.425</v>
      </c>
      <c r="L166" s="147"/>
      <c r="M166" s="152"/>
      <c r="T166" s="153"/>
      <c r="AT166" s="149" t="s">
        <v>125</v>
      </c>
      <c r="AU166" s="149" t="s">
        <v>123</v>
      </c>
      <c r="AV166" s="12" t="s">
        <v>123</v>
      </c>
      <c r="AW166" s="12" t="s">
        <v>27</v>
      </c>
      <c r="AX166" s="12" t="s">
        <v>70</v>
      </c>
      <c r="AY166" s="149" t="s">
        <v>116</v>
      </c>
    </row>
    <row r="167" spans="2:65" s="12" customFormat="1">
      <c r="B167" s="147"/>
      <c r="D167" s="148" t="s">
        <v>125</v>
      </c>
      <c r="E167" s="149" t="s">
        <v>1</v>
      </c>
      <c r="F167" s="150" t="s">
        <v>149</v>
      </c>
      <c r="H167" s="151">
        <v>3.032</v>
      </c>
      <c r="L167" s="147"/>
      <c r="M167" s="152"/>
      <c r="T167" s="153"/>
      <c r="AT167" s="149" t="s">
        <v>125</v>
      </c>
      <c r="AU167" s="149" t="s">
        <v>123</v>
      </c>
      <c r="AV167" s="12" t="s">
        <v>123</v>
      </c>
      <c r="AW167" s="12" t="s">
        <v>27</v>
      </c>
      <c r="AX167" s="12" t="s">
        <v>70</v>
      </c>
      <c r="AY167" s="149" t="s">
        <v>116</v>
      </c>
    </row>
    <row r="168" spans="2:65" s="13" customFormat="1">
      <c r="B168" s="154"/>
      <c r="D168" s="148" t="s">
        <v>125</v>
      </c>
      <c r="E168" s="155" t="s">
        <v>1</v>
      </c>
      <c r="F168" s="156" t="s">
        <v>132</v>
      </c>
      <c r="H168" s="157">
        <v>68.11699999999999</v>
      </c>
      <c r="L168" s="154"/>
      <c r="M168" s="158"/>
      <c r="T168" s="159"/>
      <c r="AT168" s="155" t="s">
        <v>125</v>
      </c>
      <c r="AU168" s="155" t="s">
        <v>123</v>
      </c>
      <c r="AV168" s="13" t="s">
        <v>122</v>
      </c>
      <c r="AW168" s="13" t="s">
        <v>27</v>
      </c>
      <c r="AX168" s="13" t="s">
        <v>78</v>
      </c>
      <c r="AY168" s="155" t="s">
        <v>116</v>
      </c>
    </row>
    <row r="169" spans="2:65" s="1" customFormat="1" ht="21.75" customHeight="1">
      <c r="B169" s="133"/>
      <c r="C169" s="134" t="s">
        <v>187</v>
      </c>
      <c r="D169" s="134" t="s">
        <v>118</v>
      </c>
      <c r="E169" s="135" t="s">
        <v>188</v>
      </c>
      <c r="F169" s="136" t="s">
        <v>189</v>
      </c>
      <c r="G169" s="137" t="s">
        <v>121</v>
      </c>
      <c r="H169" s="138">
        <v>47.244</v>
      </c>
      <c r="I169" s="139"/>
      <c r="J169" s="139">
        <f>ROUND(I169*H169,2)</f>
        <v>0</v>
      </c>
      <c r="K169" s="140"/>
      <c r="L169" s="27"/>
      <c r="M169" s="141" t="s">
        <v>1</v>
      </c>
      <c r="N169" s="142" t="s">
        <v>36</v>
      </c>
      <c r="O169" s="143">
        <v>0.35799999999999998</v>
      </c>
      <c r="P169" s="143">
        <f>O169*H169</f>
        <v>16.913352</v>
      </c>
      <c r="Q169" s="143">
        <v>6.7000000000000002E-4</v>
      </c>
      <c r="R169" s="143">
        <f>Q169*H169</f>
        <v>3.1653479999999998E-2</v>
      </c>
      <c r="S169" s="143">
        <v>0</v>
      </c>
      <c r="T169" s="144">
        <f>S169*H169</f>
        <v>0</v>
      </c>
      <c r="AR169" s="145" t="s">
        <v>122</v>
      </c>
      <c r="AT169" s="145" t="s">
        <v>118</v>
      </c>
      <c r="AU169" s="145" t="s">
        <v>123</v>
      </c>
      <c r="AY169" s="15" t="s">
        <v>116</v>
      </c>
      <c r="BE169" s="146">
        <f>IF(N169="základná",J169,0)</f>
        <v>0</v>
      </c>
      <c r="BF169" s="146">
        <f>IF(N169="znížená",J169,0)</f>
        <v>0</v>
      </c>
      <c r="BG169" s="146">
        <f>IF(N169="zákl. prenesená",J169,0)</f>
        <v>0</v>
      </c>
      <c r="BH169" s="146">
        <f>IF(N169="zníž. prenesená",J169,0)</f>
        <v>0</v>
      </c>
      <c r="BI169" s="146">
        <f>IF(N169="nulová",J169,0)</f>
        <v>0</v>
      </c>
      <c r="BJ169" s="15" t="s">
        <v>123</v>
      </c>
      <c r="BK169" s="146">
        <f>ROUND(I169*H169,2)</f>
        <v>0</v>
      </c>
      <c r="BL169" s="15" t="s">
        <v>122</v>
      </c>
      <c r="BM169" s="145" t="s">
        <v>190</v>
      </c>
    </row>
    <row r="170" spans="2:65" s="12" customFormat="1">
      <c r="B170" s="147"/>
      <c r="D170" s="148" t="s">
        <v>125</v>
      </c>
      <c r="E170" s="149" t="s">
        <v>1</v>
      </c>
      <c r="F170" s="150" t="s">
        <v>191</v>
      </c>
      <c r="H170" s="151">
        <v>40.206000000000003</v>
      </c>
      <c r="L170" s="147"/>
      <c r="M170" s="152"/>
      <c r="T170" s="153"/>
      <c r="AT170" s="149" t="s">
        <v>125</v>
      </c>
      <c r="AU170" s="149" t="s">
        <v>123</v>
      </c>
      <c r="AV170" s="12" t="s">
        <v>123</v>
      </c>
      <c r="AW170" s="12" t="s">
        <v>27</v>
      </c>
      <c r="AX170" s="12" t="s">
        <v>70</v>
      </c>
      <c r="AY170" s="149" t="s">
        <v>116</v>
      </c>
    </row>
    <row r="171" spans="2:65" s="12" customFormat="1">
      <c r="B171" s="147"/>
      <c r="D171" s="148" t="s">
        <v>125</v>
      </c>
      <c r="E171" s="149" t="s">
        <v>1</v>
      </c>
      <c r="F171" s="150" t="s">
        <v>192</v>
      </c>
      <c r="H171" s="151">
        <v>2.25</v>
      </c>
      <c r="L171" s="147"/>
      <c r="M171" s="152"/>
      <c r="T171" s="153"/>
      <c r="AT171" s="149" t="s">
        <v>125</v>
      </c>
      <c r="AU171" s="149" t="s">
        <v>123</v>
      </c>
      <c r="AV171" s="12" t="s">
        <v>123</v>
      </c>
      <c r="AW171" s="12" t="s">
        <v>27</v>
      </c>
      <c r="AX171" s="12" t="s">
        <v>70</v>
      </c>
      <c r="AY171" s="149" t="s">
        <v>116</v>
      </c>
    </row>
    <row r="172" spans="2:65" s="12" customFormat="1">
      <c r="B172" s="147"/>
      <c r="D172" s="148" t="s">
        <v>125</v>
      </c>
      <c r="E172" s="149" t="s">
        <v>1</v>
      </c>
      <c r="F172" s="150" t="s">
        <v>193</v>
      </c>
      <c r="H172" s="151">
        <v>4.7880000000000003</v>
      </c>
      <c r="L172" s="147"/>
      <c r="M172" s="152"/>
      <c r="T172" s="153"/>
      <c r="AT172" s="149" t="s">
        <v>125</v>
      </c>
      <c r="AU172" s="149" t="s">
        <v>123</v>
      </c>
      <c r="AV172" s="12" t="s">
        <v>123</v>
      </c>
      <c r="AW172" s="12" t="s">
        <v>27</v>
      </c>
      <c r="AX172" s="12" t="s">
        <v>70</v>
      </c>
      <c r="AY172" s="149" t="s">
        <v>116</v>
      </c>
    </row>
    <row r="173" spans="2:65" s="13" customFormat="1">
      <c r="B173" s="154"/>
      <c r="D173" s="148" t="s">
        <v>125</v>
      </c>
      <c r="E173" s="155" t="s">
        <v>1</v>
      </c>
      <c r="F173" s="156" t="s">
        <v>132</v>
      </c>
      <c r="H173" s="157">
        <v>47.244</v>
      </c>
      <c r="L173" s="154"/>
      <c r="M173" s="158"/>
      <c r="T173" s="159"/>
      <c r="AT173" s="155" t="s">
        <v>125</v>
      </c>
      <c r="AU173" s="155" t="s">
        <v>123</v>
      </c>
      <c r="AV173" s="13" t="s">
        <v>122</v>
      </c>
      <c r="AW173" s="13" t="s">
        <v>27</v>
      </c>
      <c r="AX173" s="13" t="s">
        <v>78</v>
      </c>
      <c r="AY173" s="155" t="s">
        <v>116</v>
      </c>
    </row>
    <row r="174" spans="2:65" s="1" customFormat="1" ht="21.75" customHeight="1">
      <c r="B174" s="133"/>
      <c r="C174" s="134" t="s">
        <v>194</v>
      </c>
      <c r="D174" s="134" t="s">
        <v>118</v>
      </c>
      <c r="E174" s="135" t="s">
        <v>195</v>
      </c>
      <c r="F174" s="136" t="s">
        <v>196</v>
      </c>
      <c r="G174" s="137" t="s">
        <v>121</v>
      </c>
      <c r="H174" s="138">
        <v>47.244</v>
      </c>
      <c r="I174" s="139"/>
      <c r="J174" s="139">
        <f>ROUND(I174*H174,2)</f>
        <v>0</v>
      </c>
      <c r="K174" s="140"/>
      <c r="L174" s="27"/>
      <c r="M174" s="141" t="s">
        <v>1</v>
      </c>
      <c r="N174" s="142" t="s">
        <v>36</v>
      </c>
      <c r="O174" s="143">
        <v>0.19900000000000001</v>
      </c>
      <c r="P174" s="143">
        <f>O174*H174</f>
        <v>9.4015560000000011</v>
      </c>
      <c r="Q174" s="143">
        <v>0</v>
      </c>
      <c r="R174" s="143">
        <f>Q174*H174</f>
        <v>0</v>
      </c>
      <c r="S174" s="143">
        <v>0</v>
      </c>
      <c r="T174" s="144">
        <f>S174*H174</f>
        <v>0</v>
      </c>
      <c r="AR174" s="145" t="s">
        <v>122</v>
      </c>
      <c r="AT174" s="145" t="s">
        <v>118</v>
      </c>
      <c r="AU174" s="145" t="s">
        <v>123</v>
      </c>
      <c r="AY174" s="15" t="s">
        <v>116</v>
      </c>
      <c r="BE174" s="146">
        <f>IF(N174="základná",J174,0)</f>
        <v>0</v>
      </c>
      <c r="BF174" s="146">
        <f>IF(N174="znížená",J174,0)</f>
        <v>0</v>
      </c>
      <c r="BG174" s="146">
        <f>IF(N174="zákl. prenesená",J174,0)</f>
        <v>0</v>
      </c>
      <c r="BH174" s="146">
        <f>IF(N174="zníž. prenesená",J174,0)</f>
        <v>0</v>
      </c>
      <c r="BI174" s="146">
        <f>IF(N174="nulová",J174,0)</f>
        <v>0</v>
      </c>
      <c r="BJ174" s="15" t="s">
        <v>123</v>
      </c>
      <c r="BK174" s="146">
        <f>ROUND(I174*H174,2)</f>
        <v>0</v>
      </c>
      <c r="BL174" s="15" t="s">
        <v>122</v>
      </c>
      <c r="BM174" s="145" t="s">
        <v>197</v>
      </c>
    </row>
    <row r="175" spans="2:65" s="1" customFormat="1" ht="16.5" customHeight="1">
      <c r="B175" s="133"/>
      <c r="C175" s="134" t="s">
        <v>198</v>
      </c>
      <c r="D175" s="134" t="s">
        <v>118</v>
      </c>
      <c r="E175" s="135" t="s">
        <v>199</v>
      </c>
      <c r="F175" s="136" t="s">
        <v>200</v>
      </c>
      <c r="G175" s="137" t="s">
        <v>201</v>
      </c>
      <c r="H175" s="138">
        <v>2.3839999999999999</v>
      </c>
      <c r="I175" s="139"/>
      <c r="J175" s="139">
        <f>ROUND(I175*H175,2)</f>
        <v>0</v>
      </c>
      <c r="K175" s="140"/>
      <c r="L175" s="27"/>
      <c r="M175" s="141" t="s">
        <v>1</v>
      </c>
      <c r="N175" s="142" t="s">
        <v>36</v>
      </c>
      <c r="O175" s="143">
        <v>34.322000000000003</v>
      </c>
      <c r="P175" s="143">
        <f>O175*H175</f>
        <v>81.823648000000006</v>
      </c>
      <c r="Q175" s="143">
        <v>1.01895</v>
      </c>
      <c r="R175" s="143">
        <f>Q175*H175</f>
        <v>2.4291768</v>
      </c>
      <c r="S175" s="143">
        <v>0</v>
      </c>
      <c r="T175" s="144">
        <f>S175*H175</f>
        <v>0</v>
      </c>
      <c r="AR175" s="145" t="s">
        <v>122</v>
      </c>
      <c r="AT175" s="145" t="s">
        <v>118</v>
      </c>
      <c r="AU175" s="145" t="s">
        <v>123</v>
      </c>
      <c r="AY175" s="15" t="s">
        <v>116</v>
      </c>
      <c r="BE175" s="146">
        <f>IF(N175="základná",J175,0)</f>
        <v>0</v>
      </c>
      <c r="BF175" s="146">
        <f>IF(N175="znížená",J175,0)</f>
        <v>0</v>
      </c>
      <c r="BG175" s="146">
        <f>IF(N175="zákl. prenesená",J175,0)</f>
        <v>0</v>
      </c>
      <c r="BH175" s="146">
        <f>IF(N175="zníž. prenesená",J175,0)</f>
        <v>0</v>
      </c>
      <c r="BI175" s="146">
        <f>IF(N175="nulová",J175,0)</f>
        <v>0</v>
      </c>
      <c r="BJ175" s="15" t="s">
        <v>123</v>
      </c>
      <c r="BK175" s="146">
        <f>ROUND(I175*H175,2)</f>
        <v>0</v>
      </c>
      <c r="BL175" s="15" t="s">
        <v>122</v>
      </c>
      <c r="BM175" s="145" t="s">
        <v>202</v>
      </c>
    </row>
    <row r="176" spans="2:65" s="12" customFormat="1">
      <c r="B176" s="147"/>
      <c r="D176" s="148" t="s">
        <v>125</v>
      </c>
      <c r="E176" s="149" t="s">
        <v>1</v>
      </c>
      <c r="F176" s="150" t="s">
        <v>203</v>
      </c>
      <c r="H176" s="151">
        <v>2.3839999999999999</v>
      </c>
      <c r="L176" s="147"/>
      <c r="M176" s="152"/>
      <c r="T176" s="153"/>
      <c r="AT176" s="149" t="s">
        <v>125</v>
      </c>
      <c r="AU176" s="149" t="s">
        <v>123</v>
      </c>
      <c r="AV176" s="12" t="s">
        <v>123</v>
      </c>
      <c r="AW176" s="12" t="s">
        <v>27</v>
      </c>
      <c r="AX176" s="12" t="s">
        <v>78</v>
      </c>
      <c r="AY176" s="149" t="s">
        <v>116</v>
      </c>
    </row>
    <row r="177" spans="2:65" s="1" customFormat="1" ht="24.2" customHeight="1">
      <c r="B177" s="133"/>
      <c r="C177" s="134" t="s">
        <v>204</v>
      </c>
      <c r="D177" s="134" t="s">
        <v>118</v>
      </c>
      <c r="E177" s="135" t="s">
        <v>205</v>
      </c>
      <c r="F177" s="136" t="s">
        <v>206</v>
      </c>
      <c r="G177" s="137" t="s">
        <v>129</v>
      </c>
      <c r="H177" s="138">
        <v>7.125</v>
      </c>
      <c r="I177" s="139"/>
      <c r="J177" s="139">
        <f>ROUND(I177*H177,2)</f>
        <v>0</v>
      </c>
      <c r="K177" s="140"/>
      <c r="L177" s="27"/>
      <c r="M177" s="141" t="s">
        <v>1</v>
      </c>
      <c r="N177" s="142" t="s">
        <v>36</v>
      </c>
      <c r="O177" s="143">
        <v>0.60399999999999998</v>
      </c>
      <c r="P177" s="143">
        <f>O177*H177</f>
        <v>4.3034999999999997</v>
      </c>
      <c r="Q177" s="143">
        <v>2.19407</v>
      </c>
      <c r="R177" s="143">
        <f>Q177*H177</f>
        <v>15.632748749999999</v>
      </c>
      <c r="S177" s="143">
        <v>0</v>
      </c>
      <c r="T177" s="144">
        <f>S177*H177</f>
        <v>0</v>
      </c>
      <c r="AR177" s="145" t="s">
        <v>122</v>
      </c>
      <c r="AT177" s="145" t="s">
        <v>118</v>
      </c>
      <c r="AU177" s="145" t="s">
        <v>123</v>
      </c>
      <c r="AY177" s="15" t="s">
        <v>116</v>
      </c>
      <c r="BE177" s="146">
        <f>IF(N177="základná",J177,0)</f>
        <v>0</v>
      </c>
      <c r="BF177" s="146">
        <f>IF(N177="znížená",J177,0)</f>
        <v>0</v>
      </c>
      <c r="BG177" s="146">
        <f>IF(N177="zákl. prenesená",J177,0)</f>
        <v>0</v>
      </c>
      <c r="BH177" s="146">
        <f>IF(N177="zníž. prenesená",J177,0)</f>
        <v>0</v>
      </c>
      <c r="BI177" s="146">
        <f>IF(N177="nulová",J177,0)</f>
        <v>0</v>
      </c>
      <c r="BJ177" s="15" t="s">
        <v>123</v>
      </c>
      <c r="BK177" s="146">
        <f>ROUND(I177*H177,2)</f>
        <v>0</v>
      </c>
      <c r="BL177" s="15" t="s">
        <v>122</v>
      </c>
      <c r="BM177" s="145" t="s">
        <v>207</v>
      </c>
    </row>
    <row r="178" spans="2:65" s="12" customFormat="1">
      <c r="B178" s="147"/>
      <c r="D178" s="148" t="s">
        <v>125</v>
      </c>
      <c r="E178" s="149" t="s">
        <v>1</v>
      </c>
      <c r="F178" s="150" t="s">
        <v>208</v>
      </c>
      <c r="H178" s="151">
        <v>7.125</v>
      </c>
      <c r="L178" s="147"/>
      <c r="M178" s="152"/>
      <c r="T178" s="153"/>
      <c r="AT178" s="149" t="s">
        <v>125</v>
      </c>
      <c r="AU178" s="149" t="s">
        <v>123</v>
      </c>
      <c r="AV178" s="12" t="s">
        <v>123</v>
      </c>
      <c r="AW178" s="12" t="s">
        <v>27</v>
      </c>
      <c r="AX178" s="12" t="s">
        <v>70</v>
      </c>
      <c r="AY178" s="149" t="s">
        <v>116</v>
      </c>
    </row>
    <row r="179" spans="2:65" s="13" customFormat="1">
      <c r="B179" s="154"/>
      <c r="D179" s="148" t="s">
        <v>125</v>
      </c>
      <c r="E179" s="155" t="s">
        <v>1</v>
      </c>
      <c r="F179" s="156" t="s">
        <v>132</v>
      </c>
      <c r="H179" s="157">
        <v>7.125</v>
      </c>
      <c r="L179" s="154"/>
      <c r="M179" s="158"/>
      <c r="T179" s="159"/>
      <c r="AT179" s="155" t="s">
        <v>125</v>
      </c>
      <c r="AU179" s="155" t="s">
        <v>123</v>
      </c>
      <c r="AV179" s="13" t="s">
        <v>122</v>
      </c>
      <c r="AW179" s="13" t="s">
        <v>27</v>
      </c>
      <c r="AX179" s="13" t="s">
        <v>78</v>
      </c>
      <c r="AY179" s="155" t="s">
        <v>116</v>
      </c>
    </row>
    <row r="180" spans="2:65" s="1" customFormat="1" ht="21.75" customHeight="1">
      <c r="B180" s="133"/>
      <c r="C180" s="134" t="s">
        <v>209</v>
      </c>
      <c r="D180" s="134" t="s">
        <v>118</v>
      </c>
      <c r="E180" s="135" t="s">
        <v>210</v>
      </c>
      <c r="F180" s="136" t="s">
        <v>211</v>
      </c>
      <c r="G180" s="137" t="s">
        <v>121</v>
      </c>
      <c r="H180" s="138">
        <v>9</v>
      </c>
      <c r="I180" s="139"/>
      <c r="J180" s="139">
        <f>ROUND(I180*H180,2)</f>
        <v>0</v>
      </c>
      <c r="K180" s="140"/>
      <c r="L180" s="27"/>
      <c r="M180" s="141" t="s">
        <v>1</v>
      </c>
      <c r="N180" s="142" t="s">
        <v>36</v>
      </c>
      <c r="O180" s="143">
        <v>0.35799999999999998</v>
      </c>
      <c r="P180" s="143">
        <f>O180*H180</f>
        <v>3.222</v>
      </c>
      <c r="Q180" s="143">
        <v>6.7000000000000002E-4</v>
      </c>
      <c r="R180" s="143">
        <f>Q180*H180</f>
        <v>6.0300000000000006E-3</v>
      </c>
      <c r="S180" s="143">
        <v>0</v>
      </c>
      <c r="T180" s="144">
        <f>S180*H180</f>
        <v>0</v>
      </c>
      <c r="AR180" s="145" t="s">
        <v>122</v>
      </c>
      <c r="AT180" s="145" t="s">
        <v>118</v>
      </c>
      <c r="AU180" s="145" t="s">
        <v>123</v>
      </c>
      <c r="AY180" s="15" t="s">
        <v>116</v>
      </c>
      <c r="BE180" s="146">
        <f>IF(N180="základná",J180,0)</f>
        <v>0</v>
      </c>
      <c r="BF180" s="146">
        <f>IF(N180="znížená",J180,0)</f>
        <v>0</v>
      </c>
      <c r="BG180" s="146">
        <f>IF(N180="zákl. prenesená",J180,0)</f>
        <v>0</v>
      </c>
      <c r="BH180" s="146">
        <f>IF(N180="zníž. prenesená",J180,0)</f>
        <v>0</v>
      </c>
      <c r="BI180" s="146">
        <f>IF(N180="nulová",J180,0)</f>
        <v>0</v>
      </c>
      <c r="BJ180" s="15" t="s">
        <v>123</v>
      </c>
      <c r="BK180" s="146">
        <f>ROUND(I180*H180,2)</f>
        <v>0</v>
      </c>
      <c r="BL180" s="15" t="s">
        <v>122</v>
      </c>
      <c r="BM180" s="145" t="s">
        <v>212</v>
      </c>
    </row>
    <row r="181" spans="2:65" s="12" customFormat="1">
      <c r="B181" s="147"/>
      <c r="D181" s="148" t="s">
        <v>125</v>
      </c>
      <c r="E181" s="149" t="s">
        <v>1</v>
      </c>
      <c r="F181" s="150" t="s">
        <v>213</v>
      </c>
      <c r="H181" s="151">
        <v>9</v>
      </c>
      <c r="L181" s="147"/>
      <c r="M181" s="152"/>
      <c r="T181" s="153"/>
      <c r="AT181" s="149" t="s">
        <v>125</v>
      </c>
      <c r="AU181" s="149" t="s">
        <v>123</v>
      </c>
      <c r="AV181" s="12" t="s">
        <v>123</v>
      </c>
      <c r="AW181" s="12" t="s">
        <v>27</v>
      </c>
      <c r="AX181" s="12" t="s">
        <v>78</v>
      </c>
      <c r="AY181" s="149" t="s">
        <v>116</v>
      </c>
    </row>
    <row r="182" spans="2:65" s="1" customFormat="1" ht="21.75" customHeight="1">
      <c r="B182" s="133"/>
      <c r="C182" s="134" t="s">
        <v>214</v>
      </c>
      <c r="D182" s="134" t="s">
        <v>118</v>
      </c>
      <c r="E182" s="135" t="s">
        <v>215</v>
      </c>
      <c r="F182" s="136" t="s">
        <v>216</v>
      </c>
      <c r="G182" s="137" t="s">
        <v>121</v>
      </c>
      <c r="H182" s="138">
        <v>9</v>
      </c>
      <c r="I182" s="139"/>
      <c r="J182" s="139">
        <f>ROUND(I182*H182,2)</f>
        <v>0</v>
      </c>
      <c r="K182" s="140"/>
      <c r="L182" s="27"/>
      <c r="M182" s="141" t="s">
        <v>1</v>
      </c>
      <c r="N182" s="142" t="s">
        <v>36</v>
      </c>
      <c r="O182" s="143">
        <v>0.19900000000000001</v>
      </c>
      <c r="P182" s="143">
        <f>O182*H182</f>
        <v>1.7910000000000001</v>
      </c>
      <c r="Q182" s="143">
        <v>0</v>
      </c>
      <c r="R182" s="143">
        <f>Q182*H182</f>
        <v>0</v>
      </c>
      <c r="S182" s="143">
        <v>0</v>
      </c>
      <c r="T182" s="144">
        <f>S182*H182</f>
        <v>0</v>
      </c>
      <c r="AR182" s="145" t="s">
        <v>122</v>
      </c>
      <c r="AT182" s="145" t="s">
        <v>118</v>
      </c>
      <c r="AU182" s="145" t="s">
        <v>123</v>
      </c>
      <c r="AY182" s="15" t="s">
        <v>116</v>
      </c>
      <c r="BE182" s="146">
        <f>IF(N182="základná",J182,0)</f>
        <v>0</v>
      </c>
      <c r="BF182" s="146">
        <f>IF(N182="znížená",J182,0)</f>
        <v>0</v>
      </c>
      <c r="BG182" s="146">
        <f>IF(N182="zákl. prenesená",J182,0)</f>
        <v>0</v>
      </c>
      <c r="BH182" s="146">
        <f>IF(N182="zníž. prenesená",J182,0)</f>
        <v>0</v>
      </c>
      <c r="BI182" s="146">
        <f>IF(N182="nulová",J182,0)</f>
        <v>0</v>
      </c>
      <c r="BJ182" s="15" t="s">
        <v>123</v>
      </c>
      <c r="BK182" s="146">
        <f>ROUND(I182*H182,2)</f>
        <v>0</v>
      </c>
      <c r="BL182" s="15" t="s">
        <v>122</v>
      </c>
      <c r="BM182" s="145" t="s">
        <v>217</v>
      </c>
    </row>
    <row r="183" spans="2:65" s="1" customFormat="1" ht="16.5" customHeight="1">
      <c r="B183" s="133"/>
      <c r="C183" s="134" t="s">
        <v>218</v>
      </c>
      <c r="D183" s="134" t="s">
        <v>118</v>
      </c>
      <c r="E183" s="135" t="s">
        <v>219</v>
      </c>
      <c r="F183" s="136" t="s">
        <v>220</v>
      </c>
      <c r="G183" s="137" t="s">
        <v>201</v>
      </c>
      <c r="H183" s="138">
        <v>0.249</v>
      </c>
      <c r="I183" s="139"/>
      <c r="J183" s="139">
        <f>ROUND(I183*H183,2)</f>
        <v>0</v>
      </c>
      <c r="K183" s="140"/>
      <c r="L183" s="27"/>
      <c r="M183" s="141" t="s">
        <v>1</v>
      </c>
      <c r="N183" s="142" t="s">
        <v>36</v>
      </c>
      <c r="O183" s="143">
        <v>35.362000000000002</v>
      </c>
      <c r="P183" s="143">
        <f>O183*H183</f>
        <v>8.8051380000000012</v>
      </c>
      <c r="Q183" s="143">
        <v>1.01895</v>
      </c>
      <c r="R183" s="143">
        <f>Q183*H183</f>
        <v>0.25371854999999999</v>
      </c>
      <c r="S183" s="143">
        <v>0</v>
      </c>
      <c r="T183" s="144">
        <f>S183*H183</f>
        <v>0</v>
      </c>
      <c r="AR183" s="145" t="s">
        <v>122</v>
      </c>
      <c r="AT183" s="145" t="s">
        <v>118</v>
      </c>
      <c r="AU183" s="145" t="s">
        <v>123</v>
      </c>
      <c r="AY183" s="15" t="s">
        <v>116</v>
      </c>
      <c r="BE183" s="146">
        <f>IF(N183="základná",J183,0)</f>
        <v>0</v>
      </c>
      <c r="BF183" s="146">
        <f>IF(N183="znížená",J183,0)</f>
        <v>0</v>
      </c>
      <c r="BG183" s="146">
        <f>IF(N183="zákl. prenesená",J183,0)</f>
        <v>0</v>
      </c>
      <c r="BH183" s="146">
        <f>IF(N183="zníž. prenesená",J183,0)</f>
        <v>0</v>
      </c>
      <c r="BI183" s="146">
        <f>IF(N183="nulová",J183,0)</f>
        <v>0</v>
      </c>
      <c r="BJ183" s="15" t="s">
        <v>123</v>
      </c>
      <c r="BK183" s="146">
        <f>ROUND(I183*H183,2)</f>
        <v>0</v>
      </c>
      <c r="BL183" s="15" t="s">
        <v>122</v>
      </c>
      <c r="BM183" s="145" t="s">
        <v>221</v>
      </c>
    </row>
    <row r="184" spans="2:65" s="12" customFormat="1">
      <c r="B184" s="147"/>
      <c r="D184" s="148" t="s">
        <v>125</v>
      </c>
      <c r="E184" s="149" t="s">
        <v>1</v>
      </c>
      <c r="F184" s="150" t="s">
        <v>222</v>
      </c>
      <c r="H184" s="151">
        <v>0.249</v>
      </c>
      <c r="L184" s="147"/>
      <c r="M184" s="152"/>
      <c r="T184" s="153"/>
      <c r="AT184" s="149" t="s">
        <v>125</v>
      </c>
      <c r="AU184" s="149" t="s">
        <v>123</v>
      </c>
      <c r="AV184" s="12" t="s">
        <v>123</v>
      </c>
      <c r="AW184" s="12" t="s">
        <v>27</v>
      </c>
      <c r="AX184" s="12" t="s">
        <v>78</v>
      </c>
      <c r="AY184" s="149" t="s">
        <v>116</v>
      </c>
    </row>
    <row r="185" spans="2:65" s="11" customFormat="1" ht="22.9" customHeight="1">
      <c r="B185" s="122"/>
      <c r="D185" s="123" t="s">
        <v>69</v>
      </c>
      <c r="E185" s="131" t="s">
        <v>133</v>
      </c>
      <c r="F185" s="131" t="s">
        <v>223</v>
      </c>
      <c r="J185" s="132">
        <f>BK185</f>
        <v>0</v>
      </c>
      <c r="L185" s="122"/>
      <c r="M185" s="126"/>
      <c r="P185" s="127">
        <f>SUM(P186:P207)</f>
        <v>622.27284800000007</v>
      </c>
      <c r="R185" s="127">
        <f>SUM(R186:R207)</f>
        <v>301.51819912000002</v>
      </c>
      <c r="T185" s="128">
        <f>SUM(T186:T207)</f>
        <v>0</v>
      </c>
      <c r="AR185" s="123" t="s">
        <v>78</v>
      </c>
      <c r="AT185" s="129" t="s">
        <v>69</v>
      </c>
      <c r="AU185" s="129" t="s">
        <v>78</v>
      </c>
      <c r="AY185" s="123" t="s">
        <v>116</v>
      </c>
      <c r="BK185" s="130">
        <f>SUM(BK186:BK207)</f>
        <v>0</v>
      </c>
    </row>
    <row r="186" spans="2:65" s="1" customFormat="1" ht="21.75" customHeight="1">
      <c r="B186" s="133"/>
      <c r="C186" s="134" t="s">
        <v>224</v>
      </c>
      <c r="D186" s="134" t="s">
        <v>118</v>
      </c>
      <c r="E186" s="135" t="s">
        <v>225</v>
      </c>
      <c r="F186" s="136" t="s">
        <v>226</v>
      </c>
      <c r="G186" s="137" t="s">
        <v>129</v>
      </c>
      <c r="H186" s="138">
        <v>124.68</v>
      </c>
      <c r="I186" s="139"/>
      <c r="J186" s="139">
        <f>ROUND(I186*H186,2)</f>
        <v>0</v>
      </c>
      <c r="K186" s="140"/>
      <c r="L186" s="27"/>
      <c r="M186" s="141" t="s">
        <v>1</v>
      </c>
      <c r="N186" s="142" t="s">
        <v>36</v>
      </c>
      <c r="O186" s="143">
        <v>1.2270000000000001</v>
      </c>
      <c r="P186" s="143">
        <f>O186*H186</f>
        <v>152.98236000000003</v>
      </c>
      <c r="Q186" s="143">
        <v>2.40177</v>
      </c>
      <c r="R186" s="143">
        <f>Q186*H186</f>
        <v>299.4526836</v>
      </c>
      <c r="S186" s="143">
        <v>0</v>
      </c>
      <c r="T186" s="144">
        <f>S186*H186</f>
        <v>0</v>
      </c>
      <c r="AR186" s="145" t="s">
        <v>122</v>
      </c>
      <c r="AT186" s="145" t="s">
        <v>118</v>
      </c>
      <c r="AU186" s="145" t="s">
        <v>123</v>
      </c>
      <c r="AY186" s="15" t="s">
        <v>116</v>
      </c>
      <c r="BE186" s="146">
        <f>IF(N186="základná",J186,0)</f>
        <v>0</v>
      </c>
      <c r="BF186" s="146">
        <f>IF(N186="znížená",J186,0)</f>
        <v>0</v>
      </c>
      <c r="BG186" s="146">
        <f>IF(N186="zákl. prenesená",J186,0)</f>
        <v>0</v>
      </c>
      <c r="BH186" s="146">
        <f>IF(N186="zníž. prenesená",J186,0)</f>
        <v>0</v>
      </c>
      <c r="BI186" s="146">
        <f>IF(N186="nulová",J186,0)</f>
        <v>0</v>
      </c>
      <c r="BJ186" s="15" t="s">
        <v>123</v>
      </c>
      <c r="BK186" s="146">
        <f>ROUND(I186*H186,2)</f>
        <v>0</v>
      </c>
      <c r="BL186" s="15" t="s">
        <v>122</v>
      </c>
      <c r="BM186" s="145" t="s">
        <v>227</v>
      </c>
    </row>
    <row r="187" spans="2:65" s="12" customFormat="1">
      <c r="B187" s="147"/>
      <c r="D187" s="148" t="s">
        <v>125</v>
      </c>
      <c r="E187" s="149" t="s">
        <v>1</v>
      </c>
      <c r="F187" s="150" t="s">
        <v>228</v>
      </c>
      <c r="H187" s="151">
        <v>3.83</v>
      </c>
      <c r="L187" s="147"/>
      <c r="M187" s="152"/>
      <c r="T187" s="153"/>
      <c r="AT187" s="149" t="s">
        <v>125</v>
      </c>
      <c r="AU187" s="149" t="s">
        <v>123</v>
      </c>
      <c r="AV187" s="12" t="s">
        <v>123</v>
      </c>
      <c r="AW187" s="12" t="s">
        <v>27</v>
      </c>
      <c r="AX187" s="12" t="s">
        <v>70</v>
      </c>
      <c r="AY187" s="149" t="s">
        <v>116</v>
      </c>
    </row>
    <row r="188" spans="2:65" s="12" customFormat="1">
      <c r="B188" s="147"/>
      <c r="D188" s="148" t="s">
        <v>125</v>
      </c>
      <c r="E188" s="149" t="s">
        <v>1</v>
      </c>
      <c r="F188" s="150" t="s">
        <v>229</v>
      </c>
      <c r="H188" s="151">
        <v>134.02000000000001</v>
      </c>
      <c r="L188" s="147"/>
      <c r="M188" s="152"/>
      <c r="T188" s="153"/>
      <c r="AT188" s="149" t="s">
        <v>125</v>
      </c>
      <c r="AU188" s="149" t="s">
        <v>123</v>
      </c>
      <c r="AV188" s="12" t="s">
        <v>123</v>
      </c>
      <c r="AW188" s="12" t="s">
        <v>27</v>
      </c>
      <c r="AX188" s="12" t="s">
        <v>70</v>
      </c>
      <c r="AY188" s="149" t="s">
        <v>116</v>
      </c>
    </row>
    <row r="189" spans="2:65" s="12" customFormat="1">
      <c r="B189" s="147"/>
      <c r="D189" s="148" t="s">
        <v>125</v>
      </c>
      <c r="E189" s="149" t="s">
        <v>1</v>
      </c>
      <c r="F189" s="150" t="s">
        <v>230</v>
      </c>
      <c r="H189" s="151">
        <v>1.8</v>
      </c>
      <c r="L189" s="147"/>
      <c r="M189" s="152"/>
      <c r="T189" s="153"/>
      <c r="AT189" s="149" t="s">
        <v>125</v>
      </c>
      <c r="AU189" s="149" t="s">
        <v>123</v>
      </c>
      <c r="AV189" s="12" t="s">
        <v>123</v>
      </c>
      <c r="AW189" s="12" t="s">
        <v>27</v>
      </c>
      <c r="AX189" s="12" t="s">
        <v>70</v>
      </c>
      <c r="AY189" s="149" t="s">
        <v>116</v>
      </c>
    </row>
    <row r="190" spans="2:65" s="12" customFormat="1">
      <c r="B190" s="147"/>
      <c r="D190" s="148" t="s">
        <v>125</v>
      </c>
      <c r="E190" s="149" t="s">
        <v>1</v>
      </c>
      <c r="F190" s="150" t="s">
        <v>231</v>
      </c>
      <c r="H190" s="151">
        <v>4.43</v>
      </c>
      <c r="L190" s="147"/>
      <c r="M190" s="152"/>
      <c r="T190" s="153"/>
      <c r="AT190" s="149" t="s">
        <v>125</v>
      </c>
      <c r="AU190" s="149" t="s">
        <v>123</v>
      </c>
      <c r="AV190" s="12" t="s">
        <v>123</v>
      </c>
      <c r="AW190" s="12" t="s">
        <v>27</v>
      </c>
      <c r="AX190" s="12" t="s">
        <v>70</v>
      </c>
      <c r="AY190" s="149" t="s">
        <v>116</v>
      </c>
    </row>
    <row r="191" spans="2:65" s="12" customFormat="1">
      <c r="B191" s="147"/>
      <c r="D191" s="148" t="s">
        <v>125</v>
      </c>
      <c r="E191" s="149" t="s">
        <v>1</v>
      </c>
      <c r="F191" s="150" t="s">
        <v>232</v>
      </c>
      <c r="H191" s="151">
        <v>-19.399999999999999</v>
      </c>
      <c r="L191" s="147"/>
      <c r="M191" s="152"/>
      <c r="T191" s="153"/>
      <c r="AT191" s="149" t="s">
        <v>125</v>
      </c>
      <c r="AU191" s="149" t="s">
        <v>123</v>
      </c>
      <c r="AV191" s="12" t="s">
        <v>123</v>
      </c>
      <c r="AW191" s="12" t="s">
        <v>27</v>
      </c>
      <c r="AX191" s="12" t="s">
        <v>70</v>
      </c>
      <c r="AY191" s="149" t="s">
        <v>116</v>
      </c>
    </row>
    <row r="192" spans="2:65" s="13" customFormat="1">
      <c r="B192" s="154"/>
      <c r="D192" s="148" t="s">
        <v>125</v>
      </c>
      <c r="E192" s="155" t="s">
        <v>1</v>
      </c>
      <c r="F192" s="156" t="s">
        <v>132</v>
      </c>
      <c r="H192" s="157">
        <v>124.68000000000004</v>
      </c>
      <c r="L192" s="154"/>
      <c r="M192" s="158"/>
      <c r="T192" s="159"/>
      <c r="AT192" s="155" t="s">
        <v>125</v>
      </c>
      <c r="AU192" s="155" t="s">
        <v>123</v>
      </c>
      <c r="AV192" s="13" t="s">
        <v>122</v>
      </c>
      <c r="AW192" s="13" t="s">
        <v>27</v>
      </c>
      <c r="AX192" s="13" t="s">
        <v>78</v>
      </c>
      <c r="AY192" s="155" t="s">
        <v>116</v>
      </c>
    </row>
    <row r="193" spans="2:65" s="1" customFormat="1" ht="24.2" customHeight="1">
      <c r="B193" s="133"/>
      <c r="C193" s="134" t="s">
        <v>7</v>
      </c>
      <c r="D193" s="134" t="s">
        <v>118</v>
      </c>
      <c r="E193" s="135" t="s">
        <v>233</v>
      </c>
      <c r="F193" s="136" t="s">
        <v>234</v>
      </c>
      <c r="G193" s="137" t="s">
        <v>121</v>
      </c>
      <c r="H193" s="138">
        <v>603.39200000000005</v>
      </c>
      <c r="I193" s="139"/>
      <c r="J193" s="139">
        <f>ROUND(I193*H193,2)</f>
        <v>0</v>
      </c>
      <c r="K193" s="140"/>
      <c r="L193" s="27"/>
      <c r="M193" s="141" t="s">
        <v>1</v>
      </c>
      <c r="N193" s="142" t="s">
        <v>36</v>
      </c>
      <c r="O193" s="143">
        <v>0.443</v>
      </c>
      <c r="P193" s="143">
        <f>O193*H193</f>
        <v>267.30265600000001</v>
      </c>
      <c r="Q193" s="143">
        <v>1.5499999999999999E-3</v>
      </c>
      <c r="R193" s="143">
        <f>Q193*H193</f>
        <v>0.93525760000000002</v>
      </c>
      <c r="S193" s="143">
        <v>0</v>
      </c>
      <c r="T193" s="144">
        <f>S193*H193</f>
        <v>0</v>
      </c>
      <c r="AR193" s="145" t="s">
        <v>209</v>
      </c>
      <c r="AT193" s="145" t="s">
        <v>118</v>
      </c>
      <c r="AU193" s="145" t="s">
        <v>123</v>
      </c>
      <c r="AY193" s="15" t="s">
        <v>116</v>
      </c>
      <c r="BE193" s="146">
        <f>IF(N193="základná",J193,0)</f>
        <v>0</v>
      </c>
      <c r="BF193" s="146">
        <f>IF(N193="znížená",J193,0)</f>
        <v>0</v>
      </c>
      <c r="BG193" s="146">
        <f>IF(N193="zákl. prenesená",J193,0)</f>
        <v>0</v>
      </c>
      <c r="BH193" s="146">
        <f>IF(N193="zníž. prenesená",J193,0)</f>
        <v>0</v>
      </c>
      <c r="BI193" s="146">
        <f>IF(N193="nulová",J193,0)</f>
        <v>0</v>
      </c>
      <c r="BJ193" s="15" t="s">
        <v>123</v>
      </c>
      <c r="BK193" s="146">
        <f>ROUND(I193*H193,2)</f>
        <v>0</v>
      </c>
      <c r="BL193" s="15" t="s">
        <v>209</v>
      </c>
      <c r="BM193" s="145" t="s">
        <v>235</v>
      </c>
    </row>
    <row r="194" spans="2:65" s="12" customFormat="1">
      <c r="B194" s="147"/>
      <c r="D194" s="148" t="s">
        <v>125</v>
      </c>
      <c r="E194" s="149" t="s">
        <v>1</v>
      </c>
      <c r="F194" s="150" t="s">
        <v>236</v>
      </c>
      <c r="H194" s="151">
        <v>38.304000000000002</v>
      </c>
      <c r="L194" s="147"/>
      <c r="M194" s="152"/>
      <c r="T194" s="153"/>
      <c r="AT194" s="149" t="s">
        <v>125</v>
      </c>
      <c r="AU194" s="149" t="s">
        <v>123</v>
      </c>
      <c r="AV194" s="12" t="s">
        <v>123</v>
      </c>
      <c r="AW194" s="12" t="s">
        <v>27</v>
      </c>
      <c r="AX194" s="12" t="s">
        <v>70</v>
      </c>
      <c r="AY194" s="149" t="s">
        <v>116</v>
      </c>
    </row>
    <row r="195" spans="2:65" s="12" customFormat="1">
      <c r="B195" s="147"/>
      <c r="D195" s="148" t="s">
        <v>125</v>
      </c>
      <c r="E195" s="149" t="s">
        <v>1</v>
      </c>
      <c r="F195" s="150" t="s">
        <v>237</v>
      </c>
      <c r="H195" s="151">
        <v>536.08000000000004</v>
      </c>
      <c r="L195" s="147"/>
      <c r="M195" s="152"/>
      <c r="T195" s="153"/>
      <c r="AT195" s="149" t="s">
        <v>125</v>
      </c>
      <c r="AU195" s="149" t="s">
        <v>123</v>
      </c>
      <c r="AV195" s="12" t="s">
        <v>123</v>
      </c>
      <c r="AW195" s="12" t="s">
        <v>27</v>
      </c>
      <c r="AX195" s="12" t="s">
        <v>70</v>
      </c>
      <c r="AY195" s="149" t="s">
        <v>116</v>
      </c>
    </row>
    <row r="196" spans="2:65" s="12" customFormat="1">
      <c r="B196" s="147"/>
      <c r="D196" s="148" t="s">
        <v>125</v>
      </c>
      <c r="E196" s="149" t="s">
        <v>1</v>
      </c>
      <c r="F196" s="150" t="s">
        <v>238</v>
      </c>
      <c r="H196" s="151">
        <v>18</v>
      </c>
      <c r="L196" s="147"/>
      <c r="M196" s="152"/>
      <c r="T196" s="153"/>
      <c r="AT196" s="149" t="s">
        <v>125</v>
      </c>
      <c r="AU196" s="149" t="s">
        <v>123</v>
      </c>
      <c r="AV196" s="12" t="s">
        <v>123</v>
      </c>
      <c r="AW196" s="12" t="s">
        <v>27</v>
      </c>
      <c r="AX196" s="12" t="s">
        <v>70</v>
      </c>
      <c r="AY196" s="149" t="s">
        <v>116</v>
      </c>
    </row>
    <row r="197" spans="2:65" s="12" customFormat="1">
      <c r="B197" s="147"/>
      <c r="D197" s="148" t="s">
        <v>125</v>
      </c>
      <c r="E197" s="149" t="s">
        <v>1</v>
      </c>
      <c r="F197" s="150" t="s">
        <v>239</v>
      </c>
      <c r="H197" s="151">
        <v>88.608000000000004</v>
      </c>
      <c r="L197" s="147"/>
      <c r="M197" s="152"/>
      <c r="T197" s="153"/>
      <c r="AT197" s="149" t="s">
        <v>125</v>
      </c>
      <c r="AU197" s="149" t="s">
        <v>123</v>
      </c>
      <c r="AV197" s="12" t="s">
        <v>123</v>
      </c>
      <c r="AW197" s="12" t="s">
        <v>27</v>
      </c>
      <c r="AX197" s="12" t="s">
        <v>70</v>
      </c>
      <c r="AY197" s="149" t="s">
        <v>116</v>
      </c>
    </row>
    <row r="198" spans="2:65" s="12" customFormat="1">
      <c r="B198" s="147"/>
      <c r="D198" s="148" t="s">
        <v>125</v>
      </c>
      <c r="E198" s="149" t="s">
        <v>1</v>
      </c>
      <c r="F198" s="150" t="s">
        <v>240</v>
      </c>
      <c r="H198" s="151">
        <v>-77.599999999999994</v>
      </c>
      <c r="L198" s="147"/>
      <c r="M198" s="152"/>
      <c r="T198" s="153"/>
      <c r="AT198" s="149" t="s">
        <v>125</v>
      </c>
      <c r="AU198" s="149" t="s">
        <v>123</v>
      </c>
      <c r="AV198" s="12" t="s">
        <v>123</v>
      </c>
      <c r="AW198" s="12" t="s">
        <v>27</v>
      </c>
      <c r="AX198" s="12" t="s">
        <v>70</v>
      </c>
      <c r="AY198" s="149" t="s">
        <v>116</v>
      </c>
    </row>
    <row r="199" spans="2:65" s="13" customFormat="1">
      <c r="B199" s="154"/>
      <c r="D199" s="148" t="s">
        <v>125</v>
      </c>
      <c r="E199" s="155" t="s">
        <v>1</v>
      </c>
      <c r="F199" s="156" t="s">
        <v>132</v>
      </c>
      <c r="H199" s="157">
        <v>603.39199999999994</v>
      </c>
      <c r="L199" s="154"/>
      <c r="M199" s="158"/>
      <c r="T199" s="159"/>
      <c r="AT199" s="155" t="s">
        <v>125</v>
      </c>
      <c r="AU199" s="155" t="s">
        <v>123</v>
      </c>
      <c r="AV199" s="13" t="s">
        <v>122</v>
      </c>
      <c r="AW199" s="13" t="s">
        <v>27</v>
      </c>
      <c r="AX199" s="13" t="s">
        <v>78</v>
      </c>
      <c r="AY199" s="155" t="s">
        <v>116</v>
      </c>
    </row>
    <row r="200" spans="2:65" s="1" customFormat="1" ht="24.2" customHeight="1">
      <c r="B200" s="133"/>
      <c r="C200" s="134" t="s">
        <v>241</v>
      </c>
      <c r="D200" s="134" t="s">
        <v>118</v>
      </c>
      <c r="E200" s="135" t="s">
        <v>242</v>
      </c>
      <c r="F200" s="136" t="s">
        <v>243</v>
      </c>
      <c r="G200" s="137" t="s">
        <v>121</v>
      </c>
      <c r="H200" s="138">
        <v>603.39200000000005</v>
      </c>
      <c r="I200" s="139"/>
      <c r="J200" s="139">
        <f>ROUND(I200*H200,2)</f>
        <v>0</v>
      </c>
      <c r="K200" s="140"/>
      <c r="L200" s="27"/>
      <c r="M200" s="141" t="s">
        <v>1</v>
      </c>
      <c r="N200" s="142" t="s">
        <v>36</v>
      </c>
      <c r="O200" s="143">
        <v>0.314</v>
      </c>
      <c r="P200" s="143">
        <f>O200*H200</f>
        <v>189.46508800000001</v>
      </c>
      <c r="Q200" s="143">
        <v>0</v>
      </c>
      <c r="R200" s="143">
        <f>Q200*H200</f>
        <v>0</v>
      </c>
      <c r="S200" s="143">
        <v>0</v>
      </c>
      <c r="T200" s="144">
        <f>S200*H200</f>
        <v>0</v>
      </c>
      <c r="AR200" s="145" t="s">
        <v>122</v>
      </c>
      <c r="AT200" s="145" t="s">
        <v>118</v>
      </c>
      <c r="AU200" s="145" t="s">
        <v>123</v>
      </c>
      <c r="AY200" s="15" t="s">
        <v>116</v>
      </c>
      <c r="BE200" s="146">
        <f>IF(N200="základná",J200,0)</f>
        <v>0</v>
      </c>
      <c r="BF200" s="146">
        <f>IF(N200="znížená",J200,0)</f>
        <v>0</v>
      </c>
      <c r="BG200" s="146">
        <f>IF(N200="zákl. prenesená",J200,0)</f>
        <v>0</v>
      </c>
      <c r="BH200" s="146">
        <f>IF(N200="zníž. prenesená",J200,0)</f>
        <v>0</v>
      </c>
      <c r="BI200" s="146">
        <f>IF(N200="nulová",J200,0)</f>
        <v>0</v>
      </c>
      <c r="BJ200" s="15" t="s">
        <v>123</v>
      </c>
      <c r="BK200" s="146">
        <f>ROUND(I200*H200,2)</f>
        <v>0</v>
      </c>
      <c r="BL200" s="15" t="s">
        <v>122</v>
      </c>
      <c r="BM200" s="145" t="s">
        <v>244</v>
      </c>
    </row>
    <row r="201" spans="2:65" s="1" customFormat="1" ht="37.9" customHeight="1">
      <c r="B201" s="133"/>
      <c r="C201" s="134" t="s">
        <v>245</v>
      </c>
      <c r="D201" s="134" t="s">
        <v>118</v>
      </c>
      <c r="E201" s="135" t="s">
        <v>246</v>
      </c>
      <c r="F201" s="136" t="s">
        <v>247</v>
      </c>
      <c r="G201" s="137" t="s">
        <v>121</v>
      </c>
      <c r="H201" s="138">
        <v>321.096</v>
      </c>
      <c r="I201" s="139"/>
      <c r="J201" s="139">
        <f>ROUND(I201*H201,2)</f>
        <v>0</v>
      </c>
      <c r="K201" s="140"/>
      <c r="L201" s="27"/>
      <c r="M201" s="141" t="s">
        <v>1</v>
      </c>
      <c r="N201" s="142" t="s">
        <v>36</v>
      </c>
      <c r="O201" s="143">
        <v>3.9E-2</v>
      </c>
      <c r="P201" s="143">
        <f>O201*H201</f>
        <v>12.522743999999999</v>
      </c>
      <c r="Q201" s="143">
        <v>3.5200000000000001E-3</v>
      </c>
      <c r="R201" s="143">
        <f>Q201*H201</f>
        <v>1.13025792</v>
      </c>
      <c r="S201" s="143">
        <v>0</v>
      </c>
      <c r="T201" s="144">
        <f>S201*H201</f>
        <v>0</v>
      </c>
      <c r="AR201" s="145" t="s">
        <v>122</v>
      </c>
      <c r="AT201" s="145" t="s">
        <v>118</v>
      </c>
      <c r="AU201" s="145" t="s">
        <v>123</v>
      </c>
      <c r="AY201" s="15" t="s">
        <v>116</v>
      </c>
      <c r="BE201" s="146">
        <f>IF(N201="základná",J201,0)</f>
        <v>0</v>
      </c>
      <c r="BF201" s="146">
        <f>IF(N201="znížená",J201,0)</f>
        <v>0</v>
      </c>
      <c r="BG201" s="146">
        <f>IF(N201="zákl. prenesená",J201,0)</f>
        <v>0</v>
      </c>
      <c r="BH201" s="146">
        <f>IF(N201="zníž. prenesená",J201,0)</f>
        <v>0</v>
      </c>
      <c r="BI201" s="146">
        <f>IF(N201="nulová",J201,0)</f>
        <v>0</v>
      </c>
      <c r="BJ201" s="15" t="s">
        <v>123</v>
      </c>
      <c r="BK201" s="146">
        <f>ROUND(I201*H201,2)</f>
        <v>0</v>
      </c>
      <c r="BL201" s="15" t="s">
        <v>122</v>
      </c>
      <c r="BM201" s="145" t="s">
        <v>248</v>
      </c>
    </row>
    <row r="202" spans="2:65" s="12" customFormat="1">
      <c r="B202" s="147"/>
      <c r="D202" s="148" t="s">
        <v>125</v>
      </c>
      <c r="E202" s="149" t="s">
        <v>1</v>
      </c>
      <c r="F202" s="150" t="s">
        <v>249</v>
      </c>
      <c r="H202" s="151">
        <v>19.152000000000001</v>
      </c>
      <c r="L202" s="147"/>
      <c r="M202" s="152"/>
      <c r="T202" s="153"/>
      <c r="AT202" s="149" t="s">
        <v>125</v>
      </c>
      <c r="AU202" s="149" t="s">
        <v>123</v>
      </c>
      <c r="AV202" s="12" t="s">
        <v>123</v>
      </c>
      <c r="AW202" s="12" t="s">
        <v>27</v>
      </c>
      <c r="AX202" s="12" t="s">
        <v>70</v>
      </c>
      <c r="AY202" s="149" t="s">
        <v>116</v>
      </c>
    </row>
    <row r="203" spans="2:65" s="12" customFormat="1">
      <c r="B203" s="147"/>
      <c r="D203" s="148" t="s">
        <v>125</v>
      </c>
      <c r="E203" s="149" t="s">
        <v>1</v>
      </c>
      <c r="F203" s="150" t="s">
        <v>250</v>
      </c>
      <c r="H203" s="151">
        <v>268.04000000000002</v>
      </c>
      <c r="L203" s="147"/>
      <c r="M203" s="152"/>
      <c r="T203" s="153"/>
      <c r="AT203" s="149" t="s">
        <v>125</v>
      </c>
      <c r="AU203" s="149" t="s">
        <v>123</v>
      </c>
      <c r="AV203" s="12" t="s">
        <v>123</v>
      </c>
      <c r="AW203" s="12" t="s">
        <v>27</v>
      </c>
      <c r="AX203" s="12" t="s">
        <v>70</v>
      </c>
      <c r="AY203" s="149" t="s">
        <v>116</v>
      </c>
    </row>
    <row r="204" spans="2:65" s="12" customFormat="1">
      <c r="B204" s="147"/>
      <c r="D204" s="148" t="s">
        <v>125</v>
      </c>
      <c r="E204" s="149" t="s">
        <v>1</v>
      </c>
      <c r="F204" s="150" t="s">
        <v>251</v>
      </c>
      <c r="H204" s="151">
        <v>9</v>
      </c>
      <c r="L204" s="147"/>
      <c r="M204" s="152"/>
      <c r="T204" s="153"/>
      <c r="AT204" s="149" t="s">
        <v>125</v>
      </c>
      <c r="AU204" s="149" t="s">
        <v>123</v>
      </c>
      <c r="AV204" s="12" t="s">
        <v>123</v>
      </c>
      <c r="AW204" s="12" t="s">
        <v>27</v>
      </c>
      <c r="AX204" s="12" t="s">
        <v>70</v>
      </c>
      <c r="AY204" s="149" t="s">
        <v>116</v>
      </c>
    </row>
    <row r="205" spans="2:65" s="12" customFormat="1">
      <c r="B205" s="147"/>
      <c r="D205" s="148" t="s">
        <v>125</v>
      </c>
      <c r="E205" s="149" t="s">
        <v>1</v>
      </c>
      <c r="F205" s="150" t="s">
        <v>252</v>
      </c>
      <c r="H205" s="151">
        <v>44.304000000000002</v>
      </c>
      <c r="L205" s="147"/>
      <c r="M205" s="152"/>
      <c r="T205" s="153"/>
      <c r="AT205" s="149" t="s">
        <v>125</v>
      </c>
      <c r="AU205" s="149" t="s">
        <v>123</v>
      </c>
      <c r="AV205" s="12" t="s">
        <v>123</v>
      </c>
      <c r="AW205" s="12" t="s">
        <v>27</v>
      </c>
      <c r="AX205" s="12" t="s">
        <v>70</v>
      </c>
      <c r="AY205" s="149" t="s">
        <v>116</v>
      </c>
    </row>
    <row r="206" spans="2:65" s="12" customFormat="1">
      <c r="B206" s="147"/>
      <c r="D206" s="148" t="s">
        <v>125</v>
      </c>
      <c r="E206" s="149" t="s">
        <v>1</v>
      </c>
      <c r="F206" s="150" t="s">
        <v>253</v>
      </c>
      <c r="H206" s="151">
        <v>-19.399999999999999</v>
      </c>
      <c r="L206" s="147"/>
      <c r="M206" s="152"/>
      <c r="T206" s="153"/>
      <c r="AT206" s="149" t="s">
        <v>125</v>
      </c>
      <c r="AU206" s="149" t="s">
        <v>123</v>
      </c>
      <c r="AV206" s="12" t="s">
        <v>123</v>
      </c>
      <c r="AW206" s="12" t="s">
        <v>27</v>
      </c>
      <c r="AX206" s="12" t="s">
        <v>70</v>
      </c>
      <c r="AY206" s="149" t="s">
        <v>116</v>
      </c>
    </row>
    <row r="207" spans="2:65" s="13" customFormat="1">
      <c r="B207" s="154"/>
      <c r="D207" s="148" t="s">
        <v>125</v>
      </c>
      <c r="E207" s="155" t="s">
        <v>1</v>
      </c>
      <c r="F207" s="156" t="s">
        <v>132</v>
      </c>
      <c r="H207" s="157">
        <v>321.096</v>
      </c>
      <c r="L207" s="154"/>
      <c r="M207" s="158"/>
      <c r="T207" s="159"/>
      <c r="AT207" s="155" t="s">
        <v>125</v>
      </c>
      <c r="AU207" s="155" t="s">
        <v>123</v>
      </c>
      <c r="AV207" s="13" t="s">
        <v>122</v>
      </c>
      <c r="AW207" s="13" t="s">
        <v>27</v>
      </c>
      <c r="AX207" s="13" t="s">
        <v>78</v>
      </c>
      <c r="AY207" s="155" t="s">
        <v>116</v>
      </c>
    </row>
    <row r="208" spans="2:65" s="11" customFormat="1" ht="22.9" customHeight="1">
      <c r="B208" s="122"/>
      <c r="D208" s="123" t="s">
        <v>69</v>
      </c>
      <c r="E208" s="131" t="s">
        <v>150</v>
      </c>
      <c r="F208" s="131" t="s">
        <v>254</v>
      </c>
      <c r="J208" s="132">
        <f>BK208</f>
        <v>0</v>
      </c>
      <c r="L208" s="122"/>
      <c r="M208" s="126"/>
      <c r="P208" s="127">
        <f>SUM(P209:P228)</f>
        <v>480.17532399999999</v>
      </c>
      <c r="R208" s="127">
        <f>SUM(R209:R228)</f>
        <v>307.32474078000001</v>
      </c>
      <c r="T208" s="128">
        <f>SUM(T209:T228)</f>
        <v>0</v>
      </c>
      <c r="AR208" s="123" t="s">
        <v>78</v>
      </c>
      <c r="AT208" s="129" t="s">
        <v>69</v>
      </c>
      <c r="AU208" s="129" t="s">
        <v>78</v>
      </c>
      <c r="AY208" s="123" t="s">
        <v>116</v>
      </c>
      <c r="BK208" s="130">
        <f>SUM(BK209:BK228)</f>
        <v>0</v>
      </c>
    </row>
    <row r="209" spans="2:65" s="1" customFormat="1" ht="24.2" customHeight="1">
      <c r="B209" s="133"/>
      <c r="C209" s="134" t="s">
        <v>255</v>
      </c>
      <c r="D209" s="134" t="s">
        <v>118</v>
      </c>
      <c r="E209" s="135" t="s">
        <v>256</v>
      </c>
      <c r="F209" s="136" t="s">
        <v>257</v>
      </c>
      <c r="G209" s="137" t="s">
        <v>129</v>
      </c>
      <c r="H209" s="138">
        <v>137.71700000000001</v>
      </c>
      <c r="I209" s="139"/>
      <c r="J209" s="139">
        <f>ROUND(I209*H209,2)</f>
        <v>0</v>
      </c>
      <c r="K209" s="140"/>
      <c r="L209" s="27"/>
      <c r="M209" s="141" t="s">
        <v>1</v>
      </c>
      <c r="N209" s="142" t="s">
        <v>36</v>
      </c>
      <c r="O209" s="143">
        <v>2.3199999999999998</v>
      </c>
      <c r="P209" s="143">
        <f>O209*H209</f>
        <v>319.50344000000001</v>
      </c>
      <c r="Q209" s="143">
        <v>2.19407</v>
      </c>
      <c r="R209" s="143">
        <f>Q209*H209</f>
        <v>302.16073819000002</v>
      </c>
      <c r="S209" s="143">
        <v>0</v>
      </c>
      <c r="T209" s="144">
        <f>S209*H209</f>
        <v>0</v>
      </c>
      <c r="AR209" s="145" t="s">
        <v>122</v>
      </c>
      <c r="AT209" s="145" t="s">
        <v>118</v>
      </c>
      <c r="AU209" s="145" t="s">
        <v>123</v>
      </c>
      <c r="AY209" s="15" t="s">
        <v>116</v>
      </c>
      <c r="BE209" s="146">
        <f>IF(N209="základná",J209,0)</f>
        <v>0</v>
      </c>
      <c r="BF209" s="146">
        <f>IF(N209="znížená",J209,0)</f>
        <v>0</v>
      </c>
      <c r="BG209" s="146">
        <f>IF(N209="zákl. prenesená",J209,0)</f>
        <v>0</v>
      </c>
      <c r="BH209" s="146">
        <f>IF(N209="zníž. prenesená",J209,0)</f>
        <v>0</v>
      </c>
      <c r="BI209" s="146">
        <f>IF(N209="nulová",J209,0)</f>
        <v>0</v>
      </c>
      <c r="BJ209" s="15" t="s">
        <v>123</v>
      </c>
      <c r="BK209" s="146">
        <f>ROUND(I209*H209,2)</f>
        <v>0</v>
      </c>
      <c r="BL209" s="15" t="s">
        <v>122</v>
      </c>
      <c r="BM209" s="145" t="s">
        <v>258</v>
      </c>
    </row>
    <row r="210" spans="2:65" s="12" customFormat="1">
      <c r="B210" s="147"/>
      <c r="D210" s="148" t="s">
        <v>125</v>
      </c>
      <c r="E210" s="149" t="s">
        <v>1</v>
      </c>
      <c r="F210" s="150" t="s">
        <v>259</v>
      </c>
      <c r="H210" s="151">
        <v>47.640999999999998</v>
      </c>
      <c r="L210" s="147"/>
      <c r="M210" s="152"/>
      <c r="T210" s="153"/>
      <c r="AT210" s="149" t="s">
        <v>125</v>
      </c>
      <c r="AU210" s="149" t="s">
        <v>123</v>
      </c>
      <c r="AV210" s="12" t="s">
        <v>123</v>
      </c>
      <c r="AW210" s="12" t="s">
        <v>27</v>
      </c>
      <c r="AX210" s="12" t="s">
        <v>70</v>
      </c>
      <c r="AY210" s="149" t="s">
        <v>116</v>
      </c>
    </row>
    <row r="211" spans="2:65" s="12" customFormat="1">
      <c r="B211" s="147"/>
      <c r="D211" s="148" t="s">
        <v>125</v>
      </c>
      <c r="E211" s="149" t="s">
        <v>1</v>
      </c>
      <c r="F211" s="150" t="s">
        <v>176</v>
      </c>
      <c r="H211" s="151">
        <v>22.152000000000001</v>
      </c>
      <c r="L211" s="147"/>
      <c r="M211" s="152"/>
      <c r="T211" s="153"/>
      <c r="AT211" s="149" t="s">
        <v>125</v>
      </c>
      <c r="AU211" s="149" t="s">
        <v>123</v>
      </c>
      <c r="AV211" s="12" t="s">
        <v>123</v>
      </c>
      <c r="AW211" s="12" t="s">
        <v>27</v>
      </c>
      <c r="AX211" s="12" t="s">
        <v>70</v>
      </c>
      <c r="AY211" s="149" t="s">
        <v>116</v>
      </c>
    </row>
    <row r="212" spans="2:65" s="12" customFormat="1">
      <c r="B212" s="147"/>
      <c r="D212" s="148" t="s">
        <v>125</v>
      </c>
      <c r="E212" s="149" t="s">
        <v>1</v>
      </c>
      <c r="F212" s="150" t="s">
        <v>260</v>
      </c>
      <c r="H212" s="151">
        <v>32.203000000000003</v>
      </c>
      <c r="L212" s="147"/>
      <c r="M212" s="152"/>
      <c r="T212" s="153"/>
      <c r="AT212" s="149" t="s">
        <v>125</v>
      </c>
      <c r="AU212" s="149" t="s">
        <v>123</v>
      </c>
      <c r="AV212" s="12" t="s">
        <v>123</v>
      </c>
      <c r="AW212" s="12" t="s">
        <v>27</v>
      </c>
      <c r="AX212" s="12" t="s">
        <v>70</v>
      </c>
      <c r="AY212" s="149" t="s">
        <v>116</v>
      </c>
    </row>
    <row r="213" spans="2:65" s="12" customFormat="1">
      <c r="B213" s="147"/>
      <c r="D213" s="148" t="s">
        <v>125</v>
      </c>
      <c r="E213" s="149" t="s">
        <v>1</v>
      </c>
      <c r="F213" s="150" t="s">
        <v>181</v>
      </c>
      <c r="H213" s="151">
        <v>6.6459999999999999</v>
      </c>
      <c r="L213" s="147"/>
      <c r="M213" s="152"/>
      <c r="T213" s="153"/>
      <c r="AT213" s="149" t="s">
        <v>125</v>
      </c>
      <c r="AU213" s="149" t="s">
        <v>123</v>
      </c>
      <c r="AV213" s="12" t="s">
        <v>123</v>
      </c>
      <c r="AW213" s="12" t="s">
        <v>27</v>
      </c>
      <c r="AX213" s="12" t="s">
        <v>70</v>
      </c>
      <c r="AY213" s="149" t="s">
        <v>116</v>
      </c>
    </row>
    <row r="214" spans="2:65" s="12" customFormat="1">
      <c r="B214" s="147"/>
      <c r="D214" s="148" t="s">
        <v>125</v>
      </c>
      <c r="E214" s="149" t="s">
        <v>1</v>
      </c>
      <c r="F214" s="150" t="s">
        <v>261</v>
      </c>
      <c r="H214" s="151">
        <v>29.074999999999999</v>
      </c>
      <c r="L214" s="147"/>
      <c r="M214" s="152"/>
      <c r="T214" s="153"/>
      <c r="AT214" s="149" t="s">
        <v>125</v>
      </c>
      <c r="AU214" s="149" t="s">
        <v>123</v>
      </c>
      <c r="AV214" s="12" t="s">
        <v>123</v>
      </c>
      <c r="AW214" s="12" t="s">
        <v>27</v>
      </c>
      <c r="AX214" s="12" t="s">
        <v>70</v>
      </c>
      <c r="AY214" s="149" t="s">
        <v>116</v>
      </c>
    </row>
    <row r="215" spans="2:65" s="13" customFormat="1">
      <c r="B215" s="154"/>
      <c r="D215" s="148" t="s">
        <v>125</v>
      </c>
      <c r="E215" s="155" t="s">
        <v>1</v>
      </c>
      <c r="F215" s="156" t="s">
        <v>132</v>
      </c>
      <c r="H215" s="157">
        <v>137.71700000000001</v>
      </c>
      <c r="L215" s="154"/>
      <c r="M215" s="158"/>
      <c r="T215" s="159"/>
      <c r="AT215" s="155" t="s">
        <v>125</v>
      </c>
      <c r="AU215" s="155" t="s">
        <v>123</v>
      </c>
      <c r="AV215" s="13" t="s">
        <v>122</v>
      </c>
      <c r="AW215" s="13" t="s">
        <v>27</v>
      </c>
      <c r="AX215" s="13" t="s">
        <v>78</v>
      </c>
      <c r="AY215" s="155" t="s">
        <v>116</v>
      </c>
    </row>
    <row r="216" spans="2:65" s="1" customFormat="1" ht="21.75" customHeight="1">
      <c r="B216" s="133"/>
      <c r="C216" s="134" t="s">
        <v>262</v>
      </c>
      <c r="D216" s="134" t="s">
        <v>118</v>
      </c>
      <c r="E216" s="135" t="s">
        <v>263</v>
      </c>
      <c r="F216" s="136" t="s">
        <v>264</v>
      </c>
      <c r="G216" s="137" t="s">
        <v>121</v>
      </c>
      <c r="H216" s="138">
        <v>35.603000000000002</v>
      </c>
      <c r="I216" s="139"/>
      <c r="J216" s="139">
        <f>ROUND(I216*H216,2)</f>
        <v>0</v>
      </c>
      <c r="K216" s="140"/>
      <c r="L216" s="27"/>
      <c r="M216" s="141" t="s">
        <v>1</v>
      </c>
      <c r="N216" s="142" t="s">
        <v>36</v>
      </c>
      <c r="O216" s="143">
        <v>0.40899999999999997</v>
      </c>
      <c r="P216" s="143">
        <f>O216*H216</f>
        <v>14.561627</v>
      </c>
      <c r="Q216" s="143">
        <v>8.6099999999999996E-3</v>
      </c>
      <c r="R216" s="143">
        <f>Q216*H216</f>
        <v>0.30654183000000002</v>
      </c>
      <c r="S216" s="143">
        <v>0</v>
      </c>
      <c r="T216" s="144">
        <f>S216*H216</f>
        <v>0</v>
      </c>
      <c r="AR216" s="145" t="s">
        <v>122</v>
      </c>
      <c r="AT216" s="145" t="s">
        <v>118</v>
      </c>
      <c r="AU216" s="145" t="s">
        <v>123</v>
      </c>
      <c r="AY216" s="15" t="s">
        <v>116</v>
      </c>
      <c r="BE216" s="146">
        <f>IF(N216="základná",J216,0)</f>
        <v>0</v>
      </c>
      <c r="BF216" s="146">
        <f>IF(N216="znížená",J216,0)</f>
        <v>0</v>
      </c>
      <c r="BG216" s="146">
        <f>IF(N216="zákl. prenesená",J216,0)</f>
        <v>0</v>
      </c>
      <c r="BH216" s="146">
        <f>IF(N216="zníž. prenesená",J216,0)</f>
        <v>0</v>
      </c>
      <c r="BI216" s="146">
        <f>IF(N216="nulová",J216,0)</f>
        <v>0</v>
      </c>
      <c r="BJ216" s="15" t="s">
        <v>123</v>
      </c>
      <c r="BK216" s="146">
        <f>ROUND(I216*H216,2)</f>
        <v>0</v>
      </c>
      <c r="BL216" s="15" t="s">
        <v>122</v>
      </c>
      <c r="BM216" s="145" t="s">
        <v>265</v>
      </c>
    </row>
    <row r="217" spans="2:65" s="12" customFormat="1">
      <c r="B217" s="147"/>
      <c r="D217" s="148" t="s">
        <v>125</v>
      </c>
      <c r="E217" s="149" t="s">
        <v>1</v>
      </c>
      <c r="F217" s="150" t="s">
        <v>266</v>
      </c>
      <c r="H217" s="151">
        <v>10.7</v>
      </c>
      <c r="L217" s="147"/>
      <c r="M217" s="152"/>
      <c r="T217" s="153"/>
      <c r="AT217" s="149" t="s">
        <v>125</v>
      </c>
      <c r="AU217" s="149" t="s">
        <v>123</v>
      </c>
      <c r="AV217" s="12" t="s">
        <v>123</v>
      </c>
      <c r="AW217" s="12" t="s">
        <v>27</v>
      </c>
      <c r="AX217" s="12" t="s">
        <v>70</v>
      </c>
      <c r="AY217" s="149" t="s">
        <v>116</v>
      </c>
    </row>
    <row r="218" spans="2:65" s="12" customFormat="1">
      <c r="B218" s="147"/>
      <c r="D218" s="148" t="s">
        <v>125</v>
      </c>
      <c r="E218" s="149" t="s">
        <v>1</v>
      </c>
      <c r="F218" s="150" t="s">
        <v>267</v>
      </c>
      <c r="H218" s="151">
        <v>24.902999999999999</v>
      </c>
      <c r="L218" s="147"/>
      <c r="M218" s="152"/>
      <c r="T218" s="153"/>
      <c r="AT218" s="149" t="s">
        <v>125</v>
      </c>
      <c r="AU218" s="149" t="s">
        <v>123</v>
      </c>
      <c r="AV218" s="12" t="s">
        <v>123</v>
      </c>
      <c r="AW218" s="12" t="s">
        <v>27</v>
      </c>
      <c r="AX218" s="12" t="s">
        <v>70</v>
      </c>
      <c r="AY218" s="149" t="s">
        <v>116</v>
      </c>
    </row>
    <row r="219" spans="2:65" s="13" customFormat="1">
      <c r="B219" s="154"/>
      <c r="D219" s="148" t="s">
        <v>125</v>
      </c>
      <c r="E219" s="155" t="s">
        <v>1</v>
      </c>
      <c r="F219" s="156" t="s">
        <v>132</v>
      </c>
      <c r="H219" s="157">
        <v>35.602999999999994</v>
      </c>
      <c r="L219" s="154"/>
      <c r="M219" s="158"/>
      <c r="T219" s="159"/>
      <c r="AT219" s="155" t="s">
        <v>125</v>
      </c>
      <c r="AU219" s="155" t="s">
        <v>123</v>
      </c>
      <c r="AV219" s="13" t="s">
        <v>122</v>
      </c>
      <c r="AW219" s="13" t="s">
        <v>27</v>
      </c>
      <c r="AX219" s="13" t="s">
        <v>78</v>
      </c>
      <c r="AY219" s="155" t="s">
        <v>116</v>
      </c>
    </row>
    <row r="220" spans="2:65" s="1" customFormat="1" ht="21.75" customHeight="1">
      <c r="B220" s="133"/>
      <c r="C220" s="134" t="s">
        <v>268</v>
      </c>
      <c r="D220" s="134" t="s">
        <v>118</v>
      </c>
      <c r="E220" s="135" t="s">
        <v>269</v>
      </c>
      <c r="F220" s="136" t="s">
        <v>270</v>
      </c>
      <c r="G220" s="137" t="s">
        <v>121</v>
      </c>
      <c r="H220" s="138">
        <v>35.603000000000002</v>
      </c>
      <c r="I220" s="139"/>
      <c r="J220" s="139">
        <f>ROUND(I220*H220,2)</f>
        <v>0</v>
      </c>
      <c r="K220" s="140"/>
      <c r="L220" s="27"/>
      <c r="M220" s="141" t="s">
        <v>1</v>
      </c>
      <c r="N220" s="142" t="s">
        <v>36</v>
      </c>
      <c r="O220" s="143">
        <v>0.248</v>
      </c>
      <c r="P220" s="143">
        <f>O220*H220</f>
        <v>8.8295440000000003</v>
      </c>
      <c r="Q220" s="143">
        <v>0</v>
      </c>
      <c r="R220" s="143">
        <f>Q220*H220</f>
        <v>0</v>
      </c>
      <c r="S220" s="143">
        <v>0</v>
      </c>
      <c r="T220" s="144">
        <f>S220*H220</f>
        <v>0</v>
      </c>
      <c r="AR220" s="145" t="s">
        <v>122</v>
      </c>
      <c r="AT220" s="145" t="s">
        <v>118</v>
      </c>
      <c r="AU220" s="145" t="s">
        <v>123</v>
      </c>
      <c r="AY220" s="15" t="s">
        <v>116</v>
      </c>
      <c r="BE220" s="146">
        <f>IF(N220="základná",J220,0)</f>
        <v>0</v>
      </c>
      <c r="BF220" s="146">
        <f>IF(N220="znížená",J220,0)</f>
        <v>0</v>
      </c>
      <c r="BG220" s="146">
        <f>IF(N220="zákl. prenesená",J220,0)</f>
        <v>0</v>
      </c>
      <c r="BH220" s="146">
        <f>IF(N220="zníž. prenesená",J220,0)</f>
        <v>0</v>
      </c>
      <c r="BI220" s="146">
        <f>IF(N220="nulová",J220,0)</f>
        <v>0</v>
      </c>
      <c r="BJ220" s="15" t="s">
        <v>123</v>
      </c>
      <c r="BK220" s="146">
        <f>ROUND(I220*H220,2)</f>
        <v>0</v>
      </c>
      <c r="BL220" s="15" t="s">
        <v>122</v>
      </c>
      <c r="BM220" s="145" t="s">
        <v>271</v>
      </c>
    </row>
    <row r="221" spans="2:65" s="1" customFormat="1" ht="37.9" customHeight="1">
      <c r="B221" s="133"/>
      <c r="C221" s="134" t="s">
        <v>272</v>
      </c>
      <c r="D221" s="134" t="s">
        <v>118</v>
      </c>
      <c r="E221" s="135" t="s">
        <v>273</v>
      </c>
      <c r="F221" s="136" t="s">
        <v>274</v>
      </c>
      <c r="G221" s="137" t="s">
        <v>121</v>
      </c>
      <c r="H221" s="138">
        <v>1377.0229999999999</v>
      </c>
      <c r="I221" s="139"/>
      <c r="J221" s="139">
        <f>ROUND(I221*H221,2)</f>
        <v>0</v>
      </c>
      <c r="K221" s="140"/>
      <c r="L221" s="27"/>
      <c r="M221" s="141" t="s">
        <v>1</v>
      </c>
      <c r="N221" s="142" t="s">
        <v>36</v>
      </c>
      <c r="O221" s="143">
        <v>4.1000000000000002E-2</v>
      </c>
      <c r="P221" s="143">
        <f>O221*H221</f>
        <v>56.457943</v>
      </c>
      <c r="Q221" s="143">
        <v>3.5200000000000001E-3</v>
      </c>
      <c r="R221" s="143">
        <f>Q221*H221</f>
        <v>4.8471209599999998</v>
      </c>
      <c r="S221" s="143">
        <v>0</v>
      </c>
      <c r="T221" s="144">
        <f>S221*H221</f>
        <v>0</v>
      </c>
      <c r="AR221" s="145" t="s">
        <v>122</v>
      </c>
      <c r="AT221" s="145" t="s">
        <v>118</v>
      </c>
      <c r="AU221" s="145" t="s">
        <v>123</v>
      </c>
      <c r="AY221" s="15" t="s">
        <v>116</v>
      </c>
      <c r="BE221" s="146">
        <f>IF(N221="základná",J221,0)</f>
        <v>0</v>
      </c>
      <c r="BF221" s="146">
        <f>IF(N221="znížená",J221,0)</f>
        <v>0</v>
      </c>
      <c r="BG221" s="146">
        <f>IF(N221="zákl. prenesená",J221,0)</f>
        <v>0</v>
      </c>
      <c r="BH221" s="146">
        <f>IF(N221="zníž. prenesená",J221,0)</f>
        <v>0</v>
      </c>
      <c r="BI221" s="146">
        <f>IF(N221="nulová",J221,0)</f>
        <v>0</v>
      </c>
      <c r="BJ221" s="15" t="s">
        <v>123</v>
      </c>
      <c r="BK221" s="146">
        <f>ROUND(I221*H221,2)</f>
        <v>0</v>
      </c>
      <c r="BL221" s="15" t="s">
        <v>122</v>
      </c>
      <c r="BM221" s="145" t="s">
        <v>275</v>
      </c>
    </row>
    <row r="222" spans="2:65" s="12" customFormat="1">
      <c r="B222" s="147"/>
      <c r="D222" s="148" t="s">
        <v>125</v>
      </c>
      <c r="E222" s="149" t="s">
        <v>1</v>
      </c>
      <c r="F222" s="150" t="s">
        <v>276</v>
      </c>
      <c r="H222" s="151">
        <v>317.60399999999998</v>
      </c>
      <c r="L222" s="147"/>
      <c r="M222" s="152"/>
      <c r="T222" s="153"/>
      <c r="AT222" s="149" t="s">
        <v>125</v>
      </c>
      <c r="AU222" s="149" t="s">
        <v>123</v>
      </c>
      <c r="AV222" s="12" t="s">
        <v>123</v>
      </c>
      <c r="AW222" s="12" t="s">
        <v>27</v>
      </c>
      <c r="AX222" s="12" t="s">
        <v>70</v>
      </c>
      <c r="AY222" s="149" t="s">
        <v>116</v>
      </c>
    </row>
    <row r="223" spans="2:65" s="12" customFormat="1">
      <c r="B223" s="147"/>
      <c r="D223" s="148" t="s">
        <v>125</v>
      </c>
      <c r="E223" s="149" t="s">
        <v>1</v>
      </c>
      <c r="F223" s="150" t="s">
        <v>277</v>
      </c>
      <c r="H223" s="151">
        <v>221.52</v>
      </c>
      <c r="L223" s="147"/>
      <c r="M223" s="152"/>
      <c r="T223" s="153"/>
      <c r="AT223" s="149" t="s">
        <v>125</v>
      </c>
      <c r="AU223" s="149" t="s">
        <v>123</v>
      </c>
      <c r="AV223" s="12" t="s">
        <v>123</v>
      </c>
      <c r="AW223" s="12" t="s">
        <v>27</v>
      </c>
      <c r="AX223" s="12" t="s">
        <v>70</v>
      </c>
      <c r="AY223" s="149" t="s">
        <v>116</v>
      </c>
    </row>
    <row r="224" spans="2:65" s="12" customFormat="1">
      <c r="B224" s="147"/>
      <c r="D224" s="148" t="s">
        <v>125</v>
      </c>
      <c r="E224" s="149" t="s">
        <v>1</v>
      </c>
      <c r="F224" s="150" t="s">
        <v>278</v>
      </c>
      <c r="H224" s="151">
        <v>644.06899999999996</v>
      </c>
      <c r="L224" s="147"/>
      <c r="M224" s="152"/>
      <c r="T224" s="153"/>
      <c r="AT224" s="149" t="s">
        <v>125</v>
      </c>
      <c r="AU224" s="149" t="s">
        <v>123</v>
      </c>
      <c r="AV224" s="12" t="s">
        <v>123</v>
      </c>
      <c r="AW224" s="12" t="s">
        <v>27</v>
      </c>
      <c r="AX224" s="12" t="s">
        <v>70</v>
      </c>
      <c r="AY224" s="149" t="s">
        <v>116</v>
      </c>
    </row>
    <row r="225" spans="2:65" s="12" customFormat="1">
      <c r="B225" s="147"/>
      <c r="D225" s="148" t="s">
        <v>125</v>
      </c>
      <c r="E225" s="149" t="s">
        <v>1</v>
      </c>
      <c r="F225" s="150" t="s">
        <v>279</v>
      </c>
      <c r="H225" s="151">
        <v>193.83</v>
      </c>
      <c r="L225" s="147"/>
      <c r="M225" s="152"/>
      <c r="T225" s="153"/>
      <c r="AT225" s="149" t="s">
        <v>125</v>
      </c>
      <c r="AU225" s="149" t="s">
        <v>123</v>
      </c>
      <c r="AV225" s="12" t="s">
        <v>123</v>
      </c>
      <c r="AW225" s="12" t="s">
        <v>27</v>
      </c>
      <c r="AX225" s="12" t="s">
        <v>70</v>
      </c>
      <c r="AY225" s="149" t="s">
        <v>116</v>
      </c>
    </row>
    <row r="226" spans="2:65" s="13" customFormat="1">
      <c r="B226" s="154"/>
      <c r="D226" s="148" t="s">
        <v>125</v>
      </c>
      <c r="E226" s="155" t="s">
        <v>1</v>
      </c>
      <c r="F226" s="156" t="s">
        <v>132</v>
      </c>
      <c r="H226" s="157">
        <v>1377.0229999999999</v>
      </c>
      <c r="L226" s="154"/>
      <c r="M226" s="158"/>
      <c r="T226" s="159"/>
      <c r="AT226" s="155" t="s">
        <v>125</v>
      </c>
      <c r="AU226" s="155" t="s">
        <v>123</v>
      </c>
      <c r="AV226" s="13" t="s">
        <v>122</v>
      </c>
      <c r="AW226" s="13" t="s">
        <v>27</v>
      </c>
      <c r="AX226" s="13" t="s">
        <v>78</v>
      </c>
      <c r="AY226" s="155" t="s">
        <v>116</v>
      </c>
    </row>
    <row r="227" spans="2:65" s="1" customFormat="1" ht="37.9" customHeight="1">
      <c r="B227" s="133"/>
      <c r="C227" s="134" t="s">
        <v>280</v>
      </c>
      <c r="D227" s="134" t="s">
        <v>118</v>
      </c>
      <c r="E227" s="135" t="s">
        <v>281</v>
      </c>
      <c r="F227" s="136" t="s">
        <v>282</v>
      </c>
      <c r="G227" s="137" t="s">
        <v>283</v>
      </c>
      <c r="H227" s="138">
        <v>172.33</v>
      </c>
      <c r="I227" s="139"/>
      <c r="J227" s="139">
        <f>ROUND(I227*H227,2)</f>
        <v>0</v>
      </c>
      <c r="K227" s="140"/>
      <c r="L227" s="27"/>
      <c r="M227" s="141" t="s">
        <v>1</v>
      </c>
      <c r="N227" s="142" t="s">
        <v>36</v>
      </c>
      <c r="O227" s="143">
        <v>0.46899999999999997</v>
      </c>
      <c r="P227" s="143">
        <f>O227*H227</f>
        <v>80.822770000000006</v>
      </c>
      <c r="Q227" s="143">
        <v>6.0000000000000002E-5</v>
      </c>
      <c r="R227" s="143">
        <f>Q227*H227</f>
        <v>1.0339800000000001E-2</v>
      </c>
      <c r="S227" s="143">
        <v>0</v>
      </c>
      <c r="T227" s="144">
        <f>S227*H227</f>
        <v>0</v>
      </c>
      <c r="AR227" s="145" t="s">
        <v>122</v>
      </c>
      <c r="AT227" s="145" t="s">
        <v>118</v>
      </c>
      <c r="AU227" s="145" t="s">
        <v>123</v>
      </c>
      <c r="AY227" s="15" t="s">
        <v>116</v>
      </c>
      <c r="BE227" s="146">
        <f>IF(N227="základná",J227,0)</f>
        <v>0</v>
      </c>
      <c r="BF227" s="146">
        <f>IF(N227="znížená",J227,0)</f>
        <v>0</v>
      </c>
      <c r="BG227" s="146">
        <f>IF(N227="zákl. prenesená",J227,0)</f>
        <v>0</v>
      </c>
      <c r="BH227" s="146">
        <f>IF(N227="zníž. prenesená",J227,0)</f>
        <v>0</v>
      </c>
      <c r="BI227" s="146">
        <f>IF(N227="nulová",J227,0)</f>
        <v>0</v>
      </c>
      <c r="BJ227" s="15" t="s">
        <v>123</v>
      </c>
      <c r="BK227" s="146">
        <f>ROUND(I227*H227,2)</f>
        <v>0</v>
      </c>
      <c r="BL227" s="15" t="s">
        <v>122</v>
      </c>
      <c r="BM227" s="145" t="s">
        <v>284</v>
      </c>
    </row>
    <row r="228" spans="2:65" s="12" customFormat="1">
      <c r="B228" s="147"/>
      <c r="D228" s="148" t="s">
        <v>125</v>
      </c>
      <c r="E228" s="149" t="s">
        <v>1</v>
      </c>
      <c r="F228" s="150" t="s">
        <v>285</v>
      </c>
      <c r="H228" s="151">
        <v>172.33</v>
      </c>
      <c r="L228" s="147"/>
      <c r="M228" s="152"/>
      <c r="T228" s="153"/>
      <c r="AT228" s="149" t="s">
        <v>125</v>
      </c>
      <c r="AU228" s="149" t="s">
        <v>123</v>
      </c>
      <c r="AV228" s="12" t="s">
        <v>123</v>
      </c>
      <c r="AW228" s="12" t="s">
        <v>27</v>
      </c>
      <c r="AX228" s="12" t="s">
        <v>78</v>
      </c>
      <c r="AY228" s="149" t="s">
        <v>116</v>
      </c>
    </row>
    <row r="229" spans="2:65" s="11" customFormat="1" ht="22.9" customHeight="1">
      <c r="B229" s="122"/>
      <c r="D229" s="123" t="s">
        <v>69</v>
      </c>
      <c r="E229" s="131" t="s">
        <v>164</v>
      </c>
      <c r="F229" s="131" t="s">
        <v>479</v>
      </c>
      <c r="J229" s="132">
        <f>BK229</f>
        <v>0</v>
      </c>
      <c r="L229" s="122"/>
      <c r="M229" s="126"/>
      <c r="P229" s="127">
        <f>SUM(P230:P231)</f>
        <v>164.77089600000002</v>
      </c>
      <c r="R229" s="127">
        <f>SUM(R230:R231)</f>
        <v>2.3879840000000003E-2</v>
      </c>
      <c r="T229" s="128">
        <f>SUM(T230:T231)</f>
        <v>0</v>
      </c>
      <c r="AR229" s="123" t="s">
        <v>78</v>
      </c>
      <c r="AT229" s="129" t="s">
        <v>69</v>
      </c>
      <c r="AU229" s="129" t="s">
        <v>78</v>
      </c>
      <c r="AY229" s="123" t="s">
        <v>116</v>
      </c>
      <c r="BK229" s="130">
        <f>SUM(BK230:BK231)</f>
        <v>0</v>
      </c>
    </row>
    <row r="230" spans="2:65" s="1" customFormat="1" ht="24.2" customHeight="1">
      <c r="B230" s="133"/>
      <c r="C230" s="134" t="s">
        <v>287</v>
      </c>
      <c r="D230" s="134" t="s">
        <v>118</v>
      </c>
      <c r="E230" s="135" t="s">
        <v>288</v>
      </c>
      <c r="F230" s="136" t="s">
        <v>289</v>
      </c>
      <c r="G230" s="137" t="s">
        <v>121</v>
      </c>
      <c r="H230" s="138">
        <v>596.99599999999998</v>
      </c>
      <c r="I230" s="139"/>
      <c r="J230" s="139">
        <f>ROUND(I230*H230,2)</f>
        <v>0</v>
      </c>
      <c r="K230" s="140"/>
      <c r="L230" s="27"/>
      <c r="M230" s="141" t="s">
        <v>1</v>
      </c>
      <c r="N230" s="142" t="s">
        <v>36</v>
      </c>
      <c r="O230" s="143">
        <v>0.27600000000000002</v>
      </c>
      <c r="P230" s="143">
        <f>O230*H230</f>
        <v>164.77089600000002</v>
      </c>
      <c r="Q230" s="143">
        <v>4.0000000000000003E-5</v>
      </c>
      <c r="R230" s="143">
        <f>Q230*H230</f>
        <v>2.3879840000000003E-2</v>
      </c>
      <c r="S230" s="143">
        <v>0</v>
      </c>
      <c r="T230" s="144">
        <f>S230*H230</f>
        <v>0</v>
      </c>
      <c r="AR230" s="145" t="s">
        <v>122</v>
      </c>
      <c r="AT230" s="145" t="s">
        <v>118</v>
      </c>
      <c r="AU230" s="145" t="s">
        <v>123</v>
      </c>
      <c r="AY230" s="15" t="s">
        <v>116</v>
      </c>
      <c r="BE230" s="146">
        <f>IF(N230="základná",J230,0)</f>
        <v>0</v>
      </c>
      <c r="BF230" s="146">
        <f>IF(N230="znížená",J230,0)</f>
        <v>0</v>
      </c>
      <c r="BG230" s="146">
        <f>IF(N230="zákl. prenesená",J230,0)</f>
        <v>0</v>
      </c>
      <c r="BH230" s="146">
        <f>IF(N230="zníž. prenesená",J230,0)</f>
        <v>0</v>
      </c>
      <c r="BI230" s="146">
        <f>IF(N230="nulová",J230,0)</f>
        <v>0</v>
      </c>
      <c r="BJ230" s="15" t="s">
        <v>123</v>
      </c>
      <c r="BK230" s="146">
        <f>ROUND(I230*H230,2)</f>
        <v>0</v>
      </c>
      <c r="BL230" s="15" t="s">
        <v>122</v>
      </c>
      <c r="BM230" s="145" t="s">
        <v>290</v>
      </c>
    </row>
    <row r="231" spans="2:65" s="12" customFormat="1">
      <c r="B231" s="147"/>
      <c r="D231" s="148" t="s">
        <v>125</v>
      </c>
      <c r="E231" s="149" t="s">
        <v>1</v>
      </c>
      <c r="F231" s="150" t="s">
        <v>291</v>
      </c>
      <c r="H231" s="151">
        <v>596.99599999999998</v>
      </c>
      <c r="L231" s="147"/>
      <c r="M231" s="152"/>
      <c r="T231" s="153"/>
      <c r="AT231" s="149" t="s">
        <v>125</v>
      </c>
      <c r="AU231" s="149" t="s">
        <v>123</v>
      </c>
      <c r="AV231" s="12" t="s">
        <v>123</v>
      </c>
      <c r="AW231" s="12" t="s">
        <v>27</v>
      </c>
      <c r="AX231" s="12" t="s">
        <v>78</v>
      </c>
      <c r="AY231" s="149" t="s">
        <v>116</v>
      </c>
    </row>
    <row r="232" spans="2:65" s="11" customFormat="1" ht="22.9" customHeight="1">
      <c r="B232" s="122"/>
      <c r="D232" s="123" t="s">
        <v>69</v>
      </c>
      <c r="E232" s="131" t="s">
        <v>292</v>
      </c>
      <c r="F232" s="131" t="s">
        <v>293</v>
      </c>
      <c r="J232" s="132">
        <f>BK232</f>
        <v>0</v>
      </c>
      <c r="L232" s="122"/>
      <c r="M232" s="126"/>
      <c r="P232" s="127">
        <f>P233</f>
        <v>169.55344000000002</v>
      </c>
      <c r="R232" s="127">
        <f>R233</f>
        <v>0</v>
      </c>
      <c r="T232" s="128">
        <f>T233</f>
        <v>0</v>
      </c>
      <c r="AR232" s="123" t="s">
        <v>78</v>
      </c>
      <c r="AT232" s="129" t="s">
        <v>69</v>
      </c>
      <c r="AU232" s="129" t="s">
        <v>78</v>
      </c>
      <c r="AY232" s="123" t="s">
        <v>116</v>
      </c>
      <c r="BK232" s="130">
        <f>BK233</f>
        <v>0</v>
      </c>
    </row>
    <row r="233" spans="2:65" s="1" customFormat="1" ht="24.2" customHeight="1">
      <c r="B233" s="133"/>
      <c r="C233" s="134" t="s">
        <v>294</v>
      </c>
      <c r="D233" s="134" t="s">
        <v>118</v>
      </c>
      <c r="E233" s="135" t="s">
        <v>295</v>
      </c>
      <c r="F233" s="136" t="s">
        <v>296</v>
      </c>
      <c r="G233" s="137" t="s">
        <v>201</v>
      </c>
      <c r="H233" s="138">
        <v>515.36</v>
      </c>
      <c r="I233" s="139"/>
      <c r="J233" s="139">
        <f>ROUND(I233*H233,2)</f>
        <v>0</v>
      </c>
      <c r="K233" s="140"/>
      <c r="L233" s="27"/>
      <c r="M233" s="141" t="s">
        <v>1</v>
      </c>
      <c r="N233" s="142" t="s">
        <v>36</v>
      </c>
      <c r="O233" s="143">
        <v>0.32900000000000001</v>
      </c>
      <c r="P233" s="143">
        <f>O233*H233</f>
        <v>169.55344000000002</v>
      </c>
      <c r="Q233" s="143">
        <v>0</v>
      </c>
      <c r="R233" s="143">
        <f>Q233*H233</f>
        <v>0</v>
      </c>
      <c r="S233" s="143">
        <v>0</v>
      </c>
      <c r="T233" s="144">
        <f>S233*H233</f>
        <v>0</v>
      </c>
      <c r="AR233" s="145" t="s">
        <v>122</v>
      </c>
      <c r="AT233" s="145" t="s">
        <v>118</v>
      </c>
      <c r="AU233" s="145" t="s">
        <v>123</v>
      </c>
      <c r="AY233" s="15" t="s">
        <v>116</v>
      </c>
      <c r="BE233" s="146">
        <f>IF(N233="základná",J233,0)</f>
        <v>0</v>
      </c>
      <c r="BF233" s="146">
        <f>IF(N233="znížená",J233,0)</f>
        <v>0</v>
      </c>
      <c r="BG233" s="146">
        <f>IF(N233="zákl. prenesená",J233,0)</f>
        <v>0</v>
      </c>
      <c r="BH233" s="146">
        <f>IF(N233="zníž. prenesená",J233,0)</f>
        <v>0</v>
      </c>
      <c r="BI233" s="146">
        <f>IF(N233="nulová",J233,0)</f>
        <v>0</v>
      </c>
      <c r="BJ233" s="15" t="s">
        <v>123</v>
      </c>
      <c r="BK233" s="146">
        <f>ROUND(I233*H233,2)</f>
        <v>0</v>
      </c>
      <c r="BL233" s="15" t="s">
        <v>122</v>
      </c>
      <c r="BM233" s="145" t="s">
        <v>297</v>
      </c>
    </row>
    <row r="234" spans="2:65" s="11" customFormat="1" ht="25.9" customHeight="1">
      <c r="B234" s="122"/>
      <c r="D234" s="123" t="s">
        <v>69</v>
      </c>
      <c r="E234" s="124" t="s">
        <v>298</v>
      </c>
      <c r="F234" s="124" t="s">
        <v>299</v>
      </c>
      <c r="J234" s="125">
        <f>BK234</f>
        <v>0</v>
      </c>
      <c r="L234" s="122"/>
      <c r="M234" s="126"/>
      <c r="P234" s="127">
        <f>P235+P242+P249</f>
        <v>1784.1569955</v>
      </c>
      <c r="R234" s="127">
        <f>R235+R242+R249</f>
        <v>35.823821159999994</v>
      </c>
      <c r="T234" s="128">
        <f>T235+T242+T249</f>
        <v>0</v>
      </c>
      <c r="AR234" s="123" t="s">
        <v>123</v>
      </c>
      <c r="AT234" s="129" t="s">
        <v>69</v>
      </c>
      <c r="AU234" s="129" t="s">
        <v>70</v>
      </c>
      <c r="AY234" s="123" t="s">
        <v>116</v>
      </c>
      <c r="BK234" s="130">
        <f>BK235+BK242+BK249</f>
        <v>0</v>
      </c>
    </row>
    <row r="235" spans="2:65" s="11" customFormat="1" ht="22.9" customHeight="1">
      <c r="B235" s="122"/>
      <c r="D235" s="123" t="s">
        <v>69</v>
      </c>
      <c r="E235" s="131" t="s">
        <v>300</v>
      </c>
      <c r="F235" s="131" t="s">
        <v>301</v>
      </c>
      <c r="J235" s="132">
        <f>BK235</f>
        <v>0</v>
      </c>
      <c r="L235" s="122"/>
      <c r="M235" s="126"/>
      <c r="P235" s="127">
        <f>SUM(P236:P241)</f>
        <v>199.6793725</v>
      </c>
      <c r="R235" s="127">
        <f>SUM(R236:R241)</f>
        <v>5.6761822000000004</v>
      </c>
      <c r="T235" s="128">
        <f>SUM(T236:T241)</f>
        <v>0</v>
      </c>
      <c r="AR235" s="123" t="s">
        <v>123</v>
      </c>
      <c r="AT235" s="129" t="s">
        <v>69</v>
      </c>
      <c r="AU235" s="129" t="s">
        <v>78</v>
      </c>
      <c r="AY235" s="123" t="s">
        <v>116</v>
      </c>
      <c r="BK235" s="130">
        <f>SUM(BK236:BK241)</f>
        <v>0</v>
      </c>
    </row>
    <row r="236" spans="2:65" s="1" customFormat="1" ht="24.2" customHeight="1">
      <c r="B236" s="133"/>
      <c r="C236" s="134" t="s">
        <v>302</v>
      </c>
      <c r="D236" s="134" t="s">
        <v>118</v>
      </c>
      <c r="E236" s="135" t="s">
        <v>303</v>
      </c>
      <c r="F236" s="136" t="s">
        <v>304</v>
      </c>
      <c r="G236" s="137" t="s">
        <v>283</v>
      </c>
      <c r="H236" s="138">
        <v>941.42499999999995</v>
      </c>
      <c r="I236" s="139"/>
      <c r="J236" s="139">
        <f>ROUND(I236*H236,2)</f>
        <v>0</v>
      </c>
      <c r="K236" s="140"/>
      <c r="L236" s="27"/>
      <c r="M236" s="141" t="s">
        <v>1</v>
      </c>
      <c r="N236" s="142" t="s">
        <v>36</v>
      </c>
      <c r="O236" s="143">
        <v>0.21199999999999999</v>
      </c>
      <c r="P236" s="143">
        <f>O236*H236</f>
        <v>199.5821</v>
      </c>
      <c r="Q236" s="143">
        <v>2.5999999999999998E-4</v>
      </c>
      <c r="R236" s="143">
        <f>Q236*H236</f>
        <v>0.24477049999999997</v>
      </c>
      <c r="S236" s="143">
        <v>0</v>
      </c>
      <c r="T236" s="144">
        <f>S236*H236</f>
        <v>0</v>
      </c>
      <c r="AR236" s="145" t="s">
        <v>209</v>
      </c>
      <c r="AT236" s="145" t="s">
        <v>118</v>
      </c>
      <c r="AU236" s="145" t="s">
        <v>123</v>
      </c>
      <c r="AY236" s="15" t="s">
        <v>116</v>
      </c>
      <c r="BE236" s="146">
        <f>IF(N236="základná",J236,0)</f>
        <v>0</v>
      </c>
      <c r="BF236" s="146">
        <f>IF(N236="znížená",J236,0)</f>
        <v>0</v>
      </c>
      <c r="BG236" s="146">
        <f>IF(N236="zákl. prenesená",J236,0)</f>
        <v>0</v>
      </c>
      <c r="BH236" s="146">
        <f>IF(N236="zníž. prenesená",J236,0)</f>
        <v>0</v>
      </c>
      <c r="BI236" s="146">
        <f>IF(N236="nulová",J236,0)</f>
        <v>0</v>
      </c>
      <c r="BJ236" s="15" t="s">
        <v>123</v>
      </c>
      <c r="BK236" s="146">
        <f>ROUND(I236*H236,2)</f>
        <v>0</v>
      </c>
      <c r="BL236" s="15" t="s">
        <v>209</v>
      </c>
      <c r="BM236" s="145" t="s">
        <v>305</v>
      </c>
    </row>
    <row r="237" spans="2:65" s="1" customFormat="1" ht="16.5" customHeight="1">
      <c r="B237" s="133"/>
      <c r="C237" s="160" t="s">
        <v>306</v>
      </c>
      <c r="D237" s="160" t="s">
        <v>307</v>
      </c>
      <c r="E237" s="161" t="s">
        <v>308</v>
      </c>
      <c r="F237" s="162" t="s">
        <v>309</v>
      </c>
      <c r="G237" s="163" t="s">
        <v>129</v>
      </c>
      <c r="H237" s="164">
        <v>9.49</v>
      </c>
      <c r="I237" s="165"/>
      <c r="J237" s="165">
        <f>ROUND(I237*H237,2)</f>
        <v>0</v>
      </c>
      <c r="K237" s="166"/>
      <c r="L237" s="167"/>
      <c r="M237" s="168" t="s">
        <v>1</v>
      </c>
      <c r="N237" s="169" t="s">
        <v>36</v>
      </c>
      <c r="O237" s="143">
        <v>0</v>
      </c>
      <c r="P237" s="143">
        <f>O237*H237</f>
        <v>0</v>
      </c>
      <c r="Q237" s="143">
        <v>0.55000000000000004</v>
      </c>
      <c r="R237" s="143">
        <f>Q237*H237</f>
        <v>5.2195000000000009</v>
      </c>
      <c r="S237" s="143">
        <v>0</v>
      </c>
      <c r="T237" s="144">
        <f>S237*H237</f>
        <v>0</v>
      </c>
      <c r="AR237" s="145" t="s">
        <v>310</v>
      </c>
      <c r="AT237" s="145" t="s">
        <v>307</v>
      </c>
      <c r="AU237" s="145" t="s">
        <v>123</v>
      </c>
      <c r="AY237" s="15" t="s">
        <v>116</v>
      </c>
      <c r="BE237" s="146">
        <f>IF(N237="základná",J237,0)</f>
        <v>0</v>
      </c>
      <c r="BF237" s="146">
        <f>IF(N237="znížená",J237,0)</f>
        <v>0</v>
      </c>
      <c r="BG237" s="146">
        <f>IF(N237="zákl. prenesená",J237,0)</f>
        <v>0</v>
      </c>
      <c r="BH237" s="146">
        <f>IF(N237="zníž. prenesená",J237,0)</f>
        <v>0</v>
      </c>
      <c r="BI237" s="146">
        <f>IF(N237="nulová",J237,0)</f>
        <v>0</v>
      </c>
      <c r="BJ237" s="15" t="s">
        <v>123</v>
      </c>
      <c r="BK237" s="146">
        <f>ROUND(I237*H237,2)</f>
        <v>0</v>
      </c>
      <c r="BL237" s="15" t="s">
        <v>209</v>
      </c>
      <c r="BM237" s="145" t="s">
        <v>311</v>
      </c>
    </row>
    <row r="238" spans="2:65" s="12" customFormat="1">
      <c r="B238" s="147"/>
      <c r="D238" s="148" t="s">
        <v>125</v>
      </c>
      <c r="E238" s="149" t="s">
        <v>1</v>
      </c>
      <c r="F238" s="150" t="s">
        <v>312</v>
      </c>
      <c r="H238" s="151">
        <v>9.0380000000000003</v>
      </c>
      <c r="L238" s="147"/>
      <c r="M238" s="152"/>
      <c r="T238" s="153"/>
      <c r="AT238" s="149" t="s">
        <v>125</v>
      </c>
      <c r="AU238" s="149" t="s">
        <v>123</v>
      </c>
      <c r="AV238" s="12" t="s">
        <v>123</v>
      </c>
      <c r="AW238" s="12" t="s">
        <v>27</v>
      </c>
      <c r="AX238" s="12" t="s">
        <v>78</v>
      </c>
      <c r="AY238" s="149" t="s">
        <v>116</v>
      </c>
    </row>
    <row r="239" spans="2:65" s="12" customFormat="1">
      <c r="B239" s="147"/>
      <c r="D239" s="148" t="s">
        <v>125</v>
      </c>
      <c r="F239" s="150" t="s">
        <v>313</v>
      </c>
      <c r="H239" s="151">
        <v>9.49</v>
      </c>
      <c r="L239" s="147"/>
      <c r="M239" s="152"/>
      <c r="T239" s="153"/>
      <c r="AT239" s="149" t="s">
        <v>125</v>
      </c>
      <c r="AU239" s="149" t="s">
        <v>123</v>
      </c>
      <c r="AV239" s="12" t="s">
        <v>123</v>
      </c>
      <c r="AW239" s="12" t="s">
        <v>3</v>
      </c>
      <c r="AX239" s="12" t="s">
        <v>78</v>
      </c>
      <c r="AY239" s="149" t="s">
        <v>116</v>
      </c>
    </row>
    <row r="240" spans="2:65" s="1" customFormat="1" ht="44.25" customHeight="1">
      <c r="B240" s="133"/>
      <c r="C240" s="134" t="s">
        <v>310</v>
      </c>
      <c r="D240" s="134" t="s">
        <v>118</v>
      </c>
      <c r="E240" s="135" t="s">
        <v>314</v>
      </c>
      <c r="F240" s="136" t="s">
        <v>315</v>
      </c>
      <c r="G240" s="137" t="s">
        <v>129</v>
      </c>
      <c r="H240" s="138">
        <v>9.49</v>
      </c>
      <c r="I240" s="139"/>
      <c r="J240" s="139">
        <f>ROUND(I240*H240,2)</f>
        <v>0</v>
      </c>
      <c r="K240" s="140"/>
      <c r="L240" s="27"/>
      <c r="M240" s="141" t="s">
        <v>1</v>
      </c>
      <c r="N240" s="142" t="s">
        <v>36</v>
      </c>
      <c r="O240" s="143">
        <v>1.025E-2</v>
      </c>
      <c r="P240" s="143">
        <f>O240*H240</f>
        <v>9.7272500000000012E-2</v>
      </c>
      <c r="Q240" s="143">
        <v>2.2329999999999999E-2</v>
      </c>
      <c r="R240" s="143">
        <f>Q240*H240</f>
        <v>0.21191170000000001</v>
      </c>
      <c r="S240" s="143">
        <v>0</v>
      </c>
      <c r="T240" s="144">
        <f>S240*H240</f>
        <v>0</v>
      </c>
      <c r="AR240" s="145" t="s">
        <v>209</v>
      </c>
      <c r="AT240" s="145" t="s">
        <v>118</v>
      </c>
      <c r="AU240" s="145" t="s">
        <v>123</v>
      </c>
      <c r="AY240" s="15" t="s">
        <v>116</v>
      </c>
      <c r="BE240" s="146">
        <f>IF(N240="základná",J240,0)</f>
        <v>0</v>
      </c>
      <c r="BF240" s="146">
        <f>IF(N240="znížená",J240,0)</f>
        <v>0</v>
      </c>
      <c r="BG240" s="146">
        <f>IF(N240="zákl. prenesená",J240,0)</f>
        <v>0</v>
      </c>
      <c r="BH240" s="146">
        <f>IF(N240="zníž. prenesená",J240,0)</f>
        <v>0</v>
      </c>
      <c r="BI240" s="146">
        <f>IF(N240="nulová",J240,0)</f>
        <v>0</v>
      </c>
      <c r="BJ240" s="15" t="s">
        <v>123</v>
      </c>
      <c r="BK240" s="146">
        <f>ROUND(I240*H240,2)</f>
        <v>0</v>
      </c>
      <c r="BL240" s="15" t="s">
        <v>209</v>
      </c>
      <c r="BM240" s="145" t="s">
        <v>316</v>
      </c>
    </row>
    <row r="241" spans="2:65" s="1" customFormat="1" ht="24.2" customHeight="1">
      <c r="B241" s="133"/>
      <c r="C241" s="134" t="s">
        <v>317</v>
      </c>
      <c r="D241" s="134" t="s">
        <v>118</v>
      </c>
      <c r="E241" s="135" t="s">
        <v>318</v>
      </c>
      <c r="F241" s="136" t="s">
        <v>319</v>
      </c>
      <c r="G241" s="137" t="s">
        <v>320</v>
      </c>
      <c r="H241" s="138">
        <v>102.89</v>
      </c>
      <c r="I241" s="139"/>
      <c r="J241" s="139">
        <f>ROUND(I241*H241,2)</f>
        <v>0</v>
      </c>
      <c r="K241" s="140"/>
      <c r="L241" s="27"/>
      <c r="M241" s="141" t="s">
        <v>1</v>
      </c>
      <c r="N241" s="142" t="s">
        <v>36</v>
      </c>
      <c r="O241" s="143">
        <v>0</v>
      </c>
      <c r="P241" s="143">
        <f>O241*H241</f>
        <v>0</v>
      </c>
      <c r="Q241" s="143">
        <v>0</v>
      </c>
      <c r="R241" s="143">
        <f>Q241*H241</f>
        <v>0</v>
      </c>
      <c r="S241" s="143">
        <v>0</v>
      </c>
      <c r="T241" s="144">
        <f>S241*H241</f>
        <v>0</v>
      </c>
      <c r="AR241" s="145" t="s">
        <v>209</v>
      </c>
      <c r="AT241" s="145" t="s">
        <v>118</v>
      </c>
      <c r="AU241" s="145" t="s">
        <v>123</v>
      </c>
      <c r="AY241" s="15" t="s">
        <v>116</v>
      </c>
      <c r="BE241" s="146">
        <f>IF(N241="základná",J241,0)</f>
        <v>0</v>
      </c>
      <c r="BF241" s="146">
        <f>IF(N241="znížená",J241,0)</f>
        <v>0</v>
      </c>
      <c r="BG241" s="146">
        <f>IF(N241="zákl. prenesená",J241,0)</f>
        <v>0</v>
      </c>
      <c r="BH241" s="146">
        <f>IF(N241="zníž. prenesená",J241,0)</f>
        <v>0</v>
      </c>
      <c r="BI241" s="146">
        <f>IF(N241="nulová",J241,0)</f>
        <v>0</v>
      </c>
      <c r="BJ241" s="15" t="s">
        <v>123</v>
      </c>
      <c r="BK241" s="146">
        <f>ROUND(I241*H241,2)</f>
        <v>0</v>
      </c>
      <c r="BL241" s="15" t="s">
        <v>209</v>
      </c>
      <c r="BM241" s="145" t="s">
        <v>321</v>
      </c>
    </row>
    <row r="242" spans="2:65" s="11" customFormat="1" ht="22.9" customHeight="1">
      <c r="B242" s="122"/>
      <c r="D242" s="123" t="s">
        <v>69</v>
      </c>
      <c r="E242" s="131" t="s">
        <v>322</v>
      </c>
      <c r="F242" s="131" t="s">
        <v>323</v>
      </c>
      <c r="J242" s="132">
        <f>BK242</f>
        <v>0</v>
      </c>
      <c r="L242" s="122"/>
      <c r="M242" s="126"/>
      <c r="P242" s="127">
        <f>SUM(P243:P248)</f>
        <v>170.72824</v>
      </c>
      <c r="R242" s="127">
        <f>SUM(R243:R248)</f>
        <v>0.32933319999999999</v>
      </c>
      <c r="T242" s="128">
        <f>SUM(T243:T248)</f>
        <v>0</v>
      </c>
      <c r="AR242" s="123" t="s">
        <v>123</v>
      </c>
      <c r="AT242" s="129" t="s">
        <v>69</v>
      </c>
      <c r="AU242" s="129" t="s">
        <v>78</v>
      </c>
      <c r="AY242" s="123" t="s">
        <v>116</v>
      </c>
      <c r="BK242" s="130">
        <f>SUM(BK243:BK248)</f>
        <v>0</v>
      </c>
    </row>
    <row r="243" spans="2:65" s="1" customFormat="1" ht="24.2" customHeight="1">
      <c r="B243" s="133"/>
      <c r="C243" s="134" t="s">
        <v>324</v>
      </c>
      <c r="D243" s="134" t="s">
        <v>118</v>
      </c>
      <c r="E243" s="135" t="s">
        <v>325</v>
      </c>
      <c r="F243" s="136" t="s">
        <v>326</v>
      </c>
      <c r="G243" s="137" t="s">
        <v>283</v>
      </c>
      <c r="H243" s="138">
        <v>166.14</v>
      </c>
      <c r="I243" s="139"/>
      <c r="J243" s="139">
        <f>ROUND(I243*H243,2)</f>
        <v>0</v>
      </c>
      <c r="K243" s="140"/>
      <c r="L243" s="27"/>
      <c r="M243" s="141" t="s">
        <v>1</v>
      </c>
      <c r="N243" s="142" t="s">
        <v>36</v>
      </c>
      <c r="O243" s="143">
        <v>0.89400000000000002</v>
      </c>
      <c r="P243" s="143">
        <f>O243*H243</f>
        <v>148.52915999999999</v>
      </c>
      <c r="Q243" s="143">
        <v>1.5499999999999999E-3</v>
      </c>
      <c r="R243" s="143">
        <f>Q243*H243</f>
        <v>0.257517</v>
      </c>
      <c r="S243" s="143">
        <v>0</v>
      </c>
      <c r="T243" s="144">
        <f>S243*H243</f>
        <v>0</v>
      </c>
      <c r="AR243" s="145" t="s">
        <v>209</v>
      </c>
      <c r="AT243" s="145" t="s">
        <v>118</v>
      </c>
      <c r="AU243" s="145" t="s">
        <v>123</v>
      </c>
      <c r="AY243" s="15" t="s">
        <v>116</v>
      </c>
      <c r="BE243" s="146">
        <f>IF(N243="základná",J243,0)</f>
        <v>0</v>
      </c>
      <c r="BF243" s="146">
        <f>IF(N243="znížená",J243,0)</f>
        <v>0</v>
      </c>
      <c r="BG243" s="146">
        <f>IF(N243="zákl. prenesená",J243,0)</f>
        <v>0</v>
      </c>
      <c r="BH243" s="146">
        <f>IF(N243="zníž. prenesená",J243,0)</f>
        <v>0</v>
      </c>
      <c r="BI243" s="146">
        <f>IF(N243="nulová",J243,0)</f>
        <v>0</v>
      </c>
      <c r="BJ243" s="15" t="s">
        <v>123</v>
      </c>
      <c r="BK243" s="146">
        <f>ROUND(I243*H243,2)</f>
        <v>0</v>
      </c>
      <c r="BL243" s="15" t="s">
        <v>209</v>
      </c>
      <c r="BM243" s="145" t="s">
        <v>327</v>
      </c>
    </row>
    <row r="244" spans="2:65" s="12" customFormat="1">
      <c r="B244" s="147"/>
      <c r="D244" s="148" t="s">
        <v>125</v>
      </c>
      <c r="E244" s="149" t="s">
        <v>1</v>
      </c>
      <c r="F244" s="150" t="s">
        <v>328</v>
      </c>
      <c r="H244" s="151">
        <v>166.14</v>
      </c>
      <c r="L244" s="147"/>
      <c r="M244" s="152"/>
      <c r="T244" s="153"/>
      <c r="AT244" s="149" t="s">
        <v>125</v>
      </c>
      <c r="AU244" s="149" t="s">
        <v>123</v>
      </c>
      <c r="AV244" s="12" t="s">
        <v>123</v>
      </c>
      <c r="AW244" s="12" t="s">
        <v>27</v>
      </c>
      <c r="AX244" s="12" t="s">
        <v>78</v>
      </c>
      <c r="AY244" s="149" t="s">
        <v>116</v>
      </c>
    </row>
    <row r="245" spans="2:65" s="1" customFormat="1" ht="24.2" customHeight="1">
      <c r="B245" s="133"/>
      <c r="C245" s="134" t="s">
        <v>329</v>
      </c>
      <c r="D245" s="134" t="s">
        <v>118</v>
      </c>
      <c r="E245" s="135" t="s">
        <v>330</v>
      </c>
      <c r="F245" s="136" t="s">
        <v>331</v>
      </c>
      <c r="G245" s="137" t="s">
        <v>332</v>
      </c>
      <c r="H245" s="138">
        <v>6</v>
      </c>
      <c r="I245" s="139"/>
      <c r="J245" s="139">
        <f>ROUND(I245*H245,2)</f>
        <v>0</v>
      </c>
      <c r="K245" s="140"/>
      <c r="L245" s="27"/>
      <c r="M245" s="141" t="s">
        <v>1</v>
      </c>
      <c r="N245" s="142" t="s">
        <v>36</v>
      </c>
      <c r="O245" s="143">
        <v>1.2350000000000001</v>
      </c>
      <c r="P245" s="143">
        <f>O245*H245</f>
        <v>7.41</v>
      </c>
      <c r="Q245" s="143">
        <v>1.06E-3</v>
      </c>
      <c r="R245" s="143">
        <f>Q245*H245</f>
        <v>6.3599999999999993E-3</v>
      </c>
      <c r="S245" s="143">
        <v>0</v>
      </c>
      <c r="T245" s="144">
        <f>S245*H245</f>
        <v>0</v>
      </c>
      <c r="AR245" s="145" t="s">
        <v>209</v>
      </c>
      <c r="AT245" s="145" t="s">
        <v>118</v>
      </c>
      <c r="AU245" s="145" t="s">
        <v>123</v>
      </c>
      <c r="AY245" s="15" t="s">
        <v>116</v>
      </c>
      <c r="BE245" s="146">
        <f>IF(N245="základná",J245,0)</f>
        <v>0</v>
      </c>
      <c r="BF245" s="146">
        <f>IF(N245="znížená",J245,0)</f>
        <v>0</v>
      </c>
      <c r="BG245" s="146">
        <f>IF(N245="zákl. prenesená",J245,0)</f>
        <v>0</v>
      </c>
      <c r="BH245" s="146">
        <f>IF(N245="zníž. prenesená",J245,0)</f>
        <v>0</v>
      </c>
      <c r="BI245" s="146">
        <f>IF(N245="nulová",J245,0)</f>
        <v>0</v>
      </c>
      <c r="BJ245" s="15" t="s">
        <v>123</v>
      </c>
      <c r="BK245" s="146">
        <f>ROUND(I245*H245,2)</f>
        <v>0</v>
      </c>
      <c r="BL245" s="15" t="s">
        <v>209</v>
      </c>
      <c r="BM245" s="145" t="s">
        <v>333</v>
      </c>
    </row>
    <row r="246" spans="2:65" s="1" customFormat="1" ht="24.2" customHeight="1">
      <c r="B246" s="133"/>
      <c r="C246" s="134" t="s">
        <v>334</v>
      </c>
      <c r="D246" s="134" t="s">
        <v>118</v>
      </c>
      <c r="E246" s="135" t="s">
        <v>335</v>
      </c>
      <c r="F246" s="136" t="s">
        <v>336</v>
      </c>
      <c r="G246" s="137" t="s">
        <v>283</v>
      </c>
      <c r="H246" s="138">
        <v>22.34</v>
      </c>
      <c r="I246" s="139"/>
      <c r="J246" s="139">
        <f>ROUND(I246*H246,2)</f>
        <v>0</v>
      </c>
      <c r="K246" s="140"/>
      <c r="L246" s="27"/>
      <c r="M246" s="141" t="s">
        <v>1</v>
      </c>
      <c r="N246" s="142" t="s">
        <v>36</v>
      </c>
      <c r="O246" s="143">
        <v>0.66200000000000003</v>
      </c>
      <c r="P246" s="143">
        <f>O246*H246</f>
        <v>14.78908</v>
      </c>
      <c r="Q246" s="143">
        <v>2.9299999999999999E-3</v>
      </c>
      <c r="R246" s="143">
        <f>Q246*H246</f>
        <v>6.5456199999999992E-2</v>
      </c>
      <c r="S246" s="143">
        <v>0</v>
      </c>
      <c r="T246" s="144">
        <f>S246*H246</f>
        <v>0</v>
      </c>
      <c r="AR246" s="145" t="s">
        <v>209</v>
      </c>
      <c r="AT246" s="145" t="s">
        <v>118</v>
      </c>
      <c r="AU246" s="145" t="s">
        <v>123</v>
      </c>
      <c r="AY246" s="15" t="s">
        <v>116</v>
      </c>
      <c r="BE246" s="146">
        <f>IF(N246="základná",J246,0)</f>
        <v>0</v>
      </c>
      <c r="BF246" s="146">
        <f>IF(N246="znížená",J246,0)</f>
        <v>0</v>
      </c>
      <c r="BG246" s="146">
        <f>IF(N246="zákl. prenesená",J246,0)</f>
        <v>0</v>
      </c>
      <c r="BH246" s="146">
        <f>IF(N246="zníž. prenesená",J246,0)</f>
        <v>0</v>
      </c>
      <c r="BI246" s="146">
        <f>IF(N246="nulová",J246,0)</f>
        <v>0</v>
      </c>
      <c r="BJ246" s="15" t="s">
        <v>123</v>
      </c>
      <c r="BK246" s="146">
        <f>ROUND(I246*H246,2)</f>
        <v>0</v>
      </c>
      <c r="BL246" s="15" t="s">
        <v>209</v>
      </c>
      <c r="BM246" s="145" t="s">
        <v>337</v>
      </c>
    </row>
    <row r="247" spans="2:65" s="12" customFormat="1">
      <c r="B247" s="147"/>
      <c r="D247" s="148" t="s">
        <v>125</v>
      </c>
      <c r="E247" s="149" t="s">
        <v>1</v>
      </c>
      <c r="F247" s="150" t="s">
        <v>338</v>
      </c>
      <c r="H247" s="151">
        <v>22.34</v>
      </c>
      <c r="L247" s="147"/>
      <c r="M247" s="152"/>
      <c r="T247" s="153"/>
      <c r="AT247" s="149" t="s">
        <v>125</v>
      </c>
      <c r="AU247" s="149" t="s">
        <v>123</v>
      </c>
      <c r="AV247" s="12" t="s">
        <v>123</v>
      </c>
      <c r="AW247" s="12" t="s">
        <v>27</v>
      </c>
      <c r="AX247" s="12" t="s">
        <v>78</v>
      </c>
      <c r="AY247" s="149" t="s">
        <v>116</v>
      </c>
    </row>
    <row r="248" spans="2:65" s="1" customFormat="1" ht="24.2" customHeight="1">
      <c r="B248" s="133"/>
      <c r="C248" s="134" t="s">
        <v>339</v>
      </c>
      <c r="D248" s="134" t="s">
        <v>118</v>
      </c>
      <c r="E248" s="135" t="s">
        <v>340</v>
      </c>
      <c r="F248" s="136" t="s">
        <v>341</v>
      </c>
      <c r="G248" s="137" t="s">
        <v>320</v>
      </c>
      <c r="H248" s="138">
        <v>47.53</v>
      </c>
      <c r="I248" s="139"/>
      <c r="J248" s="139">
        <f>ROUND(I248*H248,2)</f>
        <v>0</v>
      </c>
      <c r="K248" s="140"/>
      <c r="L248" s="27"/>
      <c r="M248" s="141" t="s">
        <v>1</v>
      </c>
      <c r="N248" s="142" t="s">
        <v>36</v>
      </c>
      <c r="O248" s="143">
        <v>0</v>
      </c>
      <c r="P248" s="143">
        <f>O248*H248</f>
        <v>0</v>
      </c>
      <c r="Q248" s="143">
        <v>0</v>
      </c>
      <c r="R248" s="143">
        <f>Q248*H248</f>
        <v>0</v>
      </c>
      <c r="S248" s="143">
        <v>0</v>
      </c>
      <c r="T248" s="144">
        <f>S248*H248</f>
        <v>0</v>
      </c>
      <c r="AR248" s="145" t="s">
        <v>209</v>
      </c>
      <c r="AT248" s="145" t="s">
        <v>118</v>
      </c>
      <c r="AU248" s="145" t="s">
        <v>123</v>
      </c>
      <c r="AY248" s="15" t="s">
        <v>116</v>
      </c>
      <c r="BE248" s="146">
        <f>IF(N248="základná",J248,0)</f>
        <v>0</v>
      </c>
      <c r="BF248" s="146">
        <f>IF(N248="znížená",J248,0)</f>
        <v>0</v>
      </c>
      <c r="BG248" s="146">
        <f>IF(N248="zákl. prenesená",J248,0)</f>
        <v>0</v>
      </c>
      <c r="BH248" s="146">
        <f>IF(N248="zníž. prenesená",J248,0)</f>
        <v>0</v>
      </c>
      <c r="BI248" s="146">
        <f>IF(N248="nulová",J248,0)</f>
        <v>0</v>
      </c>
      <c r="BJ248" s="15" t="s">
        <v>123</v>
      </c>
      <c r="BK248" s="146">
        <f>ROUND(I248*H248,2)</f>
        <v>0</v>
      </c>
      <c r="BL248" s="15" t="s">
        <v>209</v>
      </c>
      <c r="BM248" s="145" t="s">
        <v>342</v>
      </c>
    </row>
    <row r="249" spans="2:65" s="11" customFormat="1" ht="22.9" customHeight="1">
      <c r="B249" s="122"/>
      <c r="D249" s="123" t="s">
        <v>69</v>
      </c>
      <c r="E249" s="131" t="s">
        <v>343</v>
      </c>
      <c r="F249" s="131" t="s">
        <v>344</v>
      </c>
      <c r="J249" s="132">
        <f>BK249</f>
        <v>0</v>
      </c>
      <c r="L249" s="122"/>
      <c r="M249" s="126"/>
      <c r="P249" s="127">
        <f>SUM(P250:P282)</f>
        <v>1413.7493830000001</v>
      </c>
      <c r="R249" s="127">
        <f>SUM(R250:R282)</f>
        <v>29.818305759999998</v>
      </c>
      <c r="T249" s="128">
        <f>SUM(T250:T282)</f>
        <v>0</v>
      </c>
      <c r="AR249" s="123" t="s">
        <v>123</v>
      </c>
      <c r="AT249" s="129" t="s">
        <v>69</v>
      </c>
      <c r="AU249" s="129" t="s">
        <v>78</v>
      </c>
      <c r="AY249" s="123" t="s">
        <v>116</v>
      </c>
      <c r="BK249" s="130">
        <f>SUM(BK250:BK282)</f>
        <v>0</v>
      </c>
    </row>
    <row r="250" spans="2:65" s="1" customFormat="1" ht="24.2" customHeight="1">
      <c r="B250" s="133"/>
      <c r="C250" s="134" t="s">
        <v>345</v>
      </c>
      <c r="D250" s="134" t="s">
        <v>118</v>
      </c>
      <c r="E250" s="135" t="s">
        <v>346</v>
      </c>
      <c r="F250" s="136" t="s">
        <v>347</v>
      </c>
      <c r="G250" s="137" t="s">
        <v>121</v>
      </c>
      <c r="H250" s="138">
        <v>193.53100000000001</v>
      </c>
      <c r="I250" s="139"/>
      <c r="J250" s="139">
        <f>ROUND(I250*H250,2)</f>
        <v>0</v>
      </c>
      <c r="K250" s="140"/>
      <c r="L250" s="27"/>
      <c r="M250" s="141" t="s">
        <v>1</v>
      </c>
      <c r="N250" s="142" t="s">
        <v>36</v>
      </c>
      <c r="O250" s="143">
        <v>1.0669999999999999</v>
      </c>
      <c r="P250" s="143">
        <f>O250*H250</f>
        <v>206.49757700000001</v>
      </c>
      <c r="Q250" s="143">
        <v>1.2999999999999999E-4</v>
      </c>
      <c r="R250" s="143">
        <f>Q250*H250</f>
        <v>2.5159029999999999E-2</v>
      </c>
      <c r="S250" s="143">
        <v>0</v>
      </c>
      <c r="T250" s="144">
        <f>S250*H250</f>
        <v>0</v>
      </c>
      <c r="AR250" s="145" t="s">
        <v>209</v>
      </c>
      <c r="AT250" s="145" t="s">
        <v>118</v>
      </c>
      <c r="AU250" s="145" t="s">
        <v>123</v>
      </c>
      <c r="AY250" s="15" t="s">
        <v>116</v>
      </c>
      <c r="BE250" s="146">
        <f>IF(N250="základná",J250,0)</f>
        <v>0</v>
      </c>
      <c r="BF250" s="146">
        <f>IF(N250="znížená",J250,0)</f>
        <v>0</v>
      </c>
      <c r="BG250" s="146">
        <f>IF(N250="zákl. prenesená",J250,0)</f>
        <v>0</v>
      </c>
      <c r="BH250" s="146">
        <f>IF(N250="zníž. prenesená",J250,0)</f>
        <v>0</v>
      </c>
      <c r="BI250" s="146">
        <f>IF(N250="nulová",J250,0)</f>
        <v>0</v>
      </c>
      <c r="BJ250" s="15" t="s">
        <v>123</v>
      </c>
      <c r="BK250" s="146">
        <f>ROUND(I250*H250,2)</f>
        <v>0</v>
      </c>
      <c r="BL250" s="15" t="s">
        <v>209</v>
      </c>
      <c r="BM250" s="145" t="s">
        <v>348</v>
      </c>
    </row>
    <row r="251" spans="2:65" s="12" customFormat="1">
      <c r="B251" s="147"/>
      <c r="D251" s="148" t="s">
        <v>125</v>
      </c>
      <c r="E251" s="149" t="s">
        <v>1</v>
      </c>
      <c r="F251" s="150" t="s">
        <v>349</v>
      </c>
      <c r="H251" s="151">
        <v>193.53100000000001</v>
      </c>
      <c r="L251" s="147"/>
      <c r="M251" s="152"/>
      <c r="T251" s="153"/>
      <c r="AT251" s="149" t="s">
        <v>125</v>
      </c>
      <c r="AU251" s="149" t="s">
        <v>123</v>
      </c>
      <c r="AV251" s="12" t="s">
        <v>123</v>
      </c>
      <c r="AW251" s="12" t="s">
        <v>27</v>
      </c>
      <c r="AX251" s="12" t="s">
        <v>78</v>
      </c>
      <c r="AY251" s="149" t="s">
        <v>116</v>
      </c>
    </row>
    <row r="252" spans="2:65" s="1" customFormat="1" ht="21.75" customHeight="1">
      <c r="B252" s="133"/>
      <c r="C252" s="160" t="s">
        <v>350</v>
      </c>
      <c r="D252" s="160" t="s">
        <v>307</v>
      </c>
      <c r="E252" s="161" t="s">
        <v>351</v>
      </c>
      <c r="F252" s="162" t="s">
        <v>352</v>
      </c>
      <c r="G252" s="163" t="s">
        <v>201</v>
      </c>
      <c r="H252" s="164">
        <v>0.627</v>
      </c>
      <c r="I252" s="165"/>
      <c r="J252" s="165">
        <f>ROUND(I252*H252,2)</f>
        <v>0</v>
      </c>
      <c r="K252" s="166"/>
      <c r="L252" s="167"/>
      <c r="M252" s="168" t="s">
        <v>1</v>
      </c>
      <c r="N252" s="169" t="s">
        <v>36</v>
      </c>
      <c r="O252" s="143">
        <v>0</v>
      </c>
      <c r="P252" s="143">
        <f>O252*H252</f>
        <v>0</v>
      </c>
      <c r="Q252" s="143">
        <v>1</v>
      </c>
      <c r="R252" s="143">
        <f>Q252*H252</f>
        <v>0.627</v>
      </c>
      <c r="S252" s="143">
        <v>0</v>
      </c>
      <c r="T252" s="144">
        <f>S252*H252</f>
        <v>0</v>
      </c>
      <c r="AR252" s="145" t="s">
        <v>310</v>
      </c>
      <c r="AT252" s="145" t="s">
        <v>307</v>
      </c>
      <c r="AU252" s="145" t="s">
        <v>123</v>
      </c>
      <c r="AY252" s="15" t="s">
        <v>116</v>
      </c>
      <c r="BE252" s="146">
        <f>IF(N252="základná",J252,0)</f>
        <v>0</v>
      </c>
      <c r="BF252" s="146">
        <f>IF(N252="znížená",J252,0)</f>
        <v>0</v>
      </c>
      <c r="BG252" s="146">
        <f>IF(N252="zákl. prenesená",J252,0)</f>
        <v>0</v>
      </c>
      <c r="BH252" s="146">
        <f>IF(N252="zníž. prenesená",J252,0)</f>
        <v>0</v>
      </c>
      <c r="BI252" s="146">
        <f>IF(N252="nulová",J252,0)</f>
        <v>0</v>
      </c>
      <c r="BJ252" s="15" t="s">
        <v>123</v>
      </c>
      <c r="BK252" s="146">
        <f>ROUND(I252*H252,2)</f>
        <v>0</v>
      </c>
      <c r="BL252" s="15" t="s">
        <v>209</v>
      </c>
      <c r="BM252" s="145" t="s">
        <v>353</v>
      </c>
    </row>
    <row r="253" spans="2:65" s="1" customFormat="1" ht="16.5" customHeight="1">
      <c r="B253" s="133"/>
      <c r="C253" s="134" t="s">
        <v>354</v>
      </c>
      <c r="D253" s="134" t="s">
        <v>118</v>
      </c>
      <c r="E253" s="135" t="s">
        <v>355</v>
      </c>
      <c r="F253" s="136" t="s">
        <v>356</v>
      </c>
      <c r="G253" s="137" t="s">
        <v>121</v>
      </c>
      <c r="H253" s="138">
        <v>47.073</v>
      </c>
      <c r="I253" s="139"/>
      <c r="J253" s="139">
        <f>ROUND(I253*H253,2)</f>
        <v>0</v>
      </c>
      <c r="K253" s="140"/>
      <c r="L253" s="27"/>
      <c r="M253" s="141" t="s">
        <v>1</v>
      </c>
      <c r="N253" s="142" t="s">
        <v>36</v>
      </c>
      <c r="O253" s="143">
        <v>0.32800000000000001</v>
      </c>
      <c r="P253" s="143">
        <f>O253*H253</f>
        <v>15.439944000000001</v>
      </c>
      <c r="Q253" s="143">
        <v>1.0000000000000001E-5</v>
      </c>
      <c r="R253" s="143">
        <f>Q253*H253</f>
        <v>4.7073000000000004E-4</v>
      </c>
      <c r="S253" s="143">
        <v>0</v>
      </c>
      <c r="T253" s="144">
        <f>S253*H253</f>
        <v>0</v>
      </c>
      <c r="AR253" s="145" t="s">
        <v>209</v>
      </c>
      <c r="AT253" s="145" t="s">
        <v>118</v>
      </c>
      <c r="AU253" s="145" t="s">
        <v>123</v>
      </c>
      <c r="AY253" s="15" t="s">
        <v>116</v>
      </c>
      <c r="BE253" s="146">
        <f>IF(N253="základná",J253,0)</f>
        <v>0</v>
      </c>
      <c r="BF253" s="146">
        <f>IF(N253="znížená",J253,0)</f>
        <v>0</v>
      </c>
      <c r="BG253" s="146">
        <f>IF(N253="zákl. prenesená",J253,0)</f>
        <v>0</v>
      </c>
      <c r="BH253" s="146">
        <f>IF(N253="zníž. prenesená",J253,0)</f>
        <v>0</v>
      </c>
      <c r="BI253" s="146">
        <f>IF(N253="nulová",J253,0)</f>
        <v>0</v>
      </c>
      <c r="BJ253" s="15" t="s">
        <v>123</v>
      </c>
      <c r="BK253" s="146">
        <f>ROUND(I253*H253,2)</f>
        <v>0</v>
      </c>
      <c r="BL253" s="15" t="s">
        <v>209</v>
      </c>
      <c r="BM253" s="145" t="s">
        <v>357</v>
      </c>
    </row>
    <row r="254" spans="2:65" s="12" customFormat="1">
      <c r="B254" s="147"/>
      <c r="D254" s="148" t="s">
        <v>125</v>
      </c>
      <c r="E254" s="149" t="s">
        <v>1</v>
      </c>
      <c r="F254" s="150" t="s">
        <v>358</v>
      </c>
      <c r="H254" s="151">
        <v>47.073</v>
      </c>
      <c r="L254" s="147"/>
      <c r="M254" s="152"/>
      <c r="T254" s="153"/>
      <c r="AT254" s="149" t="s">
        <v>125</v>
      </c>
      <c r="AU254" s="149" t="s">
        <v>123</v>
      </c>
      <c r="AV254" s="12" t="s">
        <v>123</v>
      </c>
      <c r="AW254" s="12" t="s">
        <v>27</v>
      </c>
      <c r="AX254" s="12" t="s">
        <v>78</v>
      </c>
      <c r="AY254" s="149" t="s">
        <v>116</v>
      </c>
    </row>
    <row r="255" spans="2:65" s="1" customFormat="1" ht="16.5" customHeight="1">
      <c r="B255" s="133"/>
      <c r="C255" s="160" t="s">
        <v>359</v>
      </c>
      <c r="D255" s="160" t="s">
        <v>307</v>
      </c>
      <c r="E255" s="161" t="s">
        <v>360</v>
      </c>
      <c r="F255" s="162" t="s">
        <v>361</v>
      </c>
      <c r="G255" s="163" t="s">
        <v>121</v>
      </c>
      <c r="H255" s="164">
        <v>49.427</v>
      </c>
      <c r="I255" s="165"/>
      <c r="J255" s="165">
        <f>ROUND(I255*H255,2)</f>
        <v>0</v>
      </c>
      <c r="K255" s="166"/>
      <c r="L255" s="167"/>
      <c r="M255" s="168" t="s">
        <v>1</v>
      </c>
      <c r="N255" s="169" t="s">
        <v>36</v>
      </c>
      <c r="O255" s="143">
        <v>0</v>
      </c>
      <c r="P255" s="143">
        <f>O255*H255</f>
        <v>0</v>
      </c>
      <c r="Q255" s="143">
        <v>8.0000000000000004E-4</v>
      </c>
      <c r="R255" s="143">
        <f>Q255*H255</f>
        <v>3.9541600000000003E-2</v>
      </c>
      <c r="S255" s="143">
        <v>0</v>
      </c>
      <c r="T255" s="144">
        <f>S255*H255</f>
        <v>0</v>
      </c>
      <c r="AR255" s="145" t="s">
        <v>310</v>
      </c>
      <c r="AT255" s="145" t="s">
        <v>307</v>
      </c>
      <c r="AU255" s="145" t="s">
        <v>123</v>
      </c>
      <c r="AY255" s="15" t="s">
        <v>116</v>
      </c>
      <c r="BE255" s="146">
        <f>IF(N255="základná",J255,0)</f>
        <v>0</v>
      </c>
      <c r="BF255" s="146">
        <f>IF(N255="znížená",J255,0)</f>
        <v>0</v>
      </c>
      <c r="BG255" s="146">
        <f>IF(N255="zákl. prenesená",J255,0)</f>
        <v>0</v>
      </c>
      <c r="BH255" s="146">
        <f>IF(N255="zníž. prenesená",J255,0)</f>
        <v>0</v>
      </c>
      <c r="BI255" s="146">
        <f>IF(N255="nulová",J255,0)</f>
        <v>0</v>
      </c>
      <c r="BJ255" s="15" t="s">
        <v>123</v>
      </c>
      <c r="BK255" s="146">
        <f>ROUND(I255*H255,2)</f>
        <v>0</v>
      </c>
      <c r="BL255" s="15" t="s">
        <v>209</v>
      </c>
      <c r="BM255" s="145" t="s">
        <v>362</v>
      </c>
    </row>
    <row r="256" spans="2:65" s="12" customFormat="1">
      <c r="B256" s="147"/>
      <c r="D256" s="148" t="s">
        <v>125</v>
      </c>
      <c r="F256" s="150" t="s">
        <v>363</v>
      </c>
      <c r="H256" s="151">
        <v>49.427</v>
      </c>
      <c r="L256" s="147"/>
      <c r="M256" s="152"/>
      <c r="T256" s="153"/>
      <c r="AT256" s="149" t="s">
        <v>125</v>
      </c>
      <c r="AU256" s="149" t="s">
        <v>123</v>
      </c>
      <c r="AV256" s="12" t="s">
        <v>123</v>
      </c>
      <c r="AW256" s="12" t="s">
        <v>3</v>
      </c>
      <c r="AX256" s="12" t="s">
        <v>78</v>
      </c>
      <c r="AY256" s="149" t="s">
        <v>116</v>
      </c>
    </row>
    <row r="257" spans="2:65" s="1" customFormat="1" ht="21.75" customHeight="1">
      <c r="B257" s="133"/>
      <c r="C257" s="134" t="s">
        <v>364</v>
      </c>
      <c r="D257" s="134" t="s">
        <v>118</v>
      </c>
      <c r="E257" s="135" t="s">
        <v>365</v>
      </c>
      <c r="F257" s="136" t="s">
        <v>366</v>
      </c>
      <c r="G257" s="137" t="s">
        <v>121</v>
      </c>
      <c r="H257" s="138">
        <v>146.458</v>
      </c>
      <c r="I257" s="139"/>
      <c r="J257" s="139">
        <f>ROUND(I257*H257,2)</f>
        <v>0</v>
      </c>
      <c r="K257" s="140"/>
      <c r="L257" s="27"/>
      <c r="M257" s="141" t="s">
        <v>1</v>
      </c>
      <c r="N257" s="142" t="s">
        <v>36</v>
      </c>
      <c r="O257" s="143">
        <v>0.33900000000000002</v>
      </c>
      <c r="P257" s="143">
        <f>O257*H257</f>
        <v>49.649262</v>
      </c>
      <c r="Q257" s="143">
        <v>8.4999999999999995E-4</v>
      </c>
      <c r="R257" s="143">
        <f>Q257*H257</f>
        <v>0.1244893</v>
      </c>
      <c r="S257" s="143">
        <v>0</v>
      </c>
      <c r="T257" s="144">
        <f>S257*H257</f>
        <v>0</v>
      </c>
      <c r="AR257" s="145" t="s">
        <v>209</v>
      </c>
      <c r="AT257" s="145" t="s">
        <v>118</v>
      </c>
      <c r="AU257" s="145" t="s">
        <v>123</v>
      </c>
      <c r="AY257" s="15" t="s">
        <v>116</v>
      </c>
      <c r="BE257" s="146">
        <f>IF(N257="základná",J257,0)</f>
        <v>0</v>
      </c>
      <c r="BF257" s="146">
        <f>IF(N257="znížená",J257,0)</f>
        <v>0</v>
      </c>
      <c r="BG257" s="146">
        <f>IF(N257="zákl. prenesená",J257,0)</f>
        <v>0</v>
      </c>
      <c r="BH257" s="146">
        <f>IF(N257="zníž. prenesená",J257,0)</f>
        <v>0</v>
      </c>
      <c r="BI257" s="146">
        <f>IF(N257="nulová",J257,0)</f>
        <v>0</v>
      </c>
      <c r="BJ257" s="15" t="s">
        <v>123</v>
      </c>
      <c r="BK257" s="146">
        <f>ROUND(I257*H257,2)</f>
        <v>0</v>
      </c>
      <c r="BL257" s="15" t="s">
        <v>209</v>
      </c>
      <c r="BM257" s="145" t="s">
        <v>367</v>
      </c>
    </row>
    <row r="258" spans="2:65" s="12" customFormat="1">
      <c r="B258" s="147"/>
      <c r="D258" s="148" t="s">
        <v>125</v>
      </c>
      <c r="E258" s="149" t="s">
        <v>1</v>
      </c>
      <c r="F258" s="150" t="s">
        <v>368</v>
      </c>
      <c r="H258" s="151">
        <v>21.05</v>
      </c>
      <c r="L258" s="147"/>
      <c r="M258" s="152"/>
      <c r="T258" s="153"/>
      <c r="AT258" s="149" t="s">
        <v>125</v>
      </c>
      <c r="AU258" s="149" t="s">
        <v>123</v>
      </c>
      <c r="AV258" s="12" t="s">
        <v>123</v>
      </c>
      <c r="AW258" s="12" t="s">
        <v>27</v>
      </c>
      <c r="AX258" s="12" t="s">
        <v>70</v>
      </c>
      <c r="AY258" s="149" t="s">
        <v>116</v>
      </c>
    </row>
    <row r="259" spans="2:65" s="12" customFormat="1">
      <c r="B259" s="147"/>
      <c r="D259" s="148" t="s">
        <v>125</v>
      </c>
      <c r="E259" s="149" t="s">
        <v>1</v>
      </c>
      <c r="F259" s="150" t="s">
        <v>369</v>
      </c>
      <c r="H259" s="151">
        <v>48.43</v>
      </c>
      <c r="L259" s="147"/>
      <c r="M259" s="152"/>
      <c r="T259" s="153"/>
      <c r="AT259" s="149" t="s">
        <v>125</v>
      </c>
      <c r="AU259" s="149" t="s">
        <v>123</v>
      </c>
      <c r="AV259" s="12" t="s">
        <v>123</v>
      </c>
      <c r="AW259" s="12" t="s">
        <v>27</v>
      </c>
      <c r="AX259" s="12" t="s">
        <v>70</v>
      </c>
      <c r="AY259" s="149" t="s">
        <v>116</v>
      </c>
    </row>
    <row r="260" spans="2:65" s="12" customFormat="1">
      <c r="B260" s="147"/>
      <c r="D260" s="148" t="s">
        <v>125</v>
      </c>
      <c r="E260" s="149" t="s">
        <v>1</v>
      </c>
      <c r="F260" s="150" t="s">
        <v>370</v>
      </c>
      <c r="H260" s="151">
        <v>76.977999999999994</v>
      </c>
      <c r="L260" s="147"/>
      <c r="M260" s="152"/>
      <c r="T260" s="153"/>
      <c r="AT260" s="149" t="s">
        <v>125</v>
      </c>
      <c r="AU260" s="149" t="s">
        <v>123</v>
      </c>
      <c r="AV260" s="12" t="s">
        <v>123</v>
      </c>
      <c r="AW260" s="12" t="s">
        <v>27</v>
      </c>
      <c r="AX260" s="12" t="s">
        <v>70</v>
      </c>
      <c r="AY260" s="149" t="s">
        <v>116</v>
      </c>
    </row>
    <row r="261" spans="2:65" s="13" customFormat="1">
      <c r="B261" s="154"/>
      <c r="D261" s="148" t="s">
        <v>125</v>
      </c>
      <c r="E261" s="155" t="s">
        <v>1</v>
      </c>
      <c r="F261" s="156" t="s">
        <v>132</v>
      </c>
      <c r="H261" s="157">
        <v>146.458</v>
      </c>
      <c r="L261" s="154"/>
      <c r="M261" s="158"/>
      <c r="T261" s="159"/>
      <c r="AT261" s="155" t="s">
        <v>125</v>
      </c>
      <c r="AU261" s="155" t="s">
        <v>123</v>
      </c>
      <c r="AV261" s="13" t="s">
        <v>122</v>
      </c>
      <c r="AW261" s="13" t="s">
        <v>27</v>
      </c>
      <c r="AX261" s="13" t="s">
        <v>78</v>
      </c>
      <c r="AY261" s="155" t="s">
        <v>116</v>
      </c>
    </row>
    <row r="262" spans="2:65" s="1" customFormat="1" ht="16.5" customHeight="1">
      <c r="B262" s="133"/>
      <c r="C262" s="160" t="s">
        <v>371</v>
      </c>
      <c r="D262" s="160" t="s">
        <v>307</v>
      </c>
      <c r="E262" s="161" t="s">
        <v>372</v>
      </c>
      <c r="F262" s="162" t="s">
        <v>373</v>
      </c>
      <c r="G262" s="163" t="s">
        <v>121</v>
      </c>
      <c r="H262" s="164">
        <v>153.78100000000001</v>
      </c>
      <c r="I262" s="165"/>
      <c r="J262" s="165">
        <f>ROUND(I262*H262,2)</f>
        <v>0</v>
      </c>
      <c r="K262" s="166"/>
      <c r="L262" s="167"/>
      <c r="M262" s="168" t="s">
        <v>1</v>
      </c>
      <c r="N262" s="169" t="s">
        <v>36</v>
      </c>
      <c r="O262" s="143">
        <v>0</v>
      </c>
      <c r="P262" s="143">
        <f>O262*H262</f>
        <v>0</v>
      </c>
      <c r="Q262" s="143">
        <v>5.7600000000000004E-3</v>
      </c>
      <c r="R262" s="143">
        <f>Q262*H262</f>
        <v>0.8857785600000001</v>
      </c>
      <c r="S262" s="143">
        <v>0</v>
      </c>
      <c r="T262" s="144">
        <f>S262*H262</f>
        <v>0</v>
      </c>
      <c r="AR262" s="145" t="s">
        <v>310</v>
      </c>
      <c r="AT262" s="145" t="s">
        <v>307</v>
      </c>
      <c r="AU262" s="145" t="s">
        <v>123</v>
      </c>
      <c r="AY262" s="15" t="s">
        <v>116</v>
      </c>
      <c r="BE262" s="146">
        <f>IF(N262="základná",J262,0)</f>
        <v>0</v>
      </c>
      <c r="BF262" s="146">
        <f>IF(N262="znížená",J262,0)</f>
        <v>0</v>
      </c>
      <c r="BG262" s="146">
        <f>IF(N262="zákl. prenesená",J262,0)</f>
        <v>0</v>
      </c>
      <c r="BH262" s="146">
        <f>IF(N262="zníž. prenesená",J262,0)</f>
        <v>0</v>
      </c>
      <c r="BI262" s="146">
        <f>IF(N262="nulová",J262,0)</f>
        <v>0</v>
      </c>
      <c r="BJ262" s="15" t="s">
        <v>123</v>
      </c>
      <c r="BK262" s="146">
        <f>ROUND(I262*H262,2)</f>
        <v>0</v>
      </c>
      <c r="BL262" s="15" t="s">
        <v>209</v>
      </c>
      <c r="BM262" s="145" t="s">
        <v>374</v>
      </c>
    </row>
    <row r="263" spans="2:65" s="12" customFormat="1">
      <c r="B263" s="147"/>
      <c r="D263" s="148" t="s">
        <v>125</v>
      </c>
      <c r="F263" s="150" t="s">
        <v>375</v>
      </c>
      <c r="H263" s="151">
        <v>153.78100000000001</v>
      </c>
      <c r="L263" s="147"/>
      <c r="M263" s="152"/>
      <c r="T263" s="153"/>
      <c r="AT263" s="149" t="s">
        <v>125</v>
      </c>
      <c r="AU263" s="149" t="s">
        <v>123</v>
      </c>
      <c r="AV263" s="12" t="s">
        <v>123</v>
      </c>
      <c r="AW263" s="12" t="s">
        <v>3</v>
      </c>
      <c r="AX263" s="12" t="s">
        <v>78</v>
      </c>
      <c r="AY263" s="149" t="s">
        <v>116</v>
      </c>
    </row>
    <row r="264" spans="2:65" s="1" customFormat="1" ht="33" customHeight="1">
      <c r="B264" s="133"/>
      <c r="C264" s="134" t="s">
        <v>376</v>
      </c>
      <c r="D264" s="134" t="s">
        <v>118</v>
      </c>
      <c r="E264" s="135" t="s">
        <v>377</v>
      </c>
      <c r="F264" s="136" t="s">
        <v>378</v>
      </c>
      <c r="G264" s="137" t="s">
        <v>283</v>
      </c>
      <c r="H264" s="138">
        <v>110.76</v>
      </c>
      <c r="I264" s="139"/>
      <c r="J264" s="139">
        <f>ROUND(I264*H264,2)</f>
        <v>0</v>
      </c>
      <c r="K264" s="140"/>
      <c r="L264" s="27"/>
      <c r="M264" s="141" t="s">
        <v>1</v>
      </c>
      <c r="N264" s="142" t="s">
        <v>36</v>
      </c>
      <c r="O264" s="143">
        <v>0.26300000000000001</v>
      </c>
      <c r="P264" s="143">
        <f>O264*H264</f>
        <v>29.129880000000004</v>
      </c>
      <c r="Q264" s="143">
        <v>5.0000000000000002E-5</v>
      </c>
      <c r="R264" s="143">
        <f>Q264*H264</f>
        <v>5.5380000000000004E-3</v>
      </c>
      <c r="S264" s="143">
        <v>0</v>
      </c>
      <c r="T264" s="144">
        <f>S264*H264</f>
        <v>0</v>
      </c>
      <c r="AR264" s="145" t="s">
        <v>209</v>
      </c>
      <c r="AT264" s="145" t="s">
        <v>118</v>
      </c>
      <c r="AU264" s="145" t="s">
        <v>123</v>
      </c>
      <c r="AY264" s="15" t="s">
        <v>116</v>
      </c>
      <c r="BE264" s="146">
        <f>IF(N264="základná",J264,0)</f>
        <v>0</v>
      </c>
      <c r="BF264" s="146">
        <f>IF(N264="znížená",J264,0)</f>
        <v>0</v>
      </c>
      <c r="BG264" s="146">
        <f>IF(N264="zákl. prenesená",J264,0)</f>
        <v>0</v>
      </c>
      <c r="BH264" s="146">
        <f>IF(N264="zníž. prenesená",J264,0)</f>
        <v>0</v>
      </c>
      <c r="BI264" s="146">
        <f>IF(N264="nulová",J264,0)</f>
        <v>0</v>
      </c>
      <c r="BJ264" s="15" t="s">
        <v>123</v>
      </c>
      <c r="BK264" s="146">
        <f>ROUND(I264*H264,2)</f>
        <v>0</v>
      </c>
      <c r="BL264" s="15" t="s">
        <v>209</v>
      </c>
      <c r="BM264" s="145" t="s">
        <v>379</v>
      </c>
    </row>
    <row r="265" spans="2:65" s="12" customFormat="1">
      <c r="B265" s="147"/>
      <c r="D265" s="148" t="s">
        <v>125</v>
      </c>
      <c r="E265" s="149" t="s">
        <v>1</v>
      </c>
      <c r="F265" s="150" t="s">
        <v>380</v>
      </c>
      <c r="H265" s="151">
        <v>110.76</v>
      </c>
      <c r="L265" s="147"/>
      <c r="M265" s="152"/>
      <c r="T265" s="153"/>
      <c r="AT265" s="149" t="s">
        <v>125</v>
      </c>
      <c r="AU265" s="149" t="s">
        <v>123</v>
      </c>
      <c r="AV265" s="12" t="s">
        <v>123</v>
      </c>
      <c r="AW265" s="12" t="s">
        <v>27</v>
      </c>
      <c r="AX265" s="12" t="s">
        <v>78</v>
      </c>
      <c r="AY265" s="149" t="s">
        <v>116</v>
      </c>
    </row>
    <row r="266" spans="2:65" s="1" customFormat="1" ht="24.2" customHeight="1">
      <c r="B266" s="133"/>
      <c r="C266" s="160" t="s">
        <v>381</v>
      </c>
      <c r="D266" s="160" t="s">
        <v>307</v>
      </c>
      <c r="E266" s="161" t="s">
        <v>382</v>
      </c>
      <c r="F266" s="162" t="s">
        <v>383</v>
      </c>
      <c r="G266" s="163" t="s">
        <v>283</v>
      </c>
      <c r="H266" s="164">
        <v>110.76</v>
      </c>
      <c r="I266" s="165"/>
      <c r="J266" s="165">
        <f>ROUND(I266*H266,2)</f>
        <v>0</v>
      </c>
      <c r="K266" s="166"/>
      <c r="L266" s="167"/>
      <c r="M266" s="168" t="s">
        <v>1</v>
      </c>
      <c r="N266" s="169" t="s">
        <v>36</v>
      </c>
      <c r="O266" s="143">
        <v>0</v>
      </c>
      <c r="P266" s="143">
        <f>O266*H266</f>
        <v>0</v>
      </c>
      <c r="Q266" s="143">
        <v>5.0000000000000001E-3</v>
      </c>
      <c r="R266" s="143">
        <f>Q266*H266</f>
        <v>0.55380000000000007</v>
      </c>
      <c r="S266" s="143">
        <v>0</v>
      </c>
      <c r="T266" s="144">
        <f>S266*H266</f>
        <v>0</v>
      </c>
      <c r="AR266" s="145" t="s">
        <v>310</v>
      </c>
      <c r="AT266" s="145" t="s">
        <v>307</v>
      </c>
      <c r="AU266" s="145" t="s">
        <v>123</v>
      </c>
      <c r="AY266" s="15" t="s">
        <v>116</v>
      </c>
      <c r="BE266" s="146">
        <f>IF(N266="základná",J266,0)</f>
        <v>0</v>
      </c>
      <c r="BF266" s="146">
        <f>IF(N266="znížená",J266,0)</f>
        <v>0</v>
      </c>
      <c r="BG266" s="146">
        <f>IF(N266="zákl. prenesená",J266,0)</f>
        <v>0</v>
      </c>
      <c r="BH266" s="146">
        <f>IF(N266="zníž. prenesená",J266,0)</f>
        <v>0</v>
      </c>
      <c r="BI266" s="146">
        <f>IF(N266="nulová",J266,0)</f>
        <v>0</v>
      </c>
      <c r="BJ266" s="15" t="s">
        <v>123</v>
      </c>
      <c r="BK266" s="146">
        <f>ROUND(I266*H266,2)</f>
        <v>0</v>
      </c>
      <c r="BL266" s="15" t="s">
        <v>209</v>
      </c>
      <c r="BM266" s="145" t="s">
        <v>384</v>
      </c>
    </row>
    <row r="267" spans="2:65" s="1" customFormat="1" ht="24.2" customHeight="1">
      <c r="B267" s="133"/>
      <c r="C267" s="134" t="s">
        <v>385</v>
      </c>
      <c r="D267" s="134" t="s">
        <v>118</v>
      </c>
      <c r="E267" s="135" t="s">
        <v>386</v>
      </c>
      <c r="F267" s="136" t="s">
        <v>387</v>
      </c>
      <c r="G267" s="137" t="s">
        <v>121</v>
      </c>
      <c r="H267" s="138">
        <v>774.21199999999999</v>
      </c>
      <c r="I267" s="139"/>
      <c r="J267" s="139">
        <f>ROUND(I267*H267,2)</f>
        <v>0</v>
      </c>
      <c r="K267" s="140"/>
      <c r="L267" s="27"/>
      <c r="M267" s="141" t="s">
        <v>1</v>
      </c>
      <c r="N267" s="142" t="s">
        <v>36</v>
      </c>
      <c r="O267" s="143">
        <v>0.34</v>
      </c>
      <c r="P267" s="143">
        <f>O267*H267</f>
        <v>263.23208</v>
      </c>
      <c r="Q267" s="143">
        <v>1.4300000000000001E-3</v>
      </c>
      <c r="R267" s="143">
        <f>Q267*H267</f>
        <v>1.10712316</v>
      </c>
      <c r="S267" s="143">
        <v>0</v>
      </c>
      <c r="T267" s="144">
        <f>S267*H267</f>
        <v>0</v>
      </c>
      <c r="AR267" s="145" t="s">
        <v>209</v>
      </c>
      <c r="AT267" s="145" t="s">
        <v>118</v>
      </c>
      <c r="AU267" s="145" t="s">
        <v>123</v>
      </c>
      <c r="AY267" s="15" t="s">
        <v>116</v>
      </c>
      <c r="BE267" s="146">
        <f>IF(N267="základná",J267,0)</f>
        <v>0</v>
      </c>
      <c r="BF267" s="146">
        <f>IF(N267="znížená",J267,0)</f>
        <v>0</v>
      </c>
      <c r="BG267" s="146">
        <f>IF(N267="zákl. prenesená",J267,0)</f>
        <v>0</v>
      </c>
      <c r="BH267" s="146">
        <f>IF(N267="zníž. prenesená",J267,0)</f>
        <v>0</v>
      </c>
      <c r="BI267" s="146">
        <f>IF(N267="nulová",J267,0)</f>
        <v>0</v>
      </c>
      <c r="BJ267" s="15" t="s">
        <v>123</v>
      </c>
      <c r="BK267" s="146">
        <f>ROUND(I267*H267,2)</f>
        <v>0</v>
      </c>
      <c r="BL267" s="15" t="s">
        <v>209</v>
      </c>
      <c r="BM267" s="145" t="s">
        <v>388</v>
      </c>
    </row>
    <row r="268" spans="2:65" s="12" customFormat="1">
      <c r="B268" s="147"/>
      <c r="D268" s="148" t="s">
        <v>125</v>
      </c>
      <c r="E268" s="149" t="s">
        <v>1</v>
      </c>
      <c r="F268" s="150" t="s">
        <v>389</v>
      </c>
      <c r="H268" s="151">
        <v>774.21199999999999</v>
      </c>
      <c r="L268" s="147"/>
      <c r="M268" s="152"/>
      <c r="T268" s="153"/>
      <c r="AT268" s="149" t="s">
        <v>125</v>
      </c>
      <c r="AU268" s="149" t="s">
        <v>123</v>
      </c>
      <c r="AV268" s="12" t="s">
        <v>123</v>
      </c>
      <c r="AW268" s="12" t="s">
        <v>27</v>
      </c>
      <c r="AX268" s="12" t="s">
        <v>78</v>
      </c>
      <c r="AY268" s="149" t="s">
        <v>116</v>
      </c>
    </row>
    <row r="269" spans="2:65" s="1" customFormat="1" ht="16.5" customHeight="1">
      <c r="B269" s="133"/>
      <c r="C269" s="160" t="s">
        <v>390</v>
      </c>
      <c r="D269" s="160" t="s">
        <v>307</v>
      </c>
      <c r="E269" s="161" t="s">
        <v>372</v>
      </c>
      <c r="F269" s="162" t="s">
        <v>373</v>
      </c>
      <c r="G269" s="163" t="s">
        <v>121</v>
      </c>
      <c r="H269" s="164">
        <v>797.43799999999999</v>
      </c>
      <c r="I269" s="165"/>
      <c r="J269" s="165">
        <f>ROUND(I269*H269,2)</f>
        <v>0</v>
      </c>
      <c r="K269" s="166"/>
      <c r="L269" s="167"/>
      <c r="M269" s="168" t="s">
        <v>1</v>
      </c>
      <c r="N269" s="169" t="s">
        <v>36</v>
      </c>
      <c r="O269" s="143">
        <v>0</v>
      </c>
      <c r="P269" s="143">
        <f>O269*H269</f>
        <v>0</v>
      </c>
      <c r="Q269" s="143">
        <v>5.7600000000000004E-3</v>
      </c>
      <c r="R269" s="143">
        <f>Q269*H269</f>
        <v>4.59324288</v>
      </c>
      <c r="S269" s="143">
        <v>0</v>
      </c>
      <c r="T269" s="144">
        <f>S269*H269</f>
        <v>0</v>
      </c>
      <c r="AR269" s="145" t="s">
        <v>310</v>
      </c>
      <c r="AT269" s="145" t="s">
        <v>307</v>
      </c>
      <c r="AU269" s="145" t="s">
        <v>123</v>
      </c>
      <c r="AY269" s="15" t="s">
        <v>116</v>
      </c>
      <c r="BE269" s="146">
        <f>IF(N269="základná",J269,0)</f>
        <v>0</v>
      </c>
      <c r="BF269" s="146">
        <f>IF(N269="znížená",J269,0)</f>
        <v>0</v>
      </c>
      <c r="BG269" s="146">
        <f>IF(N269="zákl. prenesená",J269,0)</f>
        <v>0</v>
      </c>
      <c r="BH269" s="146">
        <f>IF(N269="zníž. prenesená",J269,0)</f>
        <v>0</v>
      </c>
      <c r="BI269" s="146">
        <f>IF(N269="nulová",J269,0)</f>
        <v>0</v>
      </c>
      <c r="BJ269" s="15" t="s">
        <v>123</v>
      </c>
      <c r="BK269" s="146">
        <f>ROUND(I269*H269,2)</f>
        <v>0</v>
      </c>
      <c r="BL269" s="15" t="s">
        <v>209</v>
      </c>
      <c r="BM269" s="145" t="s">
        <v>391</v>
      </c>
    </row>
    <row r="270" spans="2:65" s="12" customFormat="1">
      <c r="B270" s="147"/>
      <c r="D270" s="148" t="s">
        <v>125</v>
      </c>
      <c r="F270" s="150" t="s">
        <v>392</v>
      </c>
      <c r="H270" s="151">
        <v>797.43799999999999</v>
      </c>
      <c r="L270" s="147"/>
      <c r="M270" s="152"/>
      <c r="T270" s="153"/>
      <c r="AT270" s="149" t="s">
        <v>125</v>
      </c>
      <c r="AU270" s="149" t="s">
        <v>123</v>
      </c>
      <c r="AV270" s="12" t="s">
        <v>123</v>
      </c>
      <c r="AW270" s="12" t="s">
        <v>3</v>
      </c>
      <c r="AX270" s="12" t="s">
        <v>78</v>
      </c>
      <c r="AY270" s="149" t="s">
        <v>116</v>
      </c>
    </row>
    <row r="271" spans="2:65" s="1" customFormat="1" ht="24.2" customHeight="1">
      <c r="B271" s="133"/>
      <c r="C271" s="134" t="s">
        <v>393</v>
      </c>
      <c r="D271" s="134" t="s">
        <v>118</v>
      </c>
      <c r="E271" s="135" t="s">
        <v>394</v>
      </c>
      <c r="F271" s="136" t="s">
        <v>395</v>
      </c>
      <c r="G271" s="137" t="s">
        <v>332</v>
      </c>
      <c r="H271" s="138">
        <v>4</v>
      </c>
      <c r="I271" s="139"/>
      <c r="J271" s="139">
        <f t="shared" ref="J271:J280" si="0">ROUND(I271*H271,2)</f>
        <v>0</v>
      </c>
      <c r="K271" s="140"/>
      <c r="L271" s="27"/>
      <c r="M271" s="141" t="s">
        <v>1</v>
      </c>
      <c r="N271" s="142" t="s">
        <v>36</v>
      </c>
      <c r="O271" s="143">
        <v>1.2047300000000001</v>
      </c>
      <c r="P271" s="143">
        <f t="shared" ref="P271:P280" si="1">O271*H271</f>
        <v>4.8189200000000003</v>
      </c>
      <c r="Q271" s="143">
        <v>0</v>
      </c>
      <c r="R271" s="143">
        <f t="shared" ref="R271:R280" si="2">Q271*H271</f>
        <v>0</v>
      </c>
      <c r="S271" s="143">
        <v>0</v>
      </c>
      <c r="T271" s="144">
        <f t="shared" ref="T271:T280" si="3">S271*H271</f>
        <v>0</v>
      </c>
      <c r="AR271" s="145" t="s">
        <v>209</v>
      </c>
      <c r="AT271" s="145" t="s">
        <v>118</v>
      </c>
      <c r="AU271" s="145" t="s">
        <v>123</v>
      </c>
      <c r="AY271" s="15" t="s">
        <v>116</v>
      </c>
      <c r="BE271" s="146">
        <f t="shared" ref="BE271:BE280" si="4">IF(N271="základná",J271,0)</f>
        <v>0</v>
      </c>
      <c r="BF271" s="146">
        <f t="shared" ref="BF271:BF280" si="5">IF(N271="znížená",J271,0)</f>
        <v>0</v>
      </c>
      <c r="BG271" s="146">
        <f t="shared" ref="BG271:BG280" si="6">IF(N271="zákl. prenesená",J271,0)</f>
        <v>0</v>
      </c>
      <c r="BH271" s="146">
        <f t="shared" ref="BH271:BH280" si="7">IF(N271="zníž. prenesená",J271,0)</f>
        <v>0</v>
      </c>
      <c r="BI271" s="146">
        <f t="shared" ref="BI271:BI280" si="8">IF(N271="nulová",J271,0)</f>
        <v>0</v>
      </c>
      <c r="BJ271" s="15" t="s">
        <v>123</v>
      </c>
      <c r="BK271" s="146">
        <f t="shared" ref="BK271:BK280" si="9">ROUND(I271*H271,2)</f>
        <v>0</v>
      </c>
      <c r="BL271" s="15" t="s">
        <v>209</v>
      </c>
      <c r="BM271" s="145" t="s">
        <v>396</v>
      </c>
    </row>
    <row r="272" spans="2:65" s="1" customFormat="1" ht="16.5" customHeight="1">
      <c r="B272" s="133"/>
      <c r="C272" s="160" t="s">
        <v>397</v>
      </c>
      <c r="D272" s="160" t="s">
        <v>307</v>
      </c>
      <c r="E272" s="161" t="s">
        <v>398</v>
      </c>
      <c r="F272" s="162" t="s">
        <v>399</v>
      </c>
      <c r="G272" s="163" t="s">
        <v>332</v>
      </c>
      <c r="H272" s="164">
        <v>4</v>
      </c>
      <c r="I272" s="165"/>
      <c r="J272" s="165">
        <f t="shared" si="0"/>
        <v>0</v>
      </c>
      <c r="K272" s="166"/>
      <c r="L272" s="167"/>
      <c r="M272" s="168" t="s">
        <v>1</v>
      </c>
      <c r="N272" s="169" t="s">
        <v>36</v>
      </c>
      <c r="O272" s="143">
        <v>0</v>
      </c>
      <c r="P272" s="143">
        <f t="shared" si="1"/>
        <v>0</v>
      </c>
      <c r="Q272" s="143">
        <v>3.8469999999999997E-2</v>
      </c>
      <c r="R272" s="143">
        <f t="shared" si="2"/>
        <v>0.15387999999999999</v>
      </c>
      <c r="S272" s="143">
        <v>0</v>
      </c>
      <c r="T272" s="144">
        <f t="shared" si="3"/>
        <v>0</v>
      </c>
      <c r="AR272" s="145" t="s">
        <v>310</v>
      </c>
      <c r="AT272" s="145" t="s">
        <v>307</v>
      </c>
      <c r="AU272" s="145" t="s">
        <v>123</v>
      </c>
      <c r="AY272" s="15" t="s">
        <v>116</v>
      </c>
      <c r="BE272" s="146">
        <f t="shared" si="4"/>
        <v>0</v>
      </c>
      <c r="BF272" s="146">
        <f t="shared" si="5"/>
        <v>0</v>
      </c>
      <c r="BG272" s="146">
        <f t="shared" si="6"/>
        <v>0</v>
      </c>
      <c r="BH272" s="146">
        <f t="shared" si="7"/>
        <v>0</v>
      </c>
      <c r="BI272" s="146">
        <f t="shared" si="8"/>
        <v>0</v>
      </c>
      <c r="BJ272" s="15" t="s">
        <v>123</v>
      </c>
      <c r="BK272" s="146">
        <f t="shared" si="9"/>
        <v>0</v>
      </c>
      <c r="BL272" s="15" t="s">
        <v>209</v>
      </c>
      <c r="BM272" s="145" t="s">
        <v>400</v>
      </c>
    </row>
    <row r="273" spans="2:65" s="1" customFormat="1" ht="24.2" customHeight="1">
      <c r="B273" s="133"/>
      <c r="C273" s="134" t="s">
        <v>401</v>
      </c>
      <c r="D273" s="134" t="s">
        <v>118</v>
      </c>
      <c r="E273" s="135" t="s">
        <v>402</v>
      </c>
      <c r="F273" s="136" t="s">
        <v>403</v>
      </c>
      <c r="G273" s="137" t="s">
        <v>332</v>
      </c>
      <c r="H273" s="138">
        <v>5</v>
      </c>
      <c r="I273" s="139"/>
      <c r="J273" s="139">
        <f t="shared" si="0"/>
        <v>0</v>
      </c>
      <c r="K273" s="140"/>
      <c r="L273" s="27"/>
      <c r="M273" s="141" t="s">
        <v>1</v>
      </c>
      <c r="N273" s="142" t="s">
        <v>36</v>
      </c>
      <c r="O273" s="143">
        <v>1.9787300000000001</v>
      </c>
      <c r="P273" s="143">
        <f t="shared" si="1"/>
        <v>9.8936500000000009</v>
      </c>
      <c r="Q273" s="143">
        <v>0</v>
      </c>
      <c r="R273" s="143">
        <f t="shared" si="2"/>
        <v>0</v>
      </c>
      <c r="S273" s="143">
        <v>0</v>
      </c>
      <c r="T273" s="144">
        <f t="shared" si="3"/>
        <v>0</v>
      </c>
      <c r="AR273" s="145" t="s">
        <v>209</v>
      </c>
      <c r="AT273" s="145" t="s">
        <v>118</v>
      </c>
      <c r="AU273" s="145" t="s">
        <v>123</v>
      </c>
      <c r="AY273" s="15" t="s">
        <v>116</v>
      </c>
      <c r="BE273" s="146">
        <f t="shared" si="4"/>
        <v>0</v>
      </c>
      <c r="BF273" s="146">
        <f t="shared" si="5"/>
        <v>0</v>
      </c>
      <c r="BG273" s="146">
        <f t="shared" si="6"/>
        <v>0</v>
      </c>
      <c r="BH273" s="146">
        <f t="shared" si="7"/>
        <v>0</v>
      </c>
      <c r="BI273" s="146">
        <f t="shared" si="8"/>
        <v>0</v>
      </c>
      <c r="BJ273" s="15" t="s">
        <v>123</v>
      </c>
      <c r="BK273" s="146">
        <f t="shared" si="9"/>
        <v>0</v>
      </c>
      <c r="BL273" s="15" t="s">
        <v>209</v>
      </c>
      <c r="BM273" s="145" t="s">
        <v>404</v>
      </c>
    </row>
    <row r="274" spans="2:65" s="1" customFormat="1" ht="16.5" customHeight="1">
      <c r="B274" s="133"/>
      <c r="C274" s="160" t="s">
        <v>405</v>
      </c>
      <c r="D274" s="160" t="s">
        <v>307</v>
      </c>
      <c r="E274" s="161" t="s">
        <v>406</v>
      </c>
      <c r="F274" s="162" t="s">
        <v>407</v>
      </c>
      <c r="G274" s="163" t="s">
        <v>332</v>
      </c>
      <c r="H274" s="164">
        <v>5</v>
      </c>
      <c r="I274" s="165"/>
      <c r="J274" s="165">
        <f t="shared" si="0"/>
        <v>0</v>
      </c>
      <c r="K274" s="166"/>
      <c r="L274" s="167"/>
      <c r="M274" s="168" t="s">
        <v>1</v>
      </c>
      <c r="N274" s="169" t="s">
        <v>36</v>
      </c>
      <c r="O274" s="143">
        <v>0</v>
      </c>
      <c r="P274" s="143">
        <f t="shared" si="1"/>
        <v>0</v>
      </c>
      <c r="Q274" s="143">
        <v>0.37780000000000002</v>
      </c>
      <c r="R274" s="143">
        <f t="shared" si="2"/>
        <v>1.8890000000000002</v>
      </c>
      <c r="S274" s="143">
        <v>0</v>
      </c>
      <c r="T274" s="144">
        <f t="shared" si="3"/>
        <v>0</v>
      </c>
      <c r="AR274" s="145" t="s">
        <v>310</v>
      </c>
      <c r="AT274" s="145" t="s">
        <v>307</v>
      </c>
      <c r="AU274" s="145" t="s">
        <v>123</v>
      </c>
      <c r="AY274" s="15" t="s">
        <v>116</v>
      </c>
      <c r="BE274" s="146">
        <f t="shared" si="4"/>
        <v>0</v>
      </c>
      <c r="BF274" s="146">
        <f t="shared" si="5"/>
        <v>0</v>
      </c>
      <c r="BG274" s="146">
        <f t="shared" si="6"/>
        <v>0</v>
      </c>
      <c r="BH274" s="146">
        <f t="shared" si="7"/>
        <v>0</v>
      </c>
      <c r="BI274" s="146">
        <f t="shared" si="8"/>
        <v>0</v>
      </c>
      <c r="BJ274" s="15" t="s">
        <v>123</v>
      </c>
      <c r="BK274" s="146">
        <f t="shared" si="9"/>
        <v>0</v>
      </c>
      <c r="BL274" s="15" t="s">
        <v>209</v>
      </c>
      <c r="BM274" s="145" t="s">
        <v>408</v>
      </c>
    </row>
    <row r="275" spans="2:65" s="1" customFormat="1" ht="24.2" customHeight="1">
      <c r="B275" s="133"/>
      <c r="C275" s="134" t="s">
        <v>409</v>
      </c>
      <c r="D275" s="134" t="s">
        <v>118</v>
      </c>
      <c r="E275" s="135" t="s">
        <v>410</v>
      </c>
      <c r="F275" s="136" t="s">
        <v>411</v>
      </c>
      <c r="G275" s="137" t="s">
        <v>332</v>
      </c>
      <c r="H275" s="138">
        <v>2</v>
      </c>
      <c r="I275" s="139"/>
      <c r="J275" s="139">
        <f t="shared" si="0"/>
        <v>0</v>
      </c>
      <c r="K275" s="140"/>
      <c r="L275" s="27"/>
      <c r="M275" s="141" t="s">
        <v>1</v>
      </c>
      <c r="N275" s="142" t="s">
        <v>36</v>
      </c>
      <c r="O275" s="143">
        <v>2.8137300000000001</v>
      </c>
      <c r="P275" s="143">
        <f t="shared" si="1"/>
        <v>5.6274600000000001</v>
      </c>
      <c r="Q275" s="143">
        <v>0</v>
      </c>
      <c r="R275" s="143">
        <f t="shared" si="2"/>
        <v>0</v>
      </c>
      <c r="S275" s="143">
        <v>0</v>
      </c>
      <c r="T275" s="144">
        <f t="shared" si="3"/>
        <v>0</v>
      </c>
      <c r="AR275" s="145" t="s">
        <v>209</v>
      </c>
      <c r="AT275" s="145" t="s">
        <v>118</v>
      </c>
      <c r="AU275" s="145" t="s">
        <v>123</v>
      </c>
      <c r="AY275" s="15" t="s">
        <v>116</v>
      </c>
      <c r="BE275" s="146">
        <f t="shared" si="4"/>
        <v>0</v>
      </c>
      <c r="BF275" s="146">
        <f t="shared" si="5"/>
        <v>0</v>
      </c>
      <c r="BG275" s="146">
        <f t="shared" si="6"/>
        <v>0</v>
      </c>
      <c r="BH275" s="146">
        <f t="shared" si="7"/>
        <v>0</v>
      </c>
      <c r="BI275" s="146">
        <f t="shared" si="8"/>
        <v>0</v>
      </c>
      <c r="BJ275" s="15" t="s">
        <v>123</v>
      </c>
      <c r="BK275" s="146">
        <f t="shared" si="9"/>
        <v>0</v>
      </c>
      <c r="BL275" s="15" t="s">
        <v>209</v>
      </c>
      <c r="BM275" s="145" t="s">
        <v>412</v>
      </c>
    </row>
    <row r="276" spans="2:65" s="1" customFormat="1" ht="24.2" customHeight="1">
      <c r="B276" s="133"/>
      <c r="C276" s="160" t="s">
        <v>413</v>
      </c>
      <c r="D276" s="160" t="s">
        <v>307</v>
      </c>
      <c r="E276" s="161" t="s">
        <v>414</v>
      </c>
      <c r="F276" s="162" t="s">
        <v>415</v>
      </c>
      <c r="G276" s="163" t="s">
        <v>332</v>
      </c>
      <c r="H276" s="164">
        <v>2</v>
      </c>
      <c r="I276" s="165"/>
      <c r="J276" s="165">
        <f t="shared" si="0"/>
        <v>0</v>
      </c>
      <c r="K276" s="166"/>
      <c r="L276" s="167"/>
      <c r="M276" s="168" t="s">
        <v>1</v>
      </c>
      <c r="N276" s="169" t="s">
        <v>36</v>
      </c>
      <c r="O276" s="143">
        <v>0</v>
      </c>
      <c r="P276" s="143">
        <f t="shared" si="1"/>
        <v>0</v>
      </c>
      <c r="Q276" s="143">
        <v>0.47899999999999998</v>
      </c>
      <c r="R276" s="143">
        <f t="shared" si="2"/>
        <v>0.95799999999999996</v>
      </c>
      <c r="S276" s="143">
        <v>0</v>
      </c>
      <c r="T276" s="144">
        <f t="shared" si="3"/>
        <v>0</v>
      </c>
      <c r="AR276" s="145" t="s">
        <v>310</v>
      </c>
      <c r="AT276" s="145" t="s">
        <v>307</v>
      </c>
      <c r="AU276" s="145" t="s">
        <v>123</v>
      </c>
      <c r="AY276" s="15" t="s">
        <v>116</v>
      </c>
      <c r="BE276" s="146">
        <f t="shared" si="4"/>
        <v>0</v>
      </c>
      <c r="BF276" s="146">
        <f t="shared" si="5"/>
        <v>0</v>
      </c>
      <c r="BG276" s="146">
        <f t="shared" si="6"/>
        <v>0</v>
      </c>
      <c r="BH276" s="146">
        <f t="shared" si="7"/>
        <v>0</v>
      </c>
      <c r="BI276" s="146">
        <f t="shared" si="8"/>
        <v>0</v>
      </c>
      <c r="BJ276" s="15" t="s">
        <v>123</v>
      </c>
      <c r="BK276" s="146">
        <f t="shared" si="9"/>
        <v>0</v>
      </c>
      <c r="BL276" s="15" t="s">
        <v>209</v>
      </c>
      <c r="BM276" s="145" t="s">
        <v>416</v>
      </c>
    </row>
    <row r="277" spans="2:65" s="1" customFormat="1" ht="24.2" customHeight="1">
      <c r="B277" s="133"/>
      <c r="C277" s="134" t="s">
        <v>417</v>
      </c>
      <c r="D277" s="134" t="s">
        <v>118</v>
      </c>
      <c r="E277" s="135" t="s">
        <v>418</v>
      </c>
      <c r="F277" s="136" t="s">
        <v>419</v>
      </c>
      <c r="G277" s="137" t="s">
        <v>332</v>
      </c>
      <c r="H277" s="138">
        <v>3</v>
      </c>
      <c r="I277" s="139"/>
      <c r="J277" s="139">
        <f t="shared" si="0"/>
        <v>0</v>
      </c>
      <c r="K277" s="140"/>
      <c r="L277" s="27"/>
      <c r="M277" s="141" t="s">
        <v>1</v>
      </c>
      <c r="N277" s="142" t="s">
        <v>36</v>
      </c>
      <c r="O277" s="143">
        <v>8.1308199999999999</v>
      </c>
      <c r="P277" s="143">
        <f t="shared" si="1"/>
        <v>24.39246</v>
      </c>
      <c r="Q277" s="143">
        <v>0</v>
      </c>
      <c r="R277" s="143">
        <f t="shared" si="2"/>
        <v>0</v>
      </c>
      <c r="S277" s="143">
        <v>0</v>
      </c>
      <c r="T277" s="144">
        <f t="shared" si="3"/>
        <v>0</v>
      </c>
      <c r="AR277" s="145" t="s">
        <v>209</v>
      </c>
      <c r="AT277" s="145" t="s">
        <v>118</v>
      </c>
      <c r="AU277" s="145" t="s">
        <v>123</v>
      </c>
      <c r="AY277" s="15" t="s">
        <v>116</v>
      </c>
      <c r="BE277" s="146">
        <f t="shared" si="4"/>
        <v>0</v>
      </c>
      <c r="BF277" s="146">
        <f t="shared" si="5"/>
        <v>0</v>
      </c>
      <c r="BG277" s="146">
        <f t="shared" si="6"/>
        <v>0</v>
      </c>
      <c r="BH277" s="146">
        <f t="shared" si="7"/>
        <v>0</v>
      </c>
      <c r="BI277" s="146">
        <f t="shared" si="8"/>
        <v>0</v>
      </c>
      <c r="BJ277" s="15" t="s">
        <v>123</v>
      </c>
      <c r="BK277" s="146">
        <f t="shared" si="9"/>
        <v>0</v>
      </c>
      <c r="BL277" s="15" t="s">
        <v>209</v>
      </c>
      <c r="BM277" s="145" t="s">
        <v>420</v>
      </c>
    </row>
    <row r="278" spans="2:65" s="1" customFormat="1" ht="16.5" customHeight="1">
      <c r="B278" s="133"/>
      <c r="C278" s="160" t="s">
        <v>421</v>
      </c>
      <c r="D278" s="160" t="s">
        <v>307</v>
      </c>
      <c r="E278" s="161" t="s">
        <v>422</v>
      </c>
      <c r="F278" s="162" t="s">
        <v>423</v>
      </c>
      <c r="G278" s="163" t="s">
        <v>332</v>
      </c>
      <c r="H278" s="164">
        <v>3</v>
      </c>
      <c r="I278" s="165"/>
      <c r="J278" s="165">
        <f t="shared" si="0"/>
        <v>0</v>
      </c>
      <c r="K278" s="166"/>
      <c r="L278" s="167"/>
      <c r="M278" s="168" t="s">
        <v>1</v>
      </c>
      <c r="N278" s="169" t="s">
        <v>36</v>
      </c>
      <c r="O278" s="143">
        <v>0</v>
      </c>
      <c r="P278" s="143">
        <f t="shared" si="1"/>
        <v>0</v>
      </c>
      <c r="Q278" s="143">
        <v>0.76</v>
      </c>
      <c r="R278" s="143">
        <f t="shared" si="2"/>
        <v>2.2800000000000002</v>
      </c>
      <c r="S278" s="143">
        <v>0</v>
      </c>
      <c r="T278" s="144">
        <f t="shared" si="3"/>
        <v>0</v>
      </c>
      <c r="AR278" s="145" t="s">
        <v>310</v>
      </c>
      <c r="AT278" s="145" t="s">
        <v>307</v>
      </c>
      <c r="AU278" s="145" t="s">
        <v>123</v>
      </c>
      <c r="AY278" s="15" t="s">
        <v>116</v>
      </c>
      <c r="BE278" s="146">
        <f t="shared" si="4"/>
        <v>0</v>
      </c>
      <c r="BF278" s="146">
        <f t="shared" si="5"/>
        <v>0</v>
      </c>
      <c r="BG278" s="146">
        <f t="shared" si="6"/>
        <v>0</v>
      </c>
      <c r="BH278" s="146">
        <f t="shared" si="7"/>
        <v>0</v>
      </c>
      <c r="BI278" s="146">
        <f t="shared" si="8"/>
        <v>0</v>
      </c>
      <c r="BJ278" s="15" t="s">
        <v>123</v>
      </c>
      <c r="BK278" s="146">
        <f t="shared" si="9"/>
        <v>0</v>
      </c>
      <c r="BL278" s="15" t="s">
        <v>209</v>
      </c>
      <c r="BM278" s="145" t="s">
        <v>424</v>
      </c>
    </row>
    <row r="279" spans="2:65" s="1" customFormat="1" ht="24.2" customHeight="1">
      <c r="B279" s="133"/>
      <c r="C279" s="134" t="s">
        <v>425</v>
      </c>
      <c r="D279" s="134" t="s">
        <v>118</v>
      </c>
      <c r="E279" s="135" t="s">
        <v>426</v>
      </c>
      <c r="F279" s="136" t="s">
        <v>427</v>
      </c>
      <c r="G279" s="137" t="s">
        <v>428</v>
      </c>
      <c r="H279" s="138">
        <v>15785.65</v>
      </c>
      <c r="I279" s="139"/>
      <c r="J279" s="139">
        <f t="shared" si="0"/>
        <v>0</v>
      </c>
      <c r="K279" s="140"/>
      <c r="L279" s="27"/>
      <c r="M279" s="141" t="s">
        <v>1</v>
      </c>
      <c r="N279" s="142" t="s">
        <v>36</v>
      </c>
      <c r="O279" s="143">
        <v>5.0999999999999997E-2</v>
      </c>
      <c r="P279" s="143">
        <f t="shared" si="1"/>
        <v>805.06814999999995</v>
      </c>
      <c r="Q279" s="143">
        <v>5.0000000000000002E-5</v>
      </c>
      <c r="R279" s="143">
        <f t="shared" si="2"/>
        <v>0.7892825</v>
      </c>
      <c r="S279" s="143">
        <v>0</v>
      </c>
      <c r="T279" s="144">
        <f t="shared" si="3"/>
        <v>0</v>
      </c>
      <c r="AR279" s="145" t="s">
        <v>209</v>
      </c>
      <c r="AT279" s="145" t="s">
        <v>118</v>
      </c>
      <c r="AU279" s="145" t="s">
        <v>123</v>
      </c>
      <c r="AY279" s="15" t="s">
        <v>116</v>
      </c>
      <c r="BE279" s="146">
        <f t="shared" si="4"/>
        <v>0</v>
      </c>
      <c r="BF279" s="146">
        <f t="shared" si="5"/>
        <v>0</v>
      </c>
      <c r="BG279" s="146">
        <f t="shared" si="6"/>
        <v>0</v>
      </c>
      <c r="BH279" s="146">
        <f t="shared" si="7"/>
        <v>0</v>
      </c>
      <c r="BI279" s="146">
        <f t="shared" si="8"/>
        <v>0</v>
      </c>
      <c r="BJ279" s="15" t="s">
        <v>123</v>
      </c>
      <c r="BK279" s="146">
        <f t="shared" si="9"/>
        <v>0</v>
      </c>
      <c r="BL279" s="15" t="s">
        <v>209</v>
      </c>
      <c r="BM279" s="145" t="s">
        <v>429</v>
      </c>
    </row>
    <row r="280" spans="2:65" s="1" customFormat="1" ht="24.2" customHeight="1">
      <c r="B280" s="133"/>
      <c r="C280" s="160" t="s">
        <v>430</v>
      </c>
      <c r="D280" s="160" t="s">
        <v>307</v>
      </c>
      <c r="E280" s="161" t="s">
        <v>431</v>
      </c>
      <c r="F280" s="162" t="s">
        <v>432</v>
      </c>
      <c r="G280" s="163" t="s">
        <v>201</v>
      </c>
      <c r="H280" s="164">
        <v>15.786</v>
      </c>
      <c r="I280" s="165"/>
      <c r="J280" s="165">
        <f t="shared" si="0"/>
        <v>0</v>
      </c>
      <c r="K280" s="166"/>
      <c r="L280" s="167"/>
      <c r="M280" s="168" t="s">
        <v>1</v>
      </c>
      <c r="N280" s="169" t="s">
        <v>36</v>
      </c>
      <c r="O280" s="143">
        <v>0</v>
      </c>
      <c r="P280" s="143">
        <f t="shared" si="1"/>
        <v>0</v>
      </c>
      <c r="Q280" s="143">
        <v>1</v>
      </c>
      <c r="R280" s="143">
        <f t="shared" si="2"/>
        <v>15.786</v>
      </c>
      <c r="S280" s="143">
        <v>0</v>
      </c>
      <c r="T280" s="144">
        <f t="shared" si="3"/>
        <v>0</v>
      </c>
      <c r="AR280" s="145" t="s">
        <v>310</v>
      </c>
      <c r="AT280" s="145" t="s">
        <v>307</v>
      </c>
      <c r="AU280" s="145" t="s">
        <v>123</v>
      </c>
      <c r="AY280" s="15" t="s">
        <v>116</v>
      </c>
      <c r="BE280" s="146">
        <f t="shared" si="4"/>
        <v>0</v>
      </c>
      <c r="BF280" s="146">
        <f t="shared" si="5"/>
        <v>0</v>
      </c>
      <c r="BG280" s="146">
        <f t="shared" si="6"/>
        <v>0</v>
      </c>
      <c r="BH280" s="146">
        <f t="shared" si="7"/>
        <v>0</v>
      </c>
      <c r="BI280" s="146">
        <f t="shared" si="8"/>
        <v>0</v>
      </c>
      <c r="BJ280" s="15" t="s">
        <v>123</v>
      </c>
      <c r="BK280" s="146">
        <f t="shared" si="9"/>
        <v>0</v>
      </c>
      <c r="BL280" s="15" t="s">
        <v>209</v>
      </c>
      <c r="BM280" s="145" t="s">
        <v>433</v>
      </c>
    </row>
    <row r="281" spans="2:65" s="12" customFormat="1">
      <c r="B281" s="147"/>
      <c r="D281" s="148" t="s">
        <v>125</v>
      </c>
      <c r="F281" s="150" t="s">
        <v>434</v>
      </c>
      <c r="H281" s="151">
        <v>15.786</v>
      </c>
      <c r="L281" s="147"/>
      <c r="M281" s="152"/>
      <c r="T281" s="153"/>
      <c r="AT281" s="149" t="s">
        <v>125</v>
      </c>
      <c r="AU281" s="149" t="s">
        <v>123</v>
      </c>
      <c r="AV281" s="12" t="s">
        <v>123</v>
      </c>
      <c r="AW281" s="12" t="s">
        <v>3</v>
      </c>
      <c r="AX281" s="12" t="s">
        <v>78</v>
      </c>
      <c r="AY281" s="149" t="s">
        <v>116</v>
      </c>
    </row>
    <row r="282" spans="2:65" s="1" customFormat="1" ht="24.2" customHeight="1">
      <c r="B282" s="133"/>
      <c r="C282" s="134" t="s">
        <v>435</v>
      </c>
      <c r="D282" s="134" t="s">
        <v>118</v>
      </c>
      <c r="E282" s="135" t="s">
        <v>436</v>
      </c>
      <c r="F282" s="136" t="s">
        <v>437</v>
      </c>
      <c r="G282" s="137" t="s">
        <v>320</v>
      </c>
      <c r="H282" s="138">
        <v>907.48</v>
      </c>
      <c r="I282" s="139"/>
      <c r="J282" s="139">
        <f>ROUND(I282*H282,2)</f>
        <v>0</v>
      </c>
      <c r="K282" s="140"/>
      <c r="L282" s="27"/>
      <c r="M282" s="170" t="s">
        <v>1</v>
      </c>
      <c r="N282" s="171" t="s">
        <v>36</v>
      </c>
      <c r="O282" s="172">
        <v>0</v>
      </c>
      <c r="P282" s="172">
        <f>O282*H282</f>
        <v>0</v>
      </c>
      <c r="Q282" s="172">
        <v>0</v>
      </c>
      <c r="R282" s="172">
        <f>Q282*H282</f>
        <v>0</v>
      </c>
      <c r="S282" s="172">
        <v>0</v>
      </c>
      <c r="T282" s="173">
        <f>S282*H282</f>
        <v>0</v>
      </c>
      <c r="AR282" s="145" t="s">
        <v>209</v>
      </c>
      <c r="AT282" s="145" t="s">
        <v>118</v>
      </c>
      <c r="AU282" s="145" t="s">
        <v>123</v>
      </c>
      <c r="AY282" s="15" t="s">
        <v>116</v>
      </c>
      <c r="BE282" s="146">
        <f>IF(N282="základná",J282,0)</f>
        <v>0</v>
      </c>
      <c r="BF282" s="146">
        <f>IF(N282="znížená",J282,0)</f>
        <v>0</v>
      </c>
      <c r="BG282" s="146">
        <f>IF(N282="zákl. prenesená",J282,0)</f>
        <v>0</v>
      </c>
      <c r="BH282" s="146">
        <f>IF(N282="zníž. prenesená",J282,0)</f>
        <v>0</v>
      </c>
      <c r="BI282" s="146">
        <f>IF(N282="nulová",J282,0)</f>
        <v>0</v>
      </c>
      <c r="BJ282" s="15" t="s">
        <v>123</v>
      </c>
      <c r="BK282" s="146">
        <f>ROUND(I282*H282,2)</f>
        <v>0</v>
      </c>
      <c r="BL282" s="15" t="s">
        <v>209</v>
      </c>
      <c r="BM282" s="145" t="s">
        <v>438</v>
      </c>
    </row>
    <row r="283" spans="2:65" s="1" customFormat="1" ht="6.95" customHeight="1">
      <c r="B283" s="42"/>
      <c r="C283" s="43"/>
      <c r="D283" s="43"/>
      <c r="E283" s="43"/>
      <c r="F283" s="43"/>
      <c r="G283" s="43"/>
      <c r="H283" s="43"/>
      <c r="I283" s="43"/>
      <c r="J283" s="43"/>
      <c r="K283" s="43"/>
      <c r="L283" s="27"/>
    </row>
  </sheetData>
  <autoFilter ref="C126:K282"/>
  <mergeCells count="9">
    <mergeCell ref="E87:H87"/>
    <mergeCell ref="E117:H117"/>
    <mergeCell ref="E119:H11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146"/>
  <sheetViews>
    <sheetView showGridLines="0" topLeftCell="A120" workbookViewId="0">
      <selection activeCell="I125" sqref="I125:I14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05" t="s">
        <v>5</v>
      </c>
      <c r="M2" s="199"/>
      <c r="N2" s="199"/>
      <c r="O2" s="199"/>
      <c r="P2" s="199"/>
      <c r="Q2" s="199"/>
      <c r="R2" s="199"/>
      <c r="S2" s="199"/>
      <c r="T2" s="199"/>
      <c r="U2" s="199"/>
      <c r="V2" s="199"/>
      <c r="AT2" s="15" t="s">
        <v>82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70</v>
      </c>
    </row>
    <row r="4" spans="2:46" ht="24.95" customHeight="1">
      <c r="B4" s="18"/>
      <c r="D4" s="19" t="s">
        <v>83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6.25" customHeight="1">
      <c r="B7" s="18"/>
      <c r="E7" s="214" t="str">
        <f>'Rekapitulácia stavby'!K6</f>
        <v>Stavebné úpravy maštale pre voľné ustajnenie HD,  p.č. 611 Pichne okr. Snina</v>
      </c>
      <c r="F7" s="215"/>
      <c r="G7" s="215"/>
      <c r="H7" s="215"/>
      <c r="L7" s="18"/>
    </row>
    <row r="8" spans="2:46" s="1" customFormat="1" ht="12" customHeight="1">
      <c r="B8" s="27"/>
      <c r="D8" s="24" t="s">
        <v>84</v>
      </c>
      <c r="L8" s="27"/>
    </row>
    <row r="9" spans="2:46" s="1" customFormat="1" ht="16.5" customHeight="1">
      <c r="B9" s="27"/>
      <c r="E9" s="176" t="s">
        <v>439</v>
      </c>
      <c r="F9" s="213"/>
      <c r="G9" s="213"/>
      <c r="H9" s="213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15</v>
      </c>
      <c r="F11" s="22" t="s">
        <v>1</v>
      </c>
      <c r="I11" s="24" t="s">
        <v>16</v>
      </c>
      <c r="J11" s="22" t="s">
        <v>1</v>
      </c>
      <c r="L11" s="27"/>
    </row>
    <row r="12" spans="2:46" s="1" customFormat="1" ht="12" customHeight="1">
      <c r="B12" s="27"/>
      <c r="D12" s="24" t="s">
        <v>17</v>
      </c>
      <c r="F12" s="22" t="s">
        <v>18</v>
      </c>
      <c r="I12" s="24" t="s">
        <v>19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20</v>
      </c>
      <c r="I14" s="24" t="s">
        <v>21</v>
      </c>
      <c r="J14" s="22" t="s">
        <v>22</v>
      </c>
      <c r="L14" s="27"/>
    </row>
    <row r="15" spans="2:46" s="1" customFormat="1" ht="18" customHeight="1">
      <c r="B15" s="27"/>
      <c r="E15" s="22" t="s">
        <v>476</v>
      </c>
      <c r="I15" s="24" t="s">
        <v>23</v>
      </c>
      <c r="J15" s="22" t="s">
        <v>24</v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25</v>
      </c>
      <c r="I17" s="24" t="s">
        <v>21</v>
      </c>
      <c r="J17" s="22" t="str">
        <f>'Rekapitulácia stavby'!AN13</f>
        <v/>
      </c>
      <c r="L17" s="27"/>
    </row>
    <row r="18" spans="2:12" s="1" customFormat="1" ht="18" customHeight="1">
      <c r="B18" s="27"/>
      <c r="E18" s="198" t="str">
        <f>'Rekapitulácia stavby'!E14</f>
        <v xml:space="preserve"> </v>
      </c>
      <c r="F18" s="198"/>
      <c r="G18" s="198"/>
      <c r="H18" s="198"/>
      <c r="I18" s="24" t="s">
        <v>23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26</v>
      </c>
      <c r="I20" s="24" t="s">
        <v>21</v>
      </c>
      <c r="J20" s="22" t="s">
        <v>1</v>
      </c>
      <c r="L20" s="27"/>
    </row>
    <row r="21" spans="2:12" s="1" customFormat="1" ht="18" customHeight="1">
      <c r="B21" s="27"/>
      <c r="E21" s="22" t="s">
        <v>477</v>
      </c>
      <c r="I21" s="24" t="s">
        <v>23</v>
      </c>
      <c r="J21" s="22" t="s">
        <v>1</v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28</v>
      </c>
      <c r="I23" s="24" t="s">
        <v>21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23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29</v>
      </c>
      <c r="L26" s="27"/>
    </row>
    <row r="27" spans="2:12" s="7" customFormat="1" ht="16.5" customHeight="1">
      <c r="B27" s="86"/>
      <c r="E27" s="201" t="s">
        <v>1</v>
      </c>
      <c r="F27" s="201"/>
      <c r="G27" s="201"/>
      <c r="H27" s="201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30</v>
      </c>
      <c r="J30" s="63">
        <f>ROUND(J122,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32</v>
      </c>
      <c r="I32" s="30" t="s">
        <v>31</v>
      </c>
      <c r="J32" s="30" t="s">
        <v>33</v>
      </c>
      <c r="L32" s="27"/>
    </row>
    <row r="33" spans="2:12" s="1" customFormat="1" ht="14.45" customHeight="1">
      <c r="B33" s="27"/>
      <c r="D33" s="88" t="s">
        <v>34</v>
      </c>
      <c r="E33" s="32" t="s">
        <v>35</v>
      </c>
      <c r="F33" s="89">
        <f>ROUND((SUM(BE122:BE145)),  2)</f>
        <v>0</v>
      </c>
      <c r="G33" s="90"/>
      <c r="H33" s="90"/>
      <c r="I33" s="91">
        <v>0.2</v>
      </c>
      <c r="J33" s="89">
        <f>ROUND(((SUM(BE122:BE145))*I33),  2)</f>
        <v>0</v>
      </c>
      <c r="L33" s="27"/>
    </row>
    <row r="34" spans="2:12" s="1" customFormat="1" ht="14.45" customHeight="1">
      <c r="B34" s="27"/>
      <c r="E34" s="32" t="s">
        <v>36</v>
      </c>
      <c r="F34" s="92">
        <f>ROUND((SUM(BF122:BF145)),  2)</f>
        <v>0</v>
      </c>
      <c r="I34" s="93">
        <v>0.2</v>
      </c>
      <c r="J34" s="92">
        <f>ROUND(((SUM(BF122:BF145))*I34),  2)</f>
        <v>0</v>
      </c>
      <c r="L34" s="27"/>
    </row>
    <row r="35" spans="2:12" s="1" customFormat="1" ht="14.45" hidden="1" customHeight="1">
      <c r="B35" s="27"/>
      <c r="E35" s="24" t="s">
        <v>37</v>
      </c>
      <c r="F35" s="92">
        <f>ROUND((SUM(BG122:BG145)),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38</v>
      </c>
      <c r="F36" s="92">
        <f>ROUND((SUM(BH122:BH145)),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39</v>
      </c>
      <c r="F37" s="89">
        <f>ROUND((SUM(BI122:BI145)),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40</v>
      </c>
      <c r="E39" s="54"/>
      <c r="F39" s="54"/>
      <c r="G39" s="96" t="s">
        <v>41</v>
      </c>
      <c r="H39" s="97" t="s">
        <v>42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43</v>
      </c>
      <c r="E50" s="40"/>
      <c r="F50" s="40"/>
      <c r="G50" s="39" t="s">
        <v>44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45</v>
      </c>
      <c r="E61" s="29"/>
      <c r="F61" s="100" t="s">
        <v>46</v>
      </c>
      <c r="G61" s="41" t="s">
        <v>45</v>
      </c>
      <c r="H61" s="29"/>
      <c r="I61" s="29"/>
      <c r="J61" s="101" t="s">
        <v>46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47</v>
      </c>
      <c r="E65" s="40"/>
      <c r="F65" s="40"/>
      <c r="G65" s="39" t="s">
        <v>48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45</v>
      </c>
      <c r="E76" s="29"/>
      <c r="F76" s="100" t="s">
        <v>46</v>
      </c>
      <c r="G76" s="41" t="s">
        <v>45</v>
      </c>
      <c r="H76" s="29"/>
      <c r="I76" s="29"/>
      <c r="J76" s="101" t="s">
        <v>46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86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6.25" customHeight="1">
      <c r="B85" s="27"/>
      <c r="E85" s="214" t="str">
        <f>E7</f>
        <v>Stavebné úpravy maštale pre voľné ustajnenie HD,  p.č. 611 Pichne okr. Snina</v>
      </c>
      <c r="F85" s="215"/>
      <c r="G85" s="215"/>
      <c r="H85" s="215"/>
      <c r="L85" s="27"/>
    </row>
    <row r="86" spans="2:47" s="1" customFormat="1" ht="12" customHeight="1">
      <c r="B86" s="27"/>
      <c r="C86" s="24" t="s">
        <v>84</v>
      </c>
      <c r="L86" s="27"/>
    </row>
    <row r="87" spans="2:47" s="1" customFormat="1" ht="16.5" customHeight="1">
      <c r="B87" s="27"/>
      <c r="E87" s="176" t="str">
        <f>E9</f>
        <v>02 - SO 02 Búracie práce</v>
      </c>
      <c r="F87" s="213"/>
      <c r="G87" s="213"/>
      <c r="H87" s="213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17</v>
      </c>
      <c r="F89" s="22" t="str">
        <f>F12</f>
        <v xml:space="preserve"> </v>
      </c>
      <c r="I89" s="24" t="s">
        <v>19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40.15" customHeight="1">
      <c r="B91" s="27"/>
      <c r="C91" s="24" t="s">
        <v>20</v>
      </c>
      <c r="F91" s="22" t="str">
        <f>E15</f>
        <v>Notax Consulting s.r.o., Fidlíkova 3, Humenné 066 01</v>
      </c>
      <c r="I91" s="24" t="s">
        <v>26</v>
      </c>
      <c r="J91" s="175" t="str">
        <f>E21</f>
        <v xml:space="preserve">Argo-PK, Projekčná kancelária, Strojárska 3998, Snina </v>
      </c>
      <c r="L91" s="27"/>
    </row>
    <row r="92" spans="2:47" s="1" customFormat="1" ht="15.2" customHeight="1">
      <c r="B92" s="27"/>
      <c r="C92" s="24" t="s">
        <v>25</v>
      </c>
      <c r="F92" s="22" t="str">
        <f>IF(E18="","",E18)</f>
        <v xml:space="preserve"> </v>
      </c>
      <c r="I92" s="24" t="s">
        <v>28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87</v>
      </c>
      <c r="D94" s="94"/>
      <c r="E94" s="94"/>
      <c r="F94" s="94"/>
      <c r="G94" s="94"/>
      <c r="H94" s="94"/>
      <c r="I94" s="94"/>
      <c r="J94" s="103" t="s">
        <v>88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89</v>
      </c>
      <c r="J96" s="63">
        <f>J122</f>
        <v>0</v>
      </c>
      <c r="L96" s="27"/>
      <c r="AU96" s="15" t="s">
        <v>90</v>
      </c>
    </row>
    <row r="97" spans="2:12" s="8" customFormat="1" ht="24.95" customHeight="1">
      <c r="B97" s="105"/>
      <c r="D97" s="106" t="s">
        <v>91</v>
      </c>
      <c r="E97" s="107"/>
      <c r="F97" s="107"/>
      <c r="G97" s="107"/>
      <c r="H97" s="107"/>
      <c r="I97" s="107"/>
      <c r="J97" s="108">
        <f>J123</f>
        <v>0</v>
      </c>
      <c r="L97" s="105"/>
    </row>
    <row r="98" spans="2:12" s="9" customFormat="1" ht="19.899999999999999" customHeight="1">
      <c r="B98" s="109"/>
      <c r="D98" s="110" t="s">
        <v>96</v>
      </c>
      <c r="E98" s="111"/>
      <c r="F98" s="111"/>
      <c r="G98" s="111"/>
      <c r="H98" s="111"/>
      <c r="I98" s="111"/>
      <c r="J98" s="112">
        <f>J124</f>
        <v>0</v>
      </c>
      <c r="L98" s="109"/>
    </row>
    <row r="99" spans="2:12" s="8" customFormat="1" ht="24.95" customHeight="1">
      <c r="B99" s="105"/>
      <c r="D99" s="106" t="s">
        <v>98</v>
      </c>
      <c r="E99" s="107"/>
      <c r="F99" s="107"/>
      <c r="G99" s="107"/>
      <c r="H99" s="107"/>
      <c r="I99" s="107"/>
      <c r="J99" s="108">
        <f>J132</f>
        <v>0</v>
      </c>
      <c r="L99" s="105"/>
    </row>
    <row r="100" spans="2:12" s="9" customFormat="1" ht="19.899999999999999" customHeight="1">
      <c r="B100" s="109"/>
      <c r="D100" s="110" t="s">
        <v>99</v>
      </c>
      <c r="E100" s="111"/>
      <c r="F100" s="111"/>
      <c r="G100" s="111"/>
      <c r="H100" s="111"/>
      <c r="I100" s="111"/>
      <c r="J100" s="112">
        <f>J133</f>
        <v>0</v>
      </c>
      <c r="L100" s="109"/>
    </row>
    <row r="101" spans="2:12" s="9" customFormat="1" ht="19.899999999999999" customHeight="1">
      <c r="B101" s="109"/>
      <c r="D101" s="110" t="s">
        <v>440</v>
      </c>
      <c r="E101" s="111"/>
      <c r="F101" s="111"/>
      <c r="G101" s="111"/>
      <c r="H101" s="111"/>
      <c r="I101" s="111"/>
      <c r="J101" s="112">
        <f>J137</f>
        <v>0</v>
      </c>
      <c r="L101" s="109"/>
    </row>
    <row r="102" spans="2:12" s="9" customFormat="1" ht="19.899999999999999" customHeight="1">
      <c r="B102" s="109"/>
      <c r="D102" s="110" t="s">
        <v>101</v>
      </c>
      <c r="E102" s="111"/>
      <c r="F102" s="111"/>
      <c r="G102" s="111"/>
      <c r="H102" s="111"/>
      <c r="I102" s="111"/>
      <c r="J102" s="112">
        <f>J141</f>
        <v>0</v>
      </c>
      <c r="L102" s="109"/>
    </row>
    <row r="103" spans="2:12" s="1" customFormat="1" ht="21.75" customHeight="1">
      <c r="B103" s="27"/>
      <c r="L103" s="27"/>
    </row>
    <row r="104" spans="2:12" s="1" customFormat="1" ht="6.95" customHeight="1">
      <c r="B104" s="42"/>
      <c r="C104" s="43"/>
      <c r="D104" s="43"/>
      <c r="E104" s="43"/>
      <c r="F104" s="43"/>
      <c r="G104" s="43"/>
      <c r="H104" s="43"/>
      <c r="I104" s="43"/>
      <c r="J104" s="43"/>
      <c r="K104" s="43"/>
      <c r="L104" s="27"/>
    </row>
    <row r="108" spans="2:12" s="1" customFormat="1" ht="6.95" customHeight="1"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27"/>
    </row>
    <row r="109" spans="2:12" s="1" customFormat="1" ht="24.95" customHeight="1">
      <c r="B109" s="27"/>
      <c r="C109" s="19" t="s">
        <v>102</v>
      </c>
      <c r="L109" s="27"/>
    </row>
    <row r="110" spans="2:12" s="1" customFormat="1" ht="6.95" customHeight="1">
      <c r="B110" s="27"/>
      <c r="L110" s="27"/>
    </row>
    <row r="111" spans="2:12" s="1" customFormat="1" ht="12" customHeight="1">
      <c r="B111" s="27"/>
      <c r="C111" s="24" t="s">
        <v>13</v>
      </c>
      <c r="L111" s="27"/>
    </row>
    <row r="112" spans="2:12" s="1" customFormat="1" ht="26.25" customHeight="1">
      <c r="B112" s="27"/>
      <c r="E112" s="214" t="str">
        <f>E7</f>
        <v>Stavebné úpravy maštale pre voľné ustajnenie HD,  p.č. 611 Pichne okr. Snina</v>
      </c>
      <c r="F112" s="215"/>
      <c r="G112" s="215"/>
      <c r="H112" s="215"/>
      <c r="L112" s="27"/>
    </row>
    <row r="113" spans="2:65" s="1" customFormat="1" ht="12" customHeight="1">
      <c r="B113" s="27"/>
      <c r="C113" s="24" t="s">
        <v>84</v>
      </c>
      <c r="L113" s="27"/>
    </row>
    <row r="114" spans="2:65" s="1" customFormat="1" ht="16.5" customHeight="1">
      <c r="B114" s="27"/>
      <c r="E114" s="176" t="str">
        <f>E9</f>
        <v>02 - SO 02 Búracie práce</v>
      </c>
      <c r="F114" s="213"/>
      <c r="G114" s="213"/>
      <c r="H114" s="213"/>
      <c r="L114" s="27"/>
    </row>
    <row r="115" spans="2:65" s="1" customFormat="1" ht="6.95" customHeight="1">
      <c r="B115" s="27"/>
      <c r="L115" s="27"/>
    </row>
    <row r="116" spans="2:65" s="1" customFormat="1" ht="12" customHeight="1">
      <c r="B116" s="27"/>
      <c r="C116" s="24" t="s">
        <v>17</v>
      </c>
      <c r="F116" s="22" t="str">
        <f>F12</f>
        <v xml:space="preserve"> </v>
      </c>
      <c r="I116" s="24" t="s">
        <v>19</v>
      </c>
      <c r="J116" s="50">
        <f>IF(J12="","",J12)</f>
        <v>45236</v>
      </c>
      <c r="L116" s="27"/>
    </row>
    <row r="117" spans="2:65" s="1" customFormat="1" ht="6.95" customHeight="1">
      <c r="B117" s="27"/>
      <c r="L117" s="27"/>
    </row>
    <row r="118" spans="2:65" s="1" customFormat="1" ht="40.15" customHeight="1">
      <c r="B118" s="27"/>
      <c r="C118" s="24" t="s">
        <v>20</v>
      </c>
      <c r="F118" s="22" t="str">
        <f>E15</f>
        <v>Notax Consulting s.r.o., Fidlíkova 3, Humenné 066 01</v>
      </c>
      <c r="I118" s="24" t="s">
        <v>26</v>
      </c>
      <c r="J118" s="175" t="str">
        <f>E21</f>
        <v xml:space="preserve">Argo-PK, Projekčná kancelária, Strojárska 3998, Snina </v>
      </c>
      <c r="L118" s="27"/>
    </row>
    <row r="119" spans="2:65" s="1" customFormat="1" ht="15.2" customHeight="1">
      <c r="B119" s="27"/>
      <c r="C119" s="24" t="s">
        <v>25</v>
      </c>
      <c r="F119" s="22" t="str">
        <f>IF(E18="","",E18)</f>
        <v xml:space="preserve"> </v>
      </c>
      <c r="I119" s="24" t="s">
        <v>28</v>
      </c>
      <c r="J119" s="25" t="str">
        <f>E24</f>
        <v xml:space="preserve"> </v>
      </c>
      <c r="L119" s="27"/>
    </row>
    <row r="120" spans="2:65" s="1" customFormat="1" ht="10.35" customHeight="1">
      <c r="B120" s="27"/>
      <c r="L120" s="27"/>
    </row>
    <row r="121" spans="2:65" s="10" customFormat="1" ht="29.25" customHeight="1">
      <c r="B121" s="113"/>
      <c r="C121" s="114" t="s">
        <v>103</v>
      </c>
      <c r="D121" s="115" t="s">
        <v>55</v>
      </c>
      <c r="E121" s="115" t="s">
        <v>51</v>
      </c>
      <c r="F121" s="115" t="s">
        <v>52</v>
      </c>
      <c r="G121" s="115" t="s">
        <v>104</v>
      </c>
      <c r="H121" s="115" t="s">
        <v>105</v>
      </c>
      <c r="I121" s="115" t="s">
        <v>106</v>
      </c>
      <c r="J121" s="116" t="s">
        <v>88</v>
      </c>
      <c r="K121" s="117" t="s">
        <v>107</v>
      </c>
      <c r="L121" s="113"/>
      <c r="M121" s="56" t="s">
        <v>1</v>
      </c>
      <c r="N121" s="57" t="s">
        <v>34</v>
      </c>
      <c r="O121" s="57" t="s">
        <v>108</v>
      </c>
      <c r="P121" s="57" t="s">
        <v>109</v>
      </c>
      <c r="Q121" s="57" t="s">
        <v>110</v>
      </c>
      <c r="R121" s="57" t="s">
        <v>111</v>
      </c>
      <c r="S121" s="57" t="s">
        <v>112</v>
      </c>
      <c r="T121" s="58" t="s">
        <v>113</v>
      </c>
    </row>
    <row r="122" spans="2:65" s="1" customFormat="1" ht="22.9" customHeight="1">
      <c r="B122" s="27"/>
      <c r="C122" s="61" t="s">
        <v>89</v>
      </c>
      <c r="J122" s="118">
        <f>BK122</f>
        <v>0</v>
      </c>
      <c r="L122" s="27"/>
      <c r="M122" s="59"/>
      <c r="N122" s="51"/>
      <c r="O122" s="51"/>
      <c r="P122" s="119">
        <f>P123+P132</f>
        <v>188.94337300000001</v>
      </c>
      <c r="Q122" s="51"/>
      <c r="R122" s="119">
        <f>R123+R132</f>
        <v>0</v>
      </c>
      <c r="S122" s="51"/>
      <c r="T122" s="120">
        <f>T123+T132</f>
        <v>44.886034000000002</v>
      </c>
      <c r="AT122" s="15" t="s">
        <v>69</v>
      </c>
      <c r="AU122" s="15" t="s">
        <v>90</v>
      </c>
      <c r="BK122" s="121">
        <f>BK123+BK132</f>
        <v>0</v>
      </c>
    </row>
    <row r="123" spans="2:65" s="11" customFormat="1" ht="25.9" customHeight="1">
      <c r="B123" s="122"/>
      <c r="D123" s="123" t="s">
        <v>69</v>
      </c>
      <c r="E123" s="124" t="s">
        <v>114</v>
      </c>
      <c r="F123" s="124" t="s">
        <v>115</v>
      </c>
      <c r="J123" s="125">
        <f>BK123</f>
        <v>0</v>
      </c>
      <c r="L123" s="122"/>
      <c r="M123" s="126"/>
      <c r="P123" s="127">
        <f>P124</f>
        <v>86.493740000000003</v>
      </c>
      <c r="R123" s="127">
        <f>R124</f>
        <v>0</v>
      </c>
      <c r="T123" s="128">
        <f>T124</f>
        <v>41.239440000000002</v>
      </c>
      <c r="AR123" s="123" t="s">
        <v>78</v>
      </c>
      <c r="AT123" s="129" t="s">
        <v>69</v>
      </c>
      <c r="AU123" s="129" t="s">
        <v>70</v>
      </c>
      <c r="AY123" s="123" t="s">
        <v>116</v>
      </c>
      <c r="BK123" s="130">
        <f>BK124</f>
        <v>0</v>
      </c>
    </row>
    <row r="124" spans="2:65" s="11" customFormat="1" ht="22.9" customHeight="1">
      <c r="B124" s="122"/>
      <c r="D124" s="123" t="s">
        <v>69</v>
      </c>
      <c r="E124" s="131" t="s">
        <v>164</v>
      </c>
      <c r="F124" s="131" t="s">
        <v>286</v>
      </c>
      <c r="J124" s="132">
        <f>BK124</f>
        <v>0</v>
      </c>
      <c r="L124" s="122"/>
      <c r="M124" s="126"/>
      <c r="P124" s="127">
        <f>SUM(P125:P131)</f>
        <v>86.493740000000003</v>
      </c>
      <c r="R124" s="127">
        <f>SUM(R125:R131)</f>
        <v>0</v>
      </c>
      <c r="T124" s="128">
        <f>SUM(T125:T131)</f>
        <v>41.239440000000002</v>
      </c>
      <c r="AR124" s="123" t="s">
        <v>78</v>
      </c>
      <c r="AT124" s="129" t="s">
        <v>69</v>
      </c>
      <c r="AU124" s="129" t="s">
        <v>78</v>
      </c>
      <c r="AY124" s="123" t="s">
        <v>116</v>
      </c>
      <c r="BK124" s="130">
        <f>SUM(BK125:BK131)</f>
        <v>0</v>
      </c>
    </row>
    <row r="125" spans="2:65" s="1" customFormat="1" ht="44.25" customHeight="1">
      <c r="B125" s="133"/>
      <c r="C125" s="134" t="s">
        <v>78</v>
      </c>
      <c r="D125" s="134" t="s">
        <v>118</v>
      </c>
      <c r="E125" s="135" t="s">
        <v>441</v>
      </c>
      <c r="F125" s="136" t="s">
        <v>442</v>
      </c>
      <c r="G125" s="137" t="s">
        <v>129</v>
      </c>
      <c r="H125" s="138">
        <v>21.648</v>
      </c>
      <c r="I125" s="139"/>
      <c r="J125" s="139">
        <f>ROUND(I125*H125,2)</f>
        <v>0</v>
      </c>
      <c r="K125" s="140"/>
      <c r="L125" s="27"/>
      <c r="M125" s="141" t="s">
        <v>1</v>
      </c>
      <c r="N125" s="142" t="s">
        <v>36</v>
      </c>
      <c r="O125" s="143">
        <v>1.4550000000000001</v>
      </c>
      <c r="P125" s="143">
        <f>O125*H125</f>
        <v>31.49784</v>
      </c>
      <c r="Q125" s="143">
        <v>0</v>
      </c>
      <c r="R125" s="143">
        <f>Q125*H125</f>
        <v>0</v>
      </c>
      <c r="S125" s="143">
        <v>1.905</v>
      </c>
      <c r="T125" s="144">
        <f>S125*H125</f>
        <v>41.239440000000002</v>
      </c>
      <c r="AR125" s="145" t="s">
        <v>122</v>
      </c>
      <c r="AT125" s="145" t="s">
        <v>118</v>
      </c>
      <c r="AU125" s="145" t="s">
        <v>123</v>
      </c>
      <c r="AY125" s="15" t="s">
        <v>116</v>
      </c>
      <c r="BE125" s="146">
        <f>IF(N125="základná",J125,0)</f>
        <v>0</v>
      </c>
      <c r="BF125" s="146">
        <f>IF(N125="znížená",J125,0)</f>
        <v>0</v>
      </c>
      <c r="BG125" s="146">
        <f>IF(N125="zákl. prenesená",J125,0)</f>
        <v>0</v>
      </c>
      <c r="BH125" s="146">
        <f>IF(N125="zníž. prenesená",J125,0)</f>
        <v>0</v>
      </c>
      <c r="BI125" s="146">
        <f>IF(N125="nulová",J125,0)</f>
        <v>0</v>
      </c>
      <c r="BJ125" s="15" t="s">
        <v>123</v>
      </c>
      <c r="BK125" s="146">
        <f>ROUND(I125*H125,2)</f>
        <v>0</v>
      </c>
      <c r="BL125" s="15" t="s">
        <v>122</v>
      </c>
      <c r="BM125" s="145" t="s">
        <v>443</v>
      </c>
    </row>
    <row r="126" spans="2:65" s="12" customFormat="1">
      <c r="B126" s="147"/>
      <c r="D126" s="148" t="s">
        <v>125</v>
      </c>
      <c r="E126" s="149" t="s">
        <v>1</v>
      </c>
      <c r="F126" s="150" t="s">
        <v>444</v>
      </c>
      <c r="H126" s="151">
        <v>21.648</v>
      </c>
      <c r="L126" s="147"/>
      <c r="M126" s="152"/>
      <c r="T126" s="153"/>
      <c r="AT126" s="149" t="s">
        <v>125</v>
      </c>
      <c r="AU126" s="149" t="s">
        <v>123</v>
      </c>
      <c r="AV126" s="12" t="s">
        <v>123</v>
      </c>
      <c r="AW126" s="12" t="s">
        <v>27</v>
      </c>
      <c r="AX126" s="12" t="s">
        <v>70</v>
      </c>
      <c r="AY126" s="149" t="s">
        <v>116</v>
      </c>
    </row>
    <row r="127" spans="2:65" s="13" customFormat="1">
      <c r="B127" s="154"/>
      <c r="D127" s="148" t="s">
        <v>125</v>
      </c>
      <c r="E127" s="155" t="s">
        <v>1</v>
      </c>
      <c r="F127" s="156" t="s">
        <v>132</v>
      </c>
      <c r="H127" s="157">
        <v>21.648</v>
      </c>
      <c r="L127" s="154"/>
      <c r="M127" s="158"/>
      <c r="T127" s="159"/>
      <c r="AT127" s="155" t="s">
        <v>125</v>
      </c>
      <c r="AU127" s="155" t="s">
        <v>123</v>
      </c>
      <c r="AV127" s="13" t="s">
        <v>122</v>
      </c>
      <c r="AW127" s="13" t="s">
        <v>27</v>
      </c>
      <c r="AX127" s="13" t="s">
        <v>78</v>
      </c>
      <c r="AY127" s="155" t="s">
        <v>116</v>
      </c>
    </row>
    <row r="128" spans="2:65" s="1" customFormat="1" ht="24.2" customHeight="1">
      <c r="B128" s="133"/>
      <c r="C128" s="134" t="s">
        <v>123</v>
      </c>
      <c r="D128" s="134" t="s">
        <v>118</v>
      </c>
      <c r="E128" s="135" t="s">
        <v>445</v>
      </c>
      <c r="F128" s="136" t="s">
        <v>446</v>
      </c>
      <c r="G128" s="137" t="s">
        <v>201</v>
      </c>
      <c r="H128" s="138">
        <v>36.909999999999997</v>
      </c>
      <c r="I128" s="139"/>
      <c r="J128" s="139">
        <f>ROUND(I128*H128,2)</f>
        <v>0</v>
      </c>
      <c r="K128" s="140"/>
      <c r="L128" s="27"/>
      <c r="M128" s="141" t="s">
        <v>1</v>
      </c>
      <c r="N128" s="142" t="s">
        <v>36</v>
      </c>
      <c r="O128" s="143">
        <v>0.89</v>
      </c>
      <c r="P128" s="143">
        <f>O128*H128</f>
        <v>32.849899999999998</v>
      </c>
      <c r="Q128" s="143">
        <v>0</v>
      </c>
      <c r="R128" s="143">
        <f>Q128*H128</f>
        <v>0</v>
      </c>
      <c r="S128" s="143">
        <v>0</v>
      </c>
      <c r="T128" s="144">
        <f>S128*H128</f>
        <v>0</v>
      </c>
      <c r="AR128" s="145" t="s">
        <v>122</v>
      </c>
      <c r="AT128" s="145" t="s">
        <v>118</v>
      </c>
      <c r="AU128" s="145" t="s">
        <v>123</v>
      </c>
      <c r="AY128" s="15" t="s">
        <v>116</v>
      </c>
      <c r="BE128" s="146">
        <f>IF(N128="základná",J128,0)</f>
        <v>0</v>
      </c>
      <c r="BF128" s="146">
        <f>IF(N128="znížená",J128,0)</f>
        <v>0</v>
      </c>
      <c r="BG128" s="146">
        <f>IF(N128="zákl. prenesená",J128,0)</f>
        <v>0</v>
      </c>
      <c r="BH128" s="146">
        <f>IF(N128="zníž. prenesená",J128,0)</f>
        <v>0</v>
      </c>
      <c r="BI128" s="146">
        <f>IF(N128="nulová",J128,0)</f>
        <v>0</v>
      </c>
      <c r="BJ128" s="15" t="s">
        <v>123</v>
      </c>
      <c r="BK128" s="146">
        <f>ROUND(I128*H128,2)</f>
        <v>0</v>
      </c>
      <c r="BL128" s="15" t="s">
        <v>122</v>
      </c>
      <c r="BM128" s="145" t="s">
        <v>447</v>
      </c>
    </row>
    <row r="129" spans="2:65" s="12" customFormat="1">
      <c r="B129" s="147"/>
      <c r="D129" s="148" t="s">
        <v>125</v>
      </c>
      <c r="E129" s="149" t="s">
        <v>1</v>
      </c>
      <c r="F129" s="150" t="s">
        <v>448</v>
      </c>
      <c r="H129" s="151">
        <v>36.909999999999997</v>
      </c>
      <c r="L129" s="147"/>
      <c r="M129" s="152"/>
      <c r="T129" s="153"/>
      <c r="AT129" s="149" t="s">
        <v>125</v>
      </c>
      <c r="AU129" s="149" t="s">
        <v>123</v>
      </c>
      <c r="AV129" s="12" t="s">
        <v>123</v>
      </c>
      <c r="AW129" s="12" t="s">
        <v>27</v>
      </c>
      <c r="AX129" s="12" t="s">
        <v>78</v>
      </c>
      <c r="AY129" s="149" t="s">
        <v>116</v>
      </c>
    </row>
    <row r="130" spans="2:65" s="1" customFormat="1" ht="24.2" customHeight="1">
      <c r="B130" s="133"/>
      <c r="C130" s="134" t="s">
        <v>133</v>
      </c>
      <c r="D130" s="134" t="s">
        <v>118</v>
      </c>
      <c r="E130" s="135" t="s">
        <v>449</v>
      </c>
      <c r="F130" s="136" t="s">
        <v>450</v>
      </c>
      <c r="G130" s="137" t="s">
        <v>201</v>
      </c>
      <c r="H130" s="138">
        <v>221.46</v>
      </c>
      <c r="I130" s="139"/>
      <c r="J130" s="139">
        <f>ROUND(I130*H130,2)</f>
        <v>0</v>
      </c>
      <c r="K130" s="140"/>
      <c r="L130" s="27"/>
      <c r="M130" s="141" t="s">
        <v>1</v>
      </c>
      <c r="N130" s="142" t="s">
        <v>36</v>
      </c>
      <c r="O130" s="143">
        <v>0.1</v>
      </c>
      <c r="P130" s="143">
        <f>O130*H130</f>
        <v>22.146000000000001</v>
      </c>
      <c r="Q130" s="143">
        <v>0</v>
      </c>
      <c r="R130" s="143">
        <f>Q130*H130</f>
        <v>0</v>
      </c>
      <c r="S130" s="143">
        <v>0</v>
      </c>
      <c r="T130" s="144">
        <f>S130*H130</f>
        <v>0</v>
      </c>
      <c r="AR130" s="145" t="s">
        <v>122</v>
      </c>
      <c r="AT130" s="145" t="s">
        <v>118</v>
      </c>
      <c r="AU130" s="145" t="s">
        <v>123</v>
      </c>
      <c r="AY130" s="15" t="s">
        <v>116</v>
      </c>
      <c r="BE130" s="146">
        <f>IF(N130="základná",J130,0)</f>
        <v>0</v>
      </c>
      <c r="BF130" s="146">
        <f>IF(N130="znížená",J130,0)</f>
        <v>0</v>
      </c>
      <c r="BG130" s="146">
        <f>IF(N130="zákl. prenesená",J130,0)</f>
        <v>0</v>
      </c>
      <c r="BH130" s="146">
        <f>IF(N130="zníž. prenesená",J130,0)</f>
        <v>0</v>
      </c>
      <c r="BI130" s="146">
        <f>IF(N130="nulová",J130,0)</f>
        <v>0</v>
      </c>
      <c r="BJ130" s="15" t="s">
        <v>123</v>
      </c>
      <c r="BK130" s="146">
        <f>ROUND(I130*H130,2)</f>
        <v>0</v>
      </c>
      <c r="BL130" s="15" t="s">
        <v>122</v>
      </c>
      <c r="BM130" s="145" t="s">
        <v>451</v>
      </c>
    </row>
    <row r="131" spans="2:65" s="12" customFormat="1">
      <c r="B131" s="147"/>
      <c r="D131" s="148" t="s">
        <v>125</v>
      </c>
      <c r="E131" s="149" t="s">
        <v>1</v>
      </c>
      <c r="F131" s="150" t="s">
        <v>452</v>
      </c>
      <c r="H131" s="151">
        <v>221.46</v>
      </c>
      <c r="L131" s="147"/>
      <c r="M131" s="152"/>
      <c r="T131" s="153"/>
      <c r="AT131" s="149" t="s">
        <v>125</v>
      </c>
      <c r="AU131" s="149" t="s">
        <v>123</v>
      </c>
      <c r="AV131" s="12" t="s">
        <v>123</v>
      </c>
      <c r="AW131" s="12" t="s">
        <v>27</v>
      </c>
      <c r="AX131" s="12" t="s">
        <v>78</v>
      </c>
      <c r="AY131" s="149" t="s">
        <v>116</v>
      </c>
    </row>
    <row r="132" spans="2:65" s="11" customFormat="1" ht="25.9" customHeight="1">
      <c r="B132" s="122"/>
      <c r="D132" s="123" t="s">
        <v>69</v>
      </c>
      <c r="E132" s="124" t="s">
        <v>298</v>
      </c>
      <c r="F132" s="124" t="s">
        <v>299</v>
      </c>
      <c r="J132" s="125">
        <f>BK132</f>
        <v>0</v>
      </c>
      <c r="L132" s="122"/>
      <c r="M132" s="126"/>
      <c r="P132" s="127">
        <f>P133+P137+P141</f>
        <v>102.44963300000001</v>
      </c>
      <c r="R132" s="127">
        <f>R133+R137+R141</f>
        <v>0</v>
      </c>
      <c r="T132" s="128">
        <f>T133+T137+T141</f>
        <v>3.6465940000000003</v>
      </c>
      <c r="AR132" s="123" t="s">
        <v>123</v>
      </c>
      <c r="AT132" s="129" t="s">
        <v>69</v>
      </c>
      <c r="AU132" s="129" t="s">
        <v>70</v>
      </c>
      <c r="AY132" s="123" t="s">
        <v>116</v>
      </c>
      <c r="BK132" s="130">
        <f>BK133+BK137+BK141</f>
        <v>0</v>
      </c>
    </row>
    <row r="133" spans="2:65" s="11" customFormat="1" ht="22.9" customHeight="1">
      <c r="B133" s="122"/>
      <c r="D133" s="123" t="s">
        <v>69</v>
      </c>
      <c r="E133" s="131" t="s">
        <v>300</v>
      </c>
      <c r="F133" s="131" t="s">
        <v>301</v>
      </c>
      <c r="J133" s="132">
        <f>BK133</f>
        <v>0</v>
      </c>
      <c r="L133" s="122"/>
      <c r="M133" s="126"/>
      <c r="P133" s="127">
        <f>SUM(P134:P136)</f>
        <v>11.023096000000001</v>
      </c>
      <c r="R133" s="127">
        <f>SUM(R134:R136)</f>
        <v>0</v>
      </c>
      <c r="T133" s="128">
        <f>SUM(T134:T136)</f>
        <v>1.3778870000000001</v>
      </c>
      <c r="AR133" s="123" t="s">
        <v>123</v>
      </c>
      <c r="AT133" s="129" t="s">
        <v>69</v>
      </c>
      <c r="AU133" s="129" t="s">
        <v>78</v>
      </c>
      <c r="AY133" s="123" t="s">
        <v>116</v>
      </c>
      <c r="BK133" s="130">
        <f>SUM(BK134:BK136)</f>
        <v>0</v>
      </c>
    </row>
    <row r="134" spans="2:65" s="1" customFormat="1" ht="33" customHeight="1">
      <c r="B134" s="133"/>
      <c r="C134" s="134" t="s">
        <v>122</v>
      </c>
      <c r="D134" s="134" t="s">
        <v>118</v>
      </c>
      <c r="E134" s="135" t="s">
        <v>453</v>
      </c>
      <c r="F134" s="136" t="s">
        <v>454</v>
      </c>
      <c r="G134" s="137" t="s">
        <v>121</v>
      </c>
      <c r="H134" s="138">
        <v>196.84100000000001</v>
      </c>
      <c r="I134" s="139"/>
      <c r="J134" s="139">
        <f>ROUND(I134*H134,2)</f>
        <v>0</v>
      </c>
      <c r="K134" s="140"/>
      <c r="L134" s="27"/>
      <c r="M134" s="141" t="s">
        <v>1</v>
      </c>
      <c r="N134" s="142" t="s">
        <v>36</v>
      </c>
      <c r="O134" s="143">
        <v>5.6000000000000001E-2</v>
      </c>
      <c r="P134" s="143">
        <f>O134*H134</f>
        <v>11.023096000000001</v>
      </c>
      <c r="Q134" s="143">
        <v>0</v>
      </c>
      <c r="R134" s="143">
        <f>Q134*H134</f>
        <v>0</v>
      </c>
      <c r="S134" s="143">
        <v>7.0000000000000001E-3</v>
      </c>
      <c r="T134" s="144">
        <f>S134*H134</f>
        <v>1.3778870000000001</v>
      </c>
      <c r="AR134" s="145" t="s">
        <v>209</v>
      </c>
      <c r="AT134" s="145" t="s">
        <v>118</v>
      </c>
      <c r="AU134" s="145" t="s">
        <v>123</v>
      </c>
      <c r="AY134" s="15" t="s">
        <v>116</v>
      </c>
      <c r="BE134" s="146">
        <f>IF(N134="základná",J134,0)</f>
        <v>0</v>
      </c>
      <c r="BF134" s="146">
        <f>IF(N134="znížená",J134,0)</f>
        <v>0</v>
      </c>
      <c r="BG134" s="146">
        <f>IF(N134="zákl. prenesená",J134,0)</f>
        <v>0</v>
      </c>
      <c r="BH134" s="146">
        <f>IF(N134="zníž. prenesená",J134,0)</f>
        <v>0</v>
      </c>
      <c r="BI134" s="146">
        <f>IF(N134="nulová",J134,0)</f>
        <v>0</v>
      </c>
      <c r="BJ134" s="15" t="s">
        <v>123</v>
      </c>
      <c r="BK134" s="146">
        <f>ROUND(I134*H134,2)</f>
        <v>0</v>
      </c>
      <c r="BL134" s="15" t="s">
        <v>209</v>
      </c>
      <c r="BM134" s="145" t="s">
        <v>455</v>
      </c>
    </row>
    <row r="135" spans="2:65" s="12" customFormat="1">
      <c r="B135" s="147"/>
      <c r="D135" s="148" t="s">
        <v>125</v>
      </c>
      <c r="E135" s="149" t="s">
        <v>1</v>
      </c>
      <c r="F135" s="150" t="s">
        <v>456</v>
      </c>
      <c r="H135" s="151">
        <v>196.84100000000001</v>
      </c>
      <c r="L135" s="147"/>
      <c r="M135" s="152"/>
      <c r="T135" s="153"/>
      <c r="AT135" s="149" t="s">
        <v>125</v>
      </c>
      <c r="AU135" s="149" t="s">
        <v>123</v>
      </c>
      <c r="AV135" s="12" t="s">
        <v>123</v>
      </c>
      <c r="AW135" s="12" t="s">
        <v>27</v>
      </c>
      <c r="AX135" s="12" t="s">
        <v>78</v>
      </c>
      <c r="AY135" s="149" t="s">
        <v>116</v>
      </c>
    </row>
    <row r="136" spans="2:65" s="1" customFormat="1" ht="24.2" customHeight="1">
      <c r="B136" s="133"/>
      <c r="C136" s="134" t="s">
        <v>143</v>
      </c>
      <c r="D136" s="134" t="s">
        <v>118</v>
      </c>
      <c r="E136" s="135" t="s">
        <v>318</v>
      </c>
      <c r="F136" s="136" t="s">
        <v>319</v>
      </c>
      <c r="G136" s="137" t="s">
        <v>320</v>
      </c>
      <c r="H136" s="138">
        <v>1.752</v>
      </c>
      <c r="I136" s="139"/>
      <c r="J136" s="139">
        <f>ROUND(I136*H136,2)</f>
        <v>0</v>
      </c>
      <c r="K136" s="140"/>
      <c r="L136" s="27"/>
      <c r="M136" s="141" t="s">
        <v>1</v>
      </c>
      <c r="N136" s="142" t="s">
        <v>36</v>
      </c>
      <c r="O136" s="143">
        <v>0</v>
      </c>
      <c r="P136" s="143">
        <f>O136*H136</f>
        <v>0</v>
      </c>
      <c r="Q136" s="143">
        <v>0</v>
      </c>
      <c r="R136" s="143">
        <f>Q136*H136</f>
        <v>0</v>
      </c>
      <c r="S136" s="143">
        <v>0</v>
      </c>
      <c r="T136" s="144">
        <f>S136*H136</f>
        <v>0</v>
      </c>
      <c r="AR136" s="145" t="s">
        <v>209</v>
      </c>
      <c r="AT136" s="145" t="s">
        <v>118</v>
      </c>
      <c r="AU136" s="145" t="s">
        <v>123</v>
      </c>
      <c r="AY136" s="15" t="s">
        <v>116</v>
      </c>
      <c r="BE136" s="146">
        <f>IF(N136="základná",J136,0)</f>
        <v>0</v>
      </c>
      <c r="BF136" s="146">
        <f>IF(N136="znížená",J136,0)</f>
        <v>0</v>
      </c>
      <c r="BG136" s="146">
        <f>IF(N136="zákl. prenesená",J136,0)</f>
        <v>0</v>
      </c>
      <c r="BH136" s="146">
        <f>IF(N136="zníž. prenesená",J136,0)</f>
        <v>0</v>
      </c>
      <c r="BI136" s="146">
        <f>IF(N136="nulová",J136,0)</f>
        <v>0</v>
      </c>
      <c r="BJ136" s="15" t="s">
        <v>123</v>
      </c>
      <c r="BK136" s="146">
        <f>ROUND(I136*H136,2)</f>
        <v>0</v>
      </c>
      <c r="BL136" s="15" t="s">
        <v>209</v>
      </c>
      <c r="BM136" s="145" t="s">
        <v>457</v>
      </c>
    </row>
    <row r="137" spans="2:65" s="11" customFormat="1" ht="22.9" customHeight="1">
      <c r="B137" s="122"/>
      <c r="D137" s="123" t="s">
        <v>69</v>
      </c>
      <c r="E137" s="131" t="s">
        <v>458</v>
      </c>
      <c r="F137" s="131" t="s">
        <v>459</v>
      </c>
      <c r="J137" s="132">
        <f>BK137</f>
        <v>0</v>
      </c>
      <c r="L137" s="122"/>
      <c r="M137" s="126"/>
      <c r="P137" s="127">
        <f>SUM(P138:P140)</f>
        <v>28.047599999999999</v>
      </c>
      <c r="R137" s="127">
        <f>SUM(R138:R140)</f>
        <v>0</v>
      </c>
      <c r="T137" s="128">
        <f>SUM(T138:T140)</f>
        <v>0</v>
      </c>
      <c r="AR137" s="123" t="s">
        <v>123</v>
      </c>
      <c r="AT137" s="129" t="s">
        <v>69</v>
      </c>
      <c r="AU137" s="129" t="s">
        <v>78</v>
      </c>
      <c r="AY137" s="123" t="s">
        <v>116</v>
      </c>
      <c r="BK137" s="130">
        <f>SUM(BK138:BK140)</f>
        <v>0</v>
      </c>
    </row>
    <row r="138" spans="2:65" s="1" customFormat="1" ht="24.2" customHeight="1">
      <c r="B138" s="133"/>
      <c r="C138" s="134" t="s">
        <v>150</v>
      </c>
      <c r="D138" s="134" t="s">
        <v>118</v>
      </c>
      <c r="E138" s="135" t="s">
        <v>460</v>
      </c>
      <c r="F138" s="136" t="s">
        <v>461</v>
      </c>
      <c r="G138" s="137" t="s">
        <v>283</v>
      </c>
      <c r="H138" s="138">
        <v>143.1</v>
      </c>
      <c r="I138" s="139"/>
      <c r="J138" s="139">
        <f>ROUND(I138*H138,2)</f>
        <v>0</v>
      </c>
      <c r="K138" s="140"/>
      <c r="L138" s="27"/>
      <c r="M138" s="141" t="s">
        <v>1</v>
      </c>
      <c r="N138" s="142" t="s">
        <v>36</v>
      </c>
      <c r="O138" s="143">
        <v>0.19600000000000001</v>
      </c>
      <c r="P138" s="143">
        <f>O138*H138</f>
        <v>28.047599999999999</v>
      </c>
      <c r="Q138" s="143">
        <v>0</v>
      </c>
      <c r="R138" s="143">
        <f>Q138*H138</f>
        <v>0</v>
      </c>
      <c r="S138" s="143">
        <v>0</v>
      </c>
      <c r="T138" s="144">
        <f>S138*H138</f>
        <v>0</v>
      </c>
      <c r="AR138" s="145" t="s">
        <v>209</v>
      </c>
      <c r="AT138" s="145" t="s">
        <v>118</v>
      </c>
      <c r="AU138" s="145" t="s">
        <v>123</v>
      </c>
      <c r="AY138" s="15" t="s">
        <v>116</v>
      </c>
      <c r="BE138" s="146">
        <f>IF(N138="základná",J138,0)</f>
        <v>0</v>
      </c>
      <c r="BF138" s="146">
        <f>IF(N138="znížená",J138,0)</f>
        <v>0</v>
      </c>
      <c r="BG138" s="146">
        <f>IF(N138="zákl. prenesená",J138,0)</f>
        <v>0</v>
      </c>
      <c r="BH138" s="146">
        <f>IF(N138="zníž. prenesená",J138,0)</f>
        <v>0</v>
      </c>
      <c r="BI138" s="146">
        <f>IF(N138="nulová",J138,0)</f>
        <v>0</v>
      </c>
      <c r="BJ138" s="15" t="s">
        <v>123</v>
      </c>
      <c r="BK138" s="146">
        <f>ROUND(I138*H138,2)</f>
        <v>0</v>
      </c>
      <c r="BL138" s="15" t="s">
        <v>209</v>
      </c>
      <c r="BM138" s="145" t="s">
        <v>462</v>
      </c>
    </row>
    <row r="139" spans="2:65" s="12" customFormat="1">
      <c r="B139" s="147"/>
      <c r="D139" s="148" t="s">
        <v>125</v>
      </c>
      <c r="E139" s="149" t="s">
        <v>1</v>
      </c>
      <c r="F139" s="150" t="s">
        <v>463</v>
      </c>
      <c r="H139" s="151">
        <v>143.1</v>
      </c>
      <c r="L139" s="147"/>
      <c r="M139" s="152"/>
      <c r="T139" s="153"/>
      <c r="AT139" s="149" t="s">
        <v>125</v>
      </c>
      <c r="AU139" s="149" t="s">
        <v>123</v>
      </c>
      <c r="AV139" s="12" t="s">
        <v>123</v>
      </c>
      <c r="AW139" s="12" t="s">
        <v>27</v>
      </c>
      <c r="AX139" s="12" t="s">
        <v>78</v>
      </c>
      <c r="AY139" s="149" t="s">
        <v>116</v>
      </c>
    </row>
    <row r="140" spans="2:65" s="1" customFormat="1" ht="21.75" customHeight="1">
      <c r="B140" s="133"/>
      <c r="C140" s="134" t="s">
        <v>155</v>
      </c>
      <c r="D140" s="134" t="s">
        <v>118</v>
      </c>
      <c r="E140" s="135" t="s">
        <v>464</v>
      </c>
      <c r="F140" s="136" t="s">
        <v>465</v>
      </c>
      <c r="G140" s="137" t="s">
        <v>320</v>
      </c>
      <c r="H140" s="138">
        <v>7.5839999999999996</v>
      </c>
      <c r="I140" s="139"/>
      <c r="J140" s="139">
        <f>ROUND(I140*H140,2)</f>
        <v>0</v>
      </c>
      <c r="K140" s="140"/>
      <c r="L140" s="27"/>
      <c r="M140" s="141" t="s">
        <v>1</v>
      </c>
      <c r="N140" s="142" t="s">
        <v>36</v>
      </c>
      <c r="O140" s="143">
        <v>0</v>
      </c>
      <c r="P140" s="143">
        <f>O140*H140</f>
        <v>0</v>
      </c>
      <c r="Q140" s="143">
        <v>0</v>
      </c>
      <c r="R140" s="143">
        <f>Q140*H140</f>
        <v>0</v>
      </c>
      <c r="S140" s="143">
        <v>0</v>
      </c>
      <c r="T140" s="144">
        <f>S140*H140</f>
        <v>0</v>
      </c>
      <c r="AR140" s="145" t="s">
        <v>209</v>
      </c>
      <c r="AT140" s="145" t="s">
        <v>118</v>
      </c>
      <c r="AU140" s="145" t="s">
        <v>123</v>
      </c>
      <c r="AY140" s="15" t="s">
        <v>116</v>
      </c>
      <c r="BE140" s="146">
        <f>IF(N140="základná",J140,0)</f>
        <v>0</v>
      </c>
      <c r="BF140" s="146">
        <f>IF(N140="znížená",J140,0)</f>
        <v>0</v>
      </c>
      <c r="BG140" s="146">
        <f>IF(N140="zákl. prenesená",J140,0)</f>
        <v>0</v>
      </c>
      <c r="BH140" s="146">
        <f>IF(N140="zníž. prenesená",J140,0)</f>
        <v>0</v>
      </c>
      <c r="BI140" s="146">
        <f>IF(N140="nulová",J140,0)</f>
        <v>0</v>
      </c>
      <c r="BJ140" s="15" t="s">
        <v>123</v>
      </c>
      <c r="BK140" s="146">
        <f>ROUND(I140*H140,2)</f>
        <v>0</v>
      </c>
      <c r="BL140" s="15" t="s">
        <v>209</v>
      </c>
      <c r="BM140" s="145" t="s">
        <v>466</v>
      </c>
    </row>
    <row r="141" spans="2:65" s="11" customFormat="1" ht="22.9" customHeight="1">
      <c r="B141" s="122"/>
      <c r="D141" s="123" t="s">
        <v>69</v>
      </c>
      <c r="E141" s="131" t="s">
        <v>343</v>
      </c>
      <c r="F141" s="131" t="s">
        <v>344</v>
      </c>
      <c r="J141" s="132">
        <f>BK141</f>
        <v>0</v>
      </c>
      <c r="L141" s="122"/>
      <c r="M141" s="126"/>
      <c r="P141" s="127">
        <f>SUM(P142:P145)</f>
        <v>63.378937000000001</v>
      </c>
      <c r="R141" s="127">
        <f>SUM(R142:R145)</f>
        <v>0</v>
      </c>
      <c r="T141" s="128">
        <f>SUM(T142:T145)</f>
        <v>2.268707</v>
      </c>
      <c r="AR141" s="123" t="s">
        <v>123</v>
      </c>
      <c r="AT141" s="129" t="s">
        <v>69</v>
      </c>
      <c r="AU141" s="129" t="s">
        <v>78</v>
      </c>
      <c r="AY141" s="123" t="s">
        <v>116</v>
      </c>
      <c r="BK141" s="130">
        <f>SUM(BK142:BK145)</f>
        <v>0</v>
      </c>
    </row>
    <row r="142" spans="2:65" s="1" customFormat="1" ht="24.2" customHeight="1">
      <c r="B142" s="133"/>
      <c r="C142" s="134" t="s">
        <v>160</v>
      </c>
      <c r="D142" s="134" t="s">
        <v>118</v>
      </c>
      <c r="E142" s="135" t="s">
        <v>467</v>
      </c>
      <c r="F142" s="136" t="s">
        <v>468</v>
      </c>
      <c r="G142" s="137" t="s">
        <v>121</v>
      </c>
      <c r="H142" s="138">
        <v>98.98</v>
      </c>
      <c r="I142" s="139"/>
      <c r="J142" s="139">
        <f>ROUND(I142*H142,2)</f>
        <v>0</v>
      </c>
      <c r="K142" s="140"/>
      <c r="L142" s="27"/>
      <c r="M142" s="141" t="s">
        <v>1</v>
      </c>
      <c r="N142" s="142" t="s">
        <v>36</v>
      </c>
      <c r="O142" s="143">
        <v>0.16900000000000001</v>
      </c>
      <c r="P142" s="143">
        <f>O142*H142</f>
        <v>16.727620000000002</v>
      </c>
      <c r="Q142" s="143">
        <v>0</v>
      </c>
      <c r="R142" s="143">
        <f>Q142*H142</f>
        <v>0</v>
      </c>
      <c r="S142" s="143">
        <v>8.9999999999999993E-3</v>
      </c>
      <c r="T142" s="144">
        <f>S142*H142</f>
        <v>0.89081999999999995</v>
      </c>
      <c r="AR142" s="145" t="s">
        <v>209</v>
      </c>
      <c r="AT142" s="145" t="s">
        <v>118</v>
      </c>
      <c r="AU142" s="145" t="s">
        <v>123</v>
      </c>
      <c r="AY142" s="15" t="s">
        <v>116</v>
      </c>
      <c r="BE142" s="146">
        <f>IF(N142="základná",J142,0)</f>
        <v>0</v>
      </c>
      <c r="BF142" s="146">
        <f>IF(N142="znížená",J142,0)</f>
        <v>0</v>
      </c>
      <c r="BG142" s="146">
        <f>IF(N142="zákl. prenesená",J142,0)</f>
        <v>0</v>
      </c>
      <c r="BH142" s="146">
        <f>IF(N142="zníž. prenesená",J142,0)</f>
        <v>0</v>
      </c>
      <c r="BI142" s="146">
        <f>IF(N142="nulová",J142,0)</f>
        <v>0</v>
      </c>
      <c r="BJ142" s="15" t="s">
        <v>123</v>
      </c>
      <c r="BK142" s="146">
        <f>ROUND(I142*H142,2)</f>
        <v>0</v>
      </c>
      <c r="BL142" s="15" t="s">
        <v>209</v>
      </c>
      <c r="BM142" s="145" t="s">
        <v>469</v>
      </c>
    </row>
    <row r="143" spans="2:65" s="12" customFormat="1">
      <c r="B143" s="147"/>
      <c r="D143" s="148" t="s">
        <v>125</v>
      </c>
      <c r="E143" s="149" t="s">
        <v>1</v>
      </c>
      <c r="F143" s="150" t="s">
        <v>470</v>
      </c>
      <c r="H143" s="151">
        <v>98.98</v>
      </c>
      <c r="L143" s="147"/>
      <c r="M143" s="152"/>
      <c r="T143" s="153"/>
      <c r="AT143" s="149" t="s">
        <v>125</v>
      </c>
      <c r="AU143" s="149" t="s">
        <v>123</v>
      </c>
      <c r="AV143" s="12" t="s">
        <v>123</v>
      </c>
      <c r="AW143" s="12" t="s">
        <v>27</v>
      </c>
      <c r="AX143" s="12" t="s">
        <v>78</v>
      </c>
      <c r="AY143" s="149" t="s">
        <v>116</v>
      </c>
    </row>
    <row r="144" spans="2:65" s="1" customFormat="1" ht="24.2" customHeight="1">
      <c r="B144" s="133"/>
      <c r="C144" s="134" t="s">
        <v>164</v>
      </c>
      <c r="D144" s="134" t="s">
        <v>118</v>
      </c>
      <c r="E144" s="135" t="s">
        <v>471</v>
      </c>
      <c r="F144" s="136" t="s">
        <v>472</v>
      </c>
      <c r="G144" s="137" t="s">
        <v>121</v>
      </c>
      <c r="H144" s="138">
        <v>196.84100000000001</v>
      </c>
      <c r="I144" s="139"/>
      <c r="J144" s="139">
        <f>ROUND(I144*H144,2)</f>
        <v>0</v>
      </c>
      <c r="K144" s="140"/>
      <c r="L144" s="27"/>
      <c r="M144" s="141" t="s">
        <v>1</v>
      </c>
      <c r="N144" s="142" t="s">
        <v>36</v>
      </c>
      <c r="O144" s="143">
        <v>0.23699999999999999</v>
      </c>
      <c r="P144" s="143">
        <f>O144*H144</f>
        <v>46.651316999999999</v>
      </c>
      <c r="Q144" s="143">
        <v>0</v>
      </c>
      <c r="R144" s="143">
        <f>Q144*H144</f>
        <v>0</v>
      </c>
      <c r="S144" s="143">
        <v>7.0000000000000001E-3</v>
      </c>
      <c r="T144" s="144">
        <f>S144*H144</f>
        <v>1.3778870000000001</v>
      </c>
      <c r="AR144" s="145" t="s">
        <v>209</v>
      </c>
      <c r="AT144" s="145" t="s">
        <v>118</v>
      </c>
      <c r="AU144" s="145" t="s">
        <v>123</v>
      </c>
      <c r="AY144" s="15" t="s">
        <v>116</v>
      </c>
      <c r="BE144" s="146">
        <f>IF(N144="základná",J144,0)</f>
        <v>0</v>
      </c>
      <c r="BF144" s="146">
        <f>IF(N144="znížená",J144,0)</f>
        <v>0</v>
      </c>
      <c r="BG144" s="146">
        <f>IF(N144="zákl. prenesená",J144,0)</f>
        <v>0</v>
      </c>
      <c r="BH144" s="146">
        <f>IF(N144="zníž. prenesená",J144,0)</f>
        <v>0</v>
      </c>
      <c r="BI144" s="146">
        <f>IF(N144="nulová",J144,0)</f>
        <v>0</v>
      </c>
      <c r="BJ144" s="15" t="s">
        <v>123</v>
      </c>
      <c r="BK144" s="146">
        <f>ROUND(I144*H144,2)</f>
        <v>0</v>
      </c>
      <c r="BL144" s="15" t="s">
        <v>209</v>
      </c>
      <c r="BM144" s="145" t="s">
        <v>473</v>
      </c>
    </row>
    <row r="145" spans="2:65" s="1" customFormat="1" ht="24.2" customHeight="1">
      <c r="B145" s="133"/>
      <c r="C145" s="134" t="s">
        <v>170</v>
      </c>
      <c r="D145" s="134" t="s">
        <v>118</v>
      </c>
      <c r="E145" s="135" t="s">
        <v>436</v>
      </c>
      <c r="F145" s="136" t="s">
        <v>437</v>
      </c>
      <c r="G145" s="137" t="s">
        <v>320</v>
      </c>
      <c r="H145" s="138">
        <v>21.23</v>
      </c>
      <c r="I145" s="139"/>
      <c r="J145" s="139">
        <f>ROUND(I145*H145,2)</f>
        <v>0</v>
      </c>
      <c r="K145" s="140"/>
      <c r="L145" s="27"/>
      <c r="M145" s="170" t="s">
        <v>1</v>
      </c>
      <c r="N145" s="171" t="s">
        <v>36</v>
      </c>
      <c r="O145" s="172">
        <v>0</v>
      </c>
      <c r="P145" s="172">
        <f>O145*H145</f>
        <v>0</v>
      </c>
      <c r="Q145" s="172">
        <v>0</v>
      </c>
      <c r="R145" s="172">
        <f>Q145*H145</f>
        <v>0</v>
      </c>
      <c r="S145" s="172">
        <v>0</v>
      </c>
      <c r="T145" s="173">
        <f>S145*H145</f>
        <v>0</v>
      </c>
      <c r="AR145" s="145" t="s">
        <v>209</v>
      </c>
      <c r="AT145" s="145" t="s">
        <v>118</v>
      </c>
      <c r="AU145" s="145" t="s">
        <v>123</v>
      </c>
      <c r="AY145" s="15" t="s">
        <v>116</v>
      </c>
      <c r="BE145" s="146">
        <f>IF(N145="základná",J145,0)</f>
        <v>0</v>
      </c>
      <c r="BF145" s="146">
        <f>IF(N145="znížená",J145,0)</f>
        <v>0</v>
      </c>
      <c r="BG145" s="146">
        <f>IF(N145="zákl. prenesená",J145,0)</f>
        <v>0</v>
      </c>
      <c r="BH145" s="146">
        <f>IF(N145="zníž. prenesená",J145,0)</f>
        <v>0</v>
      </c>
      <c r="BI145" s="146">
        <f>IF(N145="nulová",J145,0)</f>
        <v>0</v>
      </c>
      <c r="BJ145" s="15" t="s">
        <v>123</v>
      </c>
      <c r="BK145" s="146">
        <f>ROUND(I145*H145,2)</f>
        <v>0</v>
      </c>
      <c r="BL145" s="15" t="s">
        <v>209</v>
      </c>
      <c r="BM145" s="145" t="s">
        <v>474</v>
      </c>
    </row>
    <row r="146" spans="2:65" s="1" customFormat="1" ht="6.95" customHeight="1">
      <c r="B146" s="42"/>
      <c r="C146" s="43"/>
      <c r="D146" s="43"/>
      <c r="E146" s="43"/>
      <c r="F146" s="43"/>
      <c r="G146" s="43"/>
      <c r="H146" s="43"/>
      <c r="I146" s="43"/>
      <c r="J146" s="43"/>
      <c r="K146" s="43"/>
      <c r="L146" s="27"/>
    </row>
  </sheetData>
  <autoFilter ref="C121:K145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2" sqref="E22"/>
    </sheetView>
  </sheetViews>
  <sheetFormatPr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4</vt:i4>
      </vt:variant>
      <vt:variant>
        <vt:lpstr>Pomenované rozsahy</vt:lpstr>
      </vt:variant>
      <vt:variant>
        <vt:i4>6</vt:i4>
      </vt:variant>
    </vt:vector>
  </HeadingPairs>
  <TitlesOfParts>
    <vt:vector size="10" baseType="lpstr">
      <vt:lpstr>Rekapitulácia stavby</vt:lpstr>
      <vt:lpstr>01 - SO 01 Vlastná stavba</vt:lpstr>
      <vt:lpstr>02 - SO 02 Búracie práce</vt:lpstr>
      <vt:lpstr>Hárok1</vt:lpstr>
      <vt:lpstr>'01 - SO 01 Vlastná stavba'!Názvy_tlače</vt:lpstr>
      <vt:lpstr>'02 - SO 02 Búracie práce'!Názvy_tlače</vt:lpstr>
      <vt:lpstr>'Rekapitulácia stavby'!Názvy_tlače</vt:lpstr>
      <vt:lpstr>'01 - SO 01 Vlastná stavba'!Oblasť_tlače</vt:lpstr>
      <vt:lpstr>'02 - SO 02 Búracie práce'!Oblasť_tlače</vt:lpstr>
      <vt:lpstr>'Rekapitulácia stavby'!Oblasť_tlače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Sisková</dc:creator>
  <cp:lastModifiedBy>Admin</cp:lastModifiedBy>
  <cp:lastPrinted>2023-11-08T19:24:27Z</cp:lastPrinted>
  <dcterms:created xsi:type="dcterms:W3CDTF">2022-06-21T13:40:38Z</dcterms:created>
  <dcterms:modified xsi:type="dcterms:W3CDTF">2023-11-10T07:30:34Z</dcterms:modified>
</cp:coreProperties>
</file>