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kcie\2022\Mirotice\"/>
    </mc:Choice>
  </mc:AlternateContent>
  <bookViews>
    <workbookView xWindow="0" yWindow="0" windowWidth="25200" windowHeight="11385"/>
  </bookViews>
  <sheets>
    <sheet name="Rekapitulácia stavby" sheetId="1" r:id="rId1"/>
    <sheet name="SO 01 - Most ev.č. 526-04..." sheetId="2" r:id="rId2"/>
    <sheet name="SO 02 - Preložka káblov S..." sheetId="3" r:id="rId3"/>
  </sheets>
  <definedNames>
    <definedName name="_xlnm._FilterDatabase" localSheetId="1" hidden="1">'SO 01 - Most ev.č. 526-04...'!$C$130:$K$424</definedName>
    <definedName name="_xlnm._FilterDatabase" localSheetId="2" hidden="1">'SO 02 - Preložka káblov S...'!$C$117:$K$166</definedName>
    <definedName name="_xlnm.Print_Titles" localSheetId="0">'Rekapitulácia stavby'!$92:$92</definedName>
    <definedName name="_xlnm.Print_Titles" localSheetId="1">'SO 01 - Most ev.č. 526-04...'!$130:$130</definedName>
    <definedName name="_xlnm.Print_Titles" localSheetId="2">'SO 02 - Preložka káblov S...'!$117:$117</definedName>
    <definedName name="_xlnm.Print_Area" localSheetId="0">'Rekapitulácia stavby'!$D$4:$AO$76,'Rekapitulácia stavby'!$C$82:$AQ$97</definedName>
    <definedName name="_xlnm.Print_Area" localSheetId="1">'SO 01 - Most ev.č. 526-04...'!$C$4:$J$76,'SO 01 - Most ev.č. 526-04...'!$C$82:$J$112,'SO 01 - Most ev.č. 526-04...'!$C$118:$J$424</definedName>
    <definedName name="_xlnm.Print_Area" localSheetId="2">'SO 02 - Preložka káblov S...'!$C$4:$J$76,'SO 02 - Preložka káblov S...'!$C$82:$J$99,'SO 02 - Preložka káblov S...'!$C$105:$J$166</definedName>
  </definedNames>
  <calcPr calcId="152511"/>
</workbook>
</file>

<file path=xl/calcChain.xml><?xml version="1.0" encoding="utf-8"?>
<calcChain xmlns="http://schemas.openxmlformats.org/spreadsheetml/2006/main">
  <c r="J37" i="3" l="1"/>
  <c r="J36" i="3"/>
  <c r="AY96" i="1"/>
  <c r="J35" i="3"/>
  <c r="AX96" i="1" s="1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BI121" i="3"/>
  <c r="BH121" i="3"/>
  <c r="BG121" i="3"/>
  <c r="BE121" i="3"/>
  <c r="T121" i="3"/>
  <c r="R121" i="3"/>
  <c r="P121" i="3"/>
  <c r="BI120" i="3"/>
  <c r="BH120" i="3"/>
  <c r="BG120" i="3"/>
  <c r="BE120" i="3"/>
  <c r="T120" i="3"/>
  <c r="R120" i="3"/>
  <c r="P120" i="3"/>
  <c r="J115" i="3"/>
  <c r="J114" i="3"/>
  <c r="F114" i="3"/>
  <c r="F112" i="3"/>
  <c r="E110" i="3"/>
  <c r="J92" i="3"/>
  <c r="J91" i="3"/>
  <c r="F91" i="3"/>
  <c r="F89" i="3"/>
  <c r="E87" i="3"/>
  <c r="J18" i="3"/>
  <c r="E18" i="3"/>
  <c r="F115" i="3" s="1"/>
  <c r="J17" i="3"/>
  <c r="J12" i="3"/>
  <c r="J112" i="3"/>
  <c r="E7" i="3"/>
  <c r="E85" i="3" s="1"/>
  <c r="J37" i="2"/>
  <c r="J36" i="2"/>
  <c r="AY95" i="1" s="1"/>
  <c r="J35" i="2"/>
  <c r="AX95" i="1"/>
  <c r="BI424" i="2"/>
  <c r="BH424" i="2"/>
  <c r="BG424" i="2"/>
  <c r="BE424" i="2"/>
  <c r="T424" i="2"/>
  <c r="R424" i="2"/>
  <c r="P424" i="2"/>
  <c r="BI423" i="2"/>
  <c r="BH423" i="2"/>
  <c r="BG423" i="2"/>
  <c r="BE423" i="2"/>
  <c r="T423" i="2"/>
  <c r="R423" i="2"/>
  <c r="P423" i="2"/>
  <c r="BI422" i="2"/>
  <c r="BH422" i="2"/>
  <c r="BG422" i="2"/>
  <c r="BE422" i="2"/>
  <c r="T422" i="2"/>
  <c r="R422" i="2"/>
  <c r="P422" i="2"/>
  <c r="BI416" i="2"/>
  <c r="BH416" i="2"/>
  <c r="BG416" i="2"/>
  <c r="BE416" i="2"/>
  <c r="T416" i="2"/>
  <c r="R416" i="2"/>
  <c r="P416" i="2"/>
  <c r="BI414" i="2"/>
  <c r="BH414" i="2"/>
  <c r="BG414" i="2"/>
  <c r="BE414" i="2"/>
  <c r="T414" i="2"/>
  <c r="R414" i="2"/>
  <c r="P414" i="2"/>
  <c r="BI412" i="2"/>
  <c r="BH412" i="2"/>
  <c r="BG412" i="2"/>
  <c r="BE412" i="2"/>
  <c r="T412" i="2"/>
  <c r="R412" i="2"/>
  <c r="P412" i="2"/>
  <c r="BI409" i="2"/>
  <c r="BH409" i="2"/>
  <c r="BG409" i="2"/>
  <c r="BE409" i="2"/>
  <c r="T409" i="2"/>
  <c r="R409" i="2"/>
  <c r="P409" i="2"/>
  <c r="BI407" i="2"/>
  <c r="BH407" i="2"/>
  <c r="BG407" i="2"/>
  <c r="BE407" i="2"/>
  <c r="T407" i="2"/>
  <c r="R407" i="2"/>
  <c r="P407" i="2"/>
  <c r="BI405" i="2"/>
  <c r="BH405" i="2"/>
  <c r="BG405" i="2"/>
  <c r="BE405" i="2"/>
  <c r="T405" i="2"/>
  <c r="R405" i="2"/>
  <c r="P405" i="2"/>
  <c r="BI403" i="2"/>
  <c r="BH403" i="2"/>
  <c r="BG403" i="2"/>
  <c r="BE403" i="2"/>
  <c r="T403" i="2"/>
  <c r="R403" i="2"/>
  <c r="P403" i="2"/>
  <c r="BI401" i="2"/>
  <c r="BH401" i="2"/>
  <c r="BG401" i="2"/>
  <c r="BE401" i="2"/>
  <c r="T401" i="2"/>
  <c r="R401" i="2"/>
  <c r="P401" i="2"/>
  <c r="BI399" i="2"/>
  <c r="BH399" i="2"/>
  <c r="BG399" i="2"/>
  <c r="BE399" i="2"/>
  <c r="T399" i="2"/>
  <c r="R399" i="2"/>
  <c r="P399" i="2"/>
  <c r="BI397" i="2"/>
  <c r="BH397" i="2"/>
  <c r="BG397" i="2"/>
  <c r="BE397" i="2"/>
  <c r="T397" i="2"/>
  <c r="R397" i="2"/>
  <c r="P397" i="2"/>
  <c r="BI395" i="2"/>
  <c r="BH395" i="2"/>
  <c r="BG395" i="2"/>
  <c r="BE395" i="2"/>
  <c r="T395" i="2"/>
  <c r="R395" i="2"/>
  <c r="P395" i="2"/>
  <c r="BI391" i="2"/>
  <c r="BH391" i="2"/>
  <c r="BG391" i="2"/>
  <c r="BE391" i="2"/>
  <c r="T391" i="2"/>
  <c r="R391" i="2"/>
  <c r="P391" i="2"/>
  <c r="BI389" i="2"/>
  <c r="BH389" i="2"/>
  <c r="BG389" i="2"/>
  <c r="BE389" i="2"/>
  <c r="T389" i="2"/>
  <c r="R389" i="2"/>
  <c r="P389" i="2"/>
  <c r="BI385" i="2"/>
  <c r="BH385" i="2"/>
  <c r="BG385" i="2"/>
  <c r="BE385" i="2"/>
  <c r="T385" i="2"/>
  <c r="R385" i="2"/>
  <c r="P385" i="2"/>
  <c r="BI383" i="2"/>
  <c r="BH383" i="2"/>
  <c r="BG383" i="2"/>
  <c r="BE383" i="2"/>
  <c r="T383" i="2"/>
  <c r="R383" i="2"/>
  <c r="P383" i="2"/>
  <c r="BI381" i="2"/>
  <c r="BH381" i="2"/>
  <c r="BG381" i="2"/>
  <c r="BE381" i="2"/>
  <c r="T381" i="2"/>
  <c r="R381" i="2"/>
  <c r="P381" i="2"/>
  <c r="BI379" i="2"/>
  <c r="BH379" i="2"/>
  <c r="BG379" i="2"/>
  <c r="BE379" i="2"/>
  <c r="T379" i="2"/>
  <c r="R379" i="2"/>
  <c r="P379" i="2"/>
  <c r="BI377" i="2"/>
  <c r="BH377" i="2"/>
  <c r="BG377" i="2"/>
  <c r="BE377" i="2"/>
  <c r="T377" i="2"/>
  <c r="R377" i="2"/>
  <c r="P377" i="2"/>
  <c r="BI374" i="2"/>
  <c r="BH374" i="2"/>
  <c r="BG374" i="2"/>
  <c r="BE374" i="2"/>
  <c r="T374" i="2"/>
  <c r="T373" i="2"/>
  <c r="R374" i="2"/>
  <c r="R373" i="2" s="1"/>
  <c r="P374" i="2"/>
  <c r="P373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6" i="2"/>
  <c r="BH366" i="2"/>
  <c r="BG366" i="2"/>
  <c r="BE366" i="2"/>
  <c r="T366" i="2"/>
  <c r="R366" i="2"/>
  <c r="P366" i="2"/>
  <c r="BI364" i="2"/>
  <c r="BH364" i="2"/>
  <c r="BG364" i="2"/>
  <c r="BE364" i="2"/>
  <c r="T364" i="2"/>
  <c r="R364" i="2"/>
  <c r="P364" i="2"/>
  <c r="BI360" i="2"/>
  <c r="BH360" i="2"/>
  <c r="BG360" i="2"/>
  <c r="BE360" i="2"/>
  <c r="T360" i="2"/>
  <c r="R360" i="2"/>
  <c r="P360" i="2"/>
  <c r="BI356" i="2"/>
  <c r="BH356" i="2"/>
  <c r="BG356" i="2"/>
  <c r="BE356" i="2"/>
  <c r="T356" i="2"/>
  <c r="R356" i="2"/>
  <c r="P356" i="2"/>
  <c r="BI354" i="2"/>
  <c r="BH354" i="2"/>
  <c r="BG354" i="2"/>
  <c r="BE354" i="2"/>
  <c r="T354" i="2"/>
  <c r="R354" i="2"/>
  <c r="P354" i="2"/>
  <c r="BI352" i="2"/>
  <c r="BH352" i="2"/>
  <c r="BG352" i="2"/>
  <c r="BE352" i="2"/>
  <c r="T352" i="2"/>
  <c r="R352" i="2"/>
  <c r="P352" i="2"/>
  <c r="BI350" i="2"/>
  <c r="BH350" i="2"/>
  <c r="BG350" i="2"/>
  <c r="BE350" i="2"/>
  <c r="T350" i="2"/>
  <c r="R350" i="2"/>
  <c r="P350" i="2"/>
  <c r="BI344" i="2"/>
  <c r="BH344" i="2"/>
  <c r="BG344" i="2"/>
  <c r="BE344" i="2"/>
  <c r="T344" i="2"/>
  <c r="R344" i="2"/>
  <c r="P344" i="2"/>
  <c r="BI341" i="2"/>
  <c r="BH341" i="2"/>
  <c r="BG341" i="2"/>
  <c r="BE341" i="2"/>
  <c r="T341" i="2"/>
  <c r="R341" i="2"/>
  <c r="P341" i="2"/>
  <c r="BI338" i="2"/>
  <c r="BH338" i="2"/>
  <c r="BG338" i="2"/>
  <c r="BE338" i="2"/>
  <c r="T338" i="2"/>
  <c r="R338" i="2"/>
  <c r="P338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0" i="2"/>
  <c r="BH330" i="2"/>
  <c r="BG330" i="2"/>
  <c r="BE330" i="2"/>
  <c r="T330" i="2"/>
  <c r="R330" i="2"/>
  <c r="P330" i="2"/>
  <c r="BI323" i="2"/>
  <c r="BH323" i="2"/>
  <c r="BG323" i="2"/>
  <c r="BE323" i="2"/>
  <c r="T323" i="2"/>
  <c r="R323" i="2"/>
  <c r="P323" i="2"/>
  <c r="BI321" i="2"/>
  <c r="BH321" i="2"/>
  <c r="BG321" i="2"/>
  <c r="BE321" i="2"/>
  <c r="T321" i="2"/>
  <c r="R321" i="2"/>
  <c r="P321" i="2"/>
  <c r="BI317" i="2"/>
  <c r="BH317" i="2"/>
  <c r="BG317" i="2"/>
  <c r="BE317" i="2"/>
  <c r="T317" i="2"/>
  <c r="R317" i="2"/>
  <c r="P317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2" i="2"/>
  <c r="BH302" i="2"/>
  <c r="BG302" i="2"/>
  <c r="BE302" i="2"/>
  <c r="T302" i="2"/>
  <c r="R302" i="2"/>
  <c r="P302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6" i="2"/>
  <c r="BH296" i="2"/>
  <c r="BG296" i="2"/>
  <c r="BE296" i="2"/>
  <c r="T296" i="2"/>
  <c r="R296" i="2"/>
  <c r="P296" i="2"/>
  <c r="BI294" i="2"/>
  <c r="BH294" i="2"/>
  <c r="BG294" i="2"/>
  <c r="BE294" i="2"/>
  <c r="T294" i="2"/>
  <c r="R294" i="2"/>
  <c r="P294" i="2"/>
  <c r="BI292" i="2"/>
  <c r="BH292" i="2"/>
  <c r="BG292" i="2"/>
  <c r="BE292" i="2"/>
  <c r="T292" i="2"/>
  <c r="R292" i="2"/>
  <c r="P292" i="2"/>
  <c r="BI289" i="2"/>
  <c r="BH289" i="2"/>
  <c r="BG289" i="2"/>
  <c r="BE289" i="2"/>
  <c r="T289" i="2"/>
  <c r="T288" i="2"/>
  <c r="R289" i="2"/>
  <c r="R288" i="2" s="1"/>
  <c r="P289" i="2"/>
  <c r="P288" i="2"/>
  <c r="BI282" i="2"/>
  <c r="BH282" i="2"/>
  <c r="BG282" i="2"/>
  <c r="BE282" i="2"/>
  <c r="T282" i="2"/>
  <c r="R282" i="2"/>
  <c r="P282" i="2"/>
  <c r="BI280" i="2"/>
  <c r="BH280" i="2"/>
  <c r="BG280" i="2"/>
  <c r="BE280" i="2"/>
  <c r="T280" i="2"/>
  <c r="R280" i="2"/>
  <c r="P280" i="2"/>
  <c r="BI278" i="2"/>
  <c r="BH278" i="2"/>
  <c r="BG278" i="2"/>
  <c r="BE278" i="2"/>
  <c r="T278" i="2"/>
  <c r="R278" i="2"/>
  <c r="P278" i="2"/>
  <c r="BI276" i="2"/>
  <c r="BH276" i="2"/>
  <c r="BG276" i="2"/>
  <c r="BE276" i="2"/>
  <c r="T276" i="2"/>
  <c r="R276" i="2"/>
  <c r="P276" i="2"/>
  <c r="BI272" i="2"/>
  <c r="BH272" i="2"/>
  <c r="BG272" i="2"/>
  <c r="BE272" i="2"/>
  <c r="T272" i="2"/>
  <c r="R272" i="2"/>
  <c r="P272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4" i="2"/>
  <c r="BH264" i="2"/>
  <c r="BG264" i="2"/>
  <c r="BE264" i="2"/>
  <c r="T264" i="2"/>
  <c r="R264" i="2"/>
  <c r="P264" i="2"/>
  <c r="BI262" i="2"/>
  <c r="BH262" i="2"/>
  <c r="BG262" i="2"/>
  <c r="BE262" i="2"/>
  <c r="T262" i="2"/>
  <c r="R262" i="2"/>
  <c r="P262" i="2"/>
  <c r="BI260" i="2"/>
  <c r="BH260" i="2"/>
  <c r="BG260" i="2"/>
  <c r="BE260" i="2"/>
  <c r="T260" i="2"/>
  <c r="R260" i="2"/>
  <c r="P260" i="2"/>
  <c r="BI258" i="2"/>
  <c r="BH258" i="2"/>
  <c r="BG258" i="2"/>
  <c r="BE258" i="2"/>
  <c r="T258" i="2"/>
  <c r="R258" i="2"/>
  <c r="P258" i="2"/>
  <c r="BI256" i="2"/>
  <c r="BH256" i="2"/>
  <c r="BG256" i="2"/>
  <c r="BE256" i="2"/>
  <c r="T256" i="2"/>
  <c r="R256" i="2"/>
  <c r="P256" i="2"/>
  <c r="BI253" i="2"/>
  <c r="BH253" i="2"/>
  <c r="BG253" i="2"/>
  <c r="BE253" i="2"/>
  <c r="T253" i="2"/>
  <c r="R253" i="2"/>
  <c r="P253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2" i="2"/>
  <c r="BH232" i="2"/>
  <c r="BG232" i="2"/>
  <c r="BE232" i="2"/>
  <c r="T232" i="2"/>
  <c r="R232" i="2"/>
  <c r="P232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5" i="2"/>
  <c r="BH215" i="2"/>
  <c r="BG215" i="2"/>
  <c r="BE215" i="2"/>
  <c r="T215" i="2"/>
  <c r="R215" i="2"/>
  <c r="P215" i="2"/>
  <c r="BI211" i="2"/>
  <c r="BH211" i="2"/>
  <c r="BG211" i="2"/>
  <c r="BE211" i="2"/>
  <c r="T211" i="2"/>
  <c r="R211" i="2"/>
  <c r="P211" i="2"/>
  <c r="BI207" i="2"/>
  <c r="BH207" i="2"/>
  <c r="BG207" i="2"/>
  <c r="BE207" i="2"/>
  <c r="T207" i="2"/>
  <c r="R207" i="2"/>
  <c r="P207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5" i="2"/>
  <c r="BH195" i="2"/>
  <c r="BG195" i="2"/>
  <c r="BE195" i="2"/>
  <c r="T195" i="2"/>
  <c r="R195" i="2"/>
  <c r="P195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R188" i="2"/>
  <c r="P188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R134" i="2"/>
  <c r="P134" i="2"/>
  <c r="J128" i="2"/>
  <c r="J127" i="2"/>
  <c r="F127" i="2"/>
  <c r="F125" i="2"/>
  <c r="E123" i="2"/>
  <c r="J92" i="2"/>
  <c r="J91" i="2"/>
  <c r="F91" i="2"/>
  <c r="F89" i="2"/>
  <c r="E87" i="2"/>
  <c r="J18" i="2"/>
  <c r="E18" i="2"/>
  <c r="F128" i="2" s="1"/>
  <c r="J17" i="2"/>
  <c r="J12" i="2"/>
  <c r="J125" i="2"/>
  <c r="E7" i="2"/>
  <c r="E121" i="2"/>
  <c r="L90" i="1"/>
  <c r="AM90" i="1"/>
  <c r="AM89" i="1"/>
  <c r="L89" i="1"/>
  <c r="AM87" i="1"/>
  <c r="L87" i="1"/>
  <c r="L85" i="1"/>
  <c r="L84" i="1"/>
  <c r="J416" i="2"/>
  <c r="J401" i="2"/>
  <c r="J391" i="2"/>
  <c r="J374" i="2"/>
  <c r="J366" i="2"/>
  <c r="J356" i="2"/>
  <c r="J336" i="2"/>
  <c r="J333" i="2"/>
  <c r="BK314" i="2"/>
  <c r="BK300" i="2"/>
  <c r="BK298" i="2"/>
  <c r="J278" i="2"/>
  <c r="BK266" i="2"/>
  <c r="J256" i="2"/>
  <c r="J245" i="2"/>
  <c r="J228" i="2"/>
  <c r="BK221" i="2"/>
  <c r="BK207" i="2"/>
  <c r="BK200" i="2"/>
  <c r="J197" i="2"/>
  <c r="BK184" i="2"/>
  <c r="J176" i="2"/>
  <c r="J157" i="2"/>
  <c r="J146" i="2"/>
  <c r="BK424" i="2"/>
  <c r="BK422" i="2"/>
  <c r="BK403" i="2"/>
  <c r="J395" i="2"/>
  <c r="J377" i="2"/>
  <c r="BK356" i="2"/>
  <c r="BK352" i="2"/>
  <c r="J334" i="2"/>
  <c r="J317" i="2"/>
  <c r="BK308" i="2"/>
  <c r="BK292" i="2"/>
  <c r="J246" i="2"/>
  <c r="J223" i="2"/>
  <c r="BK219" i="2"/>
  <c r="J177" i="2"/>
  <c r="J153" i="2"/>
  <c r="J142" i="2"/>
  <c r="J136" i="2"/>
  <c r="BK414" i="2"/>
  <c r="BK391" i="2"/>
  <c r="BK383" i="2"/>
  <c r="J371" i="2"/>
  <c r="BK360" i="2"/>
  <c r="BK330" i="2"/>
  <c r="J310" i="2"/>
  <c r="J282" i="2"/>
  <c r="J264" i="2"/>
  <c r="BK245" i="2"/>
  <c r="J221" i="2"/>
  <c r="J203" i="2"/>
  <c r="BK190" i="2"/>
  <c r="BK176" i="2"/>
  <c r="J168" i="2"/>
  <c r="BK148" i="2"/>
  <c r="BK401" i="2"/>
  <c r="BK369" i="2"/>
  <c r="J354" i="2"/>
  <c r="BK336" i="2"/>
  <c r="BK315" i="2"/>
  <c r="BK307" i="2"/>
  <c r="J292" i="2"/>
  <c r="BK278" i="2"/>
  <c r="BK256" i="2"/>
  <c r="J240" i="2"/>
  <c r="J227" i="2"/>
  <c r="J207" i="2"/>
  <c r="BK197" i="2"/>
  <c r="J180" i="2"/>
  <c r="BK170" i="2"/>
  <c r="BK163" i="2"/>
  <c r="BK146" i="2"/>
  <c r="BK136" i="2"/>
  <c r="J162" i="3"/>
  <c r="J150" i="3"/>
  <c r="J135" i="3"/>
  <c r="BK126" i="3"/>
  <c r="BK120" i="3"/>
  <c r="BK161" i="3"/>
  <c r="BK151" i="3"/>
  <c r="J144" i="3"/>
  <c r="BK140" i="3"/>
  <c r="BK136" i="3"/>
  <c r="BK124" i="3"/>
  <c r="BK165" i="3"/>
  <c r="J158" i="3"/>
  <c r="BK139" i="3"/>
  <c r="J132" i="3"/>
  <c r="J127" i="3"/>
  <c r="J161" i="3"/>
  <c r="J151" i="3"/>
  <c r="BK145" i="3"/>
  <c r="BK137" i="3"/>
  <c r="J131" i="3"/>
  <c r="BK121" i="3"/>
  <c r="J424" i="2"/>
  <c r="J407" i="2"/>
  <c r="J399" i="2"/>
  <c r="BK385" i="2"/>
  <c r="BK371" i="2"/>
  <c r="BK364" i="2"/>
  <c r="BK344" i="2"/>
  <c r="J335" i="2"/>
  <c r="J330" i="2"/>
  <c r="J311" i="2"/>
  <c r="BK302" i="2"/>
  <c r="J296" i="2"/>
  <c r="J272" i="2"/>
  <c r="J258" i="2"/>
  <c r="BK248" i="2"/>
  <c r="J232" i="2"/>
  <c r="BK227" i="2"/>
  <c r="J219" i="2"/>
  <c r="BK201" i="2"/>
  <c r="J198" i="2"/>
  <c r="J188" i="2"/>
  <c r="BK161" i="2"/>
  <c r="BK153" i="2"/>
  <c r="BK138" i="2"/>
  <c r="AS94" i="1"/>
  <c r="J381" i="2"/>
  <c r="BK372" i="2"/>
  <c r="J350" i="2"/>
  <c r="BK335" i="2"/>
  <c r="BK323" i="2"/>
  <c r="BK313" i="2"/>
  <c r="J307" i="2"/>
  <c r="BK294" i="2"/>
  <c r="BK262" i="2"/>
  <c r="J251" i="2"/>
  <c r="J229" i="2"/>
  <c r="J215" i="2"/>
  <c r="BK182" i="2"/>
  <c r="J170" i="2"/>
  <c r="J148" i="2"/>
  <c r="J423" i="2"/>
  <c r="BK409" i="2"/>
  <c r="J389" i="2"/>
  <c r="J372" i="2"/>
  <c r="J368" i="2"/>
  <c r="J352" i="2"/>
  <c r="J314" i="2"/>
  <c r="J294" i="2"/>
  <c r="J276" i="2"/>
  <c r="BK253" i="2"/>
  <c r="BK246" i="2"/>
  <c r="BK240" i="2"/>
  <c r="BK215" i="2"/>
  <c r="BK192" i="2"/>
  <c r="J184" i="2"/>
  <c r="BK172" i="2"/>
  <c r="BK159" i="2"/>
  <c r="J412" i="2"/>
  <c r="BK399" i="2"/>
  <c r="BK379" i="2"/>
  <c r="J344" i="2"/>
  <c r="BK317" i="2"/>
  <c r="J309" i="2"/>
  <c r="BK299" i="2"/>
  <c r="BK282" i="2"/>
  <c r="J266" i="2"/>
  <c r="BK251" i="2"/>
  <c r="BK232" i="2"/>
  <c r="J201" i="2"/>
  <c r="J195" i="2"/>
  <c r="J172" i="2"/>
  <c r="J167" i="2"/>
  <c r="BK142" i="2"/>
  <c r="BK166" i="3"/>
  <c r="BK153" i="3"/>
  <c r="BK148" i="3"/>
  <c r="J136" i="3"/>
  <c r="BK131" i="3"/>
  <c r="BK122" i="3"/>
  <c r="J165" i="3"/>
  <c r="BK160" i="3"/>
  <c r="J149" i="3"/>
  <c r="J145" i="3"/>
  <c r="J142" i="3"/>
  <c r="J137" i="3"/>
  <c r="BK125" i="3"/>
  <c r="J160" i="3"/>
  <c r="J155" i="3"/>
  <c r="BK150" i="3"/>
  <c r="BK135" i="3"/>
  <c r="J128" i="3"/>
  <c r="J166" i="3"/>
  <c r="BK157" i="3"/>
  <c r="BK152" i="3"/>
  <c r="J143" i="3"/>
  <c r="J134" i="3"/>
  <c r="BK127" i="3"/>
  <c r="BK333" i="2"/>
  <c r="BK296" i="2"/>
  <c r="BK272" i="2"/>
  <c r="J253" i="2"/>
  <c r="BK238" i="2"/>
  <c r="J199" i="2"/>
  <c r="BK180" i="2"/>
  <c r="BK165" i="2"/>
  <c r="BK140" i="2"/>
  <c r="J422" i="2"/>
  <c r="BK407" i="2"/>
  <c r="J385" i="2"/>
  <c r="J379" i="2"/>
  <c r="BK366" i="2"/>
  <c r="BK338" i="2"/>
  <c r="J312" i="2"/>
  <c r="J308" i="2"/>
  <c r="J267" i="2"/>
  <c r="J250" i="2"/>
  <c r="BK222" i="2"/>
  <c r="J211" i="2"/>
  <c r="J202" i="2"/>
  <c r="BK188" i="2"/>
  <c r="BK174" i="2"/>
  <c r="J163" i="2"/>
  <c r="J409" i="2"/>
  <c r="J397" i="2"/>
  <c r="BK350" i="2"/>
  <c r="BK332" i="2"/>
  <c r="BK312" i="2"/>
  <c r="J298" i="2"/>
  <c r="BK276" i="2"/>
  <c r="BK264" i="2"/>
  <c r="BK244" i="2"/>
  <c r="BK228" i="2"/>
  <c r="BK211" i="2"/>
  <c r="BK198" i="2"/>
  <c r="J182" i="2"/>
  <c r="BK168" i="2"/>
  <c r="J161" i="2"/>
  <c r="J144" i="2"/>
  <c r="J134" i="2"/>
  <c r="J159" i="3"/>
  <c r="BK144" i="3"/>
  <c r="BK134" i="3"/>
  <c r="BK128" i="3"/>
  <c r="J121" i="3"/>
  <c r="BK162" i="3"/>
  <c r="BK158" i="3"/>
  <c r="J148" i="3"/>
  <c r="BK143" i="3"/>
  <c r="J139" i="3"/>
  <c r="J130" i="3"/>
  <c r="J122" i="3"/>
  <c r="BK163" i="3"/>
  <c r="BK154" i="3"/>
  <c r="BK142" i="3"/>
  <c r="BK130" i="3"/>
  <c r="J126" i="3"/>
  <c r="J164" i="3"/>
  <c r="BK155" i="3"/>
  <c r="BK149" i="3"/>
  <c r="BK141" i="3"/>
  <c r="J133" i="3"/>
  <c r="J124" i="3"/>
  <c r="BK412" i="2"/>
  <c r="J405" i="2"/>
  <c r="BK395" i="2"/>
  <c r="BK377" i="2"/>
  <c r="BK368" i="2"/>
  <c r="J360" i="2"/>
  <c r="J341" i="2"/>
  <c r="BK334" i="2"/>
  <c r="J321" i="2"/>
  <c r="BK310" i="2"/>
  <c r="J299" i="2"/>
  <c r="J280" i="2"/>
  <c r="J260" i="2"/>
  <c r="BK250" i="2"/>
  <c r="J238" i="2"/>
  <c r="BK229" i="2"/>
  <c r="BK223" i="2"/>
  <c r="BK203" i="2"/>
  <c r="BK199" i="2"/>
  <c r="J192" i="2"/>
  <c r="BK178" i="2"/>
  <c r="J159" i="2"/>
  <c r="J151" i="2"/>
  <c r="BK134" i="2"/>
  <c r="BK423" i="2"/>
  <c r="J414" i="2"/>
  <c r="BK397" i="2"/>
  <c r="BK389" i="2"/>
  <c r="BK374" i="2"/>
  <c r="BK354" i="2"/>
  <c r="BK341" i="2"/>
  <c r="J332" i="2"/>
  <c r="J315" i="2"/>
  <c r="BK311" i="2"/>
  <c r="J300" i="2"/>
  <c r="J289" i="2"/>
  <c r="BK260" i="2"/>
  <c r="J239" i="2"/>
  <c r="J222" i="2"/>
  <c r="BK195" i="2"/>
  <c r="J174" i="2"/>
  <c r="BK151" i="2"/>
  <c r="J138" i="2"/>
  <c r="BK416" i="2"/>
  <c r="J403" i="2"/>
  <c r="BK381" i="2"/>
  <c r="J369" i="2"/>
  <c r="J323" i="2"/>
  <c r="BK309" i="2"/>
  <c r="BK280" i="2"/>
  <c r="BK258" i="2"/>
  <c r="J248" i="2"/>
  <c r="J244" i="2"/>
  <c r="J220" i="2"/>
  <c r="BK202" i="2"/>
  <c r="BK177" i="2"/>
  <c r="BK167" i="2"/>
  <c r="BK144" i="2"/>
  <c r="BK405" i="2"/>
  <c r="J383" i="2"/>
  <c r="J364" i="2"/>
  <c r="J338" i="2"/>
  <c r="BK321" i="2"/>
  <c r="J313" i="2"/>
  <c r="J302" i="2"/>
  <c r="BK289" i="2"/>
  <c r="BK267" i="2"/>
  <c r="J262" i="2"/>
  <c r="BK239" i="2"/>
  <c r="BK220" i="2"/>
  <c r="J200" i="2"/>
  <c r="J190" i="2"/>
  <c r="J178" i="2"/>
  <c r="J165" i="2"/>
  <c r="BK157" i="2"/>
  <c r="J140" i="2"/>
  <c r="J163" i="3"/>
  <c r="J152" i="3"/>
  <c r="J138" i="3"/>
  <c r="BK133" i="3"/>
  <c r="J123" i="3"/>
  <c r="BK146" i="3"/>
  <c r="J141" i="3"/>
  <c r="J129" i="3"/>
  <c r="J120" i="3"/>
  <c r="BK164" i="3"/>
  <c r="J157" i="3"/>
  <c r="J153" i="3"/>
  <c r="BK138" i="3"/>
  <c r="BK129" i="3"/>
  <c r="J125" i="3"/>
  <c r="BK159" i="3"/>
  <c r="J154" i="3"/>
  <c r="J146" i="3"/>
  <c r="J140" i="3"/>
  <c r="BK132" i="3"/>
  <c r="BK123" i="3"/>
  <c r="BK133" i="2" l="1"/>
  <c r="P175" i="2"/>
  <c r="R194" i="2"/>
  <c r="BK231" i="2"/>
  <c r="J231" i="2"/>
  <c r="J101" i="2"/>
  <c r="BK255" i="2"/>
  <c r="J255" i="2" s="1"/>
  <c r="J102" i="2" s="1"/>
  <c r="R291" i="2"/>
  <c r="P301" i="2"/>
  <c r="T376" i="2"/>
  <c r="T375" i="2"/>
  <c r="P411" i="2"/>
  <c r="P410" i="2"/>
  <c r="T415" i="2"/>
  <c r="P119" i="3"/>
  <c r="T133" i="2"/>
  <c r="T175" i="2"/>
  <c r="T194" i="2"/>
  <c r="R231" i="2"/>
  <c r="T255" i="2"/>
  <c r="T291" i="2"/>
  <c r="R301" i="2"/>
  <c r="P376" i="2"/>
  <c r="P375" i="2"/>
  <c r="BK411" i="2"/>
  <c r="J411" i="2" s="1"/>
  <c r="J110" i="2" s="1"/>
  <c r="BK415" i="2"/>
  <c r="J415" i="2"/>
  <c r="J111" i="2" s="1"/>
  <c r="T119" i="3"/>
  <c r="P147" i="3"/>
  <c r="R133" i="2"/>
  <c r="R175" i="2"/>
  <c r="BK194" i="2"/>
  <c r="J194" i="2"/>
  <c r="J100" i="2"/>
  <c r="T231" i="2"/>
  <c r="R255" i="2"/>
  <c r="BK291" i="2"/>
  <c r="J291" i="2"/>
  <c r="J104" i="2" s="1"/>
  <c r="BK301" i="2"/>
  <c r="J301" i="2"/>
  <c r="J105" i="2"/>
  <c r="BK376" i="2"/>
  <c r="BK375" i="2"/>
  <c r="J375" i="2"/>
  <c r="J107" i="2"/>
  <c r="T411" i="2"/>
  <c r="T410" i="2"/>
  <c r="P415" i="2"/>
  <c r="BK119" i="3"/>
  <c r="BK118" i="3" s="1"/>
  <c r="J118" i="3" s="1"/>
  <c r="J96" i="3" s="1"/>
  <c r="BK147" i="3"/>
  <c r="J147" i="3" s="1"/>
  <c r="J98" i="3" s="1"/>
  <c r="R147" i="3"/>
  <c r="P133" i="2"/>
  <c r="BK175" i="2"/>
  <c r="J175" i="2"/>
  <c r="J99" i="2"/>
  <c r="P194" i="2"/>
  <c r="P231" i="2"/>
  <c r="P255" i="2"/>
  <c r="P291" i="2"/>
  <c r="T301" i="2"/>
  <c r="R376" i="2"/>
  <c r="R375" i="2"/>
  <c r="R411" i="2"/>
  <c r="R410" i="2"/>
  <c r="R415" i="2"/>
  <c r="R119" i="3"/>
  <c r="R118" i="3"/>
  <c r="T147" i="3"/>
  <c r="BK373" i="2"/>
  <c r="J373" i="2"/>
  <c r="J106" i="2"/>
  <c r="BK288" i="2"/>
  <c r="J288" i="2" s="1"/>
  <c r="J103" i="2" s="1"/>
  <c r="J376" i="2"/>
  <c r="J108" i="2"/>
  <c r="J89" i="3"/>
  <c r="E108" i="3"/>
  <c r="BF121" i="3"/>
  <c r="BF127" i="3"/>
  <c r="BF129" i="3"/>
  <c r="BF132" i="3"/>
  <c r="BF142" i="3"/>
  <c r="BF149" i="3"/>
  <c r="BF150" i="3"/>
  <c r="BF155" i="3"/>
  <c r="BF157" i="3"/>
  <c r="BF163" i="3"/>
  <c r="BF166" i="3"/>
  <c r="J133" i="2"/>
  <c r="J98" i="2"/>
  <c r="F92" i="3"/>
  <c r="BF123" i="3"/>
  <c r="BF124" i="3"/>
  <c r="BF125" i="3"/>
  <c r="BF126" i="3"/>
  <c r="BF130" i="3"/>
  <c r="BF131" i="3"/>
  <c r="BF135" i="3"/>
  <c r="BF138" i="3"/>
  <c r="BF146" i="3"/>
  <c r="BF151" i="3"/>
  <c r="BF153" i="3"/>
  <c r="BF158" i="3"/>
  <c r="BF159" i="3"/>
  <c r="BF122" i="3"/>
  <c r="BF136" i="3"/>
  <c r="BF140" i="3"/>
  <c r="BF141" i="3"/>
  <c r="BF144" i="3"/>
  <c r="BF145" i="3"/>
  <c r="BF152" i="3"/>
  <c r="BF161" i="3"/>
  <c r="BF164" i="3"/>
  <c r="BF120" i="3"/>
  <c r="BF128" i="3"/>
  <c r="BF133" i="3"/>
  <c r="BF134" i="3"/>
  <c r="BF137" i="3"/>
  <c r="BF139" i="3"/>
  <c r="BF143" i="3"/>
  <c r="BF148" i="3"/>
  <c r="BF154" i="3"/>
  <c r="BF160" i="3"/>
  <c r="BF162" i="3"/>
  <c r="BF165" i="3"/>
  <c r="F92" i="2"/>
  <c r="BF151" i="2"/>
  <c r="BF153" i="2"/>
  <c r="BF159" i="2"/>
  <c r="BF161" i="2"/>
  <c r="BF165" i="2"/>
  <c r="BF172" i="2"/>
  <c r="BF174" i="2"/>
  <c r="BF178" i="2"/>
  <c r="BF180" i="2"/>
  <c r="BF182" i="2"/>
  <c r="BF188" i="2"/>
  <c r="BF192" i="2"/>
  <c r="BF200" i="2"/>
  <c r="BF201" i="2"/>
  <c r="BF207" i="2"/>
  <c r="BF223" i="2"/>
  <c r="BF229" i="2"/>
  <c r="BF239" i="2"/>
  <c r="BF248" i="2"/>
  <c r="BF260" i="2"/>
  <c r="BF264" i="2"/>
  <c r="BF267" i="2"/>
  <c r="BF282" i="2"/>
  <c r="BF298" i="2"/>
  <c r="BF308" i="2"/>
  <c r="BF309" i="2"/>
  <c r="BF310" i="2"/>
  <c r="BF321" i="2"/>
  <c r="BF336" i="2"/>
  <c r="BF341" i="2"/>
  <c r="BF352" i="2"/>
  <c r="BF354" i="2"/>
  <c r="BF364" i="2"/>
  <c r="BF369" i="2"/>
  <c r="BF381" i="2"/>
  <c r="BF385" i="2"/>
  <c r="E85" i="2"/>
  <c r="BF138" i="2"/>
  <c r="BF142" i="2"/>
  <c r="BF146" i="2"/>
  <c r="BF163" i="2"/>
  <c r="BF203" i="2"/>
  <c r="BF211" i="2"/>
  <c r="BF215" i="2"/>
  <c r="BF220" i="2"/>
  <c r="BF250" i="2"/>
  <c r="BF253" i="2"/>
  <c r="BF266" i="2"/>
  <c r="BF278" i="2"/>
  <c r="BF280" i="2"/>
  <c r="BF289" i="2"/>
  <c r="BF292" i="2"/>
  <c r="BF294" i="2"/>
  <c r="BF307" i="2"/>
  <c r="BF311" i="2"/>
  <c r="BF312" i="2"/>
  <c r="BF313" i="2"/>
  <c r="BF315" i="2"/>
  <c r="BF317" i="2"/>
  <c r="BF334" i="2"/>
  <c r="BF360" i="2"/>
  <c r="BF366" i="2"/>
  <c r="BF368" i="2"/>
  <c r="BF372" i="2"/>
  <c r="BF379" i="2"/>
  <c r="BF395" i="2"/>
  <c r="BF401" i="2"/>
  <c r="BF403" i="2"/>
  <c r="BF405" i="2"/>
  <c r="BF423" i="2"/>
  <c r="J89" i="2"/>
  <c r="BF134" i="2"/>
  <c r="BF140" i="2"/>
  <c r="BF167" i="2"/>
  <c r="BF168" i="2"/>
  <c r="BF170" i="2"/>
  <c r="BF176" i="2"/>
  <c r="BF195" i="2"/>
  <c r="BF202" i="2"/>
  <c r="BF219" i="2"/>
  <c r="BF221" i="2"/>
  <c r="BF222" i="2"/>
  <c r="BF227" i="2"/>
  <c r="BF238" i="2"/>
  <c r="BF245" i="2"/>
  <c r="BF246" i="2"/>
  <c r="BF251" i="2"/>
  <c r="BF258" i="2"/>
  <c r="BF262" i="2"/>
  <c r="BF296" i="2"/>
  <c r="BF299" i="2"/>
  <c r="BF300" i="2"/>
  <c r="BF314" i="2"/>
  <c r="BF330" i="2"/>
  <c r="BF333" i="2"/>
  <c r="BF335" i="2"/>
  <c r="BF344" i="2"/>
  <c r="BF356" i="2"/>
  <c r="BF374" i="2"/>
  <c r="BF377" i="2"/>
  <c r="BF389" i="2"/>
  <c r="BF391" i="2"/>
  <c r="BF397" i="2"/>
  <c r="BF399" i="2"/>
  <c r="BF409" i="2"/>
  <c r="BF412" i="2"/>
  <c r="BF414" i="2"/>
  <c r="BF416" i="2"/>
  <c r="BF424" i="2"/>
  <c r="BF136" i="2"/>
  <c r="BF144" i="2"/>
  <c r="BF148" i="2"/>
  <c r="BF157" i="2"/>
  <c r="BF177" i="2"/>
  <c r="BF184" i="2"/>
  <c r="BF190" i="2"/>
  <c r="BF197" i="2"/>
  <c r="BF198" i="2"/>
  <c r="BF199" i="2"/>
  <c r="BF228" i="2"/>
  <c r="BF232" i="2"/>
  <c r="BF240" i="2"/>
  <c r="BF244" i="2"/>
  <c r="BF256" i="2"/>
  <c r="BF272" i="2"/>
  <c r="BF276" i="2"/>
  <c r="BF302" i="2"/>
  <c r="BF323" i="2"/>
  <c r="BF332" i="2"/>
  <c r="BF338" i="2"/>
  <c r="BF350" i="2"/>
  <c r="BF371" i="2"/>
  <c r="BF383" i="2"/>
  <c r="BF407" i="2"/>
  <c r="BF422" i="2"/>
  <c r="F36" i="2"/>
  <c r="BC95" i="1"/>
  <c r="F35" i="3"/>
  <c r="BB96" i="1" s="1"/>
  <c r="F36" i="3"/>
  <c r="BC96" i="1"/>
  <c r="J33" i="2"/>
  <c r="AV95" i="1" s="1"/>
  <c r="F37" i="2"/>
  <c r="BD95" i="1"/>
  <c r="J33" i="3"/>
  <c r="AV96" i="1" s="1"/>
  <c r="F33" i="2"/>
  <c r="AZ95" i="1"/>
  <c r="F35" i="2"/>
  <c r="BB95" i="1" s="1"/>
  <c r="F33" i="3"/>
  <c r="AZ96" i="1"/>
  <c r="F37" i="3"/>
  <c r="BD96" i="1" s="1"/>
  <c r="T118" i="3" l="1"/>
  <c r="P118" i="3"/>
  <c r="AU96" i="1"/>
  <c r="R132" i="2"/>
  <c r="R131" i="2" s="1"/>
  <c r="T132" i="2"/>
  <c r="T131" i="2"/>
  <c r="P132" i="2"/>
  <c r="P131" i="2" s="1"/>
  <c r="AU95" i="1" s="1"/>
  <c r="BK132" i="2"/>
  <c r="BK410" i="2"/>
  <c r="J410" i="2" s="1"/>
  <c r="J109" i="2" s="1"/>
  <c r="J119" i="3"/>
  <c r="J97" i="3"/>
  <c r="J30" i="3"/>
  <c r="AG96" i="1"/>
  <c r="AN96" i="1" s="1"/>
  <c r="J34" i="2"/>
  <c r="AW95" i="1" s="1"/>
  <c r="AT95" i="1" s="1"/>
  <c r="F34" i="2"/>
  <c r="BA95" i="1"/>
  <c r="BC94" i="1"/>
  <c r="W32" i="1" s="1"/>
  <c r="J34" i="3"/>
  <c r="AW96" i="1"/>
  <c r="AT96" i="1"/>
  <c r="BB94" i="1"/>
  <c r="W31" i="1"/>
  <c r="AZ94" i="1"/>
  <c r="AV94" i="1" s="1"/>
  <c r="AK29" i="1" s="1"/>
  <c r="BD94" i="1"/>
  <c r="W33" i="1"/>
  <c r="F34" i="3"/>
  <c r="BA96" i="1"/>
  <c r="BK131" i="2" l="1"/>
  <c r="J131" i="2"/>
  <c r="J132" i="2"/>
  <c r="J97" i="2"/>
  <c r="J39" i="3"/>
  <c r="J30" i="2"/>
  <c r="AG95" i="1"/>
  <c r="AG94" i="1"/>
  <c r="AK26" i="1" s="1"/>
  <c r="AU94" i="1"/>
  <c r="BA94" i="1"/>
  <c r="W30" i="1"/>
  <c r="AX94" i="1"/>
  <c r="W29" i="1"/>
  <c r="AY94" i="1"/>
  <c r="J39" i="2" l="1"/>
  <c r="J96" i="2"/>
  <c r="AN95" i="1"/>
  <c r="AW94" i="1"/>
  <c r="AK30" i="1" s="1"/>
  <c r="AK35" i="1" s="1"/>
  <c r="AT94" i="1" l="1"/>
  <c r="AN94" i="1"/>
</calcChain>
</file>

<file path=xl/sharedStrings.xml><?xml version="1.0" encoding="utf-8"?>
<sst xmlns="http://schemas.openxmlformats.org/spreadsheetml/2006/main" count="4298" uniqueCount="898">
  <si>
    <t>Export Komplet</t>
  </si>
  <si>
    <t/>
  </si>
  <si>
    <t>2.0</t>
  </si>
  <si>
    <t>ZAMOK</t>
  </si>
  <si>
    <t>False</t>
  </si>
  <si>
    <t>{71e5d500-5a96-4b6f-99a1-2570e5d141fb}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</si>
  <si>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</si>
  <si>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</si>
  <si>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</si>
  <si>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</si>
  <si>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</si>
  <si>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</si>
  <si>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</si>
  <si>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</si>
  <si>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Sanácia mostu ev.č. 526-048, Hnúšťa</t>
  </si>
  <si>
    <t>JKSO:</t>
  </si>
  <si>
    <t>KS:</t>
  </si>
  <si>
    <t>Miesto:</t>
  </si>
  <si>
    <t>Hnúšťa</t>
  </si>
  <si>
    <t>Dátum:</t>
  </si>
  <si>
    <t>29. 6. 2022</t>
  </si>
  <si>
    <t>Objednávateľ:</t>
  </si>
  <si>
    <t>IČO:</t>
  </si>
  <si>
    <t>IČ DPH:</t>
  </si>
  <si>
    <t>Zhotoviteľ:</t>
  </si>
  <si>
    <t>Vyplň údaj</t>
  </si>
  <si>
    <t>Projektant:</t>
  </si>
  <si>
    <t xml:space="preserve">HADE s.r.o., Jarabinková 8D, 82109 Bratislava  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</si>
  <si>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</si>
  <si>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</si>
  <si>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</si>
  <si>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</si>
  <si>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</si>
  <si>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</si>
  <si>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</si>
  <si>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</si>
  <si>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</si>
  <si>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</si>
  <si>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</si>
  <si>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</si>
  <si>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</si>
  <si>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</si>
  <si>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</si>
  <si>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</si>
  <si>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</si>
  <si>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</si>
  <si>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</si>
  <si>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</si>
  <si>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</si>
  <si>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</si>
  <si>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</si>
  <si>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</si>
  <si>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</si>
  <si>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</si>
  <si>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</si>
  <si>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</si>
  <si>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</si>
  <si>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</si>
  <si>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</si>
  <si>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</si>
  <si>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</si>
  <si>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</si>
  <si>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</si>
  <si>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</si>
  <si>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</si>
  <si>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</si>
  <si>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</si>
  <si>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</si>
  <si>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</si>
  <si>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</si>
  <si>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</si>
  <si>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</si>
  <si>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</si>
  <si>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</si>
  <si>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</si>
  <si>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</si>
  <si>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</si>
  <si>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</si>
  <si>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Most ev.č. 526-048, Hnúšťa</t>
  </si>
  <si>
    <t>STA</t>
  </si>
  <si>
    <t>1</t>
  </si>
  <si>
    <t>{161082ed-2a69-4aea-a9e7-7fa845b5e0ee}</t>
  </si>
  <si>
    <t>SO 02</t>
  </si>
  <si>
    <t>Preložka káblov Slovak Telekom</t>
  </si>
  <si>
    <t>{27fa5557-e72b-46fc-baa8-246be6479026}</t>
  </si>
  <si>
    <t>KRYCÍ LIST ROZPOČTU</t>
  </si>
  <si>
    <t>Objekt:</t>
  </si>
  <si>
    <t>SO 01 - Most ev.č. 526-048, Hnúšťa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</si>
  <si>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</si>
  <si>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</si>
  <si>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</si>
  <si>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</si>
  <si>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</si>
  <si>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</si>
  <si>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</si>
  <si>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</si>
  <si>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</si>
  <si>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</si>
  <si>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</si>
  <si>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</si>
  <si>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</si>
  <si>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</si>
  <si>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</si>
  <si>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</si>
  <si>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</si>
  <si>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>M - Práce a dodávky M</t>
  </si>
  <si>
    <t xml:space="preserve">    21-M - Elektromontáže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</si>
  <si>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</si>
  <si>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</si>
  <si>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</si>
  <si>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</si>
  <si>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</si>
  <si>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</si>
  <si>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</si>
  <si>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</si>
  <si>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</si>
  <si>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</si>
  <si>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</si>
  <si>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</si>
  <si>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</si>
  <si>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</si>
  <si>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</si>
  <si>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</si>
  <si>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</si>
  <si>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</si>
  <si>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113152120.S</t>
  </si>
  <si>
    <t>Frézovanie asf. podkladu alebo krytu bez prek., plochy do 500 m2, pruh š. do 0,5 m, hr. 40 mm  0,102 t</t>
  </si>
  <si>
    <t>m2</t>
  </si>
  <si>
    <t>4</t>
  </si>
  <si>
    <t>2</t>
  </si>
  <si>
    <t>1845351764</t>
  </si>
  <si>
    <t>VV</t>
  </si>
  <si>
    <t>"frézovanie vozovky v napojeniach"    44,8+54,5</t>
  </si>
  <si>
    <t>113152140.S</t>
  </si>
  <si>
    <t>Frézovanie asf. podkladu alebo krytu bez prek., plochy do 500 m2, pruh š. do 0,5 m, hr. 100 mm  0,254 t</t>
  </si>
  <si>
    <t>1219390757</t>
  </si>
  <si>
    <t>"pred a za mostom"      92,9+114,9+86,7+42,8</t>
  </si>
  <si>
    <t>3</t>
  </si>
  <si>
    <t>113152150.S</t>
  </si>
  <si>
    <t>Frézovanie asf. podkladu alebo krytu bez prek., plochy do 500 m2, pruh š. do 0,5 m, hr. 210 mm  0,254 t</t>
  </si>
  <si>
    <t>-1326540568</t>
  </si>
  <si>
    <t>"frezovanie vozovky na moste hr. 160-260mm (priemer 210mm)"     16,425*9,99</t>
  </si>
  <si>
    <t>113307223.S</t>
  </si>
  <si>
    <t>Odstránenie podkladu v ploche nad 200 m2 z kameniva hrubého drveného, hr.200 do 300 m,  -0,40000t</t>
  </si>
  <si>
    <t>-1300139795</t>
  </si>
  <si>
    <t>"odbúranie vrstiev vozovky v prechodovej oblast, odhad hrúbky"     114,9+86,7</t>
  </si>
  <si>
    <t>5</t>
  </si>
  <si>
    <t>113307232.S</t>
  </si>
  <si>
    <t>Odstránenie podkladu v ploche nad 200 m2 z betónu prostého, hr. vrstvy nad 150 do 300 mm,  -0,50000t</t>
  </si>
  <si>
    <t>480628911</t>
  </si>
  <si>
    <t>"odbúranie vrstiev vozovky v prechodovej oblasti, odhad hräbky vrstvy"     114,9+86,7</t>
  </si>
  <si>
    <t>6</t>
  </si>
  <si>
    <t>129103101.S</t>
  </si>
  <si>
    <t xml:space="preserve">Čistenie koryta vodotoku </t>
  </si>
  <si>
    <t>m3</t>
  </si>
  <si>
    <t>-866986754</t>
  </si>
  <si>
    <t>"precistenie koryta potoka"     400,0*0,15</t>
  </si>
  <si>
    <t>7</t>
  </si>
  <si>
    <t>131201101.S</t>
  </si>
  <si>
    <t>Výkop nezapaženej jamy v hornine 3, do 100 m3</t>
  </si>
  <si>
    <t>-77601677</t>
  </si>
  <si>
    <t>"vykopove prace pre založenie sikmych krídel, sklon svahu 1:1"     31,2</t>
  </si>
  <si>
    <t>8</t>
  </si>
  <si>
    <t>131201201.S</t>
  </si>
  <si>
    <t>Výkop zapaženej jamy v hornine 3, do 100 m3</t>
  </si>
  <si>
    <t>1651437511</t>
  </si>
  <si>
    <t>"vykopové práce pre prechodovú oblasť"    330,0</t>
  </si>
  <si>
    <t>Súčet</t>
  </si>
  <si>
    <t>9</t>
  </si>
  <si>
    <t>151730011.S</t>
  </si>
  <si>
    <t>Paženie do ocelových zápor s odstranením paženia, hĺbky výkopku do 4 m</t>
  </si>
  <si>
    <t>-328235290</t>
  </si>
  <si>
    <t>"medzi etapami"     2,6*9*2</t>
  </si>
  <si>
    <t>10</t>
  </si>
  <si>
    <t>162501122.S</t>
  </si>
  <si>
    <t>Vodorovné premiestnenie výkopku po spevnenej ceste z horniny tr.1-4, nad 100 do 1000 m3 na vzdialenosť do 3000 m</t>
  </si>
  <si>
    <t>741295488</t>
  </si>
  <si>
    <t>"dovoz ornice"     193,0*0,15</t>
  </si>
  <si>
    <t>"odvoz nevhodnej zeminy zo stavby"     330,0*0,5+31,2*0,5</t>
  </si>
  <si>
    <t>11</t>
  </si>
  <si>
    <t>162501123.S</t>
  </si>
  <si>
    <t>Vodorovné premiestnenie výkopku po spevnenej ceste z horniny tr.1-4, nad 100 do 1000 m3, príplatok k cene za každých ďalšich a začatých 1000 m</t>
  </si>
  <si>
    <t>-1751876240</t>
  </si>
  <si>
    <t>209,55*17 'Prepočítané koeficientom množstva</t>
  </si>
  <si>
    <t>12</t>
  </si>
  <si>
    <t>167101101.S</t>
  </si>
  <si>
    <t>Nakladanie neuľahnutého výkopku z hornín tr.1-4 do 100 m3</t>
  </si>
  <si>
    <t>-1451506319</t>
  </si>
  <si>
    <t>"ornica pre zahumusovanie"     193,0*0,15</t>
  </si>
  <si>
    <t>13</t>
  </si>
  <si>
    <t>171203211.S</t>
  </si>
  <si>
    <t>Uloženie netried. sypanín z hornín 1 až 4, bez zhutnenia s prímesou ílovej hliny do 20 % objemu</t>
  </si>
  <si>
    <t>1900605622</t>
  </si>
  <si>
    <t>"zemny val pre usmernenie potoka, malo priepustna zemina, nezhutnene"     116,1</t>
  </si>
  <si>
    <t>14</t>
  </si>
  <si>
    <t>171209002.S</t>
  </si>
  <si>
    <t>Poplatok za skladovanie - zemina a kamenivo (17 05) ostatné</t>
  </si>
  <si>
    <t>t</t>
  </si>
  <si>
    <t>292055199</t>
  </si>
  <si>
    <t>"poplatok za skládku nevhodnej zeminy"     180,6*1,8</t>
  </si>
  <si>
    <t>15</t>
  </si>
  <si>
    <t>175101202.S</t>
  </si>
  <si>
    <t>Obsyp objektov sypaninou z vhodných hornín 1 až 4 s prehodením sypaniny</t>
  </si>
  <si>
    <t>2059435204</t>
  </si>
  <si>
    <t>"spätné zásypy z nakupovaného materiálu"     286,1</t>
  </si>
  <si>
    <t>16</t>
  </si>
  <si>
    <t>180401212.S</t>
  </si>
  <si>
    <t>Založenie trávnika lúčneho výsevom na svahu nad 1:5 do 1:2</t>
  </si>
  <si>
    <t>2090715985</t>
  </si>
  <si>
    <t>17</t>
  </si>
  <si>
    <t>M</t>
  </si>
  <si>
    <t>005720001400.S</t>
  </si>
  <si>
    <t>Osivá tráv - semená parkovej zmesi</t>
  </si>
  <si>
    <t>kg</t>
  </si>
  <si>
    <t>510333486</t>
  </si>
  <si>
    <t>193*0,0309 'Prepočítané koeficientom množstva</t>
  </si>
  <si>
    <t>18</t>
  </si>
  <si>
    <t>181301102.S</t>
  </si>
  <si>
    <t>Rozprestretie ornice v rovine, plocha do 500 m2, hr.do 150 mm</t>
  </si>
  <si>
    <t>1829260633</t>
  </si>
  <si>
    <t>"zahumusovanie svahov"     193,0</t>
  </si>
  <si>
    <t>19</t>
  </si>
  <si>
    <t>184802710R.S</t>
  </si>
  <si>
    <t>Mechanické čistenie plôch</t>
  </si>
  <si>
    <t>-1783465211</t>
  </si>
  <si>
    <t>"vycistenie okolia mosta"     945,0</t>
  </si>
  <si>
    <t>185803112.S</t>
  </si>
  <si>
    <t>Ošetrenie trávnika na svahu nad 1:5 do 1:2</t>
  </si>
  <si>
    <t>1638504991</t>
  </si>
  <si>
    <t>Zakladanie</t>
  </si>
  <si>
    <t>21</t>
  </si>
  <si>
    <t>226941111.S</t>
  </si>
  <si>
    <t>Osadenie oceľových zápor pre paženie hĺbených výkopov, dĺžky do 8 m</t>
  </si>
  <si>
    <t>m</t>
  </si>
  <si>
    <t>677056929</t>
  </si>
  <si>
    <t>22</t>
  </si>
  <si>
    <t>134870001130.S</t>
  </si>
  <si>
    <t>Oceľový nosník HEB 160, z valcovanej ocele S235JR</t>
  </si>
  <si>
    <t>-1500576734</t>
  </si>
  <si>
    <t>23</t>
  </si>
  <si>
    <t>229942113.S</t>
  </si>
  <si>
    <t>Rúrkové mikropilóty tlakové i ťahové z ocele 11 523 časť hladká, pri priemere nad 105 do 115 mm</t>
  </si>
  <si>
    <t>1209258392</t>
  </si>
  <si>
    <t>11*2*7,4</t>
  </si>
  <si>
    <t>24</t>
  </si>
  <si>
    <t>229946113.S</t>
  </si>
  <si>
    <t>Hlava rúrkovej mikropilóty namáhanej len tlakom pri priemere mikropilóty nad 105 do 115 mm</t>
  </si>
  <si>
    <t>ks</t>
  </si>
  <si>
    <t>-609251857</t>
  </si>
  <si>
    <t>11*2</t>
  </si>
  <si>
    <t>25</t>
  </si>
  <si>
    <t>262303572</t>
  </si>
  <si>
    <t>Vrty pre injektáž zvislé povrchové, D nad 195 do 245 mm v hĺbke 0 - 25 m, v hornine III</t>
  </si>
  <si>
    <t>1034073110</t>
  </si>
  <si>
    <t>2*11*7</t>
  </si>
  <si>
    <t>26</t>
  </si>
  <si>
    <t>271571111.S</t>
  </si>
  <si>
    <t>Vankúše zhutnené pod základy zo štrkopiesku</t>
  </si>
  <si>
    <t>-944798708</t>
  </si>
  <si>
    <t>"štrkový vankúš"      19,2</t>
  </si>
  <si>
    <t>"prechodove bloky - strkovy podsyp"     1,0</t>
  </si>
  <si>
    <t>27</t>
  </si>
  <si>
    <t>271573001.S</t>
  </si>
  <si>
    <t>Násyp pod základové konštrukcie so zhutnením zo štrkopiesku fr.0-32 mm</t>
  </si>
  <si>
    <t>-1143089489</t>
  </si>
  <si>
    <t>"štrkopiesok pod schodisko"     0,9</t>
  </si>
  <si>
    <t>28</t>
  </si>
  <si>
    <t>274311117.S</t>
  </si>
  <si>
    <t>Základové pásy, prahy, vence mostných konštrukcií z betónu prostého tr. C 25/30</t>
  </si>
  <si>
    <t>1012117813</t>
  </si>
  <si>
    <t>"podkladný betón pod schodisko"     2,8</t>
  </si>
  <si>
    <t>29</t>
  </si>
  <si>
    <t>281602211.S</t>
  </si>
  <si>
    <t>Injektovanie povrchové s dvojitým obturátorom mikropilót alebo kotiev tlakom do 0, 6 MPa (m)</t>
  </si>
  <si>
    <t>-1513858100</t>
  </si>
  <si>
    <t>11*2*7</t>
  </si>
  <si>
    <t>Zvislé a kompletné konštrukcie</t>
  </si>
  <si>
    <t>30</t>
  </si>
  <si>
    <t>317141111.S</t>
  </si>
  <si>
    <t>Osadenie ríms z kompozitného materiálu s kotvením dĺžky do 2 m</t>
  </si>
  <si>
    <t>1619425020</t>
  </si>
  <si>
    <t>" dlzka 50m = 50ks"     50,0</t>
  </si>
  <si>
    <t>31</t>
  </si>
  <si>
    <t>593200</t>
  </si>
  <si>
    <t>Rímsový prefabrikát kompozitný</t>
  </si>
  <si>
    <t>-751543714</t>
  </si>
  <si>
    <t>32</t>
  </si>
  <si>
    <t>317171121.S</t>
  </si>
  <si>
    <t>Kotvenie monolitického betónu rímsy do mostovky kotvou do vývrtu</t>
  </si>
  <si>
    <t>-1853474443</t>
  </si>
  <si>
    <t>33</t>
  </si>
  <si>
    <t>317321119.S</t>
  </si>
  <si>
    <t>Mostové rímsy z betónu železového triedy C 35/45 s PP vláknami</t>
  </si>
  <si>
    <t>1060626435</t>
  </si>
  <si>
    <t>34</t>
  </si>
  <si>
    <t>317353121.S</t>
  </si>
  <si>
    <t>Debnenie mostných ríms všetkých tvarov - zhotovenie</t>
  </si>
  <si>
    <t>-791484365</t>
  </si>
  <si>
    <t>35</t>
  </si>
  <si>
    <t>317353221.S</t>
  </si>
  <si>
    <t>Debnenie mostových ríms všetkých tvarov - odstránenie</t>
  </si>
  <si>
    <t>-1557296828</t>
  </si>
  <si>
    <t>36</t>
  </si>
  <si>
    <t>317361216.S</t>
  </si>
  <si>
    <t>Výstuž mostných ríms z betonárskej ocele B500 (10505)</t>
  </si>
  <si>
    <t>-1571974977</t>
  </si>
  <si>
    <t>37</t>
  </si>
  <si>
    <t>334313116.S</t>
  </si>
  <si>
    <t>Mostné opory z betónu prostého tr. C 16/20</t>
  </si>
  <si>
    <t>-928672327</t>
  </si>
  <si>
    <t>" podkladný betón pod prechodové dosky"    12,2</t>
  </si>
  <si>
    <t>"podkladný betón po krídla"     14,6</t>
  </si>
  <si>
    <t>38</t>
  </si>
  <si>
    <t>334323128.S</t>
  </si>
  <si>
    <t>Mostné opory a úložné prahy z betónu železového tr. C 30/37</t>
  </si>
  <si>
    <t>-1478842421</t>
  </si>
  <si>
    <t>"nový úložný prah opôr"      50,4</t>
  </si>
  <si>
    <t>"obetónovanie spodnej stavby hrúbky 100 mm"     73,68*0,1*1,2</t>
  </si>
  <si>
    <t>39</t>
  </si>
  <si>
    <t>334323138.S</t>
  </si>
  <si>
    <t>Mostné krídla a záverné stienky z betónu železového tr. C 30/37</t>
  </si>
  <si>
    <t>281741719</t>
  </si>
  <si>
    <t>"nové krídla rovnobežné"     61,9</t>
  </si>
  <si>
    <t>"nové krídla šikmé"     29,5</t>
  </si>
  <si>
    <t>40</t>
  </si>
  <si>
    <t>334351113.S</t>
  </si>
  <si>
    <t>Debnenie mostných konštrukcií-krídiel, stien výšky do 20 m, zhotovenie</t>
  </si>
  <si>
    <t>-333769846</t>
  </si>
  <si>
    <t>"nové krídla rovnobežné"     151,9</t>
  </si>
  <si>
    <t>"nové krídla šikmé"     75,5</t>
  </si>
  <si>
    <t>41</t>
  </si>
  <si>
    <t>334351115.S</t>
  </si>
  <si>
    <t>Debnenie mostných konštrukcií-úložných prahov výšky do 20 m, zhotovenie</t>
  </si>
  <si>
    <t>-1878198840</t>
  </si>
  <si>
    <t>42</t>
  </si>
  <si>
    <t>334351213.S</t>
  </si>
  <si>
    <t>Debnenie mostných konštrukcií-krídiel, stien výšky do 20 m, odstránenie</t>
  </si>
  <si>
    <t>-1388724964</t>
  </si>
  <si>
    <t>43</t>
  </si>
  <si>
    <t>334351215.S</t>
  </si>
  <si>
    <t>Debnenie mostných konštrukcií-úložných prahov výšky do 20 m, odstránenie</t>
  </si>
  <si>
    <t>1571328716</t>
  </si>
  <si>
    <t>44</t>
  </si>
  <si>
    <t>334362116.S</t>
  </si>
  <si>
    <t>Výstuž drieku opôr z betonárskej ocele B500 (10505) mostných konštrukcií</t>
  </si>
  <si>
    <t>-1959768574</t>
  </si>
  <si>
    <t>45</t>
  </si>
  <si>
    <t>334362126.S</t>
  </si>
  <si>
    <t>Výstuž krídel a záverných stienok z betonárskej ocele B500 (10505) mostných konštrukcií</t>
  </si>
  <si>
    <t>-1476785742</t>
  </si>
  <si>
    <t>"nové krídla rovnobežné"     7,2</t>
  </si>
  <si>
    <t>"nové krídla šikmé"     2,3</t>
  </si>
  <si>
    <t>46</t>
  </si>
  <si>
    <t>334362211.S</t>
  </si>
  <si>
    <t>Výstuž opôr, prahov, krídel, pilierov, stĺpov zo zváraných sietí do 3,5 kg/m2 mostných konštrukcií</t>
  </si>
  <si>
    <t>-463403690</t>
  </si>
  <si>
    <t>47</t>
  </si>
  <si>
    <t>341351153R.S</t>
  </si>
  <si>
    <t>Debnenie ríms zabudované</t>
  </si>
  <si>
    <t>1957153701</t>
  </si>
  <si>
    <t>48</t>
  </si>
  <si>
    <t>388995214.S</t>
  </si>
  <si>
    <t>Chránička káblov z rúr HDPE v mostnej rímse nad DN 140 do DN 160</t>
  </si>
  <si>
    <t>-1596912998</t>
  </si>
  <si>
    <t>"na moste"     24,5</t>
  </si>
  <si>
    <t>Vodorovné konštrukcie</t>
  </si>
  <si>
    <t>49</t>
  </si>
  <si>
    <t>421321111R.S</t>
  </si>
  <si>
    <t xml:space="preserve">Mostné nosné konštrukcie </t>
  </si>
  <si>
    <t>971209040</t>
  </si>
  <si>
    <t>obostavaný priestor</t>
  </si>
  <si>
    <t>"spriahajuca doska hr.200mm + prefabrikovane predpate nosniky dl.15m"0,85*11,5*16,33</t>
  </si>
  <si>
    <t>"vratane debnenia a betonarskej vystuze spriahajucej dosky"</t>
  </si>
  <si>
    <t>"vratane dovozu a montaze"</t>
  </si>
  <si>
    <t>50</t>
  </si>
  <si>
    <t>421321218.S</t>
  </si>
  <si>
    <t>Mostné nosné konštrukcie doskové prechodové z betónu železového tr. C 30/37</t>
  </si>
  <si>
    <t>256705291</t>
  </si>
  <si>
    <t>51</t>
  </si>
  <si>
    <t>421321219.S</t>
  </si>
  <si>
    <t>Mostné nosné konštrukcie doskové prechodové z betónu železového tr. C 35/45</t>
  </si>
  <si>
    <t>-861182328</t>
  </si>
  <si>
    <t>52</t>
  </si>
  <si>
    <t>421351212.S</t>
  </si>
  <si>
    <t>Debnenie boku prechodovej dosky konštrukcie mostov - zhotovenie</t>
  </si>
  <si>
    <t>1431720797</t>
  </si>
  <si>
    <t>"debnenie prechodových dosiek"       9,9</t>
  </si>
  <si>
    <t>"debnenie podkladného betónu"     5,9</t>
  </si>
  <si>
    <t>53</t>
  </si>
  <si>
    <t>421351312.S</t>
  </si>
  <si>
    <t>Debnenie boku prechodovej dosky konštrukcie mostov - odstránenie</t>
  </si>
  <si>
    <t>-211127362</t>
  </si>
  <si>
    <t>54</t>
  </si>
  <si>
    <t>421362116.S</t>
  </si>
  <si>
    <t>Výstuž prechodovej dosky z betonárskej ocele B500 (10505) mostných konštrukcií</t>
  </si>
  <si>
    <t>-737541765</t>
  </si>
  <si>
    <t>55</t>
  </si>
  <si>
    <t>430321414.S</t>
  </si>
  <si>
    <t>Schodiskové konštrukcie, betón železový tr. C 25/30</t>
  </si>
  <si>
    <t>915140292</t>
  </si>
  <si>
    <t>"schodisko svahove"     0,8</t>
  </si>
  <si>
    <t>56</t>
  </si>
  <si>
    <t>451475121.S</t>
  </si>
  <si>
    <t>Podkladová vrstva plastbetónová samonivelačná - prvá vrstva hr. 10 mm</t>
  </si>
  <si>
    <t>-313446083</t>
  </si>
  <si>
    <t>"pre vyrovnanie uloznej plochy nosnikov"     0,75*22</t>
  </si>
  <si>
    <t>57</t>
  </si>
  <si>
    <t>451475122.S</t>
  </si>
  <si>
    <t>Podkladová vrstva plastbetónová samonivelačná - každá ďalšia vrstva hr. 10 mm</t>
  </si>
  <si>
    <t>330300664</t>
  </si>
  <si>
    <t>58</t>
  </si>
  <si>
    <t>451478011.S</t>
  </si>
  <si>
    <t>Podkladová vrstva plastbetónová drenážna na moste</t>
  </si>
  <si>
    <t>318282812</t>
  </si>
  <si>
    <t>"drenážny kanálik z plastbetónu fr. 8/16 š. 100mm"    0,11</t>
  </si>
  <si>
    <t>59</t>
  </si>
  <si>
    <t>458501111.S</t>
  </si>
  <si>
    <t>Výplňové kliny za oporou z kameniva ťaženého hutneného po vrstvách</t>
  </si>
  <si>
    <t>767195279</t>
  </si>
  <si>
    <t>"prechodový klin"     156,7</t>
  </si>
  <si>
    <t>Komunikácie</t>
  </si>
  <si>
    <t>60</t>
  </si>
  <si>
    <t>564861115.S</t>
  </si>
  <si>
    <t>Podklad zo štrkodrviny s rozprestretím a zhutnením, po zhutnení hr. 240 mm</t>
  </si>
  <si>
    <t>-358734444</t>
  </si>
  <si>
    <t>114,9+86,7</t>
  </si>
  <si>
    <t>61</t>
  </si>
  <si>
    <t>567133113.S</t>
  </si>
  <si>
    <t>Podklad z kameniva stmeleného cementom s rozprestretím a zhutnením, CBGM C 5/6, po zhutnení hr. 180 mm</t>
  </si>
  <si>
    <t>-615287181</t>
  </si>
  <si>
    <t>62</t>
  </si>
  <si>
    <t>569851111.S</t>
  </si>
  <si>
    <t>Spevnenie krajníc alebo komun. pre peších s rozpr. a zhutnením, štrkodrvinou hr. 150 mm</t>
  </si>
  <si>
    <t>1319847351</t>
  </si>
  <si>
    <t>"dosypanie krajníc ŠD"     15,5+22,5+58+57,5</t>
  </si>
  <si>
    <t>63</t>
  </si>
  <si>
    <t>569903311.S</t>
  </si>
  <si>
    <t>Zhotovenie zemných krajníc z hornín akejkoľvek triedy so zhutnením</t>
  </si>
  <si>
    <t>608082087</t>
  </si>
  <si>
    <t>"rozšírenie krajnice zo zeminy vhodnej do násypov"    76,8</t>
  </si>
  <si>
    <t>64</t>
  </si>
  <si>
    <t>583410004100.S</t>
  </si>
  <si>
    <t>Štrkodrva frakcia 0-22 mm</t>
  </si>
  <si>
    <t>-230921506</t>
  </si>
  <si>
    <t>76,800*1,8</t>
  </si>
  <si>
    <t>65</t>
  </si>
  <si>
    <t>573111114.S</t>
  </si>
  <si>
    <t>Postrek asfaltový infiltračný s posypom kamenivom z asfaltu cestného v množstve 2,00 kg/m2</t>
  </si>
  <si>
    <t>-1225042413</t>
  </si>
  <si>
    <t>66</t>
  </si>
  <si>
    <t>573231107.S</t>
  </si>
  <si>
    <t>Postrek asfaltový spojovací bez posypu kamenivom z cestnej emulzie v množstve 0,50 kg/m2</t>
  </si>
  <si>
    <t>812593926</t>
  </si>
  <si>
    <t>"na moste modifikovaný, dve vrstvy"     9,5*16,36*2</t>
  </si>
  <si>
    <t>"mimo mosta modifikovaný"     436,6</t>
  </si>
  <si>
    <t>"mimo mosta"     337,3</t>
  </si>
  <si>
    <t>67</t>
  </si>
  <si>
    <t>576131311.S</t>
  </si>
  <si>
    <t>Koberec asfaltový modifikovaný I.tr. mastixový SMA 11 O  strednozrnný, po zhutnení hr. 40 mm š. do 3 m</t>
  </si>
  <si>
    <t>1598070090</t>
  </si>
  <si>
    <t>"mimo mosta"     44,8+54,5+92,9+42,8+114,9+86,7</t>
  </si>
  <si>
    <t>"na moste"     9,5*16,36</t>
  </si>
  <si>
    <t>68</t>
  </si>
  <si>
    <t>577154331.S</t>
  </si>
  <si>
    <t>Asfaltový betón vrstva obrusná alebo ložná AC 16 v pruhu š. do 3 m z nemodifik. asfaltu tr. II, po zhutnení hr. 60 mm</t>
  </si>
  <si>
    <t>632253150</t>
  </si>
  <si>
    <t>"mimo mosta"     92,9+42,8+114,9+86,7</t>
  </si>
  <si>
    <t>69</t>
  </si>
  <si>
    <t>577174411.S</t>
  </si>
  <si>
    <t>Asfaltový betón vrstva ložná AC 22 L v pruhu š. do 3 m z nemodifik. asfaltu tr. I, po zhutnení hr. 80 mm</t>
  </si>
  <si>
    <t>-239703907</t>
  </si>
  <si>
    <t>"mimo mosta"     114,9+86,7</t>
  </si>
  <si>
    <t>70</t>
  </si>
  <si>
    <t>578142114.S</t>
  </si>
  <si>
    <t>Liaty asfalt z kameniva ťaženého alebo drveného hrubozrnný MA 16 O, hr. 45 mm</t>
  </si>
  <si>
    <t>831543424</t>
  </si>
  <si>
    <t>"na moste"    9,5*16,36</t>
  </si>
  <si>
    <t>71</t>
  </si>
  <si>
    <t>599142111.S</t>
  </si>
  <si>
    <t>Úprava zálievky dilatačných alebo pracovných škár hĺbky do 40 mm, šírky nad 20 do 40 mm</t>
  </si>
  <si>
    <t>-133903933</t>
  </si>
  <si>
    <t>asfaltová zálievka modifikovaná, nové vrstvy vozovky</t>
  </si>
  <si>
    <t>"v pracovnej skare medzi etapami"     60,0</t>
  </si>
  <si>
    <t>"nad prechodovymi doskami - zaciatok + koniec"     45,0</t>
  </si>
  <si>
    <t>"na zaciatku a na konci useku priecne"     32,0</t>
  </si>
  <si>
    <t>Úpravy povrchov, podlahy, osadenie</t>
  </si>
  <si>
    <t>72</t>
  </si>
  <si>
    <t>622661211.S</t>
  </si>
  <si>
    <t>Náter betónu mosta epoxidový disperzný 1x impregnačný OS-A</t>
  </si>
  <si>
    <t>-1267253856</t>
  </si>
  <si>
    <t>"zapečaťujúca vrstva na moste"      184,9</t>
  </si>
  <si>
    <t>Rúrové vedenie</t>
  </si>
  <si>
    <t>73</t>
  </si>
  <si>
    <t>871266000.S</t>
  </si>
  <si>
    <t>Montáž kanalizačného PVC-U potrubia hladkého viacvrstvového DN 100</t>
  </si>
  <si>
    <t>-1985224012</t>
  </si>
  <si>
    <t>"debniaca rura trubicka odvodnenia"     0,5</t>
  </si>
  <si>
    <t>74</t>
  </si>
  <si>
    <t>286120000500.S</t>
  </si>
  <si>
    <t>Rúra PVC hladký, kanalizačný, gravitačný systém Dxr 110x3,2 mm, dĺ. 5 m, SN4 - napenená (viacvrstvová)</t>
  </si>
  <si>
    <t>472145231</t>
  </si>
  <si>
    <t>0,5*0,2 'Prepočítané koeficientom množstva</t>
  </si>
  <si>
    <t>75</t>
  </si>
  <si>
    <t>871356006.S</t>
  </si>
  <si>
    <t>Montáž kanalizačného PVC-U potrubia hladkého viacvrstvového DN 200</t>
  </si>
  <si>
    <t>-235012775</t>
  </si>
  <si>
    <t>"debniaca rura odvodnovac"     0,2</t>
  </si>
  <si>
    <t>76</t>
  </si>
  <si>
    <t>286110000200.S</t>
  </si>
  <si>
    <t>Rúra PVC-U hladký, kanalizačný, gravitačný systém Dxr 200x5,9 mm, dĺ. 5m, SN8 - napenená (viacvrstvová)</t>
  </si>
  <si>
    <t>-1216370102</t>
  </si>
  <si>
    <t>77</t>
  </si>
  <si>
    <t>899203111.S</t>
  </si>
  <si>
    <t>Osadenie liatinovej mreže vrátane rámu a koša na bahno hmotnosti jednotlivo nad 100 do 150 kg</t>
  </si>
  <si>
    <t>-1087579728</t>
  </si>
  <si>
    <t>78</t>
  </si>
  <si>
    <t>552410003500.S</t>
  </si>
  <si>
    <t xml:space="preserve">Mreža liatinová </t>
  </si>
  <si>
    <t>507998046</t>
  </si>
  <si>
    <t>Ostatné konštrukcie a práce-búranie</t>
  </si>
  <si>
    <t>79</t>
  </si>
  <si>
    <t>911131112.S</t>
  </si>
  <si>
    <t>Osadenie a montáž cestného zábradlia kompozitného</t>
  </si>
  <si>
    <t>-1488999933</t>
  </si>
  <si>
    <t>"zabradlie na kridlach kompozitne"     9,9</t>
  </si>
  <si>
    <t>"kompozitne zabradlie - schodisko"     9,5</t>
  </si>
  <si>
    <t>"</t>
  </si>
  <si>
    <t>80</t>
  </si>
  <si>
    <t>553520001600.S</t>
  </si>
  <si>
    <t>Zábradlie</t>
  </si>
  <si>
    <t>903758496</t>
  </si>
  <si>
    <t>81</t>
  </si>
  <si>
    <t>911332332.S</t>
  </si>
  <si>
    <t>Osadenie a montáž cestného zvodidla oceľového jednostranného úrovne zachytenia H2 so zabaranením stĺpikov pri vz. 2,54 m</t>
  </si>
  <si>
    <t>1312492374</t>
  </si>
  <si>
    <t>82</t>
  </si>
  <si>
    <t>553550000510.S</t>
  </si>
  <si>
    <t>Zvodidlo cestné jednostranné oceľové, vzdialenosť stĺpikov 2,54 m, úroveň zachytenia H2, komplet</t>
  </si>
  <si>
    <t>-1211933413</t>
  </si>
  <si>
    <t>83</t>
  </si>
  <si>
    <t>911334122.S</t>
  </si>
  <si>
    <t>Zvodidlo oceľové zábradlové úroveň zachytenia H2 kotvené do rímsy s výplňou zo zvislých tyčí</t>
  </si>
  <si>
    <t>-173592540</t>
  </si>
  <si>
    <t>84</t>
  </si>
  <si>
    <t>914112111.S</t>
  </si>
  <si>
    <t>Montáž tabuľky s označením evidenčného čísla mostu</t>
  </si>
  <si>
    <t>-1306975494</t>
  </si>
  <si>
    <t>85</t>
  </si>
  <si>
    <t>404410176334.S</t>
  </si>
  <si>
    <t>Číslovanie, rozmer 175x280 mm, retroreflexia RA1, pozinkovaná</t>
  </si>
  <si>
    <t>607489369</t>
  </si>
  <si>
    <t>86</t>
  </si>
  <si>
    <t>915711111.S</t>
  </si>
  <si>
    <t>Vodorovné dopravné značenie striekané farbou retroreflexná</t>
  </si>
  <si>
    <t>kpl.</t>
  </si>
  <si>
    <t>-1701249319</t>
  </si>
  <si>
    <t>87</t>
  </si>
  <si>
    <t>917862112.S</t>
  </si>
  <si>
    <t>Osadenie chodník. obrubníka betónového stojatého do lôžka z betónu prosteho tr. C 16/20 s bočnou oporou</t>
  </si>
  <si>
    <t>1422186025</t>
  </si>
  <si>
    <t>88</t>
  </si>
  <si>
    <t>592170003500.S</t>
  </si>
  <si>
    <t>Obrubník rovný, lxšxv 1000x100x200 mm, prírodný</t>
  </si>
  <si>
    <t>-2066137925</t>
  </si>
  <si>
    <t>27,5*1,01 'Prepočítané koeficientom množstva</t>
  </si>
  <si>
    <t>89</t>
  </si>
  <si>
    <t>931991112.S</t>
  </si>
  <si>
    <t>Zhotovenie tesnenia dilatačnej škáry gumovým profilovým pásom alebo pásom z PVC v stene</t>
  </si>
  <si>
    <t>-131338504</t>
  </si>
  <si>
    <t>"tesnenie pri obrube rims"   48,8</t>
  </si>
  <si>
    <t>"vypln skary ozubu PD"     21,1</t>
  </si>
  <si>
    <t>90</t>
  </si>
  <si>
    <t>931992121.S</t>
  </si>
  <si>
    <t>Výplň dilatačných škár z extrudovaného polystyrénu hr. 20 mm</t>
  </si>
  <si>
    <t>1511420054</t>
  </si>
  <si>
    <t>"vypln skary ozubu PD"     16,9</t>
  </si>
  <si>
    <t>91</t>
  </si>
  <si>
    <t>931994142.S</t>
  </si>
  <si>
    <t>Tesnenie dilatačnej škáry betónovej konštrukcia polyuretanovým tmelom do pl. 4,0 cm2</t>
  </si>
  <si>
    <t>-979639172</t>
  </si>
  <si>
    <t>"lic opory - v prac. Skare medzi novou a starou oporou, medzi etapami"     35,9</t>
  </si>
  <si>
    <t>"nosná konštrukcia, medzi etapami, vratane penetracneho nateru a separacie"     16,4</t>
  </si>
  <si>
    <t>"tesnenie pri obrube rims"     48,8</t>
  </si>
  <si>
    <t>"tesniaci tmel p.š. rims a licneho prefabrikatu"   54,2</t>
  </si>
  <si>
    <t>92</t>
  </si>
  <si>
    <t>936172001.S</t>
  </si>
  <si>
    <t>Pozorované body, dodávka a osadenie</t>
  </si>
  <si>
    <t>34228324</t>
  </si>
  <si>
    <t>"geodeticke body"     10,0</t>
  </si>
  <si>
    <t>93</t>
  </si>
  <si>
    <t>936941221.S</t>
  </si>
  <si>
    <t>Osadenie odvodňovača mostovky</t>
  </si>
  <si>
    <t>-432960085</t>
  </si>
  <si>
    <t>94</t>
  </si>
  <si>
    <t>552410004000.S</t>
  </si>
  <si>
    <t>Mostný odvodňovač-vpust HSD-2, odtok DN 150 zvislý, 300x500 mm, liatinový s prítlačnou prírubou</t>
  </si>
  <si>
    <t>-2098847750</t>
  </si>
  <si>
    <t>95</t>
  </si>
  <si>
    <t>936942321.S</t>
  </si>
  <si>
    <t>Trubička odvodnenia izolácie, dodávka + montáž</t>
  </si>
  <si>
    <t>-860390820</t>
  </si>
  <si>
    <t>96</t>
  </si>
  <si>
    <t>936943231.S</t>
  </si>
  <si>
    <t>Montáž odvodnenia mosta z potrubia liatinového DN 150</t>
  </si>
  <si>
    <t>1585280495</t>
  </si>
  <si>
    <t>97</t>
  </si>
  <si>
    <t>552510002200.S</t>
  </si>
  <si>
    <t>Rúra hrdlová z tvárnej liatiny DN 150, tlaková trieda C64 s ťažkou protikoróznou ochranou do extr. podmienok a zaisteným násuvným spojom, pre vodu</t>
  </si>
  <si>
    <t>2005976906</t>
  </si>
  <si>
    <t>1*1,01 'Prepočítané koeficientom množstva</t>
  </si>
  <si>
    <t>98</t>
  </si>
  <si>
    <t>938902031.S</t>
  </si>
  <si>
    <t>Otryskanie degradovaného betónu vodou do 20 mm,  -0,02200t</t>
  </si>
  <si>
    <t>-1345640913</t>
  </si>
  <si>
    <t>"otryskanie spodnej stavby tlakovou vodou, odhad hr. 5 mm"     73,68</t>
  </si>
  <si>
    <t>99</t>
  </si>
  <si>
    <t>961041211.S</t>
  </si>
  <si>
    <t>Búranie mostných základov, muriva a pilierov alebo nosných konštrukcií z prost.,betónu,  -2,20000t</t>
  </si>
  <si>
    <t>1032554819</t>
  </si>
  <si>
    <t>"vybúranie spádového betónu"     16,41</t>
  </si>
  <si>
    <t>100</t>
  </si>
  <si>
    <t>961051111.S</t>
  </si>
  <si>
    <t>Búranie mostných základov, muriva a pilierov alebo nosných konštrukcií zo železobetónu,  -2,40000t</t>
  </si>
  <si>
    <t>-1775853311</t>
  </si>
  <si>
    <t>"odbúranie jestv. rímsy s kamenným obrubníkom"     (22,53+23,425)*0,26</t>
  </si>
  <si>
    <t>"odbúranie časti opôr"     1,7*11,3*2+0,75*(7+6,5)*(5,7+5,26)/2</t>
  </si>
  <si>
    <t>"odbúranie nosnej konštrukcie"     15,525*11,3*0,4+6*0,9*0,47*15,525+5*0,29*0,8*(5*1,435)</t>
  </si>
  <si>
    <t>"odbúranie šikmých krídel"     4,17*0,75*4,8+3,25*0,75*4,5</t>
  </si>
  <si>
    <t>101</t>
  </si>
  <si>
    <t>966005311.S</t>
  </si>
  <si>
    <t>Rozobranie cestného zábradlia a zvodidiel s jednou pásnicou,  -0,04200t</t>
  </si>
  <si>
    <t>992401625</t>
  </si>
  <si>
    <t>"zvodidlo pred mostom"     24,0</t>
  </si>
  <si>
    <t>102</t>
  </si>
  <si>
    <t>966006211.S</t>
  </si>
  <si>
    <t>Odstránenie (demontáž) zvislej dopravnej značky zo stĺpov, stĺpikov alebo konzol,  -0,00400t</t>
  </si>
  <si>
    <t>-696808857</t>
  </si>
  <si>
    <t>"odstránenie tabuliek s evidenčným číslom mosta"     1,0</t>
  </si>
  <si>
    <t>103</t>
  </si>
  <si>
    <t>966075141.S</t>
  </si>
  <si>
    <t>Odstránenie konštrukcií na mostoch kamenných alebo betónových kovového zábradlia v celku,  -0,01800t</t>
  </si>
  <si>
    <t>-1413760916</t>
  </si>
  <si>
    <t>"oceľové zábradlie na moste"     47,0</t>
  </si>
  <si>
    <t>104</t>
  </si>
  <si>
    <t>966077121.S</t>
  </si>
  <si>
    <t>Odstránenie doplnkových oceľov. konštrukcií hmotnosti jednotlivo nad 20 do 50 kg,  -0,18400t</t>
  </si>
  <si>
    <t>-1362702345</t>
  </si>
  <si>
    <t>"odstránenie oceľových ložísk, odhad 40 kg/ks"     12,0</t>
  </si>
  <si>
    <t xml:space="preserve">"demontáž odvodňovačov, odhad 30 kg/ks"     2   </t>
  </si>
  <si>
    <t>105</t>
  </si>
  <si>
    <t>971045821.S</t>
  </si>
  <si>
    <t>Vrty príklepovým prerážacím vrtákom do D 45 mm do stien alebo smerom dole do betónu -0.00004t</t>
  </si>
  <si>
    <t>cm</t>
  </si>
  <si>
    <t>24479179</t>
  </si>
  <si>
    <t>"vrtanie otvorov pre trne - fi 14mm"          6600,0</t>
  </si>
  <si>
    <t>"vrtanie otvorov pre vystuz - fi 20mm"           3480,0</t>
  </si>
  <si>
    <t>106</t>
  </si>
  <si>
    <t>971055024.S</t>
  </si>
  <si>
    <t>Rezanie konštrukcií zo železobetónu hr. panelu 300 mm -0,03600t</t>
  </si>
  <si>
    <t>429033612</t>
  </si>
  <si>
    <t>"zarezanie opôr pred odbúraním"     51,2</t>
  </si>
  <si>
    <t>107</t>
  </si>
  <si>
    <t>971056002.S</t>
  </si>
  <si>
    <t>Jadrové vrty diamantovými korunkami do D 30 mm do stien - železobetónových -0,00002t</t>
  </si>
  <si>
    <t>512393713</t>
  </si>
  <si>
    <t xml:space="preserve">"vrty pre kotvenie rims, fi 28"     1250,0   </t>
  </si>
  <si>
    <t>108</t>
  </si>
  <si>
    <t>979084113.S</t>
  </si>
  <si>
    <t>Vodorovná doprava po suchu so zložením alebo preloženie na iný dopravný prostriedok okrem lode, do 1000 m</t>
  </si>
  <si>
    <t>737116810</t>
  </si>
  <si>
    <t>109</t>
  </si>
  <si>
    <t>979084119.S</t>
  </si>
  <si>
    <t>Príplatok k cene vodorovnej dopravy častí rozobratých konštrukcií podvalov, za každých ďalších i začatých 1000 m nad 1000 m</t>
  </si>
  <si>
    <t>1314924893</t>
  </si>
  <si>
    <t>962,706*29 'Prepočítané koeficientom množstva</t>
  </si>
  <si>
    <t>110</t>
  </si>
  <si>
    <t>979087112.S</t>
  </si>
  <si>
    <t>Nakladanie na dopravný prostriedok pre vodorovnú dopravu sutiny</t>
  </si>
  <si>
    <t>391265941</t>
  </si>
  <si>
    <t>111</t>
  </si>
  <si>
    <t>979089012.S</t>
  </si>
  <si>
    <t>Poplatok za skladovanie - betón, tehly, dlaždice (17 01) ostatné</t>
  </si>
  <si>
    <t>-1268477963</t>
  </si>
  <si>
    <t>Presun hmôt HSV</t>
  </si>
  <si>
    <t>112</t>
  </si>
  <si>
    <t>998212111.S</t>
  </si>
  <si>
    <t>Presun hmôt pre mosty murované, monolitické,betónové,kovové,výšky mosta do 20 m</t>
  </si>
  <si>
    <t>1624850807</t>
  </si>
  <si>
    <t>PSV</t>
  </si>
  <si>
    <t>Práce a dodávky PSV</t>
  </si>
  <si>
    <t>711</t>
  </si>
  <si>
    <t>Izolácie proti vode a vlhkosti</t>
  </si>
  <si>
    <t>113</t>
  </si>
  <si>
    <t>711111001.S</t>
  </si>
  <si>
    <t>Zhotovenie izolácie proti zemnej vlhkosti vodorovná náterom penetračným za studena</t>
  </si>
  <si>
    <t>920177512</t>
  </si>
  <si>
    <t>"PD + kridla rovnobezne a sikme"     107,7</t>
  </si>
  <si>
    <t>114</t>
  </si>
  <si>
    <t>246170000900.S</t>
  </si>
  <si>
    <t>Lak asfaltový penetračný</t>
  </si>
  <si>
    <t>910150904</t>
  </si>
  <si>
    <t>107,7*0,0003 'Prepočítané koeficientom množstva</t>
  </si>
  <si>
    <t>115</t>
  </si>
  <si>
    <t>711111002.S</t>
  </si>
  <si>
    <t>Zhotovenie izolácie proti zemnej vlhkosti vodorovná asfaltovým lakom za studena</t>
  </si>
  <si>
    <t>1059720105</t>
  </si>
  <si>
    <t>107,7*2</t>
  </si>
  <si>
    <t>116</t>
  </si>
  <si>
    <t>246170001000.S</t>
  </si>
  <si>
    <t>Lak asfaltový opravný</t>
  </si>
  <si>
    <t>-262708337</t>
  </si>
  <si>
    <t>215,4*0,00075 'Prepočítané koeficientom množstva</t>
  </si>
  <si>
    <t>117</t>
  </si>
  <si>
    <t>711112001.S</t>
  </si>
  <si>
    <t>Zhotovenie  izolácie proti zemnej vlhkosti zvislá penetračným náterom za studena</t>
  </si>
  <si>
    <t>-1688848331</t>
  </si>
  <si>
    <t>"PD + kridla rovnobezne a sikme"     140,2</t>
  </si>
  <si>
    <t>"izolácia rubu opory"     58,0</t>
  </si>
  <si>
    <t>118</t>
  </si>
  <si>
    <t>-1351908985</t>
  </si>
  <si>
    <t>233,990661157025*0,00035 'Prepočítané koeficientom množstva</t>
  </si>
  <si>
    <t>119</t>
  </si>
  <si>
    <t>711112002.S</t>
  </si>
  <si>
    <t>Zhotovenie  izolácie proti zemnej vlhkosti zvislá asfaltovým lakom za studena</t>
  </si>
  <si>
    <t>-1765785289</t>
  </si>
  <si>
    <t>140,2*2</t>
  </si>
  <si>
    <t>58,0*2</t>
  </si>
  <si>
    <t>120</t>
  </si>
  <si>
    <t>-1594476935</t>
  </si>
  <si>
    <t>396,4*0,00085 'Prepočítané koeficientom množstva</t>
  </si>
  <si>
    <t>121</t>
  </si>
  <si>
    <t>711131101.S</t>
  </si>
  <si>
    <t>Zhotovenie  izolácie proti zemnej vlhkosti vodorovná AIP na sucho</t>
  </si>
  <si>
    <t>-355307666</t>
  </si>
  <si>
    <t>"vozovka na moste"    247,1</t>
  </si>
  <si>
    <t>122</t>
  </si>
  <si>
    <t>628330000100.S</t>
  </si>
  <si>
    <t xml:space="preserve">Pás asfaltový hr. 5,0 mm </t>
  </si>
  <si>
    <t>1799654405</t>
  </si>
  <si>
    <t>247*1,15 'Prepočítané koeficientom množstva</t>
  </si>
  <si>
    <t>123</t>
  </si>
  <si>
    <t>711132101.S</t>
  </si>
  <si>
    <t>Zhotovenie  izolácie proti zemnej vlhkosti zvislá AIP na sucho</t>
  </si>
  <si>
    <t>-80809629</t>
  </si>
  <si>
    <t>"rub opory - skara medzi novou a starou oporou, medzi etapami"     29,7*0,33</t>
  </si>
  <si>
    <t>124</t>
  </si>
  <si>
    <t>628310001000.S</t>
  </si>
  <si>
    <t>Pás asfaltový s posypom hr. 3,5 mm vystužený sklenenou rohožou</t>
  </si>
  <si>
    <t>-1930660451</t>
  </si>
  <si>
    <t>2,83891034482759*1,15 'Prepočítané koeficientom množstva</t>
  </si>
  <si>
    <t>125</t>
  </si>
  <si>
    <t>711132102.S</t>
  </si>
  <si>
    <t>Zhotovenie geotextílie alebo tkaniny na plochu zvislú</t>
  </si>
  <si>
    <t>1205179028</t>
  </si>
  <si>
    <t>"ochrana izolácie geotextíliou 600 g/m2"     58,0</t>
  </si>
  <si>
    <t>126</t>
  </si>
  <si>
    <t>693110001500.S</t>
  </si>
  <si>
    <t>Geotextília polypropylénová netkaná 600 g/m2</t>
  </si>
  <si>
    <t>-330556833</t>
  </si>
  <si>
    <t>58*1,15 'Prepočítané koeficientom množstva</t>
  </si>
  <si>
    <t>127</t>
  </si>
  <si>
    <t>998711101.S</t>
  </si>
  <si>
    <t>Presun hmôt pre izoláciu proti vode v objektoch výšky do 6 m</t>
  </si>
  <si>
    <t>-753093834</t>
  </si>
  <si>
    <t>Práce a dodávky M</t>
  </si>
  <si>
    <t>21-M</t>
  </si>
  <si>
    <t>Elektromontáže</t>
  </si>
  <si>
    <t>128</t>
  </si>
  <si>
    <t>210010621.S</t>
  </si>
  <si>
    <t>Chránička z PVC</t>
  </si>
  <si>
    <t>-1502564056</t>
  </si>
  <si>
    <t>"polená PVC chránička v rímse"     24,5</t>
  </si>
  <si>
    <t>129</t>
  </si>
  <si>
    <t>345750057710.S</t>
  </si>
  <si>
    <t xml:space="preserve">Chránička </t>
  </si>
  <si>
    <t>993417770</t>
  </si>
  <si>
    <t>VRN</t>
  </si>
  <si>
    <t>Investičné náklady neobsiahnuté v cenách</t>
  </si>
  <si>
    <t>130</t>
  </si>
  <si>
    <t>000300014.S</t>
  </si>
  <si>
    <t>Geodetické práce - vykonávané pred výstavbou zameranie existujúceho objektu</t>
  </si>
  <si>
    <t>1024</t>
  </si>
  <si>
    <t>1139317499</t>
  </si>
  <si>
    <t>"geodetické zameranie"     1,0</t>
  </si>
  <si>
    <t>pred búracími prácami</t>
  </si>
  <si>
    <t>po odfrézovaní</t>
  </si>
  <si>
    <t>zameranie existujúcich opôr po odbúraní</t>
  </si>
  <si>
    <t>vytýčenie obvodu staveniska</t>
  </si>
  <si>
    <t>131</t>
  </si>
  <si>
    <t>000400021.S</t>
  </si>
  <si>
    <t>Projektové práce -  náklady na vypracovanie dokumentácie na vykonanie prác (DVP)</t>
  </si>
  <si>
    <t>1301222333</t>
  </si>
  <si>
    <t>132</t>
  </si>
  <si>
    <t>000400022.S</t>
  </si>
  <si>
    <t>Projektové práce náklady na dokumentáciu skutočného zhotovenia stavby (DSRS)</t>
  </si>
  <si>
    <t>411859447</t>
  </si>
  <si>
    <t>133</t>
  </si>
  <si>
    <t>000600024.S</t>
  </si>
  <si>
    <t xml:space="preserve">Zariadenie staveniska - prevádzkové, dočasné dopravné značenie </t>
  </si>
  <si>
    <t>kpl</t>
  </si>
  <si>
    <t>1871890156</t>
  </si>
  <si>
    <t>SO 02 - Preložka káblov Slovak Telekom</t>
  </si>
  <si>
    <t xml:space="preserve"> </t>
  </si>
  <si>
    <t>ProNES s.r.o., Bojnická č. 3, 83104 Bratislava</t>
  </si>
  <si>
    <t>01 - Zemné práce</t>
  </si>
  <si>
    <t>D1 - HZS , Ostatné</t>
  </si>
  <si>
    <t>01</t>
  </si>
  <si>
    <t>Pol1</t>
  </si>
  <si>
    <t>Vytýčenie trasy vonkajšieho slaboprúdového vedenia,v prehľadnom teréne vedenie SLP</t>
  </si>
  <si>
    <t>Pol2</t>
  </si>
  <si>
    <t>Delená chránička Ø 42mm</t>
  </si>
  <si>
    <t>M1</t>
  </si>
  <si>
    <t>Chránička</t>
  </si>
  <si>
    <t>-1054828533</t>
  </si>
  <si>
    <t>Pol3</t>
  </si>
  <si>
    <t>Pomocná oceľová konštrukcia vrátane všetkého potrebného príslušenstva ako napr.kotvenie, výkopy, zváranie, rezanie, dodatočné úpravy na mieste inštalácie, povrchové úpravy atď. Dĺžka 20m, výška 1m</t>
  </si>
  <si>
    <t>M2</t>
  </si>
  <si>
    <t>Pomocná konštrukcia</t>
  </si>
  <si>
    <t>-1502324556</t>
  </si>
  <si>
    <t>Pol4</t>
  </si>
  <si>
    <t>Hĺbenie káblovej ryhy 30 cm širokej a 80 cm hlbokej, v zemine triedy 3</t>
  </si>
  <si>
    <t>Pol5</t>
  </si>
  <si>
    <t>Káblové ložko 800/300mm v teréne (vrátane zakrytia a zásypov)</t>
  </si>
  <si>
    <t>M3</t>
  </si>
  <si>
    <t>Káblové lôžko</t>
  </si>
  <si>
    <t>2132040470</t>
  </si>
  <si>
    <t>Pol6</t>
  </si>
  <si>
    <t>Ručný zásyp nezap. káblovej ryhy bez zhutn. zeminy, 30 cm širokej, 80 cm hlbokej v zemine tr. 3</t>
  </si>
  <si>
    <t>Pol7</t>
  </si>
  <si>
    <t>Rekonštr. káblového lôžka z preosiatej zeminy so zakrytím tehlami v smere kábla šírka 30 cm</t>
  </si>
  <si>
    <t>Pol8</t>
  </si>
  <si>
    <t>Preloženie kábla, vloženie do delenej chráničky, prichytenie na oceľovú konštrukciu</t>
  </si>
  <si>
    <t>M4</t>
  </si>
  <si>
    <t>Preloženie kábla</t>
  </si>
  <si>
    <t>982340435</t>
  </si>
  <si>
    <t>M5</t>
  </si>
  <si>
    <t>1843648602</t>
  </si>
  <si>
    <t>Pol9</t>
  </si>
  <si>
    <t>Fólia červená-blesk, šírka 300mm, balenie  250m</t>
  </si>
  <si>
    <t>M6</t>
  </si>
  <si>
    <t>5928765</t>
  </si>
  <si>
    <t>Pol10</t>
  </si>
  <si>
    <t>Trávové semeno</t>
  </si>
  <si>
    <t>M7</t>
  </si>
  <si>
    <t>1772913914</t>
  </si>
  <si>
    <t>Pol11</t>
  </si>
  <si>
    <t>Preloženie kábla aj s chráničkou</t>
  </si>
  <si>
    <t>Pol12</t>
  </si>
  <si>
    <t>Chránička HDPE40/33</t>
  </si>
  <si>
    <t>M8</t>
  </si>
  <si>
    <t>Chránička HDPE 10/33</t>
  </si>
  <si>
    <t>-1787788108</t>
  </si>
  <si>
    <t>Pol13</t>
  </si>
  <si>
    <t>Demontáž a recyklácia pomocnej oceľovej konštrukcie</t>
  </si>
  <si>
    <t>M9</t>
  </si>
  <si>
    <t>-736816093</t>
  </si>
  <si>
    <t>D1</t>
  </si>
  <si>
    <t>HZS , Ostatné</t>
  </si>
  <si>
    <t>Pol14</t>
  </si>
  <si>
    <t>Nepredvídané práce</t>
  </si>
  <si>
    <t>M10</t>
  </si>
  <si>
    <t>440866921</t>
  </si>
  <si>
    <t>Pol15</t>
  </si>
  <si>
    <t>Funkčné skúšky, zaškolenie obsluhy</t>
  </si>
  <si>
    <t>M11</t>
  </si>
  <si>
    <t>-1290555614</t>
  </si>
  <si>
    <t>Pol16</t>
  </si>
  <si>
    <t>Murárska výpomoc</t>
  </si>
  <si>
    <t>M12</t>
  </si>
  <si>
    <t>517220534</t>
  </si>
  <si>
    <t>Pol17</t>
  </si>
  <si>
    <t>Podruž. mat / WAGO-svorky,sádra,klince,štítky, pásky, natlkacie skrut.,.... /  (percentuálny podiel bez rozvádzačov a svietidiel)</t>
  </si>
  <si>
    <t>%</t>
  </si>
  <si>
    <t>M13</t>
  </si>
  <si>
    <t>1328173817</t>
  </si>
  <si>
    <t>1*3,5 'Prepočítané koeficientom množstva</t>
  </si>
  <si>
    <t>Pol18</t>
  </si>
  <si>
    <t>Podiel pridružných výkonov</t>
  </si>
  <si>
    <t>M14</t>
  </si>
  <si>
    <t>-1115663898</t>
  </si>
  <si>
    <t>Pol19</t>
  </si>
  <si>
    <t>Doprava (do 20km)</t>
  </si>
  <si>
    <t>Pol20</t>
  </si>
  <si>
    <t>Projektová dokumentácia (projekt skutočného vyhotovenia)</t>
  </si>
  <si>
    <t>Pol21</t>
  </si>
  <si>
    <t>Polohopisné a výškopisné ( geodetické )zameranie</t>
  </si>
  <si>
    <t>Pol22</t>
  </si>
  <si>
    <t>Inžiniering + konzultácie s T-COM</t>
  </si>
  <si>
    <t>Pol23</t>
  </si>
  <si>
    <t>Plošina/lešenie</t>
  </si>
  <si>
    <t>M15</t>
  </si>
  <si>
    <t>-1788612222</t>
  </si>
  <si>
    <t>Pol24</t>
  </si>
  <si>
    <t>Výkon autožeriava / vysokozdvižnej plošiny</t>
  </si>
  <si>
    <t>M16</t>
  </si>
  <si>
    <t>-779877982</t>
  </si>
  <si>
    <t>Banskobyst. samospráv. kraj, Nám. SNP 23, 97401 Banská Bystrica</t>
  </si>
  <si>
    <t>2022/06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</si>
</sst>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0" fontId="18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1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4" fillId="4" borderId="0" xfId="0" applyFont="1" applyFill="1" applyAlignment="1" applyProtection="1">
      <alignment horizontal="center" vertical="center"/>
    </xf>
    <xf numFmtId="0" fontId="25" fillId="0" borderId="16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1" fillId="0" borderId="14" xfId="0" applyNumberFormat="1" applyFont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166" fontId="31" fillId="0" borderId="0" xfId="0" applyNumberFormat="1" applyFont="1" applyBorder="1" applyAlignment="1" applyProtection="1">
      <alignment vertical="center"/>
    </xf>
    <xf numFmtId="4" fontId="31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 applyProtection="1">
      <alignment vertical="center"/>
    </xf>
    <xf numFmtId="4" fontId="31" fillId="0" borderId="20" xfId="0" applyNumberFormat="1" applyFont="1" applyBorder="1" applyAlignment="1" applyProtection="1">
      <alignment vertical="center"/>
    </xf>
    <xf numFmtId="166" fontId="31" fillId="0" borderId="20" xfId="0" applyNumberFormat="1" applyFont="1" applyBorder="1" applyAlignment="1" applyProtection="1">
      <alignment vertical="center"/>
    </xf>
    <xf numFmtId="4" fontId="3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0" fontId="24" fillId="4" borderId="17" xfId="0" applyFont="1" applyFill="1" applyBorder="1" applyAlignment="1" applyProtection="1">
      <alignment horizontal="center" vertical="center" wrapText="1"/>
    </xf>
    <xf numFmtId="0" fontId="24" fillId="4" borderId="18" xfId="0" applyFont="1" applyFill="1" applyBorder="1" applyAlignment="1" applyProtection="1">
      <alignment horizontal="center" vertical="center" wrapText="1"/>
    </xf>
    <xf numFmtId="0" fontId="24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6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167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4" fillId="0" borderId="22" xfId="0" applyFont="1" applyBorder="1" applyAlignment="1" applyProtection="1">
      <alignment horizontal="center" vertical="center"/>
    </xf>
    <xf numFmtId="49" fontId="24" fillId="0" borderId="22" xfId="0" applyNumberFormat="1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center" vertical="center" wrapText="1"/>
    </xf>
    <xf numFmtId="167" fontId="24" fillId="0" borderId="22" xfId="0" applyNumberFormat="1" applyFont="1" applyBorder="1" applyAlignment="1" applyProtection="1">
      <alignment vertical="center"/>
    </xf>
    <xf numFmtId="167" fontId="24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5" fillId="2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center" vertical="center"/>
    </xf>
    <xf numFmtId="166" fontId="25" fillId="0" borderId="0" xfId="0" applyNumberFormat="1" applyFont="1" applyBorder="1" applyAlignment="1" applyProtection="1">
      <alignment vertical="center"/>
    </xf>
    <xf numFmtId="166" fontId="25" fillId="0" borderId="15" xfId="0" applyNumberFormat="1" applyFont="1" applyBorder="1" applyAlignment="1" applyProtection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167" fontId="37" fillId="2" borderId="22" xfId="0" applyNumberFormat="1" applyFont="1" applyFill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5" fillId="2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166" fontId="25" fillId="0" borderId="21" xfId="0" applyNumberFormat="1" applyFont="1" applyBorder="1" applyAlignment="1" applyProtection="1">
      <alignment vertical="center"/>
    </xf>
    <xf numFmtId="0" fontId="37" fillId="2" borderId="19" xfId="0" applyFont="1" applyFill="1" applyBorder="1" applyAlignment="1" applyProtection="1">
      <alignment horizontal="left" vertical="center"/>
      <protection locked="0"/>
    </xf>
    <xf numFmtId="0" fontId="37" fillId="0" borderId="20" xfId="0" applyFont="1" applyBorder="1" applyAlignment="1" applyProtection="1">
      <alignment horizontal="center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164" fontId="18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14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24" fillId="4" borderId="6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left" vertical="center"/>
    </xf>
    <xf numFmtId="0" fontId="24" fillId="4" borderId="7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right" vertical="center"/>
    </xf>
    <xf numFmtId="0" fontId="24" fillId="4" borderId="8" xfId="0" applyFont="1" applyFill="1" applyBorder="1" applyAlignment="1" applyProtection="1">
      <alignment horizontal="left" vertical="center"/>
    </xf>
    <xf numFmtId="4" fontId="30" fillId="0" borderId="0" xfId="0" applyNumberFormat="1" applyFont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abSelected="1" workbookViewId="0">
      <selection activeCell="K5" sqref="K5:AJ5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>
      <c r="B4" s="21"/>
      <c r="C4" s="22"/>
      <c r="D4" s="23" t="s">
        <v>8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9</v>
      </c>
      <c r="BE4" s="25" t="s">
        <v>10</v>
      </c>
      <c r="BS4" s="17" t="s">
        <v>6</v>
      </c>
    </row>
    <row r="5" spans="1:74" s="1" customFormat="1" ht="12" customHeight="1">
      <c r="B5" s="21"/>
      <c r="C5" s="22"/>
      <c r="D5" s="26" t="s">
        <v>11</v>
      </c>
      <c r="E5" s="22"/>
      <c r="F5" s="22"/>
      <c r="G5" s="22"/>
      <c r="H5" s="22"/>
      <c r="I5" s="22"/>
      <c r="J5" s="22"/>
      <c r="K5" s="262" t="s">
        <v>897</v>
      </c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2"/>
      <c r="AL5" s="22"/>
      <c r="AM5" s="22"/>
      <c r="AN5" s="22"/>
      <c r="AO5" s="22"/>
      <c r="AP5" s="22"/>
      <c r="AQ5" s="22"/>
      <c r="AR5" s="20"/>
      <c r="BE5" s="259" t="s">
        <v>12</v>
      </c>
      <c r="BS5" s="17" t="s">
        <v>6</v>
      </c>
    </row>
    <row r="6" spans="1:74" s="1" customFormat="1" ht="36.950000000000003" customHeight="1">
      <c r="B6" s="21"/>
      <c r="C6" s="22"/>
      <c r="D6" s="28" t="s">
        <v>13</v>
      </c>
      <c r="E6" s="22"/>
      <c r="F6" s="22"/>
      <c r="G6" s="22"/>
      <c r="H6" s="22"/>
      <c r="I6" s="22"/>
      <c r="J6" s="22"/>
      <c r="K6" s="264" t="s">
        <v>14</v>
      </c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2"/>
      <c r="AL6" s="22"/>
      <c r="AM6" s="22"/>
      <c r="AN6" s="22"/>
      <c r="AO6" s="22"/>
      <c r="AP6" s="22"/>
      <c r="AQ6" s="22"/>
      <c r="AR6" s="20"/>
      <c r="BE6" s="260"/>
      <c r="BS6" s="17" t="s">
        <v>6</v>
      </c>
    </row>
    <row r="7" spans="1:74" s="1" customFormat="1" ht="12" customHeight="1">
      <c r="B7" s="21"/>
      <c r="C7" s="22"/>
      <c r="D7" s="29" t="s">
        <v>15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16</v>
      </c>
      <c r="AL7" s="22"/>
      <c r="AM7" s="22"/>
      <c r="AN7" s="27" t="s">
        <v>1</v>
      </c>
      <c r="AO7" s="22"/>
      <c r="AP7" s="22"/>
      <c r="AQ7" s="22"/>
      <c r="AR7" s="20"/>
      <c r="BE7" s="260"/>
      <c r="BS7" s="17" t="s">
        <v>6</v>
      </c>
    </row>
    <row r="8" spans="1:74" s="1" customFormat="1" ht="12" customHeight="1">
      <c r="B8" s="21"/>
      <c r="C8" s="22"/>
      <c r="D8" s="29" t="s">
        <v>17</v>
      </c>
      <c r="E8" s="22"/>
      <c r="F8" s="22"/>
      <c r="G8" s="22"/>
      <c r="H8" s="22"/>
      <c r="I8" s="22"/>
      <c r="J8" s="22"/>
      <c r="K8" s="27" t="s">
        <v>18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19</v>
      </c>
      <c r="AL8" s="22"/>
      <c r="AM8" s="22"/>
      <c r="AN8" s="30" t="s">
        <v>20</v>
      </c>
      <c r="AO8" s="22"/>
      <c r="AP8" s="22"/>
      <c r="AQ8" s="22"/>
      <c r="AR8" s="20"/>
      <c r="BE8" s="260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60"/>
      <c r="BS9" s="17" t="s">
        <v>6</v>
      </c>
    </row>
    <row r="10" spans="1:74" s="1" customFormat="1" ht="12" customHeight="1">
      <c r="B10" s="21"/>
      <c r="C10" s="22"/>
      <c r="D10" s="29" t="s">
        <v>21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22</v>
      </c>
      <c r="AL10" s="22"/>
      <c r="AM10" s="22"/>
      <c r="AN10" s="27" t="s">
        <v>1</v>
      </c>
      <c r="AO10" s="22"/>
      <c r="AP10" s="22"/>
      <c r="AQ10" s="22"/>
      <c r="AR10" s="20"/>
      <c r="BE10" s="260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896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23</v>
      </c>
      <c r="AL11" s="22"/>
      <c r="AM11" s="22"/>
      <c r="AN11" s="27" t="s">
        <v>1</v>
      </c>
      <c r="AO11" s="22"/>
      <c r="AP11" s="22"/>
      <c r="AQ11" s="22"/>
      <c r="AR11" s="20"/>
      <c r="BE11" s="260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60"/>
      <c r="BS12" s="17" t="s">
        <v>6</v>
      </c>
    </row>
    <row r="13" spans="1:74" s="1" customFormat="1" ht="12" customHeight="1">
      <c r="B13" s="21"/>
      <c r="C13" s="22"/>
      <c r="D13" s="29" t="s">
        <v>24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22</v>
      </c>
      <c r="AL13" s="22"/>
      <c r="AM13" s="22"/>
      <c r="AN13" s="31" t="s">
        <v>25</v>
      </c>
      <c r="AO13" s="22"/>
      <c r="AP13" s="22"/>
      <c r="AQ13" s="22"/>
      <c r="AR13" s="20"/>
      <c r="BE13" s="260"/>
      <c r="BS13" s="17" t="s">
        <v>6</v>
      </c>
    </row>
    <row r="14" spans="1:74" ht="12.75">
      <c r="B14" s="21"/>
      <c r="C14" s="22"/>
      <c r="D14" s="22"/>
      <c r="E14" s="265" t="s">
        <v>25</v>
      </c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9" t="s">
        <v>23</v>
      </c>
      <c r="AL14" s="22"/>
      <c r="AM14" s="22"/>
      <c r="AN14" s="31" t="s">
        <v>25</v>
      </c>
      <c r="AO14" s="22"/>
      <c r="AP14" s="22"/>
      <c r="AQ14" s="22"/>
      <c r="AR14" s="20"/>
      <c r="BE14" s="260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60"/>
      <c r="BS15" s="17" t="s">
        <v>4</v>
      </c>
    </row>
    <row r="16" spans="1:74" s="1" customFormat="1" ht="12" customHeight="1">
      <c r="B16" s="21"/>
      <c r="C16" s="22"/>
      <c r="D16" s="29" t="s">
        <v>26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22</v>
      </c>
      <c r="AL16" s="22"/>
      <c r="AM16" s="22"/>
      <c r="AN16" s="27" t="s">
        <v>1</v>
      </c>
      <c r="AO16" s="22"/>
      <c r="AP16" s="22"/>
      <c r="AQ16" s="22"/>
      <c r="AR16" s="20"/>
      <c r="BE16" s="260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27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23</v>
      </c>
      <c r="AL17" s="22"/>
      <c r="AM17" s="22"/>
      <c r="AN17" s="27" t="s">
        <v>1</v>
      </c>
      <c r="AO17" s="22"/>
      <c r="AP17" s="22"/>
      <c r="AQ17" s="22"/>
      <c r="AR17" s="20"/>
      <c r="BE17" s="260"/>
      <c r="BS17" s="17" t="s">
        <v>28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60"/>
      <c r="BS18" s="17" t="s">
        <v>29</v>
      </c>
    </row>
    <row r="19" spans="1:71" s="1" customFormat="1" ht="12" customHeight="1">
      <c r="B19" s="21"/>
      <c r="C19" s="22"/>
      <c r="D19" s="29" t="s">
        <v>30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22</v>
      </c>
      <c r="AL19" s="22"/>
      <c r="AM19" s="22"/>
      <c r="AN19" s="27" t="s">
        <v>1</v>
      </c>
      <c r="AO19" s="22"/>
      <c r="AP19" s="22"/>
      <c r="AQ19" s="22"/>
      <c r="AR19" s="20"/>
      <c r="BE19" s="260"/>
      <c r="BS19" s="17" t="s">
        <v>29</v>
      </c>
    </row>
    <row r="20" spans="1:71" s="1" customFormat="1" ht="18.399999999999999" customHeight="1">
      <c r="B20" s="21"/>
      <c r="C20" s="22"/>
      <c r="D20" s="22"/>
      <c r="E20" s="27" t="s">
        <v>27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23</v>
      </c>
      <c r="AL20" s="22"/>
      <c r="AM20" s="22"/>
      <c r="AN20" s="27" t="s">
        <v>1</v>
      </c>
      <c r="AO20" s="22"/>
      <c r="AP20" s="22"/>
      <c r="AQ20" s="22"/>
      <c r="AR20" s="20"/>
      <c r="BE20" s="260"/>
      <c r="BS20" s="17" t="s">
        <v>28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60"/>
    </row>
    <row r="22" spans="1:71" s="1" customFormat="1" ht="12" customHeight="1">
      <c r="B22" s="21"/>
      <c r="C22" s="22"/>
      <c r="D22" s="29" t="s">
        <v>31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60"/>
    </row>
    <row r="23" spans="1:71" s="1" customFormat="1" ht="16.5" customHeight="1">
      <c r="B23" s="21"/>
      <c r="C23" s="22"/>
      <c r="D23" s="22"/>
      <c r="E23" s="267" t="s">
        <v>1</v>
      </c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2"/>
      <c r="AP23" s="22"/>
      <c r="AQ23" s="22"/>
      <c r="AR23" s="20"/>
      <c r="BE23" s="260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60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60"/>
    </row>
    <row r="26" spans="1:71" s="2" customFormat="1" ht="25.9" customHeight="1">
      <c r="A26" s="34"/>
      <c r="B26" s="35"/>
      <c r="C26" s="36"/>
      <c r="D26" s="37" t="s">
        <v>32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68">
        <f>ROUND(AG94,2)</f>
        <v>0</v>
      </c>
      <c r="AL26" s="269"/>
      <c r="AM26" s="269"/>
      <c r="AN26" s="269"/>
      <c r="AO26" s="269"/>
      <c r="AP26" s="36"/>
      <c r="AQ26" s="36"/>
      <c r="AR26" s="39"/>
      <c r="BE26" s="260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60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70" t="s">
        <v>33</v>
      </c>
      <c r="M28" s="270"/>
      <c r="N28" s="270"/>
      <c r="O28" s="270"/>
      <c r="P28" s="270"/>
      <c r="Q28" s="36"/>
      <c r="R28" s="36"/>
      <c r="S28" s="36"/>
      <c r="T28" s="36"/>
      <c r="U28" s="36"/>
      <c r="V28" s="36"/>
      <c r="W28" s="270" t="s">
        <v>34</v>
      </c>
      <c r="X28" s="270"/>
      <c r="Y28" s="270"/>
      <c r="Z28" s="270"/>
      <c r="AA28" s="270"/>
      <c r="AB28" s="270"/>
      <c r="AC28" s="270"/>
      <c r="AD28" s="270"/>
      <c r="AE28" s="270"/>
      <c r="AF28" s="36"/>
      <c r="AG28" s="36"/>
      <c r="AH28" s="36"/>
      <c r="AI28" s="36"/>
      <c r="AJ28" s="36"/>
      <c r="AK28" s="270" t="s">
        <v>35</v>
      </c>
      <c r="AL28" s="270"/>
      <c r="AM28" s="270"/>
      <c r="AN28" s="270"/>
      <c r="AO28" s="270"/>
      <c r="AP28" s="36"/>
      <c r="AQ28" s="36"/>
      <c r="AR28" s="39"/>
      <c r="BE28" s="260"/>
    </row>
    <row r="29" spans="1:71" s="3" customFormat="1" ht="14.45" customHeight="1">
      <c r="B29" s="40"/>
      <c r="C29" s="41"/>
      <c r="D29" s="29" t="s">
        <v>36</v>
      </c>
      <c r="E29" s="41"/>
      <c r="F29" s="42" t="s">
        <v>37</v>
      </c>
      <c r="G29" s="41"/>
      <c r="H29" s="41"/>
      <c r="I29" s="41"/>
      <c r="J29" s="41"/>
      <c r="K29" s="41"/>
      <c r="L29" s="273">
        <v>0.2</v>
      </c>
      <c r="M29" s="272"/>
      <c r="N29" s="272"/>
      <c r="O29" s="272"/>
      <c r="P29" s="272"/>
      <c r="Q29" s="43"/>
      <c r="R29" s="43"/>
      <c r="S29" s="43"/>
      <c r="T29" s="43"/>
      <c r="U29" s="43"/>
      <c r="V29" s="43"/>
      <c r="W29" s="271">
        <f>ROUND(AZ94, 2)</f>
        <v>0</v>
      </c>
      <c r="X29" s="272"/>
      <c r="Y29" s="272"/>
      <c r="Z29" s="272"/>
      <c r="AA29" s="272"/>
      <c r="AB29" s="272"/>
      <c r="AC29" s="272"/>
      <c r="AD29" s="272"/>
      <c r="AE29" s="272"/>
      <c r="AF29" s="43"/>
      <c r="AG29" s="43"/>
      <c r="AH29" s="43"/>
      <c r="AI29" s="43"/>
      <c r="AJ29" s="43"/>
      <c r="AK29" s="271">
        <f>ROUND(AV94, 2)</f>
        <v>0</v>
      </c>
      <c r="AL29" s="272"/>
      <c r="AM29" s="272"/>
      <c r="AN29" s="272"/>
      <c r="AO29" s="272"/>
      <c r="AP29" s="43"/>
      <c r="AQ29" s="43"/>
      <c r="AR29" s="44"/>
      <c r="AS29" s="45"/>
      <c r="AT29" s="45"/>
      <c r="AU29" s="45"/>
      <c r="AV29" s="45"/>
      <c r="AW29" s="45"/>
      <c r="AX29" s="45"/>
      <c r="AY29" s="45"/>
      <c r="AZ29" s="45"/>
      <c r="BE29" s="261"/>
    </row>
    <row r="30" spans="1:71" s="3" customFormat="1" ht="14.45" customHeight="1">
      <c r="B30" s="40"/>
      <c r="C30" s="41"/>
      <c r="D30" s="41"/>
      <c r="E30" s="41"/>
      <c r="F30" s="42" t="s">
        <v>38</v>
      </c>
      <c r="G30" s="41"/>
      <c r="H30" s="41"/>
      <c r="I30" s="41"/>
      <c r="J30" s="41"/>
      <c r="K30" s="41"/>
      <c r="L30" s="273">
        <v>0.2</v>
      </c>
      <c r="M30" s="272"/>
      <c r="N30" s="272"/>
      <c r="O30" s="272"/>
      <c r="P30" s="272"/>
      <c r="Q30" s="43"/>
      <c r="R30" s="43"/>
      <c r="S30" s="43"/>
      <c r="T30" s="43"/>
      <c r="U30" s="43"/>
      <c r="V30" s="43"/>
      <c r="W30" s="271">
        <f>ROUND(BA94, 2)</f>
        <v>0</v>
      </c>
      <c r="X30" s="272"/>
      <c r="Y30" s="272"/>
      <c r="Z30" s="272"/>
      <c r="AA30" s="272"/>
      <c r="AB30" s="272"/>
      <c r="AC30" s="272"/>
      <c r="AD30" s="272"/>
      <c r="AE30" s="272"/>
      <c r="AF30" s="43"/>
      <c r="AG30" s="43"/>
      <c r="AH30" s="43"/>
      <c r="AI30" s="43"/>
      <c r="AJ30" s="43"/>
      <c r="AK30" s="271">
        <f>ROUND(AW94, 2)</f>
        <v>0</v>
      </c>
      <c r="AL30" s="272"/>
      <c r="AM30" s="272"/>
      <c r="AN30" s="272"/>
      <c r="AO30" s="272"/>
      <c r="AP30" s="43"/>
      <c r="AQ30" s="43"/>
      <c r="AR30" s="44"/>
      <c r="AS30" s="45"/>
      <c r="AT30" s="45"/>
      <c r="AU30" s="45"/>
      <c r="AV30" s="45"/>
      <c r="AW30" s="45"/>
      <c r="AX30" s="45"/>
      <c r="AY30" s="45"/>
      <c r="AZ30" s="45"/>
      <c r="BE30" s="261"/>
    </row>
    <row r="31" spans="1:71" s="3" customFormat="1" ht="14.45" hidden="1" customHeight="1">
      <c r="B31" s="40"/>
      <c r="C31" s="41"/>
      <c r="D31" s="41"/>
      <c r="E31" s="41"/>
      <c r="F31" s="29" t="s">
        <v>39</v>
      </c>
      <c r="G31" s="41"/>
      <c r="H31" s="41"/>
      <c r="I31" s="41"/>
      <c r="J31" s="41"/>
      <c r="K31" s="41"/>
      <c r="L31" s="276">
        <v>0.2</v>
      </c>
      <c r="M31" s="275"/>
      <c r="N31" s="275"/>
      <c r="O31" s="275"/>
      <c r="P31" s="275"/>
      <c r="Q31" s="41"/>
      <c r="R31" s="41"/>
      <c r="S31" s="41"/>
      <c r="T31" s="41"/>
      <c r="U31" s="41"/>
      <c r="V31" s="41"/>
      <c r="W31" s="274">
        <f>ROUND(BB94, 2)</f>
        <v>0</v>
      </c>
      <c r="X31" s="275"/>
      <c r="Y31" s="275"/>
      <c r="Z31" s="275"/>
      <c r="AA31" s="275"/>
      <c r="AB31" s="275"/>
      <c r="AC31" s="275"/>
      <c r="AD31" s="275"/>
      <c r="AE31" s="275"/>
      <c r="AF31" s="41"/>
      <c r="AG31" s="41"/>
      <c r="AH31" s="41"/>
      <c r="AI31" s="41"/>
      <c r="AJ31" s="41"/>
      <c r="AK31" s="274">
        <v>0</v>
      </c>
      <c r="AL31" s="275"/>
      <c r="AM31" s="275"/>
      <c r="AN31" s="275"/>
      <c r="AO31" s="275"/>
      <c r="AP31" s="41"/>
      <c r="AQ31" s="41"/>
      <c r="AR31" s="46"/>
      <c r="BE31" s="261"/>
    </row>
    <row r="32" spans="1:71" s="3" customFormat="1" ht="14.45" hidden="1" customHeight="1">
      <c r="B32" s="40"/>
      <c r="C32" s="41"/>
      <c r="D32" s="41"/>
      <c r="E32" s="41"/>
      <c r="F32" s="29" t="s">
        <v>40</v>
      </c>
      <c r="G32" s="41"/>
      <c r="H32" s="41"/>
      <c r="I32" s="41"/>
      <c r="J32" s="41"/>
      <c r="K32" s="41"/>
      <c r="L32" s="276">
        <v>0.2</v>
      </c>
      <c r="M32" s="275"/>
      <c r="N32" s="275"/>
      <c r="O32" s="275"/>
      <c r="P32" s="275"/>
      <c r="Q32" s="41"/>
      <c r="R32" s="41"/>
      <c r="S32" s="41"/>
      <c r="T32" s="41"/>
      <c r="U32" s="41"/>
      <c r="V32" s="41"/>
      <c r="W32" s="274">
        <f>ROUND(BC94, 2)</f>
        <v>0</v>
      </c>
      <c r="X32" s="275"/>
      <c r="Y32" s="275"/>
      <c r="Z32" s="275"/>
      <c r="AA32" s="275"/>
      <c r="AB32" s="275"/>
      <c r="AC32" s="275"/>
      <c r="AD32" s="275"/>
      <c r="AE32" s="275"/>
      <c r="AF32" s="41"/>
      <c r="AG32" s="41"/>
      <c r="AH32" s="41"/>
      <c r="AI32" s="41"/>
      <c r="AJ32" s="41"/>
      <c r="AK32" s="274">
        <v>0</v>
      </c>
      <c r="AL32" s="275"/>
      <c r="AM32" s="275"/>
      <c r="AN32" s="275"/>
      <c r="AO32" s="275"/>
      <c r="AP32" s="41"/>
      <c r="AQ32" s="41"/>
      <c r="AR32" s="46"/>
      <c r="BE32" s="261"/>
    </row>
    <row r="33" spans="1:57" s="3" customFormat="1" ht="14.45" hidden="1" customHeight="1">
      <c r="B33" s="40"/>
      <c r="C33" s="41"/>
      <c r="D33" s="41"/>
      <c r="E33" s="41"/>
      <c r="F33" s="42" t="s">
        <v>41</v>
      </c>
      <c r="G33" s="41"/>
      <c r="H33" s="41"/>
      <c r="I33" s="41"/>
      <c r="J33" s="41"/>
      <c r="K33" s="41"/>
      <c r="L33" s="273">
        <v>0</v>
      </c>
      <c r="M33" s="272"/>
      <c r="N33" s="272"/>
      <c r="O33" s="272"/>
      <c r="P33" s="272"/>
      <c r="Q33" s="43"/>
      <c r="R33" s="43"/>
      <c r="S33" s="43"/>
      <c r="T33" s="43"/>
      <c r="U33" s="43"/>
      <c r="V33" s="43"/>
      <c r="W33" s="271">
        <f>ROUND(BD94, 2)</f>
        <v>0</v>
      </c>
      <c r="X33" s="272"/>
      <c r="Y33" s="272"/>
      <c r="Z33" s="272"/>
      <c r="AA33" s="272"/>
      <c r="AB33" s="272"/>
      <c r="AC33" s="272"/>
      <c r="AD33" s="272"/>
      <c r="AE33" s="272"/>
      <c r="AF33" s="43"/>
      <c r="AG33" s="43"/>
      <c r="AH33" s="43"/>
      <c r="AI33" s="43"/>
      <c r="AJ33" s="43"/>
      <c r="AK33" s="271">
        <v>0</v>
      </c>
      <c r="AL33" s="272"/>
      <c r="AM33" s="272"/>
      <c r="AN33" s="272"/>
      <c r="AO33" s="272"/>
      <c r="AP33" s="43"/>
      <c r="AQ33" s="43"/>
      <c r="AR33" s="44"/>
      <c r="AS33" s="45"/>
      <c r="AT33" s="45"/>
      <c r="AU33" s="45"/>
      <c r="AV33" s="45"/>
      <c r="AW33" s="45"/>
      <c r="AX33" s="45"/>
      <c r="AY33" s="45"/>
      <c r="AZ33" s="45"/>
      <c r="BE33" s="261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60"/>
    </row>
    <row r="35" spans="1:57" s="2" customFormat="1" ht="25.9" customHeight="1">
      <c r="A35" s="34"/>
      <c r="B35" s="35"/>
      <c r="C35" s="47"/>
      <c r="D35" s="48" t="s">
        <v>42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43</v>
      </c>
      <c r="U35" s="49"/>
      <c r="V35" s="49"/>
      <c r="W35" s="49"/>
      <c r="X35" s="277" t="s">
        <v>44</v>
      </c>
      <c r="Y35" s="278"/>
      <c r="Z35" s="278"/>
      <c r="AA35" s="278"/>
      <c r="AB35" s="278"/>
      <c r="AC35" s="49"/>
      <c r="AD35" s="49"/>
      <c r="AE35" s="49"/>
      <c r="AF35" s="49"/>
      <c r="AG35" s="49"/>
      <c r="AH35" s="49"/>
      <c r="AI35" s="49"/>
      <c r="AJ35" s="49"/>
      <c r="AK35" s="279">
        <f>SUM(AK26:AK33)</f>
        <v>0</v>
      </c>
      <c r="AL35" s="278"/>
      <c r="AM35" s="278"/>
      <c r="AN35" s="278"/>
      <c r="AO35" s="280"/>
      <c r="AP35" s="47"/>
      <c r="AQ35" s="47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51"/>
      <c r="C49" s="52"/>
      <c r="D49" s="53" t="s">
        <v>45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3" t="s">
        <v>46</v>
      </c>
      <c r="AI49" s="54"/>
      <c r="AJ49" s="54"/>
      <c r="AK49" s="54"/>
      <c r="AL49" s="54"/>
      <c r="AM49" s="54"/>
      <c r="AN49" s="54"/>
      <c r="AO49" s="54"/>
      <c r="AP49" s="52"/>
      <c r="AQ49" s="52"/>
      <c r="AR49" s="55"/>
    </row>
    <row r="50" spans="1:57" ht="11.2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 ht="11.2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 ht="11.2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 ht="11.2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 ht="11.25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 ht="11.2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 ht="11.25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 ht="11.25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 ht="11.25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 ht="11.25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4"/>
      <c r="B60" s="35"/>
      <c r="C60" s="36"/>
      <c r="D60" s="56" t="s">
        <v>47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6" t="s">
        <v>48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6" t="s">
        <v>47</v>
      </c>
      <c r="AI60" s="38"/>
      <c r="AJ60" s="38"/>
      <c r="AK60" s="38"/>
      <c r="AL60" s="38"/>
      <c r="AM60" s="56" t="s">
        <v>48</v>
      </c>
      <c r="AN60" s="38"/>
      <c r="AO60" s="38"/>
      <c r="AP60" s="36"/>
      <c r="AQ60" s="36"/>
      <c r="AR60" s="39"/>
      <c r="BE60" s="34"/>
    </row>
    <row r="61" spans="1:57" ht="11.25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 ht="11.25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 ht="11.25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4"/>
      <c r="B64" s="35"/>
      <c r="C64" s="36"/>
      <c r="D64" s="53" t="s">
        <v>49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3" t="s">
        <v>50</v>
      </c>
      <c r="AI64" s="57"/>
      <c r="AJ64" s="57"/>
      <c r="AK64" s="57"/>
      <c r="AL64" s="57"/>
      <c r="AM64" s="57"/>
      <c r="AN64" s="57"/>
      <c r="AO64" s="57"/>
      <c r="AP64" s="36"/>
      <c r="AQ64" s="36"/>
      <c r="AR64" s="39"/>
      <c r="BE64" s="34"/>
    </row>
    <row r="65" spans="1:57" ht="11.2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 ht="11.2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 ht="11.2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 ht="11.2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 ht="11.2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 ht="11.2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 ht="11.2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 ht="11.2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 ht="11.2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 ht="11.2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4"/>
      <c r="B75" s="35"/>
      <c r="C75" s="36"/>
      <c r="D75" s="56" t="s">
        <v>47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6" t="s">
        <v>48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6" t="s">
        <v>47</v>
      </c>
      <c r="AI75" s="38"/>
      <c r="AJ75" s="38"/>
      <c r="AK75" s="38"/>
      <c r="AL75" s="38"/>
      <c r="AM75" s="56" t="s">
        <v>48</v>
      </c>
      <c r="AN75" s="38"/>
      <c r="AO75" s="38"/>
      <c r="AP75" s="36"/>
      <c r="AQ75" s="36"/>
      <c r="AR75" s="39"/>
      <c r="BE75" s="34"/>
    </row>
    <row r="76" spans="1:57" s="2" customFormat="1" ht="11.25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39"/>
      <c r="BE77" s="34"/>
    </row>
    <row r="81" spans="1:91" s="2" customFormat="1" ht="6.95" customHeight="1">
      <c r="A81" s="34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39"/>
      <c r="BE81" s="34"/>
    </row>
    <row r="82" spans="1:91" s="2" customFormat="1" ht="24.95" customHeight="1">
      <c r="A82" s="34"/>
      <c r="B82" s="35"/>
      <c r="C82" s="23" t="s">
        <v>51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62"/>
      <c r="C84" s="29" t="s">
        <v>11</v>
      </c>
      <c r="D84" s="63"/>
      <c r="E84" s="63"/>
      <c r="F84" s="63"/>
      <c r="G84" s="63"/>
      <c r="H84" s="63"/>
      <c r="I84" s="63"/>
      <c r="J84" s="63"/>
      <c r="K84" s="63"/>
      <c r="L84" s="63" t="str">
        <f>K5</f>
        <v>2022/06</v>
      </c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4"/>
    </row>
    <row r="85" spans="1:91" s="5" customFormat="1" ht="36.950000000000003" customHeight="1">
      <c r="B85" s="65"/>
      <c r="C85" s="66" t="s">
        <v>13</v>
      </c>
      <c r="D85" s="67"/>
      <c r="E85" s="67"/>
      <c r="F85" s="67"/>
      <c r="G85" s="67"/>
      <c r="H85" s="67"/>
      <c r="I85" s="67"/>
      <c r="J85" s="67"/>
      <c r="K85" s="67"/>
      <c r="L85" s="281" t="str">
        <f>K6</f>
        <v>Sanácia mostu ev.č. 526-048, Hnúšťa</v>
      </c>
      <c r="M85" s="282"/>
      <c r="N85" s="282"/>
      <c r="O85" s="282"/>
      <c r="P85" s="282"/>
      <c r="Q85" s="282"/>
      <c r="R85" s="282"/>
      <c r="S85" s="282"/>
      <c r="T85" s="282"/>
      <c r="U85" s="282"/>
      <c r="V85" s="282"/>
      <c r="W85" s="282"/>
      <c r="X85" s="282"/>
      <c r="Y85" s="282"/>
      <c r="Z85" s="282"/>
      <c r="AA85" s="282"/>
      <c r="AB85" s="282"/>
      <c r="AC85" s="282"/>
      <c r="AD85" s="282"/>
      <c r="AE85" s="282"/>
      <c r="AF85" s="282"/>
      <c r="AG85" s="282"/>
      <c r="AH85" s="282"/>
      <c r="AI85" s="282"/>
      <c r="AJ85" s="282"/>
      <c r="AK85" s="67"/>
      <c r="AL85" s="67"/>
      <c r="AM85" s="67"/>
      <c r="AN85" s="67"/>
      <c r="AO85" s="67"/>
      <c r="AP85" s="67"/>
      <c r="AQ85" s="67"/>
      <c r="AR85" s="68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17</v>
      </c>
      <c r="D87" s="36"/>
      <c r="E87" s="36"/>
      <c r="F87" s="36"/>
      <c r="G87" s="36"/>
      <c r="H87" s="36"/>
      <c r="I87" s="36"/>
      <c r="J87" s="36"/>
      <c r="K87" s="36"/>
      <c r="L87" s="69" t="str">
        <f>IF(K8="","",K8)</f>
        <v>Hnúšťa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19</v>
      </c>
      <c r="AJ87" s="36"/>
      <c r="AK87" s="36"/>
      <c r="AL87" s="36"/>
      <c r="AM87" s="283" t="str">
        <f>IF(AN8= "","",AN8)</f>
        <v>29. 6. 2022</v>
      </c>
      <c r="AN87" s="283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25.7" customHeight="1">
      <c r="A89" s="34"/>
      <c r="B89" s="35"/>
      <c r="C89" s="29" t="s">
        <v>21</v>
      </c>
      <c r="D89" s="36"/>
      <c r="E89" s="36"/>
      <c r="F89" s="36"/>
      <c r="G89" s="36"/>
      <c r="H89" s="36"/>
      <c r="I89" s="36"/>
      <c r="J89" s="36"/>
      <c r="K89" s="36"/>
      <c r="L89" s="63" t="str">
        <f>IF(E11= "","",E11)</f>
        <v>Banskobyst. samospráv. kraj, Nám. SNP 23, 97401 Banská Bystrica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26</v>
      </c>
      <c r="AJ89" s="36"/>
      <c r="AK89" s="36"/>
      <c r="AL89" s="36"/>
      <c r="AM89" s="284" t="str">
        <f>IF(E17="","",E17)</f>
        <v xml:space="preserve">HADE s.r.o., Jarabinková 8D, 82109 Bratislava  </v>
      </c>
      <c r="AN89" s="285"/>
      <c r="AO89" s="285"/>
      <c r="AP89" s="285"/>
      <c r="AQ89" s="36"/>
      <c r="AR89" s="39"/>
      <c r="AS89" s="286" t="s">
        <v>52</v>
      </c>
      <c r="AT89" s="287"/>
      <c r="AU89" s="71"/>
      <c r="AV89" s="71"/>
      <c r="AW89" s="71"/>
      <c r="AX89" s="71"/>
      <c r="AY89" s="71"/>
      <c r="AZ89" s="71"/>
      <c r="BA89" s="71"/>
      <c r="BB89" s="71"/>
      <c r="BC89" s="71"/>
      <c r="BD89" s="72"/>
      <c r="BE89" s="34"/>
    </row>
    <row r="90" spans="1:91" s="2" customFormat="1" ht="25.7" customHeight="1">
      <c r="A90" s="34"/>
      <c r="B90" s="35"/>
      <c r="C90" s="29" t="s">
        <v>24</v>
      </c>
      <c r="D90" s="36"/>
      <c r="E90" s="36"/>
      <c r="F90" s="36"/>
      <c r="G90" s="36"/>
      <c r="H90" s="36"/>
      <c r="I90" s="36"/>
      <c r="J90" s="36"/>
      <c r="K90" s="36"/>
      <c r="L90" s="63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30</v>
      </c>
      <c r="AJ90" s="36"/>
      <c r="AK90" s="36"/>
      <c r="AL90" s="36"/>
      <c r="AM90" s="284" t="str">
        <f>IF(E20="","",E20)</f>
        <v xml:space="preserve">HADE s.r.o., Jarabinková 8D, 82109 Bratislava  </v>
      </c>
      <c r="AN90" s="285"/>
      <c r="AO90" s="285"/>
      <c r="AP90" s="285"/>
      <c r="AQ90" s="36"/>
      <c r="AR90" s="39"/>
      <c r="AS90" s="288"/>
      <c r="AT90" s="289"/>
      <c r="AU90" s="73"/>
      <c r="AV90" s="73"/>
      <c r="AW90" s="73"/>
      <c r="AX90" s="73"/>
      <c r="AY90" s="73"/>
      <c r="AZ90" s="73"/>
      <c r="BA90" s="73"/>
      <c r="BB90" s="73"/>
      <c r="BC90" s="73"/>
      <c r="BD90" s="74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90"/>
      <c r="AT91" s="291"/>
      <c r="AU91" s="75"/>
      <c r="AV91" s="75"/>
      <c r="AW91" s="75"/>
      <c r="AX91" s="75"/>
      <c r="AY91" s="75"/>
      <c r="AZ91" s="75"/>
      <c r="BA91" s="75"/>
      <c r="BB91" s="75"/>
      <c r="BC91" s="75"/>
      <c r="BD91" s="76"/>
      <c r="BE91" s="34"/>
    </row>
    <row r="92" spans="1:91" s="2" customFormat="1" ht="29.25" customHeight="1">
      <c r="A92" s="34"/>
      <c r="B92" s="35"/>
      <c r="C92" s="292" t="s">
        <v>53</v>
      </c>
      <c r="D92" s="293"/>
      <c r="E92" s="293"/>
      <c r="F92" s="293"/>
      <c r="G92" s="293"/>
      <c r="H92" s="77"/>
      <c r="I92" s="294" t="s">
        <v>54</v>
      </c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5" t="s">
        <v>55</v>
      </c>
      <c r="AH92" s="293"/>
      <c r="AI92" s="293"/>
      <c r="AJ92" s="293"/>
      <c r="AK92" s="293"/>
      <c r="AL92" s="293"/>
      <c r="AM92" s="293"/>
      <c r="AN92" s="294" t="s">
        <v>56</v>
      </c>
      <c r="AO92" s="293"/>
      <c r="AP92" s="296"/>
      <c r="AQ92" s="78" t="s">
        <v>57</v>
      </c>
      <c r="AR92" s="39"/>
      <c r="AS92" s="79" t="s">
        <v>58</v>
      </c>
      <c r="AT92" s="80" t="s">
        <v>59</v>
      </c>
      <c r="AU92" s="80" t="s">
        <v>60</v>
      </c>
      <c r="AV92" s="80" t="s">
        <v>61</v>
      </c>
      <c r="AW92" s="80" t="s">
        <v>62</v>
      </c>
      <c r="AX92" s="80" t="s">
        <v>63</v>
      </c>
      <c r="AY92" s="80" t="s">
        <v>64</v>
      </c>
      <c r="AZ92" s="80" t="s">
        <v>65</v>
      </c>
      <c r="BA92" s="80" t="s">
        <v>66</v>
      </c>
      <c r="BB92" s="80" t="s">
        <v>67</v>
      </c>
      <c r="BC92" s="80" t="s">
        <v>68</v>
      </c>
      <c r="BD92" s="81" t="s">
        <v>69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82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4"/>
      <c r="BE93" s="34"/>
    </row>
    <row r="94" spans="1:91" s="6" customFormat="1" ht="32.450000000000003" customHeight="1">
      <c r="B94" s="85"/>
      <c r="C94" s="86" t="s">
        <v>70</v>
      </c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300">
        <f>ROUND(SUM(AG95:AG96),2)</f>
        <v>0</v>
      </c>
      <c r="AH94" s="300"/>
      <c r="AI94" s="300"/>
      <c r="AJ94" s="300"/>
      <c r="AK94" s="300"/>
      <c r="AL94" s="300"/>
      <c r="AM94" s="300"/>
      <c r="AN94" s="301">
        <f>SUM(AG94,AT94)</f>
        <v>0</v>
      </c>
      <c r="AO94" s="301"/>
      <c r="AP94" s="301"/>
      <c r="AQ94" s="89" t="s">
        <v>1</v>
      </c>
      <c r="AR94" s="90"/>
      <c r="AS94" s="91">
        <f>ROUND(SUM(AS95:AS96),2)</f>
        <v>0</v>
      </c>
      <c r="AT94" s="92">
        <f>ROUND(SUM(AV94:AW94),2)</f>
        <v>0</v>
      </c>
      <c r="AU94" s="93">
        <f>ROUND(SUM(AU95:AU96),5)</f>
        <v>0</v>
      </c>
      <c r="AV94" s="92">
        <f>ROUND(AZ94*L29,2)</f>
        <v>0</v>
      </c>
      <c r="AW94" s="92">
        <f>ROUND(BA94*L30,2)</f>
        <v>0</v>
      </c>
      <c r="AX94" s="92">
        <f>ROUND(BB94*L29,2)</f>
        <v>0</v>
      </c>
      <c r="AY94" s="92">
        <f>ROUND(BC94*L30,2)</f>
        <v>0</v>
      </c>
      <c r="AZ94" s="92">
        <f>ROUND(SUM(AZ95:AZ96),2)</f>
        <v>0</v>
      </c>
      <c r="BA94" s="92">
        <f>ROUND(SUM(BA95:BA96),2)</f>
        <v>0</v>
      </c>
      <c r="BB94" s="92">
        <f>ROUND(SUM(BB95:BB96),2)</f>
        <v>0</v>
      </c>
      <c r="BC94" s="92">
        <f>ROUND(SUM(BC95:BC96),2)</f>
        <v>0</v>
      </c>
      <c r="BD94" s="94">
        <f>ROUND(SUM(BD95:BD96),2)</f>
        <v>0</v>
      </c>
      <c r="BS94" s="95" t="s">
        <v>71</v>
      </c>
      <c r="BT94" s="95" t="s">
        <v>72</v>
      </c>
      <c r="BU94" s="96" t="s">
        <v>73</v>
      </c>
      <c r="BV94" s="95" t="s">
        <v>74</v>
      </c>
      <c r="BW94" s="95" t="s">
        <v>5</v>
      </c>
      <c r="BX94" s="95" t="s">
        <v>75</v>
      </c>
      <c r="CL94" s="95" t="s">
        <v>1</v>
      </c>
    </row>
    <row r="95" spans="1:91" s="7" customFormat="1" ht="16.5" customHeight="1">
      <c r="A95" s="97" t="s">
        <v>76</v>
      </c>
      <c r="B95" s="98"/>
      <c r="C95" s="99"/>
      <c r="D95" s="299" t="s">
        <v>77</v>
      </c>
      <c r="E95" s="299"/>
      <c r="F95" s="299"/>
      <c r="G95" s="299"/>
      <c r="H95" s="299"/>
      <c r="I95" s="100"/>
      <c r="J95" s="299" t="s">
        <v>78</v>
      </c>
      <c r="K95" s="29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7">
        <f>'SO 01 - Most ev.č. 526-04...'!J30</f>
        <v>0</v>
      </c>
      <c r="AH95" s="298"/>
      <c r="AI95" s="298"/>
      <c r="AJ95" s="298"/>
      <c r="AK95" s="298"/>
      <c r="AL95" s="298"/>
      <c r="AM95" s="298"/>
      <c r="AN95" s="297">
        <f>SUM(AG95,AT95)</f>
        <v>0</v>
      </c>
      <c r="AO95" s="298"/>
      <c r="AP95" s="298"/>
      <c r="AQ95" s="101" t="s">
        <v>79</v>
      </c>
      <c r="AR95" s="102"/>
      <c r="AS95" s="103">
        <v>0</v>
      </c>
      <c r="AT95" s="104">
        <f>ROUND(SUM(AV95:AW95),2)</f>
        <v>0</v>
      </c>
      <c r="AU95" s="105">
        <f>'SO 01 - Most ev.č. 526-04...'!P131</f>
        <v>0</v>
      </c>
      <c r="AV95" s="104">
        <f>'SO 01 - Most ev.č. 526-04...'!J33</f>
        <v>0</v>
      </c>
      <c r="AW95" s="104">
        <f>'SO 01 - Most ev.č. 526-04...'!J34</f>
        <v>0</v>
      </c>
      <c r="AX95" s="104">
        <f>'SO 01 - Most ev.č. 526-04...'!J35</f>
        <v>0</v>
      </c>
      <c r="AY95" s="104">
        <f>'SO 01 - Most ev.č. 526-04...'!J36</f>
        <v>0</v>
      </c>
      <c r="AZ95" s="104">
        <f>'SO 01 - Most ev.č. 526-04...'!F33</f>
        <v>0</v>
      </c>
      <c r="BA95" s="104">
        <f>'SO 01 - Most ev.č. 526-04...'!F34</f>
        <v>0</v>
      </c>
      <c r="BB95" s="104">
        <f>'SO 01 - Most ev.č. 526-04...'!F35</f>
        <v>0</v>
      </c>
      <c r="BC95" s="104">
        <f>'SO 01 - Most ev.č. 526-04...'!F36</f>
        <v>0</v>
      </c>
      <c r="BD95" s="106">
        <f>'SO 01 - Most ev.č. 526-04...'!F37</f>
        <v>0</v>
      </c>
      <c r="BT95" s="107" t="s">
        <v>80</v>
      </c>
      <c r="BV95" s="107" t="s">
        <v>74</v>
      </c>
      <c r="BW95" s="107" t="s">
        <v>81</v>
      </c>
      <c r="BX95" s="107" t="s">
        <v>5</v>
      </c>
      <c r="CL95" s="107" t="s">
        <v>1</v>
      </c>
      <c r="CM95" s="107" t="s">
        <v>72</v>
      </c>
    </row>
    <row r="96" spans="1:91" s="7" customFormat="1" ht="16.5" customHeight="1">
      <c r="A96" s="97" t="s">
        <v>76</v>
      </c>
      <c r="B96" s="98"/>
      <c r="C96" s="99"/>
      <c r="D96" s="299" t="s">
        <v>82</v>
      </c>
      <c r="E96" s="299"/>
      <c r="F96" s="299"/>
      <c r="G96" s="299"/>
      <c r="H96" s="299"/>
      <c r="I96" s="100"/>
      <c r="J96" s="299" t="s">
        <v>83</v>
      </c>
      <c r="K96" s="29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7">
        <f>'SO 02 - Preložka káblov S...'!J30</f>
        <v>0</v>
      </c>
      <c r="AH96" s="298"/>
      <c r="AI96" s="298"/>
      <c r="AJ96" s="298"/>
      <c r="AK96" s="298"/>
      <c r="AL96" s="298"/>
      <c r="AM96" s="298"/>
      <c r="AN96" s="297">
        <f>SUM(AG96,AT96)</f>
        <v>0</v>
      </c>
      <c r="AO96" s="298"/>
      <c r="AP96" s="298"/>
      <c r="AQ96" s="101" t="s">
        <v>79</v>
      </c>
      <c r="AR96" s="102"/>
      <c r="AS96" s="108">
        <v>0</v>
      </c>
      <c r="AT96" s="109">
        <f>ROUND(SUM(AV96:AW96),2)</f>
        <v>0</v>
      </c>
      <c r="AU96" s="110">
        <f>'SO 02 - Preložka káblov S...'!P118</f>
        <v>0</v>
      </c>
      <c r="AV96" s="109">
        <f>'SO 02 - Preložka káblov S...'!J33</f>
        <v>0</v>
      </c>
      <c r="AW96" s="109">
        <f>'SO 02 - Preložka káblov S...'!J34</f>
        <v>0</v>
      </c>
      <c r="AX96" s="109">
        <f>'SO 02 - Preložka káblov S...'!J35</f>
        <v>0</v>
      </c>
      <c r="AY96" s="109">
        <f>'SO 02 - Preložka káblov S...'!J36</f>
        <v>0</v>
      </c>
      <c r="AZ96" s="109">
        <f>'SO 02 - Preložka káblov S...'!F33</f>
        <v>0</v>
      </c>
      <c r="BA96" s="109">
        <f>'SO 02 - Preložka káblov S...'!F34</f>
        <v>0</v>
      </c>
      <c r="BB96" s="109">
        <f>'SO 02 - Preložka káblov S...'!F35</f>
        <v>0</v>
      </c>
      <c r="BC96" s="109">
        <f>'SO 02 - Preložka káblov S...'!F36</f>
        <v>0</v>
      </c>
      <c r="BD96" s="111">
        <f>'SO 02 - Preložka káblov S...'!F37</f>
        <v>0</v>
      </c>
      <c r="BT96" s="107" t="s">
        <v>80</v>
      </c>
      <c r="BV96" s="107" t="s">
        <v>74</v>
      </c>
      <c r="BW96" s="107" t="s">
        <v>84</v>
      </c>
      <c r="BX96" s="107" t="s">
        <v>5</v>
      </c>
      <c r="CL96" s="107" t="s">
        <v>1</v>
      </c>
      <c r="CM96" s="107" t="s">
        <v>72</v>
      </c>
    </row>
    <row r="97" spans="1:57" s="2" customFormat="1" ht="30" customHeight="1">
      <c r="A97" s="34"/>
      <c r="B97" s="35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9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  <row r="98" spans="1:57" s="2" customFormat="1" ht="6.95" customHeight="1">
      <c r="A98" s="34"/>
      <c r="B98" s="58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39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</sheetData>
  <sheetProtection algorithmName="SHA-512" hashValue="kFXYPUiTZAak7S0aPW8R1IGY97mbGY1+lehooq7jZTo2y/pJjmvIheZmo2ioD6u3E0ASbQwV3hUI0CG0hQTgWg==" saltValue="lKiNs/PFxLlsvekl1sJ9jQ==" spinCount="100000" sheet="1" objects="1" scenarios="1" formatColumns="0" formatRows="0"/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SO 01 - Most ev.č. 526-04...'!C2" display="/"/>
    <hyperlink ref="A96" location="'SO 02 - Preložka káblov S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25"/>
  <sheetViews>
    <sheetView showGridLines="0" workbookViewId="0">
      <selection activeCell="E15" sqref="E1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AT2" s="17" t="s">
        <v>81</v>
      </c>
    </row>
    <row r="3" spans="1:46" s="1" customFormat="1" ht="6.95" customHeight="1"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20"/>
      <c r="AT3" s="17" t="s">
        <v>72</v>
      </c>
    </row>
    <row r="4" spans="1:46" s="1" customFormat="1" ht="24.95" customHeight="1">
      <c r="B4" s="20"/>
      <c r="D4" s="114" t="s">
        <v>85</v>
      </c>
      <c r="L4" s="20"/>
      <c r="M4" s="115" t="s">
        <v>9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6" t="s">
        <v>13</v>
      </c>
      <c r="L6" s="20"/>
    </row>
    <row r="7" spans="1:46" s="1" customFormat="1" ht="16.5" customHeight="1">
      <c r="B7" s="20"/>
      <c r="E7" s="303" t="str">
        <f>'Rekapitulácia stavby'!K6</f>
        <v>Sanácia mostu ev.č. 526-048, Hnúšťa</v>
      </c>
      <c r="F7" s="304"/>
      <c r="G7" s="304"/>
      <c r="H7" s="304"/>
      <c r="L7" s="20"/>
    </row>
    <row r="8" spans="1:46" s="2" customFormat="1" ht="12" customHeight="1">
      <c r="A8" s="34"/>
      <c r="B8" s="39"/>
      <c r="C8" s="34"/>
      <c r="D8" s="116" t="s">
        <v>86</v>
      </c>
      <c r="E8" s="34"/>
      <c r="F8" s="34"/>
      <c r="G8" s="34"/>
      <c r="H8" s="34"/>
      <c r="I8" s="34"/>
      <c r="J8" s="34"/>
      <c r="K8" s="34"/>
      <c r="L8" s="55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5" t="s">
        <v>87</v>
      </c>
      <c r="F9" s="306"/>
      <c r="G9" s="306"/>
      <c r="H9" s="306"/>
      <c r="I9" s="34"/>
      <c r="J9" s="34"/>
      <c r="K9" s="34"/>
      <c r="L9" s="55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5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6" t="s">
        <v>15</v>
      </c>
      <c r="E11" s="34"/>
      <c r="F11" s="117" t="s">
        <v>1</v>
      </c>
      <c r="G11" s="34"/>
      <c r="H11" s="34"/>
      <c r="I11" s="116" t="s">
        <v>16</v>
      </c>
      <c r="J11" s="117" t="s">
        <v>1</v>
      </c>
      <c r="K11" s="34"/>
      <c r="L11" s="55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6" t="s">
        <v>17</v>
      </c>
      <c r="E12" s="34"/>
      <c r="F12" s="117" t="s">
        <v>18</v>
      </c>
      <c r="G12" s="34"/>
      <c r="H12" s="34"/>
      <c r="I12" s="116" t="s">
        <v>19</v>
      </c>
      <c r="J12" s="118" t="str">
        <f>'Rekapitulácia stavby'!AN8</f>
        <v>29. 6. 2022</v>
      </c>
      <c r="K12" s="34"/>
      <c r="L12" s="55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5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6" t="s">
        <v>21</v>
      </c>
      <c r="E14" s="34"/>
      <c r="F14" s="34"/>
      <c r="G14" s="34"/>
      <c r="H14" s="34"/>
      <c r="I14" s="116" t="s">
        <v>22</v>
      </c>
      <c r="J14" s="117" t="s">
        <v>1</v>
      </c>
      <c r="K14" s="34"/>
      <c r="L14" s="55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7" t="s">
        <v>896</v>
      </c>
      <c r="F15" s="34"/>
      <c r="G15" s="34"/>
      <c r="H15" s="34"/>
      <c r="I15" s="116" t="s">
        <v>23</v>
      </c>
      <c r="J15" s="117" t="s">
        <v>1</v>
      </c>
      <c r="K15" s="34"/>
      <c r="L15" s="55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5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6" t="s">
        <v>24</v>
      </c>
      <c r="E17" s="34"/>
      <c r="F17" s="34"/>
      <c r="G17" s="34"/>
      <c r="H17" s="34"/>
      <c r="I17" s="116" t="s">
        <v>22</v>
      </c>
      <c r="J17" s="30" t="str">
        <f>'Rekapitulácia stavby'!AN13</f>
        <v>Vyplň údaj</v>
      </c>
      <c r="K17" s="34"/>
      <c r="L17" s="55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7" t="str">
        <f>'Rekapitulácia stavby'!E14</f>
        <v>Vyplň údaj</v>
      </c>
      <c r="F18" s="308"/>
      <c r="G18" s="308"/>
      <c r="H18" s="308"/>
      <c r="I18" s="116" t="s">
        <v>23</v>
      </c>
      <c r="J18" s="30" t="str">
        <f>'Rekapitulácia stavby'!AN14</f>
        <v>Vyplň údaj</v>
      </c>
      <c r="K18" s="34"/>
      <c r="L18" s="55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5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6" t="s">
        <v>26</v>
      </c>
      <c r="E20" s="34"/>
      <c r="F20" s="34"/>
      <c r="G20" s="34"/>
      <c r="H20" s="34"/>
      <c r="I20" s="116" t="s">
        <v>22</v>
      </c>
      <c r="J20" s="117" t="s">
        <v>1</v>
      </c>
      <c r="K20" s="34"/>
      <c r="L20" s="55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7" t="s">
        <v>27</v>
      </c>
      <c r="F21" s="34"/>
      <c r="G21" s="34"/>
      <c r="H21" s="34"/>
      <c r="I21" s="116" t="s">
        <v>23</v>
      </c>
      <c r="J21" s="117" t="s">
        <v>1</v>
      </c>
      <c r="K21" s="34"/>
      <c r="L21" s="55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5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6" t="s">
        <v>30</v>
      </c>
      <c r="E23" s="34"/>
      <c r="F23" s="34"/>
      <c r="G23" s="34"/>
      <c r="H23" s="34"/>
      <c r="I23" s="116" t="s">
        <v>22</v>
      </c>
      <c r="J23" s="117" t="s">
        <v>1</v>
      </c>
      <c r="K23" s="34"/>
      <c r="L23" s="55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7" t="s">
        <v>27</v>
      </c>
      <c r="F24" s="34"/>
      <c r="G24" s="34"/>
      <c r="H24" s="34"/>
      <c r="I24" s="116" t="s">
        <v>23</v>
      </c>
      <c r="J24" s="117" t="s">
        <v>1</v>
      </c>
      <c r="K24" s="34"/>
      <c r="L24" s="55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5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6" t="s">
        <v>31</v>
      </c>
      <c r="E26" s="34"/>
      <c r="F26" s="34"/>
      <c r="G26" s="34"/>
      <c r="H26" s="34"/>
      <c r="I26" s="34"/>
      <c r="J26" s="34"/>
      <c r="K26" s="34"/>
      <c r="L26" s="55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9"/>
      <c r="B27" s="120"/>
      <c r="C27" s="119"/>
      <c r="D27" s="119"/>
      <c r="E27" s="309" t="s">
        <v>1</v>
      </c>
      <c r="F27" s="309"/>
      <c r="G27" s="309"/>
      <c r="H27" s="309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5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22"/>
      <c r="E29" s="122"/>
      <c r="F29" s="122"/>
      <c r="G29" s="122"/>
      <c r="H29" s="122"/>
      <c r="I29" s="122"/>
      <c r="J29" s="122"/>
      <c r="K29" s="122"/>
      <c r="L29" s="55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3" t="s">
        <v>32</v>
      </c>
      <c r="E30" s="34"/>
      <c r="F30" s="34"/>
      <c r="G30" s="34"/>
      <c r="H30" s="34"/>
      <c r="I30" s="34"/>
      <c r="J30" s="124">
        <f>ROUND(J131, 2)</f>
        <v>0</v>
      </c>
      <c r="K30" s="34"/>
      <c r="L30" s="55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22"/>
      <c r="E31" s="122"/>
      <c r="F31" s="122"/>
      <c r="G31" s="122"/>
      <c r="H31" s="122"/>
      <c r="I31" s="122"/>
      <c r="J31" s="122"/>
      <c r="K31" s="122"/>
      <c r="L31" s="55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5" t="s">
        <v>34</v>
      </c>
      <c r="G32" s="34"/>
      <c r="H32" s="34"/>
      <c r="I32" s="125" t="s">
        <v>33</v>
      </c>
      <c r="J32" s="125" t="s">
        <v>35</v>
      </c>
      <c r="K32" s="34"/>
      <c r="L32" s="55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6" t="s">
        <v>36</v>
      </c>
      <c r="E33" s="127" t="s">
        <v>37</v>
      </c>
      <c r="F33" s="128">
        <f>ROUND((SUM(BE131:BE424)),  2)</f>
        <v>0</v>
      </c>
      <c r="G33" s="129"/>
      <c r="H33" s="129"/>
      <c r="I33" s="130">
        <v>0.2</v>
      </c>
      <c r="J33" s="128">
        <f>ROUND(((SUM(BE131:BE424))*I33),  2)</f>
        <v>0</v>
      </c>
      <c r="K33" s="34"/>
      <c r="L33" s="55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27" t="s">
        <v>38</v>
      </c>
      <c r="F34" s="128">
        <f>ROUND((SUM(BF131:BF424)),  2)</f>
        <v>0</v>
      </c>
      <c r="G34" s="129"/>
      <c r="H34" s="129"/>
      <c r="I34" s="130">
        <v>0.2</v>
      </c>
      <c r="J34" s="128">
        <f>ROUND(((SUM(BF131:BF424))*I34),  2)</f>
        <v>0</v>
      </c>
      <c r="K34" s="34"/>
      <c r="L34" s="55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6" t="s">
        <v>39</v>
      </c>
      <c r="F35" s="131">
        <f>ROUND((SUM(BG131:BG424)),  2)</f>
        <v>0</v>
      </c>
      <c r="G35" s="34"/>
      <c r="H35" s="34"/>
      <c r="I35" s="132">
        <v>0.2</v>
      </c>
      <c r="J35" s="131">
        <f>0</f>
        <v>0</v>
      </c>
      <c r="K35" s="34"/>
      <c r="L35" s="55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6" t="s">
        <v>40</v>
      </c>
      <c r="F36" s="131">
        <f>ROUND((SUM(BH131:BH424)),  2)</f>
        <v>0</v>
      </c>
      <c r="G36" s="34"/>
      <c r="H36" s="34"/>
      <c r="I36" s="132">
        <v>0.2</v>
      </c>
      <c r="J36" s="131">
        <f>0</f>
        <v>0</v>
      </c>
      <c r="K36" s="34"/>
      <c r="L36" s="55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27" t="s">
        <v>41</v>
      </c>
      <c r="F37" s="128">
        <f>ROUND((SUM(BI131:BI424)),  2)</f>
        <v>0</v>
      </c>
      <c r="G37" s="129"/>
      <c r="H37" s="129"/>
      <c r="I37" s="130">
        <v>0</v>
      </c>
      <c r="J37" s="128">
        <f>0</f>
        <v>0</v>
      </c>
      <c r="K37" s="34"/>
      <c r="L37" s="55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5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33"/>
      <c r="D39" s="134" t="s">
        <v>42</v>
      </c>
      <c r="E39" s="135"/>
      <c r="F39" s="135"/>
      <c r="G39" s="136" t="s">
        <v>43</v>
      </c>
      <c r="H39" s="137" t="s">
        <v>44</v>
      </c>
      <c r="I39" s="135"/>
      <c r="J39" s="138">
        <f>SUM(J30:J37)</f>
        <v>0</v>
      </c>
      <c r="K39" s="139"/>
      <c r="L39" s="55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5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5"/>
      <c r="D50" s="140" t="s">
        <v>45</v>
      </c>
      <c r="E50" s="141"/>
      <c r="F50" s="141"/>
      <c r="G50" s="140" t="s">
        <v>46</v>
      </c>
      <c r="H50" s="141"/>
      <c r="I50" s="141"/>
      <c r="J50" s="141"/>
      <c r="K50" s="141"/>
      <c r="L50" s="55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42" t="s">
        <v>47</v>
      </c>
      <c r="E61" s="143"/>
      <c r="F61" s="144" t="s">
        <v>48</v>
      </c>
      <c r="G61" s="142" t="s">
        <v>47</v>
      </c>
      <c r="H61" s="143"/>
      <c r="I61" s="143"/>
      <c r="J61" s="145" t="s">
        <v>48</v>
      </c>
      <c r="K61" s="143"/>
      <c r="L61" s="55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40" t="s">
        <v>49</v>
      </c>
      <c r="E65" s="146"/>
      <c r="F65" s="146"/>
      <c r="G65" s="140" t="s">
        <v>50</v>
      </c>
      <c r="H65" s="146"/>
      <c r="I65" s="146"/>
      <c r="J65" s="146"/>
      <c r="K65" s="146"/>
      <c r="L65" s="55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42" t="s">
        <v>47</v>
      </c>
      <c r="E76" s="143"/>
      <c r="F76" s="144" t="s">
        <v>48</v>
      </c>
      <c r="G76" s="142" t="s">
        <v>47</v>
      </c>
      <c r="H76" s="143"/>
      <c r="I76" s="143"/>
      <c r="J76" s="145" t="s">
        <v>48</v>
      </c>
      <c r="K76" s="143"/>
      <c r="L76" s="55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5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5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88</v>
      </c>
      <c r="D82" s="36"/>
      <c r="E82" s="36"/>
      <c r="F82" s="36"/>
      <c r="G82" s="36"/>
      <c r="H82" s="36"/>
      <c r="I82" s="36"/>
      <c r="J82" s="36"/>
      <c r="K82" s="36"/>
      <c r="L82" s="55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5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13</v>
      </c>
      <c r="D84" s="36"/>
      <c r="E84" s="36"/>
      <c r="F84" s="36"/>
      <c r="G84" s="36"/>
      <c r="H84" s="36"/>
      <c r="I84" s="36"/>
      <c r="J84" s="36"/>
      <c r="K84" s="36"/>
      <c r="L84" s="55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10" t="str">
        <f>E7</f>
        <v>Sanácia mostu ev.č. 526-048, Hnúšťa</v>
      </c>
      <c r="F85" s="311"/>
      <c r="G85" s="311"/>
      <c r="H85" s="311"/>
      <c r="I85" s="36"/>
      <c r="J85" s="36"/>
      <c r="K85" s="36"/>
      <c r="L85" s="55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86</v>
      </c>
      <c r="D86" s="36"/>
      <c r="E86" s="36"/>
      <c r="F86" s="36"/>
      <c r="G86" s="36"/>
      <c r="H86" s="36"/>
      <c r="I86" s="36"/>
      <c r="J86" s="36"/>
      <c r="K86" s="36"/>
      <c r="L86" s="55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1" t="str">
        <f>E9</f>
        <v>SO 01 - Most ev.č. 526-048, Hnúšťa</v>
      </c>
      <c r="F87" s="312"/>
      <c r="G87" s="312"/>
      <c r="H87" s="312"/>
      <c r="I87" s="36"/>
      <c r="J87" s="36"/>
      <c r="K87" s="36"/>
      <c r="L87" s="55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5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17</v>
      </c>
      <c r="D89" s="36"/>
      <c r="E89" s="36"/>
      <c r="F89" s="27" t="str">
        <f>F12</f>
        <v>Hnúšťa</v>
      </c>
      <c r="G89" s="36"/>
      <c r="H89" s="36"/>
      <c r="I89" s="29" t="s">
        <v>19</v>
      </c>
      <c r="J89" s="70" t="str">
        <f>IF(J12="","",J12)</f>
        <v>29. 6. 2022</v>
      </c>
      <c r="K89" s="36"/>
      <c r="L89" s="55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5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40.15" customHeight="1">
      <c r="A91" s="34"/>
      <c r="B91" s="35"/>
      <c r="C91" s="29" t="s">
        <v>21</v>
      </c>
      <c r="D91" s="36"/>
      <c r="E91" s="36"/>
      <c r="F91" s="27" t="str">
        <f>E15</f>
        <v>Banskobyst. samospráv. kraj, Nám. SNP 23, 97401 Banská Bystrica</v>
      </c>
      <c r="G91" s="36"/>
      <c r="H91" s="36"/>
      <c r="I91" s="29" t="s">
        <v>26</v>
      </c>
      <c r="J91" s="32" t="str">
        <f>E21</f>
        <v xml:space="preserve">HADE s.r.o., Jarabinková 8D, 82109 Bratislava  </v>
      </c>
      <c r="K91" s="36"/>
      <c r="L91" s="55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40.15" customHeight="1">
      <c r="A92" s="34"/>
      <c r="B92" s="35"/>
      <c r="C92" s="29" t="s">
        <v>24</v>
      </c>
      <c r="D92" s="36"/>
      <c r="E92" s="36"/>
      <c r="F92" s="27" t="str">
        <f>IF(E18="","",E18)</f>
        <v>Vyplň údaj</v>
      </c>
      <c r="G92" s="36"/>
      <c r="H92" s="36"/>
      <c r="I92" s="29" t="s">
        <v>30</v>
      </c>
      <c r="J92" s="32" t="str">
        <f>E24</f>
        <v xml:space="preserve">HADE s.r.o., Jarabinková 8D, 82109 Bratislava  </v>
      </c>
      <c r="K92" s="36"/>
      <c r="L92" s="55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5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51" t="s">
        <v>89</v>
      </c>
      <c r="D94" s="152"/>
      <c r="E94" s="152"/>
      <c r="F94" s="152"/>
      <c r="G94" s="152"/>
      <c r="H94" s="152"/>
      <c r="I94" s="152"/>
      <c r="J94" s="153" t="s">
        <v>90</v>
      </c>
      <c r="K94" s="152"/>
      <c r="L94" s="55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5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54" t="s">
        <v>91</v>
      </c>
      <c r="D96" s="36"/>
      <c r="E96" s="36"/>
      <c r="F96" s="36"/>
      <c r="G96" s="36"/>
      <c r="H96" s="36"/>
      <c r="I96" s="36"/>
      <c r="J96" s="88">
        <f>J131</f>
        <v>0</v>
      </c>
      <c r="K96" s="36"/>
      <c r="L96" s="55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92</v>
      </c>
    </row>
    <row r="97" spans="1:31" s="9" customFormat="1" ht="24.95" customHeight="1">
      <c r="B97" s="155"/>
      <c r="C97" s="156"/>
      <c r="D97" s="157" t="s">
        <v>93</v>
      </c>
      <c r="E97" s="158"/>
      <c r="F97" s="158"/>
      <c r="G97" s="158"/>
      <c r="H97" s="158"/>
      <c r="I97" s="158"/>
      <c r="J97" s="159">
        <f>J132</f>
        <v>0</v>
      </c>
      <c r="K97" s="156"/>
      <c r="L97" s="160"/>
    </row>
    <row r="98" spans="1:31" s="10" customFormat="1" ht="19.899999999999999" customHeight="1">
      <c r="B98" s="161"/>
      <c r="C98" s="162"/>
      <c r="D98" s="163" t="s">
        <v>94</v>
      </c>
      <c r="E98" s="164"/>
      <c r="F98" s="164"/>
      <c r="G98" s="164"/>
      <c r="H98" s="164"/>
      <c r="I98" s="164"/>
      <c r="J98" s="165">
        <f>J133</f>
        <v>0</v>
      </c>
      <c r="K98" s="162"/>
      <c r="L98" s="166"/>
    </row>
    <row r="99" spans="1:31" s="10" customFormat="1" ht="19.899999999999999" customHeight="1">
      <c r="B99" s="161"/>
      <c r="C99" s="162"/>
      <c r="D99" s="163" t="s">
        <v>95</v>
      </c>
      <c r="E99" s="164"/>
      <c r="F99" s="164"/>
      <c r="G99" s="164"/>
      <c r="H99" s="164"/>
      <c r="I99" s="164"/>
      <c r="J99" s="165">
        <f>J175</f>
        <v>0</v>
      </c>
      <c r="K99" s="162"/>
      <c r="L99" s="166"/>
    </row>
    <row r="100" spans="1:31" s="10" customFormat="1" ht="19.899999999999999" customHeight="1">
      <c r="B100" s="161"/>
      <c r="C100" s="162"/>
      <c r="D100" s="163" t="s">
        <v>96</v>
      </c>
      <c r="E100" s="164"/>
      <c r="F100" s="164"/>
      <c r="G100" s="164"/>
      <c r="H100" s="164"/>
      <c r="I100" s="164"/>
      <c r="J100" s="165">
        <f>J194</f>
        <v>0</v>
      </c>
      <c r="K100" s="162"/>
      <c r="L100" s="166"/>
    </row>
    <row r="101" spans="1:31" s="10" customFormat="1" ht="19.899999999999999" customHeight="1">
      <c r="B101" s="161"/>
      <c r="C101" s="162"/>
      <c r="D101" s="163" t="s">
        <v>97</v>
      </c>
      <c r="E101" s="164"/>
      <c r="F101" s="164"/>
      <c r="G101" s="164"/>
      <c r="H101" s="164"/>
      <c r="I101" s="164"/>
      <c r="J101" s="165">
        <f>J231</f>
        <v>0</v>
      </c>
      <c r="K101" s="162"/>
      <c r="L101" s="166"/>
    </row>
    <row r="102" spans="1:31" s="10" customFormat="1" ht="19.899999999999999" customHeight="1">
      <c r="B102" s="161"/>
      <c r="C102" s="162"/>
      <c r="D102" s="163" t="s">
        <v>98</v>
      </c>
      <c r="E102" s="164"/>
      <c r="F102" s="164"/>
      <c r="G102" s="164"/>
      <c r="H102" s="164"/>
      <c r="I102" s="164"/>
      <c r="J102" s="165">
        <f>J255</f>
        <v>0</v>
      </c>
      <c r="K102" s="162"/>
      <c r="L102" s="166"/>
    </row>
    <row r="103" spans="1:31" s="10" customFormat="1" ht="19.899999999999999" customHeight="1">
      <c r="B103" s="161"/>
      <c r="C103" s="162"/>
      <c r="D103" s="163" t="s">
        <v>99</v>
      </c>
      <c r="E103" s="164"/>
      <c r="F103" s="164"/>
      <c r="G103" s="164"/>
      <c r="H103" s="164"/>
      <c r="I103" s="164"/>
      <c r="J103" s="165">
        <f>J288</f>
        <v>0</v>
      </c>
      <c r="K103" s="162"/>
      <c r="L103" s="166"/>
    </row>
    <row r="104" spans="1:31" s="10" customFormat="1" ht="19.899999999999999" customHeight="1">
      <c r="B104" s="161"/>
      <c r="C104" s="162"/>
      <c r="D104" s="163" t="s">
        <v>100</v>
      </c>
      <c r="E104" s="164"/>
      <c r="F104" s="164"/>
      <c r="G104" s="164"/>
      <c r="H104" s="164"/>
      <c r="I104" s="164"/>
      <c r="J104" s="165">
        <f>J291</f>
        <v>0</v>
      </c>
      <c r="K104" s="162"/>
      <c r="L104" s="166"/>
    </row>
    <row r="105" spans="1:31" s="10" customFormat="1" ht="19.899999999999999" customHeight="1">
      <c r="B105" s="161"/>
      <c r="C105" s="162"/>
      <c r="D105" s="163" t="s">
        <v>101</v>
      </c>
      <c r="E105" s="164"/>
      <c r="F105" s="164"/>
      <c r="G105" s="164"/>
      <c r="H105" s="164"/>
      <c r="I105" s="164"/>
      <c r="J105" s="165">
        <f>J301</f>
        <v>0</v>
      </c>
      <c r="K105" s="162"/>
      <c r="L105" s="166"/>
    </row>
    <row r="106" spans="1:31" s="10" customFormat="1" ht="19.899999999999999" customHeight="1">
      <c r="B106" s="161"/>
      <c r="C106" s="162"/>
      <c r="D106" s="163" t="s">
        <v>102</v>
      </c>
      <c r="E106" s="164"/>
      <c r="F106" s="164"/>
      <c r="G106" s="164"/>
      <c r="H106" s="164"/>
      <c r="I106" s="164"/>
      <c r="J106" s="165">
        <f>J373</f>
        <v>0</v>
      </c>
      <c r="K106" s="162"/>
      <c r="L106" s="166"/>
    </row>
    <row r="107" spans="1:31" s="9" customFormat="1" ht="24.95" customHeight="1">
      <c r="B107" s="155"/>
      <c r="C107" s="156"/>
      <c r="D107" s="157" t="s">
        <v>103</v>
      </c>
      <c r="E107" s="158"/>
      <c r="F107" s="158"/>
      <c r="G107" s="158"/>
      <c r="H107" s="158"/>
      <c r="I107" s="158"/>
      <c r="J107" s="159">
        <f>J375</f>
        <v>0</v>
      </c>
      <c r="K107" s="156"/>
      <c r="L107" s="160"/>
    </row>
    <row r="108" spans="1:31" s="10" customFormat="1" ht="19.899999999999999" customHeight="1">
      <c r="B108" s="161"/>
      <c r="C108" s="162"/>
      <c r="D108" s="163" t="s">
        <v>104</v>
      </c>
      <c r="E108" s="164"/>
      <c r="F108" s="164"/>
      <c r="G108" s="164"/>
      <c r="H108" s="164"/>
      <c r="I108" s="164"/>
      <c r="J108" s="165">
        <f>J376</f>
        <v>0</v>
      </c>
      <c r="K108" s="162"/>
      <c r="L108" s="166"/>
    </row>
    <row r="109" spans="1:31" s="9" customFormat="1" ht="24.95" customHeight="1">
      <c r="B109" s="155"/>
      <c r="C109" s="156"/>
      <c r="D109" s="157" t="s">
        <v>105</v>
      </c>
      <c r="E109" s="158"/>
      <c r="F109" s="158"/>
      <c r="G109" s="158"/>
      <c r="H109" s="158"/>
      <c r="I109" s="158"/>
      <c r="J109" s="159">
        <f>J410</f>
        <v>0</v>
      </c>
      <c r="K109" s="156"/>
      <c r="L109" s="160"/>
    </row>
    <row r="110" spans="1:31" s="10" customFormat="1" ht="19.899999999999999" customHeight="1">
      <c r="B110" s="161"/>
      <c r="C110" s="162"/>
      <c r="D110" s="163" t="s">
        <v>106</v>
      </c>
      <c r="E110" s="164"/>
      <c r="F110" s="164"/>
      <c r="G110" s="164"/>
      <c r="H110" s="164"/>
      <c r="I110" s="164"/>
      <c r="J110" s="165">
        <f>J411</f>
        <v>0</v>
      </c>
      <c r="K110" s="162"/>
      <c r="L110" s="166"/>
    </row>
    <row r="111" spans="1:31" s="9" customFormat="1" ht="24.95" customHeight="1">
      <c r="B111" s="155"/>
      <c r="C111" s="156"/>
      <c r="D111" s="157" t="s">
        <v>107</v>
      </c>
      <c r="E111" s="158"/>
      <c r="F111" s="158"/>
      <c r="G111" s="158"/>
      <c r="H111" s="158"/>
      <c r="I111" s="158"/>
      <c r="J111" s="159">
        <f>J415</f>
        <v>0</v>
      </c>
      <c r="K111" s="156"/>
      <c r="L111" s="160"/>
    </row>
    <row r="112" spans="1:31" s="2" customFormat="1" ht="21.75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5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31" s="2" customFormat="1" ht="6.95" customHeight="1">
      <c r="A113" s="34"/>
      <c r="B113" s="58"/>
      <c r="C113" s="59"/>
      <c r="D113" s="59"/>
      <c r="E113" s="59"/>
      <c r="F113" s="59"/>
      <c r="G113" s="59"/>
      <c r="H113" s="59"/>
      <c r="I113" s="59"/>
      <c r="J113" s="59"/>
      <c r="K113" s="59"/>
      <c r="L113" s="55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7" spans="1:31" s="2" customFormat="1" ht="6.95" customHeight="1">
      <c r="A117" s="34"/>
      <c r="B117" s="60"/>
      <c r="C117" s="61"/>
      <c r="D117" s="61"/>
      <c r="E117" s="61"/>
      <c r="F117" s="61"/>
      <c r="G117" s="61"/>
      <c r="H117" s="61"/>
      <c r="I117" s="61"/>
      <c r="J117" s="61"/>
      <c r="K117" s="61"/>
      <c r="L117" s="55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31" s="2" customFormat="1" ht="24.95" customHeight="1">
      <c r="A118" s="34"/>
      <c r="B118" s="35"/>
      <c r="C118" s="23" t="s">
        <v>108</v>
      </c>
      <c r="D118" s="36"/>
      <c r="E118" s="36"/>
      <c r="F118" s="36"/>
      <c r="G118" s="36"/>
      <c r="H118" s="36"/>
      <c r="I118" s="36"/>
      <c r="J118" s="36"/>
      <c r="K118" s="36"/>
      <c r="L118" s="55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31" s="2" customFormat="1" ht="6.95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5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31" s="2" customFormat="1" ht="12" customHeight="1">
      <c r="A120" s="34"/>
      <c r="B120" s="35"/>
      <c r="C120" s="29" t="s">
        <v>13</v>
      </c>
      <c r="D120" s="36"/>
      <c r="E120" s="36"/>
      <c r="F120" s="36"/>
      <c r="G120" s="36"/>
      <c r="H120" s="36"/>
      <c r="I120" s="36"/>
      <c r="J120" s="36"/>
      <c r="K120" s="36"/>
      <c r="L120" s="55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31" s="2" customFormat="1" ht="16.5" customHeight="1">
      <c r="A121" s="34"/>
      <c r="B121" s="35"/>
      <c r="C121" s="36"/>
      <c r="D121" s="36"/>
      <c r="E121" s="310" t="str">
        <f>E7</f>
        <v>Sanácia mostu ev.č. 526-048, Hnúšťa</v>
      </c>
      <c r="F121" s="311"/>
      <c r="G121" s="311"/>
      <c r="H121" s="311"/>
      <c r="I121" s="36"/>
      <c r="J121" s="36"/>
      <c r="K121" s="36"/>
      <c r="L121" s="55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31" s="2" customFormat="1" ht="12" customHeight="1">
      <c r="A122" s="34"/>
      <c r="B122" s="35"/>
      <c r="C122" s="29" t="s">
        <v>86</v>
      </c>
      <c r="D122" s="36"/>
      <c r="E122" s="36"/>
      <c r="F122" s="36"/>
      <c r="G122" s="36"/>
      <c r="H122" s="36"/>
      <c r="I122" s="36"/>
      <c r="J122" s="36"/>
      <c r="K122" s="36"/>
      <c r="L122" s="55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31" s="2" customFormat="1" ht="16.5" customHeight="1">
      <c r="A123" s="34"/>
      <c r="B123" s="35"/>
      <c r="C123" s="36"/>
      <c r="D123" s="36"/>
      <c r="E123" s="281" t="str">
        <f>E9</f>
        <v>SO 01 - Most ev.č. 526-048, Hnúšťa</v>
      </c>
      <c r="F123" s="312"/>
      <c r="G123" s="312"/>
      <c r="H123" s="312"/>
      <c r="I123" s="36"/>
      <c r="J123" s="36"/>
      <c r="K123" s="36"/>
      <c r="L123" s="55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31" s="2" customFormat="1" ht="6.95" customHeight="1">
      <c r="A124" s="34"/>
      <c r="B124" s="35"/>
      <c r="C124" s="36"/>
      <c r="D124" s="36"/>
      <c r="E124" s="36"/>
      <c r="F124" s="36"/>
      <c r="G124" s="36"/>
      <c r="H124" s="36"/>
      <c r="I124" s="36"/>
      <c r="J124" s="36"/>
      <c r="K124" s="36"/>
      <c r="L124" s="55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31" s="2" customFormat="1" ht="12" customHeight="1">
      <c r="A125" s="34"/>
      <c r="B125" s="35"/>
      <c r="C125" s="29" t="s">
        <v>17</v>
      </c>
      <c r="D125" s="36"/>
      <c r="E125" s="36"/>
      <c r="F125" s="27" t="str">
        <f>F12</f>
        <v>Hnúšťa</v>
      </c>
      <c r="G125" s="36"/>
      <c r="H125" s="36"/>
      <c r="I125" s="29" t="s">
        <v>19</v>
      </c>
      <c r="J125" s="70" t="str">
        <f>IF(J12="","",J12)</f>
        <v>29. 6. 2022</v>
      </c>
      <c r="K125" s="36"/>
      <c r="L125" s="55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31" s="2" customFormat="1" ht="6.95" customHeight="1">
      <c r="A126" s="34"/>
      <c r="B126" s="35"/>
      <c r="C126" s="36"/>
      <c r="D126" s="36"/>
      <c r="E126" s="36"/>
      <c r="F126" s="36"/>
      <c r="G126" s="36"/>
      <c r="H126" s="36"/>
      <c r="I126" s="36"/>
      <c r="J126" s="36"/>
      <c r="K126" s="36"/>
      <c r="L126" s="55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31" s="2" customFormat="1" ht="40.15" customHeight="1">
      <c r="A127" s="34"/>
      <c r="B127" s="35"/>
      <c r="C127" s="29" t="s">
        <v>21</v>
      </c>
      <c r="D127" s="36"/>
      <c r="E127" s="36"/>
      <c r="F127" s="27" t="str">
        <f>E15</f>
        <v>Banskobyst. samospráv. kraj, Nám. SNP 23, 97401 Banská Bystrica</v>
      </c>
      <c r="G127" s="36"/>
      <c r="H127" s="36"/>
      <c r="I127" s="29" t="s">
        <v>26</v>
      </c>
      <c r="J127" s="32" t="str">
        <f>E21</f>
        <v xml:space="preserve">HADE s.r.o., Jarabinková 8D, 82109 Bratislava  </v>
      </c>
      <c r="K127" s="36"/>
      <c r="L127" s="55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:31" s="2" customFormat="1" ht="40.15" customHeight="1">
      <c r="A128" s="34"/>
      <c r="B128" s="35"/>
      <c r="C128" s="29" t="s">
        <v>24</v>
      </c>
      <c r="D128" s="36"/>
      <c r="E128" s="36"/>
      <c r="F128" s="27" t="str">
        <f>IF(E18="","",E18)</f>
        <v>Vyplň údaj</v>
      </c>
      <c r="G128" s="36"/>
      <c r="H128" s="36"/>
      <c r="I128" s="29" t="s">
        <v>30</v>
      </c>
      <c r="J128" s="32" t="str">
        <f>E24</f>
        <v xml:space="preserve">HADE s.r.o., Jarabinková 8D, 82109 Bratislava  </v>
      </c>
      <c r="K128" s="36"/>
      <c r="L128" s="55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:65" s="2" customFormat="1" ht="10.35" customHeight="1">
      <c r="A129" s="34"/>
      <c r="B129" s="35"/>
      <c r="C129" s="36"/>
      <c r="D129" s="36"/>
      <c r="E129" s="36"/>
      <c r="F129" s="36"/>
      <c r="G129" s="36"/>
      <c r="H129" s="36"/>
      <c r="I129" s="36"/>
      <c r="J129" s="36"/>
      <c r="K129" s="36"/>
      <c r="L129" s="55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pans="1:65" s="11" customFormat="1" ht="29.25" customHeight="1">
      <c r="A130" s="167"/>
      <c r="B130" s="168"/>
      <c r="C130" s="169" t="s">
        <v>109</v>
      </c>
      <c r="D130" s="170" t="s">
        <v>57</v>
      </c>
      <c r="E130" s="170" t="s">
        <v>53</v>
      </c>
      <c r="F130" s="170" t="s">
        <v>54</v>
      </c>
      <c r="G130" s="170" t="s">
        <v>110</v>
      </c>
      <c r="H130" s="170" t="s">
        <v>111</v>
      </c>
      <c r="I130" s="170" t="s">
        <v>112</v>
      </c>
      <c r="J130" s="171" t="s">
        <v>90</v>
      </c>
      <c r="K130" s="172" t="s">
        <v>113</v>
      </c>
      <c r="L130" s="173"/>
      <c r="M130" s="79" t="s">
        <v>1</v>
      </c>
      <c r="N130" s="80" t="s">
        <v>36</v>
      </c>
      <c r="O130" s="80" t="s">
        <v>114</v>
      </c>
      <c r="P130" s="80" t="s">
        <v>115</v>
      </c>
      <c r="Q130" s="80" t="s">
        <v>116</v>
      </c>
      <c r="R130" s="80" t="s">
        <v>117</v>
      </c>
      <c r="S130" s="80" t="s">
        <v>118</v>
      </c>
      <c r="T130" s="81" t="s">
        <v>119</v>
      </c>
      <c r="U130" s="167"/>
      <c r="V130" s="167"/>
      <c r="W130" s="167"/>
      <c r="X130" s="167"/>
      <c r="Y130" s="167"/>
      <c r="Z130" s="167"/>
      <c r="AA130" s="167"/>
      <c r="AB130" s="167"/>
      <c r="AC130" s="167"/>
      <c r="AD130" s="167"/>
      <c r="AE130" s="167"/>
    </row>
    <row r="131" spans="1:65" s="2" customFormat="1" ht="22.9" customHeight="1">
      <c r="A131" s="34"/>
      <c r="B131" s="35"/>
      <c r="C131" s="86" t="s">
        <v>91</v>
      </c>
      <c r="D131" s="36"/>
      <c r="E131" s="36"/>
      <c r="F131" s="36"/>
      <c r="G131" s="36"/>
      <c r="H131" s="36"/>
      <c r="I131" s="36"/>
      <c r="J131" s="174">
        <f>BK131</f>
        <v>0</v>
      </c>
      <c r="K131" s="36"/>
      <c r="L131" s="39"/>
      <c r="M131" s="82"/>
      <c r="N131" s="175"/>
      <c r="O131" s="83"/>
      <c r="P131" s="176">
        <f>P132+P375+P410+P415</f>
        <v>0</v>
      </c>
      <c r="Q131" s="83"/>
      <c r="R131" s="176">
        <f>R132+R375+R410+R415</f>
        <v>1831.1075595499999</v>
      </c>
      <c r="S131" s="83"/>
      <c r="T131" s="177">
        <f>T132+T375+T410+T415</f>
        <v>962.70580400000017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T131" s="17" t="s">
        <v>71</v>
      </c>
      <c r="AU131" s="17" t="s">
        <v>92</v>
      </c>
      <c r="BK131" s="178">
        <f>BK132+BK375+BK410+BK415</f>
        <v>0</v>
      </c>
    </row>
    <row r="132" spans="1:65" s="12" customFormat="1" ht="25.9" customHeight="1">
      <c r="B132" s="179"/>
      <c r="C132" s="180"/>
      <c r="D132" s="181" t="s">
        <v>71</v>
      </c>
      <c r="E132" s="182" t="s">
        <v>120</v>
      </c>
      <c r="F132" s="182" t="s">
        <v>121</v>
      </c>
      <c r="G132" s="180"/>
      <c r="H132" s="180"/>
      <c r="I132" s="183"/>
      <c r="J132" s="184">
        <f>BK132</f>
        <v>0</v>
      </c>
      <c r="K132" s="180"/>
      <c r="L132" s="185"/>
      <c r="M132" s="186"/>
      <c r="N132" s="187"/>
      <c r="O132" s="187"/>
      <c r="P132" s="188">
        <f>P133+P175+P194+P231+P255+P288+P291+P301+P373</f>
        <v>0</v>
      </c>
      <c r="Q132" s="187"/>
      <c r="R132" s="188">
        <f>R133+R175+R194+R231+R255+R288+R291+R301+R373</f>
        <v>1828.2729413</v>
      </c>
      <c r="S132" s="187"/>
      <c r="T132" s="189">
        <f>T133+T175+T194+T231+T255+T288+T291+T301+T373</f>
        <v>962.70580400000017</v>
      </c>
      <c r="AR132" s="190" t="s">
        <v>80</v>
      </c>
      <c r="AT132" s="191" t="s">
        <v>71</v>
      </c>
      <c r="AU132" s="191" t="s">
        <v>72</v>
      </c>
      <c r="AY132" s="190" t="s">
        <v>122</v>
      </c>
      <c r="BK132" s="192">
        <f>BK133+BK175+BK194+BK231+BK255+BK288+BK291+BK301+BK373</f>
        <v>0</v>
      </c>
    </row>
    <row r="133" spans="1:65" s="12" customFormat="1" ht="22.9" customHeight="1">
      <c r="B133" s="179"/>
      <c r="C133" s="180"/>
      <c r="D133" s="181" t="s">
        <v>71</v>
      </c>
      <c r="E133" s="193" t="s">
        <v>80</v>
      </c>
      <c r="F133" s="193" t="s">
        <v>123</v>
      </c>
      <c r="G133" s="180"/>
      <c r="H133" s="180"/>
      <c r="I133" s="183"/>
      <c r="J133" s="194">
        <f>BK133</f>
        <v>0</v>
      </c>
      <c r="K133" s="180"/>
      <c r="L133" s="185"/>
      <c r="M133" s="186"/>
      <c r="N133" s="187"/>
      <c r="O133" s="187"/>
      <c r="P133" s="188">
        <f>SUM(P134:P174)</f>
        <v>0</v>
      </c>
      <c r="Q133" s="187"/>
      <c r="R133" s="188">
        <f>SUM(R134:R174)</f>
        <v>1.28172262</v>
      </c>
      <c r="S133" s="187"/>
      <c r="T133" s="189">
        <f>SUM(T134:T174)</f>
        <v>318.92064399999998</v>
      </c>
      <c r="AR133" s="190" t="s">
        <v>80</v>
      </c>
      <c r="AT133" s="191" t="s">
        <v>71</v>
      </c>
      <c r="AU133" s="191" t="s">
        <v>80</v>
      </c>
      <c r="AY133" s="190" t="s">
        <v>122</v>
      </c>
      <c r="BK133" s="192">
        <f>SUM(BK134:BK174)</f>
        <v>0</v>
      </c>
    </row>
    <row r="134" spans="1:65" s="2" customFormat="1" ht="33" customHeight="1">
      <c r="A134" s="34"/>
      <c r="B134" s="35"/>
      <c r="C134" s="195" t="s">
        <v>80</v>
      </c>
      <c r="D134" s="195" t="s">
        <v>124</v>
      </c>
      <c r="E134" s="196" t="s">
        <v>125</v>
      </c>
      <c r="F134" s="197" t="s">
        <v>126</v>
      </c>
      <c r="G134" s="198" t="s">
        <v>127</v>
      </c>
      <c r="H134" s="199">
        <v>99.3</v>
      </c>
      <c r="I134" s="200"/>
      <c r="J134" s="199">
        <f>ROUND(I134*H134,3)</f>
        <v>0</v>
      </c>
      <c r="K134" s="201"/>
      <c r="L134" s="39"/>
      <c r="M134" s="202" t="s">
        <v>1</v>
      </c>
      <c r="N134" s="203" t="s">
        <v>38</v>
      </c>
      <c r="O134" s="75"/>
      <c r="P134" s="204">
        <f>O134*H134</f>
        <v>0</v>
      </c>
      <c r="Q134" s="204">
        <v>6.9999999999999994E-5</v>
      </c>
      <c r="R134" s="204">
        <f>Q134*H134</f>
        <v>6.9509999999999988E-3</v>
      </c>
      <c r="S134" s="204">
        <v>0.10199999999999999</v>
      </c>
      <c r="T134" s="205">
        <f>S134*H134</f>
        <v>10.128599999999999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06" t="s">
        <v>128</v>
      </c>
      <c r="AT134" s="206" t="s">
        <v>124</v>
      </c>
      <c r="AU134" s="206" t="s">
        <v>129</v>
      </c>
      <c r="AY134" s="17" t="s">
        <v>122</v>
      </c>
      <c r="BE134" s="207">
        <f>IF(N134="základná",J134,0)</f>
        <v>0</v>
      </c>
      <c r="BF134" s="207">
        <f>IF(N134="znížená",J134,0)</f>
        <v>0</v>
      </c>
      <c r="BG134" s="207">
        <f>IF(N134="zákl. prenesená",J134,0)</f>
        <v>0</v>
      </c>
      <c r="BH134" s="207">
        <f>IF(N134="zníž. prenesená",J134,0)</f>
        <v>0</v>
      </c>
      <c r="BI134" s="207">
        <f>IF(N134="nulová",J134,0)</f>
        <v>0</v>
      </c>
      <c r="BJ134" s="17" t="s">
        <v>129</v>
      </c>
      <c r="BK134" s="208">
        <f>ROUND(I134*H134,3)</f>
        <v>0</v>
      </c>
      <c r="BL134" s="17" t="s">
        <v>128</v>
      </c>
      <c r="BM134" s="206" t="s">
        <v>130</v>
      </c>
    </row>
    <row r="135" spans="1:65" s="13" customFormat="1" ht="11.25">
      <c r="B135" s="209"/>
      <c r="C135" s="210"/>
      <c r="D135" s="211" t="s">
        <v>131</v>
      </c>
      <c r="E135" s="212" t="s">
        <v>1</v>
      </c>
      <c r="F135" s="213" t="s">
        <v>132</v>
      </c>
      <c r="G135" s="210"/>
      <c r="H135" s="214">
        <v>99.3</v>
      </c>
      <c r="I135" s="215"/>
      <c r="J135" s="210"/>
      <c r="K135" s="210"/>
      <c r="L135" s="216"/>
      <c r="M135" s="217"/>
      <c r="N135" s="218"/>
      <c r="O135" s="218"/>
      <c r="P135" s="218"/>
      <c r="Q135" s="218"/>
      <c r="R135" s="218"/>
      <c r="S135" s="218"/>
      <c r="T135" s="219"/>
      <c r="AT135" s="220" t="s">
        <v>131</v>
      </c>
      <c r="AU135" s="220" t="s">
        <v>129</v>
      </c>
      <c r="AV135" s="13" t="s">
        <v>129</v>
      </c>
      <c r="AW135" s="13" t="s">
        <v>28</v>
      </c>
      <c r="AX135" s="13" t="s">
        <v>80</v>
      </c>
      <c r="AY135" s="220" t="s">
        <v>122</v>
      </c>
    </row>
    <row r="136" spans="1:65" s="2" customFormat="1" ht="33" customHeight="1">
      <c r="A136" s="34"/>
      <c r="B136" s="35"/>
      <c r="C136" s="195" t="s">
        <v>129</v>
      </c>
      <c r="D136" s="195" t="s">
        <v>124</v>
      </c>
      <c r="E136" s="196" t="s">
        <v>133</v>
      </c>
      <c r="F136" s="197" t="s">
        <v>134</v>
      </c>
      <c r="G136" s="198" t="s">
        <v>127</v>
      </c>
      <c r="H136" s="199">
        <v>337.3</v>
      </c>
      <c r="I136" s="200"/>
      <c r="J136" s="199">
        <f>ROUND(I136*H136,3)</f>
        <v>0</v>
      </c>
      <c r="K136" s="201"/>
      <c r="L136" s="39"/>
      <c r="M136" s="202" t="s">
        <v>1</v>
      </c>
      <c r="N136" s="203" t="s">
        <v>38</v>
      </c>
      <c r="O136" s="75"/>
      <c r="P136" s="204">
        <f>O136*H136</f>
        <v>0</v>
      </c>
      <c r="Q136" s="204">
        <v>1.7000000000000001E-4</v>
      </c>
      <c r="R136" s="204">
        <f>Q136*H136</f>
        <v>5.7341000000000003E-2</v>
      </c>
      <c r="S136" s="204">
        <v>0.254</v>
      </c>
      <c r="T136" s="205">
        <f>S136*H136</f>
        <v>85.674199999999999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06" t="s">
        <v>128</v>
      </c>
      <c r="AT136" s="206" t="s">
        <v>124</v>
      </c>
      <c r="AU136" s="206" t="s">
        <v>129</v>
      </c>
      <c r="AY136" s="17" t="s">
        <v>122</v>
      </c>
      <c r="BE136" s="207">
        <f>IF(N136="základná",J136,0)</f>
        <v>0</v>
      </c>
      <c r="BF136" s="207">
        <f>IF(N136="znížená",J136,0)</f>
        <v>0</v>
      </c>
      <c r="BG136" s="207">
        <f>IF(N136="zákl. prenesená",J136,0)</f>
        <v>0</v>
      </c>
      <c r="BH136" s="207">
        <f>IF(N136="zníž. prenesená",J136,0)</f>
        <v>0</v>
      </c>
      <c r="BI136" s="207">
        <f>IF(N136="nulová",J136,0)</f>
        <v>0</v>
      </c>
      <c r="BJ136" s="17" t="s">
        <v>129</v>
      </c>
      <c r="BK136" s="208">
        <f>ROUND(I136*H136,3)</f>
        <v>0</v>
      </c>
      <c r="BL136" s="17" t="s">
        <v>128</v>
      </c>
      <c r="BM136" s="206" t="s">
        <v>135</v>
      </c>
    </row>
    <row r="137" spans="1:65" s="13" customFormat="1" ht="11.25">
      <c r="B137" s="209"/>
      <c r="C137" s="210"/>
      <c r="D137" s="211" t="s">
        <v>131</v>
      </c>
      <c r="E137" s="212" t="s">
        <v>1</v>
      </c>
      <c r="F137" s="213" t="s">
        <v>136</v>
      </c>
      <c r="G137" s="210"/>
      <c r="H137" s="214">
        <v>337.3</v>
      </c>
      <c r="I137" s="215"/>
      <c r="J137" s="210"/>
      <c r="K137" s="210"/>
      <c r="L137" s="216"/>
      <c r="M137" s="217"/>
      <c r="N137" s="218"/>
      <c r="O137" s="218"/>
      <c r="P137" s="218"/>
      <c r="Q137" s="218"/>
      <c r="R137" s="218"/>
      <c r="S137" s="218"/>
      <c r="T137" s="219"/>
      <c r="AT137" s="220" t="s">
        <v>131</v>
      </c>
      <c r="AU137" s="220" t="s">
        <v>129</v>
      </c>
      <c r="AV137" s="13" t="s">
        <v>129</v>
      </c>
      <c r="AW137" s="13" t="s">
        <v>28</v>
      </c>
      <c r="AX137" s="13" t="s">
        <v>80</v>
      </c>
      <c r="AY137" s="220" t="s">
        <v>122</v>
      </c>
    </row>
    <row r="138" spans="1:65" s="2" customFormat="1" ht="33" customHeight="1">
      <c r="A138" s="34"/>
      <c r="B138" s="35"/>
      <c r="C138" s="195" t="s">
        <v>137</v>
      </c>
      <c r="D138" s="195" t="s">
        <v>124</v>
      </c>
      <c r="E138" s="196" t="s">
        <v>138</v>
      </c>
      <c r="F138" s="197" t="s">
        <v>139</v>
      </c>
      <c r="G138" s="198" t="s">
        <v>127</v>
      </c>
      <c r="H138" s="199">
        <v>164.08600000000001</v>
      </c>
      <c r="I138" s="200"/>
      <c r="J138" s="199">
        <f>ROUND(I138*H138,3)</f>
        <v>0</v>
      </c>
      <c r="K138" s="201"/>
      <c r="L138" s="39"/>
      <c r="M138" s="202" t="s">
        <v>1</v>
      </c>
      <c r="N138" s="203" t="s">
        <v>38</v>
      </c>
      <c r="O138" s="75"/>
      <c r="P138" s="204">
        <f>O138*H138</f>
        <v>0</v>
      </c>
      <c r="Q138" s="204">
        <v>1.7000000000000001E-4</v>
      </c>
      <c r="R138" s="204">
        <f>Q138*H138</f>
        <v>2.7894620000000005E-2</v>
      </c>
      <c r="S138" s="204">
        <v>0.254</v>
      </c>
      <c r="T138" s="205">
        <f>S138*H138</f>
        <v>41.677844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06" t="s">
        <v>128</v>
      </c>
      <c r="AT138" s="206" t="s">
        <v>124</v>
      </c>
      <c r="AU138" s="206" t="s">
        <v>129</v>
      </c>
      <c r="AY138" s="17" t="s">
        <v>122</v>
      </c>
      <c r="BE138" s="207">
        <f>IF(N138="základná",J138,0)</f>
        <v>0</v>
      </c>
      <c r="BF138" s="207">
        <f>IF(N138="znížená",J138,0)</f>
        <v>0</v>
      </c>
      <c r="BG138" s="207">
        <f>IF(N138="zákl. prenesená",J138,0)</f>
        <v>0</v>
      </c>
      <c r="BH138" s="207">
        <f>IF(N138="zníž. prenesená",J138,0)</f>
        <v>0</v>
      </c>
      <c r="BI138" s="207">
        <f>IF(N138="nulová",J138,0)</f>
        <v>0</v>
      </c>
      <c r="BJ138" s="17" t="s">
        <v>129</v>
      </c>
      <c r="BK138" s="208">
        <f>ROUND(I138*H138,3)</f>
        <v>0</v>
      </c>
      <c r="BL138" s="17" t="s">
        <v>128</v>
      </c>
      <c r="BM138" s="206" t="s">
        <v>140</v>
      </c>
    </row>
    <row r="139" spans="1:65" s="13" customFormat="1" ht="22.5">
      <c r="B139" s="209"/>
      <c r="C139" s="210"/>
      <c r="D139" s="211" t="s">
        <v>131</v>
      </c>
      <c r="E139" s="212" t="s">
        <v>1</v>
      </c>
      <c r="F139" s="213" t="s">
        <v>141</v>
      </c>
      <c r="G139" s="210"/>
      <c r="H139" s="214">
        <v>164.08600000000001</v>
      </c>
      <c r="I139" s="215"/>
      <c r="J139" s="210"/>
      <c r="K139" s="210"/>
      <c r="L139" s="216"/>
      <c r="M139" s="217"/>
      <c r="N139" s="218"/>
      <c r="O139" s="218"/>
      <c r="P139" s="218"/>
      <c r="Q139" s="218"/>
      <c r="R139" s="218"/>
      <c r="S139" s="218"/>
      <c r="T139" s="219"/>
      <c r="AT139" s="220" t="s">
        <v>131</v>
      </c>
      <c r="AU139" s="220" t="s">
        <v>129</v>
      </c>
      <c r="AV139" s="13" t="s">
        <v>129</v>
      </c>
      <c r="AW139" s="13" t="s">
        <v>28</v>
      </c>
      <c r="AX139" s="13" t="s">
        <v>80</v>
      </c>
      <c r="AY139" s="220" t="s">
        <v>122</v>
      </c>
    </row>
    <row r="140" spans="1:65" s="2" customFormat="1" ht="37.9" customHeight="1">
      <c r="A140" s="34"/>
      <c r="B140" s="35"/>
      <c r="C140" s="195" t="s">
        <v>128</v>
      </c>
      <c r="D140" s="195" t="s">
        <v>124</v>
      </c>
      <c r="E140" s="196" t="s">
        <v>142</v>
      </c>
      <c r="F140" s="197" t="s">
        <v>143</v>
      </c>
      <c r="G140" s="198" t="s">
        <v>127</v>
      </c>
      <c r="H140" s="199">
        <v>201.6</v>
      </c>
      <c r="I140" s="200"/>
      <c r="J140" s="199">
        <f>ROUND(I140*H140,3)</f>
        <v>0</v>
      </c>
      <c r="K140" s="201"/>
      <c r="L140" s="39"/>
      <c r="M140" s="202" t="s">
        <v>1</v>
      </c>
      <c r="N140" s="203" t="s">
        <v>38</v>
      </c>
      <c r="O140" s="75"/>
      <c r="P140" s="204">
        <f>O140*H140</f>
        <v>0</v>
      </c>
      <c r="Q140" s="204">
        <v>0</v>
      </c>
      <c r="R140" s="204">
        <f>Q140*H140</f>
        <v>0</v>
      </c>
      <c r="S140" s="204">
        <v>0.4</v>
      </c>
      <c r="T140" s="205">
        <f>S140*H140</f>
        <v>80.64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06" t="s">
        <v>128</v>
      </c>
      <c r="AT140" s="206" t="s">
        <v>124</v>
      </c>
      <c r="AU140" s="206" t="s">
        <v>129</v>
      </c>
      <c r="AY140" s="17" t="s">
        <v>122</v>
      </c>
      <c r="BE140" s="207">
        <f>IF(N140="základná",J140,0)</f>
        <v>0</v>
      </c>
      <c r="BF140" s="207">
        <f>IF(N140="znížená",J140,0)</f>
        <v>0</v>
      </c>
      <c r="BG140" s="207">
        <f>IF(N140="zákl. prenesená",J140,0)</f>
        <v>0</v>
      </c>
      <c r="BH140" s="207">
        <f>IF(N140="zníž. prenesená",J140,0)</f>
        <v>0</v>
      </c>
      <c r="BI140" s="207">
        <f>IF(N140="nulová",J140,0)</f>
        <v>0</v>
      </c>
      <c r="BJ140" s="17" t="s">
        <v>129</v>
      </c>
      <c r="BK140" s="208">
        <f>ROUND(I140*H140,3)</f>
        <v>0</v>
      </c>
      <c r="BL140" s="17" t="s">
        <v>128</v>
      </c>
      <c r="BM140" s="206" t="s">
        <v>144</v>
      </c>
    </row>
    <row r="141" spans="1:65" s="13" customFormat="1" ht="22.5">
      <c r="B141" s="209"/>
      <c r="C141" s="210"/>
      <c r="D141" s="211" t="s">
        <v>131</v>
      </c>
      <c r="E141" s="212" t="s">
        <v>1</v>
      </c>
      <c r="F141" s="213" t="s">
        <v>145</v>
      </c>
      <c r="G141" s="210"/>
      <c r="H141" s="214">
        <v>201.6</v>
      </c>
      <c r="I141" s="215"/>
      <c r="J141" s="210"/>
      <c r="K141" s="210"/>
      <c r="L141" s="216"/>
      <c r="M141" s="217"/>
      <c r="N141" s="218"/>
      <c r="O141" s="218"/>
      <c r="P141" s="218"/>
      <c r="Q141" s="218"/>
      <c r="R141" s="218"/>
      <c r="S141" s="218"/>
      <c r="T141" s="219"/>
      <c r="AT141" s="220" t="s">
        <v>131</v>
      </c>
      <c r="AU141" s="220" t="s">
        <v>129</v>
      </c>
      <c r="AV141" s="13" t="s">
        <v>129</v>
      </c>
      <c r="AW141" s="13" t="s">
        <v>28</v>
      </c>
      <c r="AX141" s="13" t="s">
        <v>80</v>
      </c>
      <c r="AY141" s="220" t="s">
        <v>122</v>
      </c>
    </row>
    <row r="142" spans="1:65" s="2" customFormat="1" ht="33" customHeight="1">
      <c r="A142" s="34"/>
      <c r="B142" s="35"/>
      <c r="C142" s="195" t="s">
        <v>146</v>
      </c>
      <c r="D142" s="195" t="s">
        <v>124</v>
      </c>
      <c r="E142" s="196" t="s">
        <v>147</v>
      </c>
      <c r="F142" s="197" t="s">
        <v>148</v>
      </c>
      <c r="G142" s="198" t="s">
        <v>127</v>
      </c>
      <c r="H142" s="199">
        <v>201.6</v>
      </c>
      <c r="I142" s="200"/>
      <c r="J142" s="199">
        <f>ROUND(I142*H142,3)</f>
        <v>0</v>
      </c>
      <c r="K142" s="201"/>
      <c r="L142" s="39"/>
      <c r="M142" s="202" t="s">
        <v>1</v>
      </c>
      <c r="N142" s="203" t="s">
        <v>38</v>
      </c>
      <c r="O142" s="75"/>
      <c r="P142" s="204">
        <f>O142*H142</f>
        <v>0</v>
      </c>
      <c r="Q142" s="204">
        <v>0</v>
      </c>
      <c r="R142" s="204">
        <f>Q142*H142</f>
        <v>0</v>
      </c>
      <c r="S142" s="204">
        <v>0.5</v>
      </c>
      <c r="T142" s="205">
        <f>S142*H142</f>
        <v>100.8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06" t="s">
        <v>128</v>
      </c>
      <c r="AT142" s="206" t="s">
        <v>124</v>
      </c>
      <c r="AU142" s="206" t="s">
        <v>129</v>
      </c>
      <c r="AY142" s="17" t="s">
        <v>122</v>
      </c>
      <c r="BE142" s="207">
        <f>IF(N142="základná",J142,0)</f>
        <v>0</v>
      </c>
      <c r="BF142" s="207">
        <f>IF(N142="znížená",J142,0)</f>
        <v>0</v>
      </c>
      <c r="BG142" s="207">
        <f>IF(N142="zákl. prenesená",J142,0)</f>
        <v>0</v>
      </c>
      <c r="BH142" s="207">
        <f>IF(N142="zníž. prenesená",J142,0)</f>
        <v>0</v>
      </c>
      <c r="BI142" s="207">
        <f>IF(N142="nulová",J142,0)</f>
        <v>0</v>
      </c>
      <c r="BJ142" s="17" t="s">
        <v>129</v>
      </c>
      <c r="BK142" s="208">
        <f>ROUND(I142*H142,3)</f>
        <v>0</v>
      </c>
      <c r="BL142" s="17" t="s">
        <v>128</v>
      </c>
      <c r="BM142" s="206" t="s">
        <v>149</v>
      </c>
    </row>
    <row r="143" spans="1:65" s="13" customFormat="1" ht="22.5">
      <c r="B143" s="209"/>
      <c r="C143" s="210"/>
      <c r="D143" s="211" t="s">
        <v>131</v>
      </c>
      <c r="E143" s="212" t="s">
        <v>1</v>
      </c>
      <c r="F143" s="213" t="s">
        <v>150</v>
      </c>
      <c r="G143" s="210"/>
      <c r="H143" s="214">
        <v>201.6</v>
      </c>
      <c r="I143" s="215"/>
      <c r="J143" s="210"/>
      <c r="K143" s="210"/>
      <c r="L143" s="216"/>
      <c r="M143" s="217"/>
      <c r="N143" s="218"/>
      <c r="O143" s="218"/>
      <c r="P143" s="218"/>
      <c r="Q143" s="218"/>
      <c r="R143" s="218"/>
      <c r="S143" s="218"/>
      <c r="T143" s="219"/>
      <c r="AT143" s="220" t="s">
        <v>131</v>
      </c>
      <c r="AU143" s="220" t="s">
        <v>129</v>
      </c>
      <c r="AV143" s="13" t="s">
        <v>129</v>
      </c>
      <c r="AW143" s="13" t="s">
        <v>28</v>
      </c>
      <c r="AX143" s="13" t="s">
        <v>80</v>
      </c>
      <c r="AY143" s="220" t="s">
        <v>122</v>
      </c>
    </row>
    <row r="144" spans="1:65" s="2" customFormat="1" ht="16.5" customHeight="1">
      <c r="A144" s="34"/>
      <c r="B144" s="35"/>
      <c r="C144" s="195" t="s">
        <v>151</v>
      </c>
      <c r="D144" s="195" t="s">
        <v>124</v>
      </c>
      <c r="E144" s="196" t="s">
        <v>152</v>
      </c>
      <c r="F144" s="197" t="s">
        <v>153</v>
      </c>
      <c r="G144" s="198" t="s">
        <v>154</v>
      </c>
      <c r="H144" s="199">
        <v>60</v>
      </c>
      <c r="I144" s="200"/>
      <c r="J144" s="199">
        <f>ROUND(I144*H144,3)</f>
        <v>0</v>
      </c>
      <c r="K144" s="201"/>
      <c r="L144" s="39"/>
      <c r="M144" s="202" t="s">
        <v>1</v>
      </c>
      <c r="N144" s="203" t="s">
        <v>38</v>
      </c>
      <c r="O144" s="75"/>
      <c r="P144" s="204">
        <f>O144*H144</f>
        <v>0</v>
      </c>
      <c r="Q144" s="204">
        <v>0</v>
      </c>
      <c r="R144" s="204">
        <f>Q144*H144</f>
        <v>0</v>
      </c>
      <c r="S144" s="204">
        <v>0</v>
      </c>
      <c r="T144" s="205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06" t="s">
        <v>128</v>
      </c>
      <c r="AT144" s="206" t="s">
        <v>124</v>
      </c>
      <c r="AU144" s="206" t="s">
        <v>129</v>
      </c>
      <c r="AY144" s="17" t="s">
        <v>122</v>
      </c>
      <c r="BE144" s="207">
        <f>IF(N144="základná",J144,0)</f>
        <v>0</v>
      </c>
      <c r="BF144" s="207">
        <f>IF(N144="znížená",J144,0)</f>
        <v>0</v>
      </c>
      <c r="BG144" s="207">
        <f>IF(N144="zákl. prenesená",J144,0)</f>
        <v>0</v>
      </c>
      <c r="BH144" s="207">
        <f>IF(N144="zníž. prenesená",J144,0)</f>
        <v>0</v>
      </c>
      <c r="BI144" s="207">
        <f>IF(N144="nulová",J144,0)</f>
        <v>0</v>
      </c>
      <c r="BJ144" s="17" t="s">
        <v>129</v>
      </c>
      <c r="BK144" s="208">
        <f>ROUND(I144*H144,3)</f>
        <v>0</v>
      </c>
      <c r="BL144" s="17" t="s">
        <v>128</v>
      </c>
      <c r="BM144" s="206" t="s">
        <v>155</v>
      </c>
    </row>
    <row r="145" spans="1:65" s="13" customFormat="1" ht="11.25">
      <c r="B145" s="209"/>
      <c r="C145" s="210"/>
      <c r="D145" s="211" t="s">
        <v>131</v>
      </c>
      <c r="E145" s="212" t="s">
        <v>1</v>
      </c>
      <c r="F145" s="213" t="s">
        <v>156</v>
      </c>
      <c r="G145" s="210"/>
      <c r="H145" s="214">
        <v>60</v>
      </c>
      <c r="I145" s="215"/>
      <c r="J145" s="210"/>
      <c r="K145" s="210"/>
      <c r="L145" s="216"/>
      <c r="M145" s="217"/>
      <c r="N145" s="218"/>
      <c r="O145" s="218"/>
      <c r="P145" s="218"/>
      <c r="Q145" s="218"/>
      <c r="R145" s="218"/>
      <c r="S145" s="218"/>
      <c r="T145" s="219"/>
      <c r="AT145" s="220" t="s">
        <v>131</v>
      </c>
      <c r="AU145" s="220" t="s">
        <v>129</v>
      </c>
      <c r="AV145" s="13" t="s">
        <v>129</v>
      </c>
      <c r="AW145" s="13" t="s">
        <v>28</v>
      </c>
      <c r="AX145" s="13" t="s">
        <v>80</v>
      </c>
      <c r="AY145" s="220" t="s">
        <v>122</v>
      </c>
    </row>
    <row r="146" spans="1:65" s="2" customFormat="1" ht="21.75" customHeight="1">
      <c r="A146" s="34"/>
      <c r="B146" s="35"/>
      <c r="C146" s="195" t="s">
        <v>157</v>
      </c>
      <c r="D146" s="195" t="s">
        <v>124</v>
      </c>
      <c r="E146" s="196" t="s">
        <v>158</v>
      </c>
      <c r="F146" s="197" t="s">
        <v>159</v>
      </c>
      <c r="G146" s="198" t="s">
        <v>154</v>
      </c>
      <c r="H146" s="199">
        <v>31.2</v>
      </c>
      <c r="I146" s="200"/>
      <c r="J146" s="199">
        <f>ROUND(I146*H146,3)</f>
        <v>0</v>
      </c>
      <c r="K146" s="201"/>
      <c r="L146" s="39"/>
      <c r="M146" s="202" t="s">
        <v>1</v>
      </c>
      <c r="N146" s="203" t="s">
        <v>38</v>
      </c>
      <c r="O146" s="75"/>
      <c r="P146" s="204">
        <f>O146*H146</f>
        <v>0</v>
      </c>
      <c r="Q146" s="204">
        <v>0</v>
      </c>
      <c r="R146" s="204">
        <f>Q146*H146</f>
        <v>0</v>
      </c>
      <c r="S146" s="204">
        <v>0</v>
      </c>
      <c r="T146" s="205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06" t="s">
        <v>128</v>
      </c>
      <c r="AT146" s="206" t="s">
        <v>124</v>
      </c>
      <c r="AU146" s="206" t="s">
        <v>129</v>
      </c>
      <c r="AY146" s="17" t="s">
        <v>122</v>
      </c>
      <c r="BE146" s="207">
        <f>IF(N146="základná",J146,0)</f>
        <v>0</v>
      </c>
      <c r="BF146" s="207">
        <f>IF(N146="znížená",J146,0)</f>
        <v>0</v>
      </c>
      <c r="BG146" s="207">
        <f>IF(N146="zákl. prenesená",J146,0)</f>
        <v>0</v>
      </c>
      <c r="BH146" s="207">
        <f>IF(N146="zníž. prenesená",J146,0)</f>
        <v>0</v>
      </c>
      <c r="BI146" s="207">
        <f>IF(N146="nulová",J146,0)</f>
        <v>0</v>
      </c>
      <c r="BJ146" s="17" t="s">
        <v>129</v>
      </c>
      <c r="BK146" s="208">
        <f>ROUND(I146*H146,3)</f>
        <v>0</v>
      </c>
      <c r="BL146" s="17" t="s">
        <v>128</v>
      </c>
      <c r="BM146" s="206" t="s">
        <v>160</v>
      </c>
    </row>
    <row r="147" spans="1:65" s="13" customFormat="1" ht="22.5">
      <c r="B147" s="209"/>
      <c r="C147" s="210"/>
      <c r="D147" s="211" t="s">
        <v>131</v>
      </c>
      <c r="E147" s="212" t="s">
        <v>1</v>
      </c>
      <c r="F147" s="213" t="s">
        <v>161</v>
      </c>
      <c r="G147" s="210"/>
      <c r="H147" s="214">
        <v>31.2</v>
      </c>
      <c r="I147" s="215"/>
      <c r="J147" s="210"/>
      <c r="K147" s="210"/>
      <c r="L147" s="216"/>
      <c r="M147" s="217"/>
      <c r="N147" s="218"/>
      <c r="O147" s="218"/>
      <c r="P147" s="218"/>
      <c r="Q147" s="218"/>
      <c r="R147" s="218"/>
      <c r="S147" s="218"/>
      <c r="T147" s="219"/>
      <c r="AT147" s="220" t="s">
        <v>131</v>
      </c>
      <c r="AU147" s="220" t="s">
        <v>129</v>
      </c>
      <c r="AV147" s="13" t="s">
        <v>129</v>
      </c>
      <c r="AW147" s="13" t="s">
        <v>28</v>
      </c>
      <c r="AX147" s="13" t="s">
        <v>80</v>
      </c>
      <c r="AY147" s="220" t="s">
        <v>122</v>
      </c>
    </row>
    <row r="148" spans="1:65" s="2" customFormat="1" ht="16.5" customHeight="1">
      <c r="A148" s="34"/>
      <c r="B148" s="35"/>
      <c r="C148" s="195" t="s">
        <v>162</v>
      </c>
      <c r="D148" s="195" t="s">
        <v>124</v>
      </c>
      <c r="E148" s="196" t="s">
        <v>163</v>
      </c>
      <c r="F148" s="197" t="s">
        <v>164</v>
      </c>
      <c r="G148" s="198" t="s">
        <v>154</v>
      </c>
      <c r="H148" s="199">
        <v>330</v>
      </c>
      <c r="I148" s="200"/>
      <c r="J148" s="199">
        <f>ROUND(I148*H148,3)</f>
        <v>0</v>
      </c>
      <c r="K148" s="201"/>
      <c r="L148" s="39"/>
      <c r="M148" s="202" t="s">
        <v>1</v>
      </c>
      <c r="N148" s="203" t="s">
        <v>38</v>
      </c>
      <c r="O148" s="75"/>
      <c r="P148" s="204">
        <f>O148*H148</f>
        <v>0</v>
      </c>
      <c r="Q148" s="204">
        <v>0</v>
      </c>
      <c r="R148" s="204">
        <f>Q148*H148</f>
        <v>0</v>
      </c>
      <c r="S148" s="204">
        <v>0</v>
      </c>
      <c r="T148" s="205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06" t="s">
        <v>128</v>
      </c>
      <c r="AT148" s="206" t="s">
        <v>124</v>
      </c>
      <c r="AU148" s="206" t="s">
        <v>129</v>
      </c>
      <c r="AY148" s="17" t="s">
        <v>122</v>
      </c>
      <c r="BE148" s="207">
        <f>IF(N148="základná",J148,0)</f>
        <v>0</v>
      </c>
      <c r="BF148" s="207">
        <f>IF(N148="znížená",J148,0)</f>
        <v>0</v>
      </c>
      <c r="BG148" s="207">
        <f>IF(N148="zákl. prenesená",J148,0)</f>
        <v>0</v>
      </c>
      <c r="BH148" s="207">
        <f>IF(N148="zníž. prenesená",J148,0)</f>
        <v>0</v>
      </c>
      <c r="BI148" s="207">
        <f>IF(N148="nulová",J148,0)</f>
        <v>0</v>
      </c>
      <c r="BJ148" s="17" t="s">
        <v>129</v>
      </c>
      <c r="BK148" s="208">
        <f>ROUND(I148*H148,3)</f>
        <v>0</v>
      </c>
      <c r="BL148" s="17" t="s">
        <v>128</v>
      </c>
      <c r="BM148" s="206" t="s">
        <v>165</v>
      </c>
    </row>
    <row r="149" spans="1:65" s="13" customFormat="1" ht="11.25">
      <c r="B149" s="209"/>
      <c r="C149" s="210"/>
      <c r="D149" s="211" t="s">
        <v>131</v>
      </c>
      <c r="E149" s="212" t="s">
        <v>1</v>
      </c>
      <c r="F149" s="213" t="s">
        <v>166</v>
      </c>
      <c r="G149" s="210"/>
      <c r="H149" s="214">
        <v>330</v>
      </c>
      <c r="I149" s="215"/>
      <c r="J149" s="210"/>
      <c r="K149" s="210"/>
      <c r="L149" s="216"/>
      <c r="M149" s="217"/>
      <c r="N149" s="218"/>
      <c r="O149" s="218"/>
      <c r="P149" s="218"/>
      <c r="Q149" s="218"/>
      <c r="R149" s="218"/>
      <c r="S149" s="218"/>
      <c r="T149" s="219"/>
      <c r="AT149" s="220" t="s">
        <v>131</v>
      </c>
      <c r="AU149" s="220" t="s">
        <v>129</v>
      </c>
      <c r="AV149" s="13" t="s">
        <v>129</v>
      </c>
      <c r="AW149" s="13" t="s">
        <v>28</v>
      </c>
      <c r="AX149" s="13" t="s">
        <v>72</v>
      </c>
      <c r="AY149" s="220" t="s">
        <v>122</v>
      </c>
    </row>
    <row r="150" spans="1:65" s="14" customFormat="1" ht="11.25">
      <c r="B150" s="221"/>
      <c r="C150" s="222"/>
      <c r="D150" s="211" t="s">
        <v>131</v>
      </c>
      <c r="E150" s="223" t="s">
        <v>1</v>
      </c>
      <c r="F150" s="224" t="s">
        <v>167</v>
      </c>
      <c r="G150" s="222"/>
      <c r="H150" s="225">
        <v>330</v>
      </c>
      <c r="I150" s="226"/>
      <c r="J150" s="222"/>
      <c r="K150" s="222"/>
      <c r="L150" s="227"/>
      <c r="M150" s="228"/>
      <c r="N150" s="229"/>
      <c r="O150" s="229"/>
      <c r="P150" s="229"/>
      <c r="Q150" s="229"/>
      <c r="R150" s="229"/>
      <c r="S150" s="229"/>
      <c r="T150" s="230"/>
      <c r="AT150" s="231" t="s">
        <v>131</v>
      </c>
      <c r="AU150" s="231" t="s">
        <v>129</v>
      </c>
      <c r="AV150" s="14" t="s">
        <v>128</v>
      </c>
      <c r="AW150" s="14" t="s">
        <v>28</v>
      </c>
      <c r="AX150" s="14" t="s">
        <v>80</v>
      </c>
      <c r="AY150" s="231" t="s">
        <v>122</v>
      </c>
    </row>
    <row r="151" spans="1:65" s="2" customFormat="1" ht="24.2" customHeight="1">
      <c r="A151" s="34"/>
      <c r="B151" s="35"/>
      <c r="C151" s="195" t="s">
        <v>168</v>
      </c>
      <c r="D151" s="195" t="s">
        <v>124</v>
      </c>
      <c r="E151" s="196" t="s">
        <v>169</v>
      </c>
      <c r="F151" s="197" t="s">
        <v>170</v>
      </c>
      <c r="G151" s="198" t="s">
        <v>127</v>
      </c>
      <c r="H151" s="199">
        <v>46.8</v>
      </c>
      <c r="I151" s="200"/>
      <c r="J151" s="199">
        <f>ROUND(I151*H151,3)</f>
        <v>0</v>
      </c>
      <c r="K151" s="201"/>
      <c r="L151" s="39"/>
      <c r="M151" s="202" t="s">
        <v>1</v>
      </c>
      <c r="N151" s="203" t="s">
        <v>38</v>
      </c>
      <c r="O151" s="75"/>
      <c r="P151" s="204">
        <f>O151*H151</f>
        <v>0</v>
      </c>
      <c r="Q151" s="204">
        <v>2.529E-2</v>
      </c>
      <c r="R151" s="204">
        <f>Q151*H151</f>
        <v>1.1835719999999998</v>
      </c>
      <c r="S151" s="204">
        <v>0</v>
      </c>
      <c r="T151" s="205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06" t="s">
        <v>128</v>
      </c>
      <c r="AT151" s="206" t="s">
        <v>124</v>
      </c>
      <c r="AU151" s="206" t="s">
        <v>129</v>
      </c>
      <c r="AY151" s="17" t="s">
        <v>122</v>
      </c>
      <c r="BE151" s="207">
        <f>IF(N151="základná",J151,0)</f>
        <v>0</v>
      </c>
      <c r="BF151" s="207">
        <f>IF(N151="znížená",J151,0)</f>
        <v>0</v>
      </c>
      <c r="BG151" s="207">
        <f>IF(N151="zákl. prenesená",J151,0)</f>
        <v>0</v>
      </c>
      <c r="BH151" s="207">
        <f>IF(N151="zníž. prenesená",J151,0)</f>
        <v>0</v>
      </c>
      <c r="BI151" s="207">
        <f>IF(N151="nulová",J151,0)</f>
        <v>0</v>
      </c>
      <c r="BJ151" s="17" t="s">
        <v>129</v>
      </c>
      <c r="BK151" s="208">
        <f>ROUND(I151*H151,3)</f>
        <v>0</v>
      </c>
      <c r="BL151" s="17" t="s">
        <v>128</v>
      </c>
      <c r="BM151" s="206" t="s">
        <v>171</v>
      </c>
    </row>
    <row r="152" spans="1:65" s="13" customFormat="1" ht="11.25">
      <c r="B152" s="209"/>
      <c r="C152" s="210"/>
      <c r="D152" s="211" t="s">
        <v>131</v>
      </c>
      <c r="E152" s="212" t="s">
        <v>1</v>
      </c>
      <c r="F152" s="213" t="s">
        <v>172</v>
      </c>
      <c r="G152" s="210"/>
      <c r="H152" s="214">
        <v>46.8</v>
      </c>
      <c r="I152" s="215"/>
      <c r="J152" s="210"/>
      <c r="K152" s="210"/>
      <c r="L152" s="216"/>
      <c r="M152" s="217"/>
      <c r="N152" s="218"/>
      <c r="O152" s="218"/>
      <c r="P152" s="218"/>
      <c r="Q152" s="218"/>
      <c r="R152" s="218"/>
      <c r="S152" s="218"/>
      <c r="T152" s="219"/>
      <c r="AT152" s="220" t="s">
        <v>131</v>
      </c>
      <c r="AU152" s="220" t="s">
        <v>129</v>
      </c>
      <c r="AV152" s="13" t="s">
        <v>129</v>
      </c>
      <c r="AW152" s="13" t="s">
        <v>28</v>
      </c>
      <c r="AX152" s="13" t="s">
        <v>80</v>
      </c>
      <c r="AY152" s="220" t="s">
        <v>122</v>
      </c>
    </row>
    <row r="153" spans="1:65" s="2" customFormat="1" ht="37.9" customHeight="1">
      <c r="A153" s="34"/>
      <c r="B153" s="35"/>
      <c r="C153" s="195" t="s">
        <v>173</v>
      </c>
      <c r="D153" s="195" t="s">
        <v>124</v>
      </c>
      <c r="E153" s="196" t="s">
        <v>174</v>
      </c>
      <c r="F153" s="197" t="s">
        <v>175</v>
      </c>
      <c r="G153" s="198" t="s">
        <v>154</v>
      </c>
      <c r="H153" s="199">
        <v>209.55</v>
      </c>
      <c r="I153" s="200"/>
      <c r="J153" s="199">
        <f>ROUND(I153*H153,3)</f>
        <v>0</v>
      </c>
      <c r="K153" s="201"/>
      <c r="L153" s="39"/>
      <c r="M153" s="202" t="s">
        <v>1</v>
      </c>
      <c r="N153" s="203" t="s">
        <v>38</v>
      </c>
      <c r="O153" s="75"/>
      <c r="P153" s="204">
        <f>O153*H153</f>
        <v>0</v>
      </c>
      <c r="Q153" s="204">
        <v>0</v>
      </c>
      <c r="R153" s="204">
        <f>Q153*H153</f>
        <v>0</v>
      </c>
      <c r="S153" s="204">
        <v>0</v>
      </c>
      <c r="T153" s="205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06" t="s">
        <v>128</v>
      </c>
      <c r="AT153" s="206" t="s">
        <v>124</v>
      </c>
      <c r="AU153" s="206" t="s">
        <v>129</v>
      </c>
      <c r="AY153" s="17" t="s">
        <v>122</v>
      </c>
      <c r="BE153" s="207">
        <f>IF(N153="základná",J153,0)</f>
        <v>0</v>
      </c>
      <c r="BF153" s="207">
        <f>IF(N153="znížená",J153,0)</f>
        <v>0</v>
      </c>
      <c r="BG153" s="207">
        <f>IF(N153="zákl. prenesená",J153,0)</f>
        <v>0</v>
      </c>
      <c r="BH153" s="207">
        <f>IF(N153="zníž. prenesená",J153,0)</f>
        <v>0</v>
      </c>
      <c r="BI153" s="207">
        <f>IF(N153="nulová",J153,0)</f>
        <v>0</v>
      </c>
      <c r="BJ153" s="17" t="s">
        <v>129</v>
      </c>
      <c r="BK153" s="208">
        <f>ROUND(I153*H153,3)</f>
        <v>0</v>
      </c>
      <c r="BL153" s="17" t="s">
        <v>128</v>
      </c>
      <c r="BM153" s="206" t="s">
        <v>176</v>
      </c>
    </row>
    <row r="154" spans="1:65" s="13" customFormat="1" ht="11.25">
      <c r="B154" s="209"/>
      <c r="C154" s="210"/>
      <c r="D154" s="211" t="s">
        <v>131</v>
      </c>
      <c r="E154" s="212" t="s">
        <v>1</v>
      </c>
      <c r="F154" s="213" t="s">
        <v>177</v>
      </c>
      <c r="G154" s="210"/>
      <c r="H154" s="214">
        <v>28.95</v>
      </c>
      <c r="I154" s="215"/>
      <c r="J154" s="210"/>
      <c r="K154" s="210"/>
      <c r="L154" s="216"/>
      <c r="M154" s="217"/>
      <c r="N154" s="218"/>
      <c r="O154" s="218"/>
      <c r="P154" s="218"/>
      <c r="Q154" s="218"/>
      <c r="R154" s="218"/>
      <c r="S154" s="218"/>
      <c r="T154" s="219"/>
      <c r="AT154" s="220" t="s">
        <v>131</v>
      </c>
      <c r="AU154" s="220" t="s">
        <v>129</v>
      </c>
      <c r="AV154" s="13" t="s">
        <v>129</v>
      </c>
      <c r="AW154" s="13" t="s">
        <v>28</v>
      </c>
      <c r="AX154" s="13" t="s">
        <v>72</v>
      </c>
      <c r="AY154" s="220" t="s">
        <v>122</v>
      </c>
    </row>
    <row r="155" spans="1:65" s="13" customFormat="1" ht="11.25">
      <c r="B155" s="209"/>
      <c r="C155" s="210"/>
      <c r="D155" s="211" t="s">
        <v>131</v>
      </c>
      <c r="E155" s="212" t="s">
        <v>1</v>
      </c>
      <c r="F155" s="213" t="s">
        <v>178</v>
      </c>
      <c r="G155" s="210"/>
      <c r="H155" s="214">
        <v>180.6</v>
      </c>
      <c r="I155" s="215"/>
      <c r="J155" s="210"/>
      <c r="K155" s="210"/>
      <c r="L155" s="216"/>
      <c r="M155" s="217"/>
      <c r="N155" s="218"/>
      <c r="O155" s="218"/>
      <c r="P155" s="218"/>
      <c r="Q155" s="218"/>
      <c r="R155" s="218"/>
      <c r="S155" s="218"/>
      <c r="T155" s="219"/>
      <c r="AT155" s="220" t="s">
        <v>131</v>
      </c>
      <c r="AU155" s="220" t="s">
        <v>129</v>
      </c>
      <c r="AV155" s="13" t="s">
        <v>129</v>
      </c>
      <c r="AW155" s="13" t="s">
        <v>28</v>
      </c>
      <c r="AX155" s="13" t="s">
        <v>72</v>
      </c>
      <c r="AY155" s="220" t="s">
        <v>122</v>
      </c>
    </row>
    <row r="156" spans="1:65" s="14" customFormat="1" ht="11.25">
      <c r="B156" s="221"/>
      <c r="C156" s="222"/>
      <c r="D156" s="211" t="s">
        <v>131</v>
      </c>
      <c r="E156" s="223" t="s">
        <v>1</v>
      </c>
      <c r="F156" s="224" t="s">
        <v>167</v>
      </c>
      <c r="G156" s="222"/>
      <c r="H156" s="225">
        <v>209.55</v>
      </c>
      <c r="I156" s="226"/>
      <c r="J156" s="222"/>
      <c r="K156" s="222"/>
      <c r="L156" s="227"/>
      <c r="M156" s="228"/>
      <c r="N156" s="229"/>
      <c r="O156" s="229"/>
      <c r="P156" s="229"/>
      <c r="Q156" s="229"/>
      <c r="R156" s="229"/>
      <c r="S156" s="229"/>
      <c r="T156" s="230"/>
      <c r="AT156" s="231" t="s">
        <v>131</v>
      </c>
      <c r="AU156" s="231" t="s">
        <v>129</v>
      </c>
      <c r="AV156" s="14" t="s">
        <v>128</v>
      </c>
      <c r="AW156" s="14" t="s">
        <v>28</v>
      </c>
      <c r="AX156" s="14" t="s">
        <v>80</v>
      </c>
      <c r="AY156" s="231" t="s">
        <v>122</v>
      </c>
    </row>
    <row r="157" spans="1:65" s="2" customFormat="1" ht="44.25" customHeight="1">
      <c r="A157" s="34"/>
      <c r="B157" s="35"/>
      <c r="C157" s="195" t="s">
        <v>179</v>
      </c>
      <c r="D157" s="195" t="s">
        <v>124</v>
      </c>
      <c r="E157" s="196" t="s">
        <v>180</v>
      </c>
      <c r="F157" s="197" t="s">
        <v>181</v>
      </c>
      <c r="G157" s="198" t="s">
        <v>154</v>
      </c>
      <c r="H157" s="199">
        <v>3562.35</v>
      </c>
      <c r="I157" s="200"/>
      <c r="J157" s="199">
        <f>ROUND(I157*H157,3)</f>
        <v>0</v>
      </c>
      <c r="K157" s="201"/>
      <c r="L157" s="39"/>
      <c r="M157" s="202" t="s">
        <v>1</v>
      </c>
      <c r="N157" s="203" t="s">
        <v>38</v>
      </c>
      <c r="O157" s="75"/>
      <c r="P157" s="204">
        <f>O157*H157</f>
        <v>0</v>
      </c>
      <c r="Q157" s="204">
        <v>0</v>
      </c>
      <c r="R157" s="204">
        <f>Q157*H157</f>
        <v>0</v>
      </c>
      <c r="S157" s="204">
        <v>0</v>
      </c>
      <c r="T157" s="205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206" t="s">
        <v>128</v>
      </c>
      <c r="AT157" s="206" t="s">
        <v>124</v>
      </c>
      <c r="AU157" s="206" t="s">
        <v>129</v>
      </c>
      <c r="AY157" s="17" t="s">
        <v>122</v>
      </c>
      <c r="BE157" s="207">
        <f>IF(N157="základná",J157,0)</f>
        <v>0</v>
      </c>
      <c r="BF157" s="207">
        <f>IF(N157="znížená",J157,0)</f>
        <v>0</v>
      </c>
      <c r="BG157" s="207">
        <f>IF(N157="zákl. prenesená",J157,0)</f>
        <v>0</v>
      </c>
      <c r="BH157" s="207">
        <f>IF(N157="zníž. prenesená",J157,0)</f>
        <v>0</v>
      </c>
      <c r="BI157" s="207">
        <f>IF(N157="nulová",J157,0)</f>
        <v>0</v>
      </c>
      <c r="BJ157" s="17" t="s">
        <v>129</v>
      </c>
      <c r="BK157" s="208">
        <f>ROUND(I157*H157,3)</f>
        <v>0</v>
      </c>
      <c r="BL157" s="17" t="s">
        <v>128</v>
      </c>
      <c r="BM157" s="206" t="s">
        <v>182</v>
      </c>
    </row>
    <row r="158" spans="1:65" s="13" customFormat="1" ht="11.25">
      <c r="B158" s="209"/>
      <c r="C158" s="210"/>
      <c r="D158" s="211" t="s">
        <v>131</v>
      </c>
      <c r="E158" s="210"/>
      <c r="F158" s="213" t="s">
        <v>183</v>
      </c>
      <c r="G158" s="210"/>
      <c r="H158" s="214">
        <v>3562.35</v>
      </c>
      <c r="I158" s="215"/>
      <c r="J158" s="210"/>
      <c r="K158" s="210"/>
      <c r="L158" s="216"/>
      <c r="M158" s="217"/>
      <c r="N158" s="218"/>
      <c r="O158" s="218"/>
      <c r="P158" s="218"/>
      <c r="Q158" s="218"/>
      <c r="R158" s="218"/>
      <c r="S158" s="218"/>
      <c r="T158" s="219"/>
      <c r="AT158" s="220" t="s">
        <v>131</v>
      </c>
      <c r="AU158" s="220" t="s">
        <v>129</v>
      </c>
      <c r="AV158" s="13" t="s">
        <v>129</v>
      </c>
      <c r="AW158" s="13" t="s">
        <v>4</v>
      </c>
      <c r="AX158" s="13" t="s">
        <v>80</v>
      </c>
      <c r="AY158" s="220" t="s">
        <v>122</v>
      </c>
    </row>
    <row r="159" spans="1:65" s="2" customFormat="1" ht="24.2" customHeight="1">
      <c r="A159" s="34"/>
      <c r="B159" s="35"/>
      <c r="C159" s="195" t="s">
        <v>184</v>
      </c>
      <c r="D159" s="195" t="s">
        <v>124</v>
      </c>
      <c r="E159" s="196" t="s">
        <v>185</v>
      </c>
      <c r="F159" s="197" t="s">
        <v>186</v>
      </c>
      <c r="G159" s="198" t="s">
        <v>154</v>
      </c>
      <c r="H159" s="199">
        <v>28.95</v>
      </c>
      <c r="I159" s="200"/>
      <c r="J159" s="199">
        <f>ROUND(I159*H159,3)</f>
        <v>0</v>
      </c>
      <c r="K159" s="201"/>
      <c r="L159" s="39"/>
      <c r="M159" s="202" t="s">
        <v>1</v>
      </c>
      <c r="N159" s="203" t="s">
        <v>38</v>
      </c>
      <c r="O159" s="75"/>
      <c r="P159" s="204">
        <f>O159*H159</f>
        <v>0</v>
      </c>
      <c r="Q159" s="204">
        <v>0</v>
      </c>
      <c r="R159" s="204">
        <f>Q159*H159</f>
        <v>0</v>
      </c>
      <c r="S159" s="204">
        <v>0</v>
      </c>
      <c r="T159" s="205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06" t="s">
        <v>128</v>
      </c>
      <c r="AT159" s="206" t="s">
        <v>124</v>
      </c>
      <c r="AU159" s="206" t="s">
        <v>129</v>
      </c>
      <c r="AY159" s="17" t="s">
        <v>122</v>
      </c>
      <c r="BE159" s="207">
        <f>IF(N159="základná",J159,0)</f>
        <v>0</v>
      </c>
      <c r="BF159" s="207">
        <f>IF(N159="znížená",J159,0)</f>
        <v>0</v>
      </c>
      <c r="BG159" s="207">
        <f>IF(N159="zákl. prenesená",J159,0)</f>
        <v>0</v>
      </c>
      <c r="BH159" s="207">
        <f>IF(N159="zníž. prenesená",J159,0)</f>
        <v>0</v>
      </c>
      <c r="BI159" s="207">
        <f>IF(N159="nulová",J159,0)</f>
        <v>0</v>
      </c>
      <c r="BJ159" s="17" t="s">
        <v>129</v>
      </c>
      <c r="BK159" s="208">
        <f>ROUND(I159*H159,3)</f>
        <v>0</v>
      </c>
      <c r="BL159" s="17" t="s">
        <v>128</v>
      </c>
      <c r="BM159" s="206" t="s">
        <v>187</v>
      </c>
    </row>
    <row r="160" spans="1:65" s="13" customFormat="1" ht="11.25">
      <c r="B160" s="209"/>
      <c r="C160" s="210"/>
      <c r="D160" s="211" t="s">
        <v>131</v>
      </c>
      <c r="E160" s="212" t="s">
        <v>1</v>
      </c>
      <c r="F160" s="213" t="s">
        <v>188</v>
      </c>
      <c r="G160" s="210"/>
      <c r="H160" s="214">
        <v>28.95</v>
      </c>
      <c r="I160" s="215"/>
      <c r="J160" s="210"/>
      <c r="K160" s="210"/>
      <c r="L160" s="216"/>
      <c r="M160" s="217"/>
      <c r="N160" s="218"/>
      <c r="O160" s="218"/>
      <c r="P160" s="218"/>
      <c r="Q160" s="218"/>
      <c r="R160" s="218"/>
      <c r="S160" s="218"/>
      <c r="T160" s="219"/>
      <c r="AT160" s="220" t="s">
        <v>131</v>
      </c>
      <c r="AU160" s="220" t="s">
        <v>129</v>
      </c>
      <c r="AV160" s="13" t="s">
        <v>129</v>
      </c>
      <c r="AW160" s="13" t="s">
        <v>28</v>
      </c>
      <c r="AX160" s="13" t="s">
        <v>80</v>
      </c>
      <c r="AY160" s="220" t="s">
        <v>122</v>
      </c>
    </row>
    <row r="161" spans="1:65" s="2" customFormat="1" ht="33" customHeight="1">
      <c r="A161" s="34"/>
      <c r="B161" s="35"/>
      <c r="C161" s="195" t="s">
        <v>189</v>
      </c>
      <c r="D161" s="195" t="s">
        <v>124</v>
      </c>
      <c r="E161" s="196" t="s">
        <v>190</v>
      </c>
      <c r="F161" s="197" t="s">
        <v>191</v>
      </c>
      <c r="G161" s="198" t="s">
        <v>154</v>
      </c>
      <c r="H161" s="199">
        <v>116.1</v>
      </c>
      <c r="I161" s="200"/>
      <c r="J161" s="199">
        <f>ROUND(I161*H161,3)</f>
        <v>0</v>
      </c>
      <c r="K161" s="201"/>
      <c r="L161" s="39"/>
      <c r="M161" s="202" t="s">
        <v>1</v>
      </c>
      <c r="N161" s="203" t="s">
        <v>38</v>
      </c>
      <c r="O161" s="75"/>
      <c r="P161" s="204">
        <f>O161*H161</f>
        <v>0</v>
      </c>
      <c r="Q161" s="204">
        <v>0</v>
      </c>
      <c r="R161" s="204">
        <f>Q161*H161</f>
        <v>0</v>
      </c>
      <c r="S161" s="204">
        <v>0</v>
      </c>
      <c r="T161" s="205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206" t="s">
        <v>128</v>
      </c>
      <c r="AT161" s="206" t="s">
        <v>124</v>
      </c>
      <c r="AU161" s="206" t="s">
        <v>129</v>
      </c>
      <c r="AY161" s="17" t="s">
        <v>122</v>
      </c>
      <c r="BE161" s="207">
        <f>IF(N161="základná",J161,0)</f>
        <v>0</v>
      </c>
      <c r="BF161" s="207">
        <f>IF(N161="znížená",J161,0)</f>
        <v>0</v>
      </c>
      <c r="BG161" s="207">
        <f>IF(N161="zákl. prenesená",J161,0)</f>
        <v>0</v>
      </c>
      <c r="BH161" s="207">
        <f>IF(N161="zníž. prenesená",J161,0)</f>
        <v>0</v>
      </c>
      <c r="BI161" s="207">
        <f>IF(N161="nulová",J161,0)</f>
        <v>0</v>
      </c>
      <c r="BJ161" s="17" t="s">
        <v>129</v>
      </c>
      <c r="BK161" s="208">
        <f>ROUND(I161*H161,3)</f>
        <v>0</v>
      </c>
      <c r="BL161" s="17" t="s">
        <v>128</v>
      </c>
      <c r="BM161" s="206" t="s">
        <v>192</v>
      </c>
    </row>
    <row r="162" spans="1:65" s="13" customFormat="1" ht="22.5">
      <c r="B162" s="209"/>
      <c r="C162" s="210"/>
      <c r="D162" s="211" t="s">
        <v>131</v>
      </c>
      <c r="E162" s="212" t="s">
        <v>1</v>
      </c>
      <c r="F162" s="213" t="s">
        <v>193</v>
      </c>
      <c r="G162" s="210"/>
      <c r="H162" s="214">
        <v>116.1</v>
      </c>
      <c r="I162" s="215"/>
      <c r="J162" s="210"/>
      <c r="K162" s="210"/>
      <c r="L162" s="216"/>
      <c r="M162" s="217"/>
      <c r="N162" s="218"/>
      <c r="O162" s="218"/>
      <c r="P162" s="218"/>
      <c r="Q162" s="218"/>
      <c r="R162" s="218"/>
      <c r="S162" s="218"/>
      <c r="T162" s="219"/>
      <c r="AT162" s="220" t="s">
        <v>131</v>
      </c>
      <c r="AU162" s="220" t="s">
        <v>129</v>
      </c>
      <c r="AV162" s="13" t="s">
        <v>129</v>
      </c>
      <c r="AW162" s="13" t="s">
        <v>28</v>
      </c>
      <c r="AX162" s="13" t="s">
        <v>80</v>
      </c>
      <c r="AY162" s="220" t="s">
        <v>122</v>
      </c>
    </row>
    <row r="163" spans="1:65" s="2" customFormat="1" ht="24.2" customHeight="1">
      <c r="A163" s="34"/>
      <c r="B163" s="35"/>
      <c r="C163" s="195" t="s">
        <v>194</v>
      </c>
      <c r="D163" s="195" t="s">
        <v>124</v>
      </c>
      <c r="E163" s="196" t="s">
        <v>195</v>
      </c>
      <c r="F163" s="197" t="s">
        <v>196</v>
      </c>
      <c r="G163" s="198" t="s">
        <v>197</v>
      </c>
      <c r="H163" s="199">
        <v>325.08</v>
      </c>
      <c r="I163" s="200"/>
      <c r="J163" s="199">
        <f>ROUND(I163*H163,3)</f>
        <v>0</v>
      </c>
      <c r="K163" s="201"/>
      <c r="L163" s="39"/>
      <c r="M163" s="202" t="s">
        <v>1</v>
      </c>
      <c r="N163" s="203" t="s">
        <v>38</v>
      </c>
      <c r="O163" s="75"/>
      <c r="P163" s="204">
        <f>O163*H163</f>
        <v>0</v>
      </c>
      <c r="Q163" s="204">
        <v>0</v>
      </c>
      <c r="R163" s="204">
        <f>Q163*H163</f>
        <v>0</v>
      </c>
      <c r="S163" s="204">
        <v>0</v>
      </c>
      <c r="T163" s="205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06" t="s">
        <v>128</v>
      </c>
      <c r="AT163" s="206" t="s">
        <v>124</v>
      </c>
      <c r="AU163" s="206" t="s">
        <v>129</v>
      </c>
      <c r="AY163" s="17" t="s">
        <v>122</v>
      </c>
      <c r="BE163" s="207">
        <f>IF(N163="základná",J163,0)</f>
        <v>0</v>
      </c>
      <c r="BF163" s="207">
        <f>IF(N163="znížená",J163,0)</f>
        <v>0</v>
      </c>
      <c r="BG163" s="207">
        <f>IF(N163="zákl. prenesená",J163,0)</f>
        <v>0</v>
      </c>
      <c r="BH163" s="207">
        <f>IF(N163="zníž. prenesená",J163,0)</f>
        <v>0</v>
      </c>
      <c r="BI163" s="207">
        <f>IF(N163="nulová",J163,0)</f>
        <v>0</v>
      </c>
      <c r="BJ163" s="17" t="s">
        <v>129</v>
      </c>
      <c r="BK163" s="208">
        <f>ROUND(I163*H163,3)</f>
        <v>0</v>
      </c>
      <c r="BL163" s="17" t="s">
        <v>128</v>
      </c>
      <c r="BM163" s="206" t="s">
        <v>198</v>
      </c>
    </row>
    <row r="164" spans="1:65" s="13" customFormat="1" ht="11.25">
      <c r="B164" s="209"/>
      <c r="C164" s="210"/>
      <c r="D164" s="211" t="s">
        <v>131</v>
      </c>
      <c r="E164" s="212" t="s">
        <v>1</v>
      </c>
      <c r="F164" s="213" t="s">
        <v>199</v>
      </c>
      <c r="G164" s="210"/>
      <c r="H164" s="214">
        <v>325.08</v>
      </c>
      <c r="I164" s="215"/>
      <c r="J164" s="210"/>
      <c r="K164" s="210"/>
      <c r="L164" s="216"/>
      <c r="M164" s="217"/>
      <c r="N164" s="218"/>
      <c r="O164" s="218"/>
      <c r="P164" s="218"/>
      <c r="Q164" s="218"/>
      <c r="R164" s="218"/>
      <c r="S164" s="218"/>
      <c r="T164" s="219"/>
      <c r="AT164" s="220" t="s">
        <v>131</v>
      </c>
      <c r="AU164" s="220" t="s">
        <v>129</v>
      </c>
      <c r="AV164" s="13" t="s">
        <v>129</v>
      </c>
      <c r="AW164" s="13" t="s">
        <v>28</v>
      </c>
      <c r="AX164" s="13" t="s">
        <v>80</v>
      </c>
      <c r="AY164" s="220" t="s">
        <v>122</v>
      </c>
    </row>
    <row r="165" spans="1:65" s="2" customFormat="1" ht="24.2" customHeight="1">
      <c r="A165" s="34"/>
      <c r="B165" s="35"/>
      <c r="C165" s="195" t="s">
        <v>200</v>
      </c>
      <c r="D165" s="195" t="s">
        <v>124</v>
      </c>
      <c r="E165" s="196" t="s">
        <v>201</v>
      </c>
      <c r="F165" s="197" t="s">
        <v>202</v>
      </c>
      <c r="G165" s="198" t="s">
        <v>154</v>
      </c>
      <c r="H165" s="199">
        <v>286.10000000000002</v>
      </c>
      <c r="I165" s="200"/>
      <c r="J165" s="199">
        <f>ROUND(I165*H165,3)</f>
        <v>0</v>
      </c>
      <c r="K165" s="201"/>
      <c r="L165" s="39"/>
      <c r="M165" s="202" t="s">
        <v>1</v>
      </c>
      <c r="N165" s="203" t="s">
        <v>38</v>
      </c>
      <c r="O165" s="75"/>
      <c r="P165" s="204">
        <f>O165*H165</f>
        <v>0</v>
      </c>
      <c r="Q165" s="204">
        <v>0</v>
      </c>
      <c r="R165" s="204">
        <f>Q165*H165</f>
        <v>0</v>
      </c>
      <c r="S165" s="204">
        <v>0</v>
      </c>
      <c r="T165" s="205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206" t="s">
        <v>128</v>
      </c>
      <c r="AT165" s="206" t="s">
        <v>124</v>
      </c>
      <c r="AU165" s="206" t="s">
        <v>129</v>
      </c>
      <c r="AY165" s="17" t="s">
        <v>122</v>
      </c>
      <c r="BE165" s="207">
        <f>IF(N165="základná",J165,0)</f>
        <v>0</v>
      </c>
      <c r="BF165" s="207">
        <f>IF(N165="znížená",J165,0)</f>
        <v>0</v>
      </c>
      <c r="BG165" s="207">
        <f>IF(N165="zákl. prenesená",J165,0)</f>
        <v>0</v>
      </c>
      <c r="BH165" s="207">
        <f>IF(N165="zníž. prenesená",J165,0)</f>
        <v>0</v>
      </c>
      <c r="BI165" s="207">
        <f>IF(N165="nulová",J165,0)</f>
        <v>0</v>
      </c>
      <c r="BJ165" s="17" t="s">
        <v>129</v>
      </c>
      <c r="BK165" s="208">
        <f>ROUND(I165*H165,3)</f>
        <v>0</v>
      </c>
      <c r="BL165" s="17" t="s">
        <v>128</v>
      </c>
      <c r="BM165" s="206" t="s">
        <v>203</v>
      </c>
    </row>
    <row r="166" spans="1:65" s="13" customFormat="1" ht="11.25">
      <c r="B166" s="209"/>
      <c r="C166" s="210"/>
      <c r="D166" s="211" t="s">
        <v>131</v>
      </c>
      <c r="E166" s="212" t="s">
        <v>1</v>
      </c>
      <c r="F166" s="213" t="s">
        <v>204</v>
      </c>
      <c r="G166" s="210"/>
      <c r="H166" s="214">
        <v>286.10000000000002</v>
      </c>
      <c r="I166" s="215"/>
      <c r="J166" s="210"/>
      <c r="K166" s="210"/>
      <c r="L166" s="216"/>
      <c r="M166" s="217"/>
      <c r="N166" s="218"/>
      <c r="O166" s="218"/>
      <c r="P166" s="218"/>
      <c r="Q166" s="218"/>
      <c r="R166" s="218"/>
      <c r="S166" s="218"/>
      <c r="T166" s="219"/>
      <c r="AT166" s="220" t="s">
        <v>131</v>
      </c>
      <c r="AU166" s="220" t="s">
        <v>129</v>
      </c>
      <c r="AV166" s="13" t="s">
        <v>129</v>
      </c>
      <c r="AW166" s="13" t="s">
        <v>28</v>
      </c>
      <c r="AX166" s="13" t="s">
        <v>80</v>
      </c>
      <c r="AY166" s="220" t="s">
        <v>122</v>
      </c>
    </row>
    <row r="167" spans="1:65" s="2" customFormat="1" ht="24.2" customHeight="1">
      <c r="A167" s="34"/>
      <c r="B167" s="35"/>
      <c r="C167" s="195" t="s">
        <v>205</v>
      </c>
      <c r="D167" s="195" t="s">
        <v>124</v>
      </c>
      <c r="E167" s="196" t="s">
        <v>206</v>
      </c>
      <c r="F167" s="197" t="s">
        <v>207</v>
      </c>
      <c r="G167" s="198" t="s">
        <v>127</v>
      </c>
      <c r="H167" s="199">
        <v>193</v>
      </c>
      <c r="I167" s="200"/>
      <c r="J167" s="199">
        <f>ROUND(I167*H167,3)</f>
        <v>0</v>
      </c>
      <c r="K167" s="201"/>
      <c r="L167" s="39"/>
      <c r="M167" s="202" t="s">
        <v>1</v>
      </c>
      <c r="N167" s="203" t="s">
        <v>38</v>
      </c>
      <c r="O167" s="75"/>
      <c r="P167" s="204">
        <f>O167*H167</f>
        <v>0</v>
      </c>
      <c r="Q167" s="204">
        <v>0</v>
      </c>
      <c r="R167" s="204">
        <f>Q167*H167</f>
        <v>0</v>
      </c>
      <c r="S167" s="204">
        <v>0</v>
      </c>
      <c r="T167" s="205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206" t="s">
        <v>128</v>
      </c>
      <c r="AT167" s="206" t="s">
        <v>124</v>
      </c>
      <c r="AU167" s="206" t="s">
        <v>129</v>
      </c>
      <c r="AY167" s="17" t="s">
        <v>122</v>
      </c>
      <c r="BE167" s="207">
        <f>IF(N167="základná",J167,0)</f>
        <v>0</v>
      </c>
      <c r="BF167" s="207">
        <f>IF(N167="znížená",J167,0)</f>
        <v>0</v>
      </c>
      <c r="BG167" s="207">
        <f>IF(N167="zákl. prenesená",J167,0)</f>
        <v>0</v>
      </c>
      <c r="BH167" s="207">
        <f>IF(N167="zníž. prenesená",J167,0)</f>
        <v>0</v>
      </c>
      <c r="BI167" s="207">
        <f>IF(N167="nulová",J167,0)</f>
        <v>0</v>
      </c>
      <c r="BJ167" s="17" t="s">
        <v>129</v>
      </c>
      <c r="BK167" s="208">
        <f>ROUND(I167*H167,3)</f>
        <v>0</v>
      </c>
      <c r="BL167" s="17" t="s">
        <v>128</v>
      </c>
      <c r="BM167" s="206" t="s">
        <v>208</v>
      </c>
    </row>
    <row r="168" spans="1:65" s="2" customFormat="1" ht="16.5" customHeight="1">
      <c r="A168" s="34"/>
      <c r="B168" s="35"/>
      <c r="C168" s="232" t="s">
        <v>209</v>
      </c>
      <c r="D168" s="232" t="s">
        <v>210</v>
      </c>
      <c r="E168" s="233" t="s">
        <v>211</v>
      </c>
      <c r="F168" s="234" t="s">
        <v>212</v>
      </c>
      <c r="G168" s="235" t="s">
        <v>213</v>
      </c>
      <c r="H168" s="236">
        <v>5.9640000000000004</v>
      </c>
      <c r="I168" s="237"/>
      <c r="J168" s="236">
        <f>ROUND(I168*H168,3)</f>
        <v>0</v>
      </c>
      <c r="K168" s="238"/>
      <c r="L168" s="239"/>
      <c r="M168" s="240" t="s">
        <v>1</v>
      </c>
      <c r="N168" s="241" t="s">
        <v>38</v>
      </c>
      <c r="O168" s="75"/>
      <c r="P168" s="204">
        <f>O168*H168</f>
        <v>0</v>
      </c>
      <c r="Q168" s="204">
        <v>1E-3</v>
      </c>
      <c r="R168" s="204">
        <f>Q168*H168</f>
        <v>5.9640000000000006E-3</v>
      </c>
      <c r="S168" s="204">
        <v>0</v>
      </c>
      <c r="T168" s="205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206" t="s">
        <v>162</v>
      </c>
      <c r="AT168" s="206" t="s">
        <v>210</v>
      </c>
      <c r="AU168" s="206" t="s">
        <v>129</v>
      </c>
      <c r="AY168" s="17" t="s">
        <v>122</v>
      </c>
      <c r="BE168" s="207">
        <f>IF(N168="základná",J168,0)</f>
        <v>0</v>
      </c>
      <c r="BF168" s="207">
        <f>IF(N168="znížená",J168,0)</f>
        <v>0</v>
      </c>
      <c r="BG168" s="207">
        <f>IF(N168="zákl. prenesená",J168,0)</f>
        <v>0</v>
      </c>
      <c r="BH168" s="207">
        <f>IF(N168="zníž. prenesená",J168,0)</f>
        <v>0</v>
      </c>
      <c r="BI168" s="207">
        <f>IF(N168="nulová",J168,0)</f>
        <v>0</v>
      </c>
      <c r="BJ168" s="17" t="s">
        <v>129</v>
      </c>
      <c r="BK168" s="208">
        <f>ROUND(I168*H168,3)</f>
        <v>0</v>
      </c>
      <c r="BL168" s="17" t="s">
        <v>128</v>
      </c>
      <c r="BM168" s="206" t="s">
        <v>214</v>
      </c>
    </row>
    <row r="169" spans="1:65" s="13" customFormat="1" ht="11.25">
      <c r="B169" s="209"/>
      <c r="C169" s="210"/>
      <c r="D169" s="211" t="s">
        <v>131</v>
      </c>
      <c r="E169" s="210"/>
      <c r="F169" s="213" t="s">
        <v>215</v>
      </c>
      <c r="G169" s="210"/>
      <c r="H169" s="214">
        <v>5.9640000000000004</v>
      </c>
      <c r="I169" s="215"/>
      <c r="J169" s="210"/>
      <c r="K169" s="210"/>
      <c r="L169" s="216"/>
      <c r="M169" s="217"/>
      <c r="N169" s="218"/>
      <c r="O169" s="218"/>
      <c r="P169" s="218"/>
      <c r="Q169" s="218"/>
      <c r="R169" s="218"/>
      <c r="S169" s="218"/>
      <c r="T169" s="219"/>
      <c r="AT169" s="220" t="s">
        <v>131</v>
      </c>
      <c r="AU169" s="220" t="s">
        <v>129</v>
      </c>
      <c r="AV169" s="13" t="s">
        <v>129</v>
      </c>
      <c r="AW169" s="13" t="s">
        <v>4</v>
      </c>
      <c r="AX169" s="13" t="s">
        <v>80</v>
      </c>
      <c r="AY169" s="220" t="s">
        <v>122</v>
      </c>
    </row>
    <row r="170" spans="1:65" s="2" customFormat="1" ht="24.2" customHeight="1">
      <c r="A170" s="34"/>
      <c r="B170" s="35"/>
      <c r="C170" s="195" t="s">
        <v>216</v>
      </c>
      <c r="D170" s="195" t="s">
        <v>124</v>
      </c>
      <c r="E170" s="196" t="s">
        <v>217</v>
      </c>
      <c r="F170" s="197" t="s">
        <v>218</v>
      </c>
      <c r="G170" s="198" t="s">
        <v>127</v>
      </c>
      <c r="H170" s="199">
        <v>193</v>
      </c>
      <c r="I170" s="200"/>
      <c r="J170" s="199">
        <f>ROUND(I170*H170,3)</f>
        <v>0</v>
      </c>
      <c r="K170" s="201"/>
      <c r="L170" s="39"/>
      <c r="M170" s="202" t="s">
        <v>1</v>
      </c>
      <c r="N170" s="203" t="s">
        <v>38</v>
      </c>
      <c r="O170" s="75"/>
      <c r="P170" s="204">
        <f>O170*H170</f>
        <v>0</v>
      </c>
      <c r="Q170" s="204">
        <v>0</v>
      </c>
      <c r="R170" s="204">
        <f>Q170*H170</f>
        <v>0</v>
      </c>
      <c r="S170" s="204">
        <v>0</v>
      </c>
      <c r="T170" s="205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206" t="s">
        <v>128</v>
      </c>
      <c r="AT170" s="206" t="s">
        <v>124</v>
      </c>
      <c r="AU170" s="206" t="s">
        <v>129</v>
      </c>
      <c r="AY170" s="17" t="s">
        <v>122</v>
      </c>
      <c r="BE170" s="207">
        <f>IF(N170="základná",J170,0)</f>
        <v>0</v>
      </c>
      <c r="BF170" s="207">
        <f>IF(N170="znížená",J170,0)</f>
        <v>0</v>
      </c>
      <c r="BG170" s="207">
        <f>IF(N170="zákl. prenesená",J170,0)</f>
        <v>0</v>
      </c>
      <c r="BH170" s="207">
        <f>IF(N170="zníž. prenesená",J170,0)</f>
        <v>0</v>
      </c>
      <c r="BI170" s="207">
        <f>IF(N170="nulová",J170,0)</f>
        <v>0</v>
      </c>
      <c r="BJ170" s="17" t="s">
        <v>129</v>
      </c>
      <c r="BK170" s="208">
        <f>ROUND(I170*H170,3)</f>
        <v>0</v>
      </c>
      <c r="BL170" s="17" t="s">
        <v>128</v>
      </c>
      <c r="BM170" s="206" t="s">
        <v>219</v>
      </c>
    </row>
    <row r="171" spans="1:65" s="13" customFormat="1" ht="11.25">
      <c r="B171" s="209"/>
      <c r="C171" s="210"/>
      <c r="D171" s="211" t="s">
        <v>131</v>
      </c>
      <c r="E171" s="212" t="s">
        <v>1</v>
      </c>
      <c r="F171" s="213" t="s">
        <v>220</v>
      </c>
      <c r="G171" s="210"/>
      <c r="H171" s="214">
        <v>193</v>
      </c>
      <c r="I171" s="215"/>
      <c r="J171" s="210"/>
      <c r="K171" s="210"/>
      <c r="L171" s="216"/>
      <c r="M171" s="217"/>
      <c r="N171" s="218"/>
      <c r="O171" s="218"/>
      <c r="P171" s="218"/>
      <c r="Q171" s="218"/>
      <c r="R171" s="218"/>
      <c r="S171" s="218"/>
      <c r="T171" s="219"/>
      <c r="AT171" s="220" t="s">
        <v>131</v>
      </c>
      <c r="AU171" s="220" t="s">
        <v>129</v>
      </c>
      <c r="AV171" s="13" t="s">
        <v>129</v>
      </c>
      <c r="AW171" s="13" t="s">
        <v>28</v>
      </c>
      <c r="AX171" s="13" t="s">
        <v>80</v>
      </c>
      <c r="AY171" s="220" t="s">
        <v>122</v>
      </c>
    </row>
    <row r="172" spans="1:65" s="2" customFormat="1" ht="16.5" customHeight="1">
      <c r="A172" s="34"/>
      <c r="B172" s="35"/>
      <c r="C172" s="195" t="s">
        <v>221</v>
      </c>
      <c r="D172" s="195" t="s">
        <v>124</v>
      </c>
      <c r="E172" s="196" t="s">
        <v>222</v>
      </c>
      <c r="F172" s="197" t="s">
        <v>223</v>
      </c>
      <c r="G172" s="198" t="s">
        <v>127</v>
      </c>
      <c r="H172" s="199">
        <v>945</v>
      </c>
      <c r="I172" s="200"/>
      <c r="J172" s="199">
        <f>ROUND(I172*H172,3)</f>
        <v>0</v>
      </c>
      <c r="K172" s="201"/>
      <c r="L172" s="39"/>
      <c r="M172" s="202" t="s">
        <v>1</v>
      </c>
      <c r="N172" s="203" t="s">
        <v>38</v>
      </c>
      <c r="O172" s="75"/>
      <c r="P172" s="204">
        <f>O172*H172</f>
        <v>0</v>
      </c>
      <c r="Q172" s="204">
        <v>0</v>
      </c>
      <c r="R172" s="204">
        <f>Q172*H172</f>
        <v>0</v>
      </c>
      <c r="S172" s="204">
        <v>0</v>
      </c>
      <c r="T172" s="205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206" t="s">
        <v>128</v>
      </c>
      <c r="AT172" s="206" t="s">
        <v>124</v>
      </c>
      <c r="AU172" s="206" t="s">
        <v>129</v>
      </c>
      <c r="AY172" s="17" t="s">
        <v>122</v>
      </c>
      <c r="BE172" s="207">
        <f>IF(N172="základná",J172,0)</f>
        <v>0</v>
      </c>
      <c r="BF172" s="207">
        <f>IF(N172="znížená",J172,0)</f>
        <v>0</v>
      </c>
      <c r="BG172" s="207">
        <f>IF(N172="zákl. prenesená",J172,0)</f>
        <v>0</v>
      </c>
      <c r="BH172" s="207">
        <f>IF(N172="zníž. prenesená",J172,0)</f>
        <v>0</v>
      </c>
      <c r="BI172" s="207">
        <f>IF(N172="nulová",J172,0)</f>
        <v>0</v>
      </c>
      <c r="BJ172" s="17" t="s">
        <v>129</v>
      </c>
      <c r="BK172" s="208">
        <f>ROUND(I172*H172,3)</f>
        <v>0</v>
      </c>
      <c r="BL172" s="17" t="s">
        <v>128</v>
      </c>
      <c r="BM172" s="206" t="s">
        <v>224</v>
      </c>
    </row>
    <row r="173" spans="1:65" s="13" customFormat="1" ht="11.25">
      <c r="B173" s="209"/>
      <c r="C173" s="210"/>
      <c r="D173" s="211" t="s">
        <v>131</v>
      </c>
      <c r="E173" s="212" t="s">
        <v>1</v>
      </c>
      <c r="F173" s="213" t="s">
        <v>225</v>
      </c>
      <c r="G173" s="210"/>
      <c r="H173" s="214">
        <v>945</v>
      </c>
      <c r="I173" s="215"/>
      <c r="J173" s="210"/>
      <c r="K173" s="210"/>
      <c r="L173" s="216"/>
      <c r="M173" s="217"/>
      <c r="N173" s="218"/>
      <c r="O173" s="218"/>
      <c r="P173" s="218"/>
      <c r="Q173" s="218"/>
      <c r="R173" s="218"/>
      <c r="S173" s="218"/>
      <c r="T173" s="219"/>
      <c r="AT173" s="220" t="s">
        <v>131</v>
      </c>
      <c r="AU173" s="220" t="s">
        <v>129</v>
      </c>
      <c r="AV173" s="13" t="s">
        <v>129</v>
      </c>
      <c r="AW173" s="13" t="s">
        <v>28</v>
      </c>
      <c r="AX173" s="13" t="s">
        <v>80</v>
      </c>
      <c r="AY173" s="220" t="s">
        <v>122</v>
      </c>
    </row>
    <row r="174" spans="1:65" s="2" customFormat="1" ht="16.5" customHeight="1">
      <c r="A174" s="34"/>
      <c r="B174" s="35"/>
      <c r="C174" s="195" t="s">
        <v>7</v>
      </c>
      <c r="D174" s="195" t="s">
        <v>124</v>
      </c>
      <c r="E174" s="196" t="s">
        <v>226</v>
      </c>
      <c r="F174" s="197" t="s">
        <v>227</v>
      </c>
      <c r="G174" s="198" t="s">
        <v>127</v>
      </c>
      <c r="H174" s="199">
        <v>193</v>
      </c>
      <c r="I174" s="200"/>
      <c r="J174" s="199">
        <f>ROUND(I174*H174,3)</f>
        <v>0</v>
      </c>
      <c r="K174" s="201"/>
      <c r="L174" s="39"/>
      <c r="M174" s="202" t="s">
        <v>1</v>
      </c>
      <c r="N174" s="203" t="s">
        <v>38</v>
      </c>
      <c r="O174" s="75"/>
      <c r="P174" s="204">
        <f>O174*H174</f>
        <v>0</v>
      </c>
      <c r="Q174" s="204">
        <v>0</v>
      </c>
      <c r="R174" s="204">
        <f>Q174*H174</f>
        <v>0</v>
      </c>
      <c r="S174" s="204">
        <v>0</v>
      </c>
      <c r="T174" s="205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206" t="s">
        <v>128</v>
      </c>
      <c r="AT174" s="206" t="s">
        <v>124</v>
      </c>
      <c r="AU174" s="206" t="s">
        <v>129</v>
      </c>
      <c r="AY174" s="17" t="s">
        <v>122</v>
      </c>
      <c r="BE174" s="207">
        <f>IF(N174="základná",J174,0)</f>
        <v>0</v>
      </c>
      <c r="BF174" s="207">
        <f>IF(N174="znížená",J174,0)</f>
        <v>0</v>
      </c>
      <c r="BG174" s="207">
        <f>IF(N174="zákl. prenesená",J174,0)</f>
        <v>0</v>
      </c>
      <c r="BH174" s="207">
        <f>IF(N174="zníž. prenesená",J174,0)</f>
        <v>0</v>
      </c>
      <c r="BI174" s="207">
        <f>IF(N174="nulová",J174,0)</f>
        <v>0</v>
      </c>
      <c r="BJ174" s="17" t="s">
        <v>129</v>
      </c>
      <c r="BK174" s="208">
        <f>ROUND(I174*H174,3)</f>
        <v>0</v>
      </c>
      <c r="BL174" s="17" t="s">
        <v>128</v>
      </c>
      <c r="BM174" s="206" t="s">
        <v>228</v>
      </c>
    </row>
    <row r="175" spans="1:65" s="12" customFormat="1" ht="22.9" customHeight="1">
      <c r="B175" s="179"/>
      <c r="C175" s="180"/>
      <c r="D175" s="181" t="s">
        <v>71</v>
      </c>
      <c r="E175" s="193" t="s">
        <v>129</v>
      </c>
      <c r="F175" s="193" t="s">
        <v>229</v>
      </c>
      <c r="G175" s="180"/>
      <c r="H175" s="180"/>
      <c r="I175" s="183"/>
      <c r="J175" s="194">
        <f>BK175</f>
        <v>0</v>
      </c>
      <c r="K175" s="180"/>
      <c r="L175" s="185"/>
      <c r="M175" s="186"/>
      <c r="N175" s="187"/>
      <c r="O175" s="187"/>
      <c r="P175" s="188">
        <f>SUM(P176:P193)</f>
        <v>0</v>
      </c>
      <c r="Q175" s="187"/>
      <c r="R175" s="188">
        <f>SUM(R176:R193)</f>
        <v>69.317836</v>
      </c>
      <c r="S175" s="187"/>
      <c r="T175" s="189">
        <f>SUM(T176:T193)</f>
        <v>0</v>
      </c>
      <c r="AR175" s="190" t="s">
        <v>80</v>
      </c>
      <c r="AT175" s="191" t="s">
        <v>71</v>
      </c>
      <c r="AU175" s="191" t="s">
        <v>80</v>
      </c>
      <c r="AY175" s="190" t="s">
        <v>122</v>
      </c>
      <c r="BK175" s="192">
        <f>SUM(BK176:BK193)</f>
        <v>0</v>
      </c>
    </row>
    <row r="176" spans="1:65" s="2" customFormat="1" ht="24.2" customHeight="1">
      <c r="A176" s="34"/>
      <c r="B176" s="35"/>
      <c r="C176" s="195" t="s">
        <v>230</v>
      </c>
      <c r="D176" s="195" t="s">
        <v>124</v>
      </c>
      <c r="E176" s="196" t="s">
        <v>231</v>
      </c>
      <c r="F176" s="197" t="s">
        <v>232</v>
      </c>
      <c r="G176" s="198" t="s">
        <v>233</v>
      </c>
      <c r="H176" s="199">
        <v>77</v>
      </c>
      <c r="I176" s="200"/>
      <c r="J176" s="199">
        <f>ROUND(I176*H176,3)</f>
        <v>0</v>
      </c>
      <c r="K176" s="201"/>
      <c r="L176" s="39"/>
      <c r="M176" s="202" t="s">
        <v>1</v>
      </c>
      <c r="N176" s="203" t="s">
        <v>38</v>
      </c>
      <c r="O176" s="75"/>
      <c r="P176" s="204">
        <f>O176*H176</f>
        <v>0</v>
      </c>
      <c r="Q176" s="204">
        <v>9.3999999999999997E-4</v>
      </c>
      <c r="R176" s="204">
        <f>Q176*H176</f>
        <v>7.238E-2</v>
      </c>
      <c r="S176" s="204">
        <v>0</v>
      </c>
      <c r="T176" s="205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206" t="s">
        <v>128</v>
      </c>
      <c r="AT176" s="206" t="s">
        <v>124</v>
      </c>
      <c r="AU176" s="206" t="s">
        <v>129</v>
      </c>
      <c r="AY176" s="17" t="s">
        <v>122</v>
      </c>
      <c r="BE176" s="207">
        <f>IF(N176="základná",J176,0)</f>
        <v>0</v>
      </c>
      <c r="BF176" s="207">
        <f>IF(N176="znížená",J176,0)</f>
        <v>0</v>
      </c>
      <c r="BG176" s="207">
        <f>IF(N176="zákl. prenesená",J176,0)</f>
        <v>0</v>
      </c>
      <c r="BH176" s="207">
        <f>IF(N176="zníž. prenesená",J176,0)</f>
        <v>0</v>
      </c>
      <c r="BI176" s="207">
        <f>IF(N176="nulová",J176,0)</f>
        <v>0</v>
      </c>
      <c r="BJ176" s="17" t="s">
        <v>129</v>
      </c>
      <c r="BK176" s="208">
        <f>ROUND(I176*H176,3)</f>
        <v>0</v>
      </c>
      <c r="BL176" s="17" t="s">
        <v>128</v>
      </c>
      <c r="BM176" s="206" t="s">
        <v>234</v>
      </c>
    </row>
    <row r="177" spans="1:65" s="2" customFormat="1" ht="21.75" customHeight="1">
      <c r="A177" s="34"/>
      <c r="B177" s="35"/>
      <c r="C177" s="232" t="s">
        <v>235</v>
      </c>
      <c r="D177" s="232" t="s">
        <v>210</v>
      </c>
      <c r="E177" s="233" t="s">
        <v>236</v>
      </c>
      <c r="F177" s="234" t="s">
        <v>237</v>
      </c>
      <c r="G177" s="235" t="s">
        <v>233</v>
      </c>
      <c r="H177" s="236">
        <v>77</v>
      </c>
      <c r="I177" s="237"/>
      <c r="J177" s="236">
        <f>ROUND(I177*H177,3)</f>
        <v>0</v>
      </c>
      <c r="K177" s="238"/>
      <c r="L177" s="239"/>
      <c r="M177" s="240" t="s">
        <v>1</v>
      </c>
      <c r="N177" s="241" t="s">
        <v>38</v>
      </c>
      <c r="O177" s="75"/>
      <c r="P177" s="204">
        <f>O177*H177</f>
        <v>0</v>
      </c>
      <c r="Q177" s="204">
        <v>4.2599999999999999E-2</v>
      </c>
      <c r="R177" s="204">
        <f>Q177*H177</f>
        <v>3.2801999999999998</v>
      </c>
      <c r="S177" s="204">
        <v>0</v>
      </c>
      <c r="T177" s="205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206" t="s">
        <v>162</v>
      </c>
      <c r="AT177" s="206" t="s">
        <v>210</v>
      </c>
      <c r="AU177" s="206" t="s">
        <v>129</v>
      </c>
      <c r="AY177" s="17" t="s">
        <v>122</v>
      </c>
      <c r="BE177" s="207">
        <f>IF(N177="základná",J177,0)</f>
        <v>0</v>
      </c>
      <c r="BF177" s="207">
        <f>IF(N177="znížená",J177,0)</f>
        <v>0</v>
      </c>
      <c r="BG177" s="207">
        <f>IF(N177="zákl. prenesená",J177,0)</f>
        <v>0</v>
      </c>
      <c r="BH177" s="207">
        <f>IF(N177="zníž. prenesená",J177,0)</f>
        <v>0</v>
      </c>
      <c r="BI177" s="207">
        <f>IF(N177="nulová",J177,0)</f>
        <v>0</v>
      </c>
      <c r="BJ177" s="17" t="s">
        <v>129</v>
      </c>
      <c r="BK177" s="208">
        <f>ROUND(I177*H177,3)</f>
        <v>0</v>
      </c>
      <c r="BL177" s="17" t="s">
        <v>128</v>
      </c>
      <c r="BM177" s="206" t="s">
        <v>238</v>
      </c>
    </row>
    <row r="178" spans="1:65" s="2" customFormat="1" ht="33" customHeight="1">
      <c r="A178" s="34"/>
      <c r="B178" s="35"/>
      <c r="C178" s="195" t="s">
        <v>239</v>
      </c>
      <c r="D178" s="195" t="s">
        <v>124</v>
      </c>
      <c r="E178" s="196" t="s">
        <v>240</v>
      </c>
      <c r="F178" s="197" t="s">
        <v>241</v>
      </c>
      <c r="G178" s="198" t="s">
        <v>233</v>
      </c>
      <c r="H178" s="199">
        <v>162.80000000000001</v>
      </c>
      <c r="I178" s="200"/>
      <c r="J178" s="199">
        <f>ROUND(I178*H178,3)</f>
        <v>0</v>
      </c>
      <c r="K178" s="201"/>
      <c r="L178" s="39"/>
      <c r="M178" s="202" t="s">
        <v>1</v>
      </c>
      <c r="N178" s="203" t="s">
        <v>38</v>
      </c>
      <c r="O178" s="75"/>
      <c r="P178" s="204">
        <f>O178*H178</f>
        <v>0</v>
      </c>
      <c r="Q178" s="204">
        <v>8.7779999999999997E-2</v>
      </c>
      <c r="R178" s="204">
        <f>Q178*H178</f>
        <v>14.290584000000001</v>
      </c>
      <c r="S178" s="204">
        <v>0</v>
      </c>
      <c r="T178" s="205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206" t="s">
        <v>128</v>
      </c>
      <c r="AT178" s="206" t="s">
        <v>124</v>
      </c>
      <c r="AU178" s="206" t="s">
        <v>129</v>
      </c>
      <c r="AY178" s="17" t="s">
        <v>122</v>
      </c>
      <c r="BE178" s="207">
        <f>IF(N178="základná",J178,0)</f>
        <v>0</v>
      </c>
      <c r="BF178" s="207">
        <f>IF(N178="znížená",J178,0)</f>
        <v>0</v>
      </c>
      <c r="BG178" s="207">
        <f>IF(N178="zákl. prenesená",J178,0)</f>
        <v>0</v>
      </c>
      <c r="BH178" s="207">
        <f>IF(N178="zníž. prenesená",J178,0)</f>
        <v>0</v>
      </c>
      <c r="BI178" s="207">
        <f>IF(N178="nulová",J178,0)</f>
        <v>0</v>
      </c>
      <c r="BJ178" s="17" t="s">
        <v>129</v>
      </c>
      <c r="BK178" s="208">
        <f>ROUND(I178*H178,3)</f>
        <v>0</v>
      </c>
      <c r="BL178" s="17" t="s">
        <v>128</v>
      </c>
      <c r="BM178" s="206" t="s">
        <v>242</v>
      </c>
    </row>
    <row r="179" spans="1:65" s="13" customFormat="1" ht="11.25">
      <c r="B179" s="209"/>
      <c r="C179" s="210"/>
      <c r="D179" s="211" t="s">
        <v>131</v>
      </c>
      <c r="E179" s="212" t="s">
        <v>1</v>
      </c>
      <c r="F179" s="213" t="s">
        <v>243</v>
      </c>
      <c r="G179" s="210"/>
      <c r="H179" s="214">
        <v>162.80000000000001</v>
      </c>
      <c r="I179" s="215"/>
      <c r="J179" s="210"/>
      <c r="K179" s="210"/>
      <c r="L179" s="216"/>
      <c r="M179" s="217"/>
      <c r="N179" s="218"/>
      <c r="O179" s="218"/>
      <c r="P179" s="218"/>
      <c r="Q179" s="218"/>
      <c r="R179" s="218"/>
      <c r="S179" s="218"/>
      <c r="T179" s="219"/>
      <c r="AT179" s="220" t="s">
        <v>131</v>
      </c>
      <c r="AU179" s="220" t="s">
        <v>129</v>
      </c>
      <c r="AV179" s="13" t="s">
        <v>129</v>
      </c>
      <c r="AW179" s="13" t="s">
        <v>28</v>
      </c>
      <c r="AX179" s="13" t="s">
        <v>80</v>
      </c>
      <c r="AY179" s="220" t="s">
        <v>122</v>
      </c>
    </row>
    <row r="180" spans="1:65" s="2" customFormat="1" ht="24.2" customHeight="1">
      <c r="A180" s="34"/>
      <c r="B180" s="35"/>
      <c r="C180" s="195" t="s">
        <v>244</v>
      </c>
      <c r="D180" s="195" t="s">
        <v>124</v>
      </c>
      <c r="E180" s="196" t="s">
        <v>245</v>
      </c>
      <c r="F180" s="197" t="s">
        <v>246</v>
      </c>
      <c r="G180" s="198" t="s">
        <v>247</v>
      </c>
      <c r="H180" s="199">
        <v>22</v>
      </c>
      <c r="I180" s="200"/>
      <c r="J180" s="199">
        <f>ROUND(I180*H180,3)</f>
        <v>0</v>
      </c>
      <c r="K180" s="201"/>
      <c r="L180" s="39"/>
      <c r="M180" s="202" t="s">
        <v>1</v>
      </c>
      <c r="N180" s="203" t="s">
        <v>38</v>
      </c>
      <c r="O180" s="75"/>
      <c r="P180" s="204">
        <f>O180*H180</f>
        <v>0</v>
      </c>
      <c r="Q180" s="204">
        <v>2.6929999999999999E-2</v>
      </c>
      <c r="R180" s="204">
        <f>Q180*H180</f>
        <v>0.59245999999999999</v>
      </c>
      <c r="S180" s="204">
        <v>0</v>
      </c>
      <c r="T180" s="205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206" t="s">
        <v>128</v>
      </c>
      <c r="AT180" s="206" t="s">
        <v>124</v>
      </c>
      <c r="AU180" s="206" t="s">
        <v>129</v>
      </c>
      <c r="AY180" s="17" t="s">
        <v>122</v>
      </c>
      <c r="BE180" s="207">
        <f>IF(N180="základná",J180,0)</f>
        <v>0</v>
      </c>
      <c r="BF180" s="207">
        <f>IF(N180="znížená",J180,0)</f>
        <v>0</v>
      </c>
      <c r="BG180" s="207">
        <f>IF(N180="zákl. prenesená",J180,0)</f>
        <v>0</v>
      </c>
      <c r="BH180" s="207">
        <f>IF(N180="zníž. prenesená",J180,0)</f>
        <v>0</v>
      </c>
      <c r="BI180" s="207">
        <f>IF(N180="nulová",J180,0)</f>
        <v>0</v>
      </c>
      <c r="BJ180" s="17" t="s">
        <v>129</v>
      </c>
      <c r="BK180" s="208">
        <f>ROUND(I180*H180,3)</f>
        <v>0</v>
      </c>
      <c r="BL180" s="17" t="s">
        <v>128</v>
      </c>
      <c r="BM180" s="206" t="s">
        <v>248</v>
      </c>
    </row>
    <row r="181" spans="1:65" s="13" customFormat="1" ht="11.25">
      <c r="B181" s="209"/>
      <c r="C181" s="210"/>
      <c r="D181" s="211" t="s">
        <v>131</v>
      </c>
      <c r="E181" s="212" t="s">
        <v>1</v>
      </c>
      <c r="F181" s="213" t="s">
        <v>249</v>
      </c>
      <c r="G181" s="210"/>
      <c r="H181" s="214">
        <v>22</v>
      </c>
      <c r="I181" s="215"/>
      <c r="J181" s="210"/>
      <c r="K181" s="210"/>
      <c r="L181" s="216"/>
      <c r="M181" s="217"/>
      <c r="N181" s="218"/>
      <c r="O181" s="218"/>
      <c r="P181" s="218"/>
      <c r="Q181" s="218"/>
      <c r="R181" s="218"/>
      <c r="S181" s="218"/>
      <c r="T181" s="219"/>
      <c r="AT181" s="220" t="s">
        <v>131</v>
      </c>
      <c r="AU181" s="220" t="s">
        <v>129</v>
      </c>
      <c r="AV181" s="13" t="s">
        <v>129</v>
      </c>
      <c r="AW181" s="13" t="s">
        <v>28</v>
      </c>
      <c r="AX181" s="13" t="s">
        <v>80</v>
      </c>
      <c r="AY181" s="220" t="s">
        <v>122</v>
      </c>
    </row>
    <row r="182" spans="1:65" s="2" customFormat="1" ht="24.2" customHeight="1">
      <c r="A182" s="34"/>
      <c r="B182" s="35"/>
      <c r="C182" s="195" t="s">
        <v>250</v>
      </c>
      <c r="D182" s="195" t="s">
        <v>124</v>
      </c>
      <c r="E182" s="196" t="s">
        <v>251</v>
      </c>
      <c r="F182" s="197" t="s">
        <v>252</v>
      </c>
      <c r="G182" s="198" t="s">
        <v>233</v>
      </c>
      <c r="H182" s="199">
        <v>154</v>
      </c>
      <c r="I182" s="200"/>
      <c r="J182" s="199">
        <f>ROUND(I182*H182,3)</f>
        <v>0</v>
      </c>
      <c r="K182" s="201"/>
      <c r="L182" s="39"/>
      <c r="M182" s="202" t="s">
        <v>1</v>
      </c>
      <c r="N182" s="203" t="s">
        <v>38</v>
      </c>
      <c r="O182" s="75"/>
      <c r="P182" s="204">
        <f>O182*H182</f>
        <v>0</v>
      </c>
      <c r="Q182" s="204">
        <v>3.14E-3</v>
      </c>
      <c r="R182" s="204">
        <f>Q182*H182</f>
        <v>0.48355999999999999</v>
      </c>
      <c r="S182" s="204">
        <v>0</v>
      </c>
      <c r="T182" s="205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206" t="s">
        <v>128</v>
      </c>
      <c r="AT182" s="206" t="s">
        <v>124</v>
      </c>
      <c r="AU182" s="206" t="s">
        <v>129</v>
      </c>
      <c r="AY182" s="17" t="s">
        <v>122</v>
      </c>
      <c r="BE182" s="207">
        <f>IF(N182="základná",J182,0)</f>
        <v>0</v>
      </c>
      <c r="BF182" s="207">
        <f>IF(N182="znížená",J182,0)</f>
        <v>0</v>
      </c>
      <c r="BG182" s="207">
        <f>IF(N182="zákl. prenesená",J182,0)</f>
        <v>0</v>
      </c>
      <c r="BH182" s="207">
        <f>IF(N182="zníž. prenesená",J182,0)</f>
        <v>0</v>
      </c>
      <c r="BI182" s="207">
        <f>IF(N182="nulová",J182,0)</f>
        <v>0</v>
      </c>
      <c r="BJ182" s="17" t="s">
        <v>129</v>
      </c>
      <c r="BK182" s="208">
        <f>ROUND(I182*H182,3)</f>
        <v>0</v>
      </c>
      <c r="BL182" s="17" t="s">
        <v>128</v>
      </c>
      <c r="BM182" s="206" t="s">
        <v>253</v>
      </c>
    </row>
    <row r="183" spans="1:65" s="13" customFormat="1" ht="11.25">
      <c r="B183" s="209"/>
      <c r="C183" s="210"/>
      <c r="D183" s="211" t="s">
        <v>131</v>
      </c>
      <c r="E183" s="212" t="s">
        <v>1</v>
      </c>
      <c r="F183" s="213" t="s">
        <v>254</v>
      </c>
      <c r="G183" s="210"/>
      <c r="H183" s="214">
        <v>154</v>
      </c>
      <c r="I183" s="215"/>
      <c r="J183" s="210"/>
      <c r="K183" s="210"/>
      <c r="L183" s="216"/>
      <c r="M183" s="217"/>
      <c r="N183" s="218"/>
      <c r="O183" s="218"/>
      <c r="P183" s="218"/>
      <c r="Q183" s="218"/>
      <c r="R183" s="218"/>
      <c r="S183" s="218"/>
      <c r="T183" s="219"/>
      <c r="AT183" s="220" t="s">
        <v>131</v>
      </c>
      <c r="AU183" s="220" t="s">
        <v>129</v>
      </c>
      <c r="AV183" s="13" t="s">
        <v>129</v>
      </c>
      <c r="AW183" s="13" t="s">
        <v>28</v>
      </c>
      <c r="AX183" s="13" t="s">
        <v>80</v>
      </c>
      <c r="AY183" s="220" t="s">
        <v>122</v>
      </c>
    </row>
    <row r="184" spans="1:65" s="2" customFormat="1" ht="16.5" customHeight="1">
      <c r="A184" s="34"/>
      <c r="B184" s="35"/>
      <c r="C184" s="195" t="s">
        <v>255</v>
      </c>
      <c r="D184" s="195" t="s">
        <v>124</v>
      </c>
      <c r="E184" s="196" t="s">
        <v>256</v>
      </c>
      <c r="F184" s="197" t="s">
        <v>257</v>
      </c>
      <c r="G184" s="198" t="s">
        <v>154</v>
      </c>
      <c r="H184" s="199">
        <v>20.2</v>
      </c>
      <c r="I184" s="200"/>
      <c r="J184" s="199">
        <f>ROUND(I184*H184,3)</f>
        <v>0</v>
      </c>
      <c r="K184" s="201"/>
      <c r="L184" s="39"/>
      <c r="M184" s="202" t="s">
        <v>1</v>
      </c>
      <c r="N184" s="203" t="s">
        <v>38</v>
      </c>
      <c r="O184" s="75"/>
      <c r="P184" s="204">
        <f>O184*H184</f>
        <v>0</v>
      </c>
      <c r="Q184" s="204">
        <v>2.0663999999999998</v>
      </c>
      <c r="R184" s="204">
        <f>Q184*H184</f>
        <v>41.741279999999996</v>
      </c>
      <c r="S184" s="204">
        <v>0</v>
      </c>
      <c r="T184" s="205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206" t="s">
        <v>128</v>
      </c>
      <c r="AT184" s="206" t="s">
        <v>124</v>
      </c>
      <c r="AU184" s="206" t="s">
        <v>129</v>
      </c>
      <c r="AY184" s="17" t="s">
        <v>122</v>
      </c>
      <c r="BE184" s="207">
        <f>IF(N184="základná",J184,0)</f>
        <v>0</v>
      </c>
      <c r="BF184" s="207">
        <f>IF(N184="znížená",J184,0)</f>
        <v>0</v>
      </c>
      <c r="BG184" s="207">
        <f>IF(N184="zákl. prenesená",J184,0)</f>
        <v>0</v>
      </c>
      <c r="BH184" s="207">
        <f>IF(N184="zníž. prenesená",J184,0)</f>
        <v>0</v>
      </c>
      <c r="BI184" s="207">
        <f>IF(N184="nulová",J184,0)</f>
        <v>0</v>
      </c>
      <c r="BJ184" s="17" t="s">
        <v>129</v>
      </c>
      <c r="BK184" s="208">
        <f>ROUND(I184*H184,3)</f>
        <v>0</v>
      </c>
      <c r="BL184" s="17" t="s">
        <v>128</v>
      </c>
      <c r="BM184" s="206" t="s">
        <v>258</v>
      </c>
    </row>
    <row r="185" spans="1:65" s="13" customFormat="1" ht="11.25">
      <c r="B185" s="209"/>
      <c r="C185" s="210"/>
      <c r="D185" s="211" t="s">
        <v>131</v>
      </c>
      <c r="E185" s="212" t="s">
        <v>1</v>
      </c>
      <c r="F185" s="213" t="s">
        <v>259</v>
      </c>
      <c r="G185" s="210"/>
      <c r="H185" s="214">
        <v>19.2</v>
      </c>
      <c r="I185" s="215"/>
      <c r="J185" s="210"/>
      <c r="K185" s="210"/>
      <c r="L185" s="216"/>
      <c r="M185" s="217"/>
      <c r="N185" s="218"/>
      <c r="O185" s="218"/>
      <c r="P185" s="218"/>
      <c r="Q185" s="218"/>
      <c r="R185" s="218"/>
      <c r="S185" s="218"/>
      <c r="T185" s="219"/>
      <c r="AT185" s="220" t="s">
        <v>131</v>
      </c>
      <c r="AU185" s="220" t="s">
        <v>129</v>
      </c>
      <c r="AV185" s="13" t="s">
        <v>129</v>
      </c>
      <c r="AW185" s="13" t="s">
        <v>28</v>
      </c>
      <c r="AX185" s="13" t="s">
        <v>72</v>
      </c>
      <c r="AY185" s="220" t="s">
        <v>122</v>
      </c>
    </row>
    <row r="186" spans="1:65" s="13" customFormat="1" ht="11.25">
      <c r="B186" s="209"/>
      <c r="C186" s="210"/>
      <c r="D186" s="211" t="s">
        <v>131</v>
      </c>
      <c r="E186" s="212" t="s">
        <v>1</v>
      </c>
      <c r="F186" s="213" t="s">
        <v>260</v>
      </c>
      <c r="G186" s="210"/>
      <c r="H186" s="214">
        <v>1</v>
      </c>
      <c r="I186" s="215"/>
      <c r="J186" s="210"/>
      <c r="K186" s="210"/>
      <c r="L186" s="216"/>
      <c r="M186" s="217"/>
      <c r="N186" s="218"/>
      <c r="O186" s="218"/>
      <c r="P186" s="218"/>
      <c r="Q186" s="218"/>
      <c r="R186" s="218"/>
      <c r="S186" s="218"/>
      <c r="T186" s="219"/>
      <c r="AT186" s="220" t="s">
        <v>131</v>
      </c>
      <c r="AU186" s="220" t="s">
        <v>129</v>
      </c>
      <c r="AV186" s="13" t="s">
        <v>129</v>
      </c>
      <c r="AW186" s="13" t="s">
        <v>28</v>
      </c>
      <c r="AX186" s="13" t="s">
        <v>72</v>
      </c>
      <c r="AY186" s="220" t="s">
        <v>122</v>
      </c>
    </row>
    <row r="187" spans="1:65" s="14" customFormat="1" ht="11.25">
      <c r="B187" s="221"/>
      <c r="C187" s="222"/>
      <c r="D187" s="211" t="s">
        <v>131</v>
      </c>
      <c r="E187" s="223" t="s">
        <v>1</v>
      </c>
      <c r="F187" s="224" t="s">
        <v>167</v>
      </c>
      <c r="G187" s="222"/>
      <c r="H187" s="225">
        <v>20.2</v>
      </c>
      <c r="I187" s="226"/>
      <c r="J187" s="222"/>
      <c r="K187" s="222"/>
      <c r="L187" s="227"/>
      <c r="M187" s="228"/>
      <c r="N187" s="229"/>
      <c r="O187" s="229"/>
      <c r="P187" s="229"/>
      <c r="Q187" s="229"/>
      <c r="R187" s="229"/>
      <c r="S187" s="229"/>
      <c r="T187" s="230"/>
      <c r="AT187" s="231" t="s">
        <v>131</v>
      </c>
      <c r="AU187" s="231" t="s">
        <v>129</v>
      </c>
      <c r="AV187" s="14" t="s">
        <v>128</v>
      </c>
      <c r="AW187" s="14" t="s">
        <v>28</v>
      </c>
      <c r="AX187" s="14" t="s">
        <v>80</v>
      </c>
      <c r="AY187" s="231" t="s">
        <v>122</v>
      </c>
    </row>
    <row r="188" spans="1:65" s="2" customFormat="1" ht="24.2" customHeight="1">
      <c r="A188" s="34"/>
      <c r="B188" s="35"/>
      <c r="C188" s="195" t="s">
        <v>261</v>
      </c>
      <c r="D188" s="195" t="s">
        <v>124</v>
      </c>
      <c r="E188" s="196" t="s">
        <v>262</v>
      </c>
      <c r="F188" s="197" t="s">
        <v>263</v>
      </c>
      <c r="G188" s="198" t="s">
        <v>154</v>
      </c>
      <c r="H188" s="199">
        <v>0.9</v>
      </c>
      <c r="I188" s="200"/>
      <c r="J188" s="199">
        <f>ROUND(I188*H188,3)</f>
        <v>0</v>
      </c>
      <c r="K188" s="201"/>
      <c r="L188" s="39"/>
      <c r="M188" s="202" t="s">
        <v>1</v>
      </c>
      <c r="N188" s="203" t="s">
        <v>38</v>
      </c>
      <c r="O188" s="75"/>
      <c r="P188" s="204">
        <f>O188*H188</f>
        <v>0</v>
      </c>
      <c r="Q188" s="204">
        <v>2.0699999999999998</v>
      </c>
      <c r="R188" s="204">
        <f>Q188*H188</f>
        <v>1.863</v>
      </c>
      <c r="S188" s="204">
        <v>0</v>
      </c>
      <c r="T188" s="205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206" t="s">
        <v>128</v>
      </c>
      <c r="AT188" s="206" t="s">
        <v>124</v>
      </c>
      <c r="AU188" s="206" t="s">
        <v>129</v>
      </c>
      <c r="AY188" s="17" t="s">
        <v>122</v>
      </c>
      <c r="BE188" s="207">
        <f>IF(N188="základná",J188,0)</f>
        <v>0</v>
      </c>
      <c r="BF188" s="207">
        <f>IF(N188="znížená",J188,0)</f>
        <v>0</v>
      </c>
      <c r="BG188" s="207">
        <f>IF(N188="zákl. prenesená",J188,0)</f>
        <v>0</v>
      </c>
      <c r="BH188" s="207">
        <f>IF(N188="zníž. prenesená",J188,0)</f>
        <v>0</v>
      </c>
      <c r="BI188" s="207">
        <f>IF(N188="nulová",J188,0)</f>
        <v>0</v>
      </c>
      <c r="BJ188" s="17" t="s">
        <v>129</v>
      </c>
      <c r="BK188" s="208">
        <f>ROUND(I188*H188,3)</f>
        <v>0</v>
      </c>
      <c r="BL188" s="17" t="s">
        <v>128</v>
      </c>
      <c r="BM188" s="206" t="s">
        <v>264</v>
      </c>
    </row>
    <row r="189" spans="1:65" s="13" customFormat="1" ht="11.25">
      <c r="B189" s="209"/>
      <c r="C189" s="210"/>
      <c r="D189" s="211" t="s">
        <v>131</v>
      </c>
      <c r="E189" s="212" t="s">
        <v>1</v>
      </c>
      <c r="F189" s="213" t="s">
        <v>265</v>
      </c>
      <c r="G189" s="210"/>
      <c r="H189" s="214">
        <v>0.9</v>
      </c>
      <c r="I189" s="215"/>
      <c r="J189" s="210"/>
      <c r="K189" s="210"/>
      <c r="L189" s="216"/>
      <c r="M189" s="217"/>
      <c r="N189" s="218"/>
      <c r="O189" s="218"/>
      <c r="P189" s="218"/>
      <c r="Q189" s="218"/>
      <c r="R189" s="218"/>
      <c r="S189" s="218"/>
      <c r="T189" s="219"/>
      <c r="AT189" s="220" t="s">
        <v>131</v>
      </c>
      <c r="AU189" s="220" t="s">
        <v>129</v>
      </c>
      <c r="AV189" s="13" t="s">
        <v>129</v>
      </c>
      <c r="AW189" s="13" t="s">
        <v>28</v>
      </c>
      <c r="AX189" s="13" t="s">
        <v>80</v>
      </c>
      <c r="AY189" s="220" t="s">
        <v>122</v>
      </c>
    </row>
    <row r="190" spans="1:65" s="2" customFormat="1" ht="24.2" customHeight="1">
      <c r="A190" s="34"/>
      <c r="B190" s="35"/>
      <c r="C190" s="195" t="s">
        <v>266</v>
      </c>
      <c r="D190" s="195" t="s">
        <v>124</v>
      </c>
      <c r="E190" s="196" t="s">
        <v>267</v>
      </c>
      <c r="F190" s="197" t="s">
        <v>268</v>
      </c>
      <c r="G190" s="198" t="s">
        <v>154</v>
      </c>
      <c r="H190" s="199">
        <v>2.8</v>
      </c>
      <c r="I190" s="200"/>
      <c r="J190" s="199">
        <f>ROUND(I190*H190,3)</f>
        <v>0</v>
      </c>
      <c r="K190" s="201"/>
      <c r="L190" s="39"/>
      <c r="M190" s="202" t="s">
        <v>1</v>
      </c>
      <c r="N190" s="203" t="s">
        <v>38</v>
      </c>
      <c r="O190" s="75"/>
      <c r="P190" s="204">
        <f>O190*H190</f>
        <v>0</v>
      </c>
      <c r="Q190" s="204">
        <v>2.4974400000000001</v>
      </c>
      <c r="R190" s="204">
        <f>Q190*H190</f>
        <v>6.9928319999999999</v>
      </c>
      <c r="S190" s="204">
        <v>0</v>
      </c>
      <c r="T190" s="205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206" t="s">
        <v>128</v>
      </c>
      <c r="AT190" s="206" t="s">
        <v>124</v>
      </c>
      <c r="AU190" s="206" t="s">
        <v>129</v>
      </c>
      <c r="AY190" s="17" t="s">
        <v>122</v>
      </c>
      <c r="BE190" s="207">
        <f>IF(N190="základná",J190,0)</f>
        <v>0</v>
      </c>
      <c r="BF190" s="207">
        <f>IF(N190="znížená",J190,0)</f>
        <v>0</v>
      </c>
      <c r="BG190" s="207">
        <f>IF(N190="zákl. prenesená",J190,0)</f>
        <v>0</v>
      </c>
      <c r="BH190" s="207">
        <f>IF(N190="zníž. prenesená",J190,0)</f>
        <v>0</v>
      </c>
      <c r="BI190" s="207">
        <f>IF(N190="nulová",J190,0)</f>
        <v>0</v>
      </c>
      <c r="BJ190" s="17" t="s">
        <v>129</v>
      </c>
      <c r="BK190" s="208">
        <f>ROUND(I190*H190,3)</f>
        <v>0</v>
      </c>
      <c r="BL190" s="17" t="s">
        <v>128</v>
      </c>
      <c r="BM190" s="206" t="s">
        <v>269</v>
      </c>
    </row>
    <row r="191" spans="1:65" s="13" customFormat="1" ht="11.25">
      <c r="B191" s="209"/>
      <c r="C191" s="210"/>
      <c r="D191" s="211" t="s">
        <v>131</v>
      </c>
      <c r="E191" s="212" t="s">
        <v>1</v>
      </c>
      <c r="F191" s="213" t="s">
        <v>270</v>
      </c>
      <c r="G191" s="210"/>
      <c r="H191" s="214">
        <v>2.8</v>
      </c>
      <c r="I191" s="215"/>
      <c r="J191" s="210"/>
      <c r="K191" s="210"/>
      <c r="L191" s="216"/>
      <c r="M191" s="217"/>
      <c r="N191" s="218"/>
      <c r="O191" s="218"/>
      <c r="P191" s="218"/>
      <c r="Q191" s="218"/>
      <c r="R191" s="218"/>
      <c r="S191" s="218"/>
      <c r="T191" s="219"/>
      <c r="AT191" s="220" t="s">
        <v>131</v>
      </c>
      <c r="AU191" s="220" t="s">
        <v>129</v>
      </c>
      <c r="AV191" s="13" t="s">
        <v>129</v>
      </c>
      <c r="AW191" s="13" t="s">
        <v>28</v>
      </c>
      <c r="AX191" s="13" t="s">
        <v>80</v>
      </c>
      <c r="AY191" s="220" t="s">
        <v>122</v>
      </c>
    </row>
    <row r="192" spans="1:65" s="2" customFormat="1" ht="24.2" customHeight="1">
      <c r="A192" s="34"/>
      <c r="B192" s="35"/>
      <c r="C192" s="195" t="s">
        <v>271</v>
      </c>
      <c r="D192" s="195" t="s">
        <v>124</v>
      </c>
      <c r="E192" s="196" t="s">
        <v>272</v>
      </c>
      <c r="F192" s="197" t="s">
        <v>273</v>
      </c>
      <c r="G192" s="198" t="s">
        <v>233</v>
      </c>
      <c r="H192" s="199">
        <v>154</v>
      </c>
      <c r="I192" s="200"/>
      <c r="J192" s="199">
        <f>ROUND(I192*H192,3)</f>
        <v>0</v>
      </c>
      <c r="K192" s="201"/>
      <c r="L192" s="39"/>
      <c r="M192" s="202" t="s">
        <v>1</v>
      </c>
      <c r="N192" s="203" t="s">
        <v>38</v>
      </c>
      <c r="O192" s="75"/>
      <c r="P192" s="204">
        <f>O192*H192</f>
        <v>0</v>
      </c>
      <c r="Q192" s="204">
        <v>1.0000000000000001E-5</v>
      </c>
      <c r="R192" s="204">
        <f>Q192*H192</f>
        <v>1.5400000000000001E-3</v>
      </c>
      <c r="S192" s="204">
        <v>0</v>
      </c>
      <c r="T192" s="205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206" t="s">
        <v>128</v>
      </c>
      <c r="AT192" s="206" t="s">
        <v>124</v>
      </c>
      <c r="AU192" s="206" t="s">
        <v>129</v>
      </c>
      <c r="AY192" s="17" t="s">
        <v>122</v>
      </c>
      <c r="BE192" s="207">
        <f>IF(N192="základná",J192,0)</f>
        <v>0</v>
      </c>
      <c r="BF192" s="207">
        <f>IF(N192="znížená",J192,0)</f>
        <v>0</v>
      </c>
      <c r="BG192" s="207">
        <f>IF(N192="zákl. prenesená",J192,0)</f>
        <v>0</v>
      </c>
      <c r="BH192" s="207">
        <f>IF(N192="zníž. prenesená",J192,0)</f>
        <v>0</v>
      </c>
      <c r="BI192" s="207">
        <f>IF(N192="nulová",J192,0)</f>
        <v>0</v>
      </c>
      <c r="BJ192" s="17" t="s">
        <v>129</v>
      </c>
      <c r="BK192" s="208">
        <f>ROUND(I192*H192,3)</f>
        <v>0</v>
      </c>
      <c r="BL192" s="17" t="s">
        <v>128</v>
      </c>
      <c r="BM192" s="206" t="s">
        <v>274</v>
      </c>
    </row>
    <row r="193" spans="1:65" s="13" customFormat="1" ht="11.25">
      <c r="B193" s="209"/>
      <c r="C193" s="210"/>
      <c r="D193" s="211" t="s">
        <v>131</v>
      </c>
      <c r="E193" s="212" t="s">
        <v>1</v>
      </c>
      <c r="F193" s="213" t="s">
        <v>275</v>
      </c>
      <c r="G193" s="210"/>
      <c r="H193" s="214">
        <v>154</v>
      </c>
      <c r="I193" s="215"/>
      <c r="J193" s="210"/>
      <c r="K193" s="210"/>
      <c r="L193" s="216"/>
      <c r="M193" s="217"/>
      <c r="N193" s="218"/>
      <c r="O193" s="218"/>
      <c r="P193" s="218"/>
      <c r="Q193" s="218"/>
      <c r="R193" s="218"/>
      <c r="S193" s="218"/>
      <c r="T193" s="219"/>
      <c r="AT193" s="220" t="s">
        <v>131</v>
      </c>
      <c r="AU193" s="220" t="s">
        <v>129</v>
      </c>
      <c r="AV193" s="13" t="s">
        <v>129</v>
      </c>
      <c r="AW193" s="13" t="s">
        <v>28</v>
      </c>
      <c r="AX193" s="13" t="s">
        <v>80</v>
      </c>
      <c r="AY193" s="220" t="s">
        <v>122</v>
      </c>
    </row>
    <row r="194" spans="1:65" s="12" customFormat="1" ht="22.9" customHeight="1">
      <c r="B194" s="179"/>
      <c r="C194" s="180"/>
      <c r="D194" s="181" t="s">
        <v>71</v>
      </c>
      <c r="E194" s="193" t="s">
        <v>137</v>
      </c>
      <c r="F194" s="193" t="s">
        <v>276</v>
      </c>
      <c r="G194" s="180"/>
      <c r="H194" s="180"/>
      <c r="I194" s="183"/>
      <c r="J194" s="194">
        <f>BK194</f>
        <v>0</v>
      </c>
      <c r="K194" s="180"/>
      <c r="L194" s="185"/>
      <c r="M194" s="186"/>
      <c r="N194" s="187"/>
      <c r="O194" s="187"/>
      <c r="P194" s="188">
        <f>SUM(P195:P230)</f>
        <v>0</v>
      </c>
      <c r="Q194" s="187"/>
      <c r="R194" s="188">
        <f>SUM(R195:R230)</f>
        <v>452.27560171999994</v>
      </c>
      <c r="S194" s="187"/>
      <c r="T194" s="189">
        <f>SUM(T195:T230)</f>
        <v>0</v>
      </c>
      <c r="AR194" s="190" t="s">
        <v>80</v>
      </c>
      <c r="AT194" s="191" t="s">
        <v>71</v>
      </c>
      <c r="AU194" s="191" t="s">
        <v>80</v>
      </c>
      <c r="AY194" s="190" t="s">
        <v>122</v>
      </c>
      <c r="BK194" s="192">
        <f>SUM(BK195:BK230)</f>
        <v>0</v>
      </c>
    </row>
    <row r="195" spans="1:65" s="2" customFormat="1" ht="24.2" customHeight="1">
      <c r="A195" s="34"/>
      <c r="B195" s="35"/>
      <c r="C195" s="195" t="s">
        <v>277</v>
      </c>
      <c r="D195" s="195" t="s">
        <v>124</v>
      </c>
      <c r="E195" s="196" t="s">
        <v>278</v>
      </c>
      <c r="F195" s="197" t="s">
        <v>279</v>
      </c>
      <c r="G195" s="198" t="s">
        <v>247</v>
      </c>
      <c r="H195" s="199">
        <v>50</v>
      </c>
      <c r="I195" s="200"/>
      <c r="J195" s="199">
        <f>ROUND(I195*H195,3)</f>
        <v>0</v>
      </c>
      <c r="K195" s="201"/>
      <c r="L195" s="39"/>
      <c r="M195" s="202" t="s">
        <v>1</v>
      </c>
      <c r="N195" s="203" t="s">
        <v>38</v>
      </c>
      <c r="O195" s="75"/>
      <c r="P195" s="204">
        <f>O195*H195</f>
        <v>0</v>
      </c>
      <c r="Q195" s="204">
        <v>1.6000000000000001E-4</v>
      </c>
      <c r="R195" s="204">
        <f>Q195*H195</f>
        <v>8.0000000000000002E-3</v>
      </c>
      <c r="S195" s="204">
        <v>0</v>
      </c>
      <c r="T195" s="205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206" t="s">
        <v>128</v>
      </c>
      <c r="AT195" s="206" t="s">
        <v>124</v>
      </c>
      <c r="AU195" s="206" t="s">
        <v>129</v>
      </c>
      <c r="AY195" s="17" t="s">
        <v>122</v>
      </c>
      <c r="BE195" s="207">
        <f>IF(N195="základná",J195,0)</f>
        <v>0</v>
      </c>
      <c r="BF195" s="207">
        <f>IF(N195="znížená",J195,0)</f>
        <v>0</v>
      </c>
      <c r="BG195" s="207">
        <f>IF(N195="zákl. prenesená",J195,0)</f>
        <v>0</v>
      </c>
      <c r="BH195" s="207">
        <f>IF(N195="zníž. prenesená",J195,0)</f>
        <v>0</v>
      </c>
      <c r="BI195" s="207">
        <f>IF(N195="nulová",J195,0)</f>
        <v>0</v>
      </c>
      <c r="BJ195" s="17" t="s">
        <v>129</v>
      </c>
      <c r="BK195" s="208">
        <f>ROUND(I195*H195,3)</f>
        <v>0</v>
      </c>
      <c r="BL195" s="17" t="s">
        <v>128</v>
      </c>
      <c r="BM195" s="206" t="s">
        <v>280</v>
      </c>
    </row>
    <row r="196" spans="1:65" s="13" customFormat="1" ht="11.25">
      <c r="B196" s="209"/>
      <c r="C196" s="210"/>
      <c r="D196" s="211" t="s">
        <v>131</v>
      </c>
      <c r="E196" s="212" t="s">
        <v>1</v>
      </c>
      <c r="F196" s="213" t="s">
        <v>281</v>
      </c>
      <c r="G196" s="210"/>
      <c r="H196" s="214">
        <v>50</v>
      </c>
      <c r="I196" s="215"/>
      <c r="J196" s="210"/>
      <c r="K196" s="210"/>
      <c r="L196" s="216"/>
      <c r="M196" s="217"/>
      <c r="N196" s="218"/>
      <c r="O196" s="218"/>
      <c r="P196" s="218"/>
      <c r="Q196" s="218"/>
      <c r="R196" s="218"/>
      <c r="S196" s="218"/>
      <c r="T196" s="219"/>
      <c r="AT196" s="220" t="s">
        <v>131</v>
      </c>
      <c r="AU196" s="220" t="s">
        <v>129</v>
      </c>
      <c r="AV196" s="13" t="s">
        <v>129</v>
      </c>
      <c r="AW196" s="13" t="s">
        <v>28</v>
      </c>
      <c r="AX196" s="13" t="s">
        <v>80</v>
      </c>
      <c r="AY196" s="220" t="s">
        <v>122</v>
      </c>
    </row>
    <row r="197" spans="1:65" s="2" customFormat="1" ht="16.5" customHeight="1">
      <c r="A197" s="34"/>
      <c r="B197" s="35"/>
      <c r="C197" s="232" t="s">
        <v>282</v>
      </c>
      <c r="D197" s="232" t="s">
        <v>210</v>
      </c>
      <c r="E197" s="233" t="s">
        <v>283</v>
      </c>
      <c r="F197" s="234" t="s">
        <v>284</v>
      </c>
      <c r="G197" s="235" t="s">
        <v>247</v>
      </c>
      <c r="H197" s="236">
        <v>50</v>
      </c>
      <c r="I197" s="237"/>
      <c r="J197" s="236">
        <f t="shared" ref="J197:J203" si="0">ROUND(I197*H197,3)</f>
        <v>0</v>
      </c>
      <c r="K197" s="238"/>
      <c r="L197" s="239"/>
      <c r="M197" s="240" t="s">
        <v>1</v>
      </c>
      <c r="N197" s="241" t="s">
        <v>38</v>
      </c>
      <c r="O197" s="75"/>
      <c r="P197" s="204">
        <f t="shared" ref="P197:P203" si="1">O197*H197</f>
        <v>0</v>
      </c>
      <c r="Q197" s="204">
        <v>0</v>
      </c>
      <c r="R197" s="204">
        <f t="shared" ref="R197:R203" si="2">Q197*H197</f>
        <v>0</v>
      </c>
      <c r="S197" s="204">
        <v>0</v>
      </c>
      <c r="T197" s="205">
        <f t="shared" ref="T197:T203" si="3"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206" t="s">
        <v>162</v>
      </c>
      <c r="AT197" s="206" t="s">
        <v>210</v>
      </c>
      <c r="AU197" s="206" t="s">
        <v>129</v>
      </c>
      <c r="AY197" s="17" t="s">
        <v>122</v>
      </c>
      <c r="BE197" s="207">
        <f t="shared" ref="BE197:BE203" si="4">IF(N197="základná",J197,0)</f>
        <v>0</v>
      </c>
      <c r="BF197" s="207">
        <f t="shared" ref="BF197:BF203" si="5">IF(N197="znížená",J197,0)</f>
        <v>0</v>
      </c>
      <c r="BG197" s="207">
        <f t="shared" ref="BG197:BG203" si="6">IF(N197="zákl. prenesená",J197,0)</f>
        <v>0</v>
      </c>
      <c r="BH197" s="207">
        <f t="shared" ref="BH197:BH203" si="7">IF(N197="zníž. prenesená",J197,0)</f>
        <v>0</v>
      </c>
      <c r="BI197" s="207">
        <f t="shared" ref="BI197:BI203" si="8">IF(N197="nulová",J197,0)</f>
        <v>0</v>
      </c>
      <c r="BJ197" s="17" t="s">
        <v>129</v>
      </c>
      <c r="BK197" s="208">
        <f t="shared" ref="BK197:BK203" si="9">ROUND(I197*H197,3)</f>
        <v>0</v>
      </c>
      <c r="BL197" s="17" t="s">
        <v>128</v>
      </c>
      <c r="BM197" s="206" t="s">
        <v>285</v>
      </c>
    </row>
    <row r="198" spans="1:65" s="2" customFormat="1" ht="24.2" customHeight="1">
      <c r="A198" s="34"/>
      <c r="B198" s="35"/>
      <c r="C198" s="195" t="s">
        <v>286</v>
      </c>
      <c r="D198" s="195" t="s">
        <v>124</v>
      </c>
      <c r="E198" s="196" t="s">
        <v>287</v>
      </c>
      <c r="F198" s="197" t="s">
        <v>288</v>
      </c>
      <c r="G198" s="198" t="s">
        <v>247</v>
      </c>
      <c r="H198" s="199">
        <v>83</v>
      </c>
      <c r="I198" s="200"/>
      <c r="J198" s="199">
        <f t="shared" si="0"/>
        <v>0</v>
      </c>
      <c r="K198" s="201"/>
      <c r="L198" s="39"/>
      <c r="M198" s="202" t="s">
        <v>1</v>
      </c>
      <c r="N198" s="203" t="s">
        <v>38</v>
      </c>
      <c r="O198" s="75"/>
      <c r="P198" s="204">
        <f t="shared" si="1"/>
        <v>0</v>
      </c>
      <c r="Q198" s="204">
        <v>8.8999999999999995E-4</v>
      </c>
      <c r="R198" s="204">
        <f t="shared" si="2"/>
        <v>7.3869999999999991E-2</v>
      </c>
      <c r="S198" s="204">
        <v>0</v>
      </c>
      <c r="T198" s="205">
        <f t="shared" si="3"/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206" t="s">
        <v>128</v>
      </c>
      <c r="AT198" s="206" t="s">
        <v>124</v>
      </c>
      <c r="AU198" s="206" t="s">
        <v>129</v>
      </c>
      <c r="AY198" s="17" t="s">
        <v>122</v>
      </c>
      <c r="BE198" s="207">
        <f t="shared" si="4"/>
        <v>0</v>
      </c>
      <c r="BF198" s="207">
        <f t="shared" si="5"/>
        <v>0</v>
      </c>
      <c r="BG198" s="207">
        <f t="shared" si="6"/>
        <v>0</v>
      </c>
      <c r="BH198" s="207">
        <f t="shared" si="7"/>
        <v>0</v>
      </c>
      <c r="BI198" s="207">
        <f t="shared" si="8"/>
        <v>0</v>
      </c>
      <c r="BJ198" s="17" t="s">
        <v>129</v>
      </c>
      <c r="BK198" s="208">
        <f t="shared" si="9"/>
        <v>0</v>
      </c>
      <c r="BL198" s="17" t="s">
        <v>128</v>
      </c>
      <c r="BM198" s="206" t="s">
        <v>289</v>
      </c>
    </row>
    <row r="199" spans="1:65" s="2" customFormat="1" ht="24.2" customHeight="1">
      <c r="A199" s="34"/>
      <c r="B199" s="35"/>
      <c r="C199" s="195" t="s">
        <v>290</v>
      </c>
      <c r="D199" s="195" t="s">
        <v>124</v>
      </c>
      <c r="E199" s="196" t="s">
        <v>291</v>
      </c>
      <c r="F199" s="197" t="s">
        <v>292</v>
      </c>
      <c r="G199" s="198" t="s">
        <v>154</v>
      </c>
      <c r="H199" s="199">
        <v>11.9</v>
      </c>
      <c r="I199" s="200"/>
      <c r="J199" s="199">
        <f t="shared" si="0"/>
        <v>0</v>
      </c>
      <c r="K199" s="201"/>
      <c r="L199" s="39"/>
      <c r="M199" s="202" t="s">
        <v>1</v>
      </c>
      <c r="N199" s="203" t="s">
        <v>38</v>
      </c>
      <c r="O199" s="75"/>
      <c r="P199" s="204">
        <f t="shared" si="1"/>
        <v>0</v>
      </c>
      <c r="Q199" s="204">
        <v>2.3855499999999998</v>
      </c>
      <c r="R199" s="204">
        <f t="shared" si="2"/>
        <v>28.388044999999998</v>
      </c>
      <c r="S199" s="204">
        <v>0</v>
      </c>
      <c r="T199" s="205">
        <f t="shared" si="3"/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206" t="s">
        <v>128</v>
      </c>
      <c r="AT199" s="206" t="s">
        <v>124</v>
      </c>
      <c r="AU199" s="206" t="s">
        <v>129</v>
      </c>
      <c r="AY199" s="17" t="s">
        <v>122</v>
      </c>
      <c r="BE199" s="207">
        <f t="shared" si="4"/>
        <v>0</v>
      </c>
      <c r="BF199" s="207">
        <f t="shared" si="5"/>
        <v>0</v>
      </c>
      <c r="BG199" s="207">
        <f t="shared" si="6"/>
        <v>0</v>
      </c>
      <c r="BH199" s="207">
        <f t="shared" si="7"/>
        <v>0</v>
      </c>
      <c r="BI199" s="207">
        <f t="shared" si="8"/>
        <v>0</v>
      </c>
      <c r="BJ199" s="17" t="s">
        <v>129</v>
      </c>
      <c r="BK199" s="208">
        <f t="shared" si="9"/>
        <v>0</v>
      </c>
      <c r="BL199" s="17" t="s">
        <v>128</v>
      </c>
      <c r="BM199" s="206" t="s">
        <v>293</v>
      </c>
    </row>
    <row r="200" spans="1:65" s="2" customFormat="1" ht="21.75" customHeight="1">
      <c r="A200" s="34"/>
      <c r="B200" s="35"/>
      <c r="C200" s="195" t="s">
        <v>294</v>
      </c>
      <c r="D200" s="195" t="s">
        <v>124</v>
      </c>
      <c r="E200" s="196" t="s">
        <v>295</v>
      </c>
      <c r="F200" s="197" t="s">
        <v>296</v>
      </c>
      <c r="G200" s="198" t="s">
        <v>127</v>
      </c>
      <c r="H200" s="199">
        <v>11.6</v>
      </c>
      <c r="I200" s="200"/>
      <c r="J200" s="199">
        <f t="shared" si="0"/>
        <v>0</v>
      </c>
      <c r="K200" s="201"/>
      <c r="L200" s="39"/>
      <c r="M200" s="202" t="s">
        <v>1</v>
      </c>
      <c r="N200" s="203" t="s">
        <v>38</v>
      </c>
      <c r="O200" s="75"/>
      <c r="P200" s="204">
        <f t="shared" si="1"/>
        <v>0</v>
      </c>
      <c r="Q200" s="204">
        <v>3.8350000000000002E-2</v>
      </c>
      <c r="R200" s="204">
        <f t="shared" si="2"/>
        <v>0.44486000000000003</v>
      </c>
      <c r="S200" s="204">
        <v>0</v>
      </c>
      <c r="T200" s="205">
        <f t="shared" si="3"/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206" t="s">
        <v>128</v>
      </c>
      <c r="AT200" s="206" t="s">
        <v>124</v>
      </c>
      <c r="AU200" s="206" t="s">
        <v>129</v>
      </c>
      <c r="AY200" s="17" t="s">
        <v>122</v>
      </c>
      <c r="BE200" s="207">
        <f t="shared" si="4"/>
        <v>0</v>
      </c>
      <c r="BF200" s="207">
        <f t="shared" si="5"/>
        <v>0</v>
      </c>
      <c r="BG200" s="207">
        <f t="shared" si="6"/>
        <v>0</v>
      </c>
      <c r="BH200" s="207">
        <f t="shared" si="7"/>
        <v>0</v>
      </c>
      <c r="BI200" s="207">
        <f t="shared" si="8"/>
        <v>0</v>
      </c>
      <c r="BJ200" s="17" t="s">
        <v>129</v>
      </c>
      <c r="BK200" s="208">
        <f t="shared" si="9"/>
        <v>0</v>
      </c>
      <c r="BL200" s="17" t="s">
        <v>128</v>
      </c>
      <c r="BM200" s="206" t="s">
        <v>297</v>
      </c>
    </row>
    <row r="201" spans="1:65" s="2" customFormat="1" ht="21.75" customHeight="1">
      <c r="A201" s="34"/>
      <c r="B201" s="35"/>
      <c r="C201" s="195" t="s">
        <v>298</v>
      </c>
      <c r="D201" s="195" t="s">
        <v>124</v>
      </c>
      <c r="E201" s="196" t="s">
        <v>299</v>
      </c>
      <c r="F201" s="197" t="s">
        <v>300</v>
      </c>
      <c r="G201" s="198" t="s">
        <v>127</v>
      </c>
      <c r="H201" s="199">
        <v>11.6</v>
      </c>
      <c r="I201" s="200"/>
      <c r="J201" s="199">
        <f t="shared" si="0"/>
        <v>0</v>
      </c>
      <c r="K201" s="201"/>
      <c r="L201" s="39"/>
      <c r="M201" s="202" t="s">
        <v>1</v>
      </c>
      <c r="N201" s="203" t="s">
        <v>38</v>
      </c>
      <c r="O201" s="75"/>
      <c r="P201" s="204">
        <f t="shared" si="1"/>
        <v>0</v>
      </c>
      <c r="Q201" s="204">
        <v>1.0000000000000001E-5</v>
      </c>
      <c r="R201" s="204">
        <f t="shared" si="2"/>
        <v>1.16E-4</v>
      </c>
      <c r="S201" s="204">
        <v>0</v>
      </c>
      <c r="T201" s="205">
        <f t="shared" si="3"/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206" t="s">
        <v>128</v>
      </c>
      <c r="AT201" s="206" t="s">
        <v>124</v>
      </c>
      <c r="AU201" s="206" t="s">
        <v>129</v>
      </c>
      <c r="AY201" s="17" t="s">
        <v>122</v>
      </c>
      <c r="BE201" s="207">
        <f t="shared" si="4"/>
        <v>0</v>
      </c>
      <c r="BF201" s="207">
        <f t="shared" si="5"/>
        <v>0</v>
      </c>
      <c r="BG201" s="207">
        <f t="shared" si="6"/>
        <v>0</v>
      </c>
      <c r="BH201" s="207">
        <f t="shared" si="7"/>
        <v>0</v>
      </c>
      <c r="BI201" s="207">
        <f t="shared" si="8"/>
        <v>0</v>
      </c>
      <c r="BJ201" s="17" t="s">
        <v>129</v>
      </c>
      <c r="BK201" s="208">
        <f t="shared" si="9"/>
        <v>0</v>
      </c>
      <c r="BL201" s="17" t="s">
        <v>128</v>
      </c>
      <c r="BM201" s="206" t="s">
        <v>301</v>
      </c>
    </row>
    <row r="202" spans="1:65" s="2" customFormat="1" ht="24.2" customHeight="1">
      <c r="A202" s="34"/>
      <c r="B202" s="35"/>
      <c r="C202" s="195" t="s">
        <v>302</v>
      </c>
      <c r="D202" s="195" t="s">
        <v>124</v>
      </c>
      <c r="E202" s="196" t="s">
        <v>303</v>
      </c>
      <c r="F202" s="197" t="s">
        <v>304</v>
      </c>
      <c r="G202" s="198" t="s">
        <v>197</v>
      </c>
      <c r="H202" s="199">
        <v>2</v>
      </c>
      <c r="I202" s="200"/>
      <c r="J202" s="199">
        <f t="shared" si="0"/>
        <v>0</v>
      </c>
      <c r="K202" s="201"/>
      <c r="L202" s="39"/>
      <c r="M202" s="202" t="s">
        <v>1</v>
      </c>
      <c r="N202" s="203" t="s">
        <v>38</v>
      </c>
      <c r="O202" s="75"/>
      <c r="P202" s="204">
        <f t="shared" si="1"/>
        <v>0</v>
      </c>
      <c r="Q202" s="204">
        <v>1.03704</v>
      </c>
      <c r="R202" s="204">
        <f t="shared" si="2"/>
        <v>2.0740799999999999</v>
      </c>
      <c r="S202" s="204">
        <v>0</v>
      </c>
      <c r="T202" s="205">
        <f t="shared" si="3"/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206" t="s">
        <v>128</v>
      </c>
      <c r="AT202" s="206" t="s">
        <v>124</v>
      </c>
      <c r="AU202" s="206" t="s">
        <v>129</v>
      </c>
      <c r="AY202" s="17" t="s">
        <v>122</v>
      </c>
      <c r="BE202" s="207">
        <f t="shared" si="4"/>
        <v>0</v>
      </c>
      <c r="BF202" s="207">
        <f t="shared" si="5"/>
        <v>0</v>
      </c>
      <c r="BG202" s="207">
        <f t="shared" si="6"/>
        <v>0</v>
      </c>
      <c r="BH202" s="207">
        <f t="shared" si="7"/>
        <v>0</v>
      </c>
      <c r="BI202" s="207">
        <f t="shared" si="8"/>
        <v>0</v>
      </c>
      <c r="BJ202" s="17" t="s">
        <v>129</v>
      </c>
      <c r="BK202" s="208">
        <f t="shared" si="9"/>
        <v>0</v>
      </c>
      <c r="BL202" s="17" t="s">
        <v>128</v>
      </c>
      <c r="BM202" s="206" t="s">
        <v>305</v>
      </c>
    </row>
    <row r="203" spans="1:65" s="2" customFormat="1" ht="16.5" customHeight="1">
      <c r="A203" s="34"/>
      <c r="B203" s="35"/>
      <c r="C203" s="195" t="s">
        <v>306</v>
      </c>
      <c r="D203" s="195" t="s">
        <v>124</v>
      </c>
      <c r="E203" s="196" t="s">
        <v>307</v>
      </c>
      <c r="F203" s="197" t="s">
        <v>308</v>
      </c>
      <c r="G203" s="198" t="s">
        <v>154</v>
      </c>
      <c r="H203" s="199">
        <v>26.8</v>
      </c>
      <c r="I203" s="200"/>
      <c r="J203" s="199">
        <f t="shared" si="0"/>
        <v>0</v>
      </c>
      <c r="K203" s="201"/>
      <c r="L203" s="39"/>
      <c r="M203" s="202" t="s">
        <v>1</v>
      </c>
      <c r="N203" s="203" t="s">
        <v>38</v>
      </c>
      <c r="O203" s="75"/>
      <c r="P203" s="204">
        <f t="shared" si="1"/>
        <v>0</v>
      </c>
      <c r="Q203" s="204">
        <v>2.2012100000000001</v>
      </c>
      <c r="R203" s="204">
        <f t="shared" si="2"/>
        <v>58.992428000000004</v>
      </c>
      <c r="S203" s="204">
        <v>0</v>
      </c>
      <c r="T203" s="205">
        <f t="shared" si="3"/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206" t="s">
        <v>128</v>
      </c>
      <c r="AT203" s="206" t="s">
        <v>124</v>
      </c>
      <c r="AU203" s="206" t="s">
        <v>129</v>
      </c>
      <c r="AY203" s="17" t="s">
        <v>122</v>
      </c>
      <c r="BE203" s="207">
        <f t="shared" si="4"/>
        <v>0</v>
      </c>
      <c r="BF203" s="207">
        <f t="shared" si="5"/>
        <v>0</v>
      </c>
      <c r="BG203" s="207">
        <f t="shared" si="6"/>
        <v>0</v>
      </c>
      <c r="BH203" s="207">
        <f t="shared" si="7"/>
        <v>0</v>
      </c>
      <c r="BI203" s="207">
        <f t="shared" si="8"/>
        <v>0</v>
      </c>
      <c r="BJ203" s="17" t="s">
        <v>129</v>
      </c>
      <c r="BK203" s="208">
        <f t="shared" si="9"/>
        <v>0</v>
      </c>
      <c r="BL203" s="17" t="s">
        <v>128</v>
      </c>
      <c r="BM203" s="206" t="s">
        <v>309</v>
      </c>
    </row>
    <row r="204" spans="1:65" s="13" customFormat="1" ht="11.25">
      <c r="B204" s="209"/>
      <c r="C204" s="210"/>
      <c r="D204" s="211" t="s">
        <v>131</v>
      </c>
      <c r="E204" s="212" t="s">
        <v>1</v>
      </c>
      <c r="F204" s="213" t="s">
        <v>310</v>
      </c>
      <c r="G204" s="210"/>
      <c r="H204" s="214">
        <v>12.2</v>
      </c>
      <c r="I204" s="215"/>
      <c r="J204" s="210"/>
      <c r="K204" s="210"/>
      <c r="L204" s="216"/>
      <c r="M204" s="217"/>
      <c r="N204" s="218"/>
      <c r="O204" s="218"/>
      <c r="P204" s="218"/>
      <c r="Q204" s="218"/>
      <c r="R204" s="218"/>
      <c r="S204" s="218"/>
      <c r="T204" s="219"/>
      <c r="AT204" s="220" t="s">
        <v>131</v>
      </c>
      <c r="AU204" s="220" t="s">
        <v>129</v>
      </c>
      <c r="AV204" s="13" t="s">
        <v>129</v>
      </c>
      <c r="AW204" s="13" t="s">
        <v>28</v>
      </c>
      <c r="AX204" s="13" t="s">
        <v>72</v>
      </c>
      <c r="AY204" s="220" t="s">
        <v>122</v>
      </c>
    </row>
    <row r="205" spans="1:65" s="13" customFormat="1" ht="11.25">
      <c r="B205" s="209"/>
      <c r="C205" s="210"/>
      <c r="D205" s="211" t="s">
        <v>131</v>
      </c>
      <c r="E205" s="212" t="s">
        <v>1</v>
      </c>
      <c r="F205" s="213" t="s">
        <v>311</v>
      </c>
      <c r="G205" s="210"/>
      <c r="H205" s="214">
        <v>14.6</v>
      </c>
      <c r="I205" s="215"/>
      <c r="J205" s="210"/>
      <c r="K205" s="210"/>
      <c r="L205" s="216"/>
      <c r="M205" s="217"/>
      <c r="N205" s="218"/>
      <c r="O205" s="218"/>
      <c r="P205" s="218"/>
      <c r="Q205" s="218"/>
      <c r="R205" s="218"/>
      <c r="S205" s="218"/>
      <c r="T205" s="219"/>
      <c r="AT205" s="220" t="s">
        <v>131</v>
      </c>
      <c r="AU205" s="220" t="s">
        <v>129</v>
      </c>
      <c r="AV205" s="13" t="s">
        <v>129</v>
      </c>
      <c r="AW205" s="13" t="s">
        <v>28</v>
      </c>
      <c r="AX205" s="13" t="s">
        <v>72</v>
      </c>
      <c r="AY205" s="220" t="s">
        <v>122</v>
      </c>
    </row>
    <row r="206" spans="1:65" s="14" customFormat="1" ht="11.25">
      <c r="B206" s="221"/>
      <c r="C206" s="222"/>
      <c r="D206" s="211" t="s">
        <v>131</v>
      </c>
      <c r="E206" s="223" t="s">
        <v>1</v>
      </c>
      <c r="F206" s="224" t="s">
        <v>167</v>
      </c>
      <c r="G206" s="222"/>
      <c r="H206" s="225">
        <v>26.8</v>
      </c>
      <c r="I206" s="226"/>
      <c r="J206" s="222"/>
      <c r="K206" s="222"/>
      <c r="L206" s="227"/>
      <c r="M206" s="228"/>
      <c r="N206" s="229"/>
      <c r="O206" s="229"/>
      <c r="P206" s="229"/>
      <c r="Q206" s="229"/>
      <c r="R206" s="229"/>
      <c r="S206" s="229"/>
      <c r="T206" s="230"/>
      <c r="AT206" s="231" t="s">
        <v>131</v>
      </c>
      <c r="AU206" s="231" t="s">
        <v>129</v>
      </c>
      <c r="AV206" s="14" t="s">
        <v>128</v>
      </c>
      <c r="AW206" s="14" t="s">
        <v>28</v>
      </c>
      <c r="AX206" s="14" t="s">
        <v>80</v>
      </c>
      <c r="AY206" s="231" t="s">
        <v>122</v>
      </c>
    </row>
    <row r="207" spans="1:65" s="2" customFormat="1" ht="24.2" customHeight="1">
      <c r="A207" s="34"/>
      <c r="B207" s="35"/>
      <c r="C207" s="195" t="s">
        <v>312</v>
      </c>
      <c r="D207" s="195" t="s">
        <v>124</v>
      </c>
      <c r="E207" s="196" t="s">
        <v>313</v>
      </c>
      <c r="F207" s="197" t="s">
        <v>314</v>
      </c>
      <c r="G207" s="198" t="s">
        <v>154</v>
      </c>
      <c r="H207" s="199">
        <v>59.241999999999997</v>
      </c>
      <c r="I207" s="200"/>
      <c r="J207" s="199">
        <f>ROUND(I207*H207,3)</f>
        <v>0</v>
      </c>
      <c r="K207" s="201"/>
      <c r="L207" s="39"/>
      <c r="M207" s="202" t="s">
        <v>1</v>
      </c>
      <c r="N207" s="203" t="s">
        <v>38</v>
      </c>
      <c r="O207" s="75"/>
      <c r="P207" s="204">
        <f>O207*H207</f>
        <v>0</v>
      </c>
      <c r="Q207" s="204">
        <v>2.3225600000000002</v>
      </c>
      <c r="R207" s="204">
        <f>Q207*H207</f>
        <v>137.59309952000001</v>
      </c>
      <c r="S207" s="204">
        <v>0</v>
      </c>
      <c r="T207" s="205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206" t="s">
        <v>128</v>
      </c>
      <c r="AT207" s="206" t="s">
        <v>124</v>
      </c>
      <c r="AU207" s="206" t="s">
        <v>129</v>
      </c>
      <c r="AY207" s="17" t="s">
        <v>122</v>
      </c>
      <c r="BE207" s="207">
        <f>IF(N207="základná",J207,0)</f>
        <v>0</v>
      </c>
      <c r="BF207" s="207">
        <f>IF(N207="znížená",J207,0)</f>
        <v>0</v>
      </c>
      <c r="BG207" s="207">
        <f>IF(N207="zákl. prenesená",J207,0)</f>
        <v>0</v>
      </c>
      <c r="BH207" s="207">
        <f>IF(N207="zníž. prenesená",J207,0)</f>
        <v>0</v>
      </c>
      <c r="BI207" s="207">
        <f>IF(N207="nulová",J207,0)</f>
        <v>0</v>
      </c>
      <c r="BJ207" s="17" t="s">
        <v>129</v>
      </c>
      <c r="BK207" s="208">
        <f>ROUND(I207*H207,3)</f>
        <v>0</v>
      </c>
      <c r="BL207" s="17" t="s">
        <v>128</v>
      </c>
      <c r="BM207" s="206" t="s">
        <v>315</v>
      </c>
    </row>
    <row r="208" spans="1:65" s="13" customFormat="1" ht="11.25">
      <c r="B208" s="209"/>
      <c r="C208" s="210"/>
      <c r="D208" s="211" t="s">
        <v>131</v>
      </c>
      <c r="E208" s="212" t="s">
        <v>1</v>
      </c>
      <c r="F208" s="213" t="s">
        <v>316</v>
      </c>
      <c r="G208" s="210"/>
      <c r="H208" s="214">
        <v>50.4</v>
      </c>
      <c r="I208" s="215"/>
      <c r="J208" s="210"/>
      <c r="K208" s="210"/>
      <c r="L208" s="216"/>
      <c r="M208" s="217"/>
      <c r="N208" s="218"/>
      <c r="O208" s="218"/>
      <c r="P208" s="218"/>
      <c r="Q208" s="218"/>
      <c r="R208" s="218"/>
      <c r="S208" s="218"/>
      <c r="T208" s="219"/>
      <c r="AT208" s="220" t="s">
        <v>131</v>
      </c>
      <c r="AU208" s="220" t="s">
        <v>129</v>
      </c>
      <c r="AV208" s="13" t="s">
        <v>129</v>
      </c>
      <c r="AW208" s="13" t="s">
        <v>28</v>
      </c>
      <c r="AX208" s="13" t="s">
        <v>72</v>
      </c>
      <c r="AY208" s="220" t="s">
        <v>122</v>
      </c>
    </row>
    <row r="209" spans="1:65" s="13" customFormat="1" ht="22.5">
      <c r="B209" s="209"/>
      <c r="C209" s="210"/>
      <c r="D209" s="211" t="s">
        <v>131</v>
      </c>
      <c r="E209" s="212" t="s">
        <v>1</v>
      </c>
      <c r="F209" s="213" t="s">
        <v>317</v>
      </c>
      <c r="G209" s="210"/>
      <c r="H209" s="214">
        <v>8.8420000000000005</v>
      </c>
      <c r="I209" s="215"/>
      <c r="J209" s="210"/>
      <c r="K209" s="210"/>
      <c r="L209" s="216"/>
      <c r="M209" s="217"/>
      <c r="N209" s="218"/>
      <c r="O209" s="218"/>
      <c r="P209" s="218"/>
      <c r="Q209" s="218"/>
      <c r="R209" s="218"/>
      <c r="S209" s="218"/>
      <c r="T209" s="219"/>
      <c r="AT209" s="220" t="s">
        <v>131</v>
      </c>
      <c r="AU209" s="220" t="s">
        <v>129</v>
      </c>
      <c r="AV209" s="13" t="s">
        <v>129</v>
      </c>
      <c r="AW209" s="13" t="s">
        <v>28</v>
      </c>
      <c r="AX209" s="13" t="s">
        <v>72</v>
      </c>
      <c r="AY209" s="220" t="s">
        <v>122</v>
      </c>
    </row>
    <row r="210" spans="1:65" s="14" customFormat="1" ht="11.25">
      <c r="B210" s="221"/>
      <c r="C210" s="222"/>
      <c r="D210" s="211" t="s">
        <v>131</v>
      </c>
      <c r="E210" s="223" t="s">
        <v>1</v>
      </c>
      <c r="F210" s="224" t="s">
        <v>167</v>
      </c>
      <c r="G210" s="222"/>
      <c r="H210" s="225">
        <v>59.241999999999997</v>
      </c>
      <c r="I210" s="226"/>
      <c r="J210" s="222"/>
      <c r="K210" s="222"/>
      <c r="L210" s="227"/>
      <c r="M210" s="228"/>
      <c r="N210" s="229"/>
      <c r="O210" s="229"/>
      <c r="P210" s="229"/>
      <c r="Q210" s="229"/>
      <c r="R210" s="229"/>
      <c r="S210" s="229"/>
      <c r="T210" s="230"/>
      <c r="AT210" s="231" t="s">
        <v>131</v>
      </c>
      <c r="AU210" s="231" t="s">
        <v>129</v>
      </c>
      <c r="AV210" s="14" t="s">
        <v>128</v>
      </c>
      <c r="AW210" s="14" t="s">
        <v>28</v>
      </c>
      <c r="AX210" s="14" t="s">
        <v>80</v>
      </c>
      <c r="AY210" s="231" t="s">
        <v>122</v>
      </c>
    </row>
    <row r="211" spans="1:65" s="2" customFormat="1" ht="24.2" customHeight="1">
      <c r="A211" s="34"/>
      <c r="B211" s="35"/>
      <c r="C211" s="195" t="s">
        <v>318</v>
      </c>
      <c r="D211" s="195" t="s">
        <v>124</v>
      </c>
      <c r="E211" s="196" t="s">
        <v>319</v>
      </c>
      <c r="F211" s="197" t="s">
        <v>320</v>
      </c>
      <c r="G211" s="198" t="s">
        <v>154</v>
      </c>
      <c r="H211" s="199">
        <v>91.4</v>
      </c>
      <c r="I211" s="200"/>
      <c r="J211" s="199">
        <f>ROUND(I211*H211,3)</f>
        <v>0</v>
      </c>
      <c r="K211" s="201"/>
      <c r="L211" s="39"/>
      <c r="M211" s="202" t="s">
        <v>1</v>
      </c>
      <c r="N211" s="203" t="s">
        <v>38</v>
      </c>
      <c r="O211" s="75"/>
      <c r="P211" s="204">
        <f>O211*H211</f>
        <v>0</v>
      </c>
      <c r="Q211" s="204">
        <v>2.3225600000000002</v>
      </c>
      <c r="R211" s="204">
        <f>Q211*H211</f>
        <v>212.28198400000002</v>
      </c>
      <c r="S211" s="204">
        <v>0</v>
      </c>
      <c r="T211" s="205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206" t="s">
        <v>128</v>
      </c>
      <c r="AT211" s="206" t="s">
        <v>124</v>
      </c>
      <c r="AU211" s="206" t="s">
        <v>129</v>
      </c>
      <c r="AY211" s="17" t="s">
        <v>122</v>
      </c>
      <c r="BE211" s="207">
        <f>IF(N211="základná",J211,0)</f>
        <v>0</v>
      </c>
      <c r="BF211" s="207">
        <f>IF(N211="znížená",J211,0)</f>
        <v>0</v>
      </c>
      <c r="BG211" s="207">
        <f>IF(N211="zákl. prenesená",J211,0)</f>
        <v>0</v>
      </c>
      <c r="BH211" s="207">
        <f>IF(N211="zníž. prenesená",J211,0)</f>
        <v>0</v>
      </c>
      <c r="BI211" s="207">
        <f>IF(N211="nulová",J211,0)</f>
        <v>0</v>
      </c>
      <c r="BJ211" s="17" t="s">
        <v>129</v>
      </c>
      <c r="BK211" s="208">
        <f>ROUND(I211*H211,3)</f>
        <v>0</v>
      </c>
      <c r="BL211" s="17" t="s">
        <v>128</v>
      </c>
      <c r="BM211" s="206" t="s">
        <v>321</v>
      </c>
    </row>
    <row r="212" spans="1:65" s="13" customFormat="1" ht="11.25">
      <c r="B212" s="209"/>
      <c r="C212" s="210"/>
      <c r="D212" s="211" t="s">
        <v>131</v>
      </c>
      <c r="E212" s="212" t="s">
        <v>1</v>
      </c>
      <c r="F212" s="213" t="s">
        <v>322</v>
      </c>
      <c r="G212" s="210"/>
      <c r="H212" s="214">
        <v>61.9</v>
      </c>
      <c r="I212" s="215"/>
      <c r="J212" s="210"/>
      <c r="K212" s="210"/>
      <c r="L212" s="216"/>
      <c r="M212" s="217"/>
      <c r="N212" s="218"/>
      <c r="O212" s="218"/>
      <c r="P212" s="218"/>
      <c r="Q212" s="218"/>
      <c r="R212" s="218"/>
      <c r="S212" s="218"/>
      <c r="T212" s="219"/>
      <c r="AT212" s="220" t="s">
        <v>131</v>
      </c>
      <c r="AU212" s="220" t="s">
        <v>129</v>
      </c>
      <c r="AV212" s="13" t="s">
        <v>129</v>
      </c>
      <c r="AW212" s="13" t="s">
        <v>28</v>
      </c>
      <c r="AX212" s="13" t="s">
        <v>72</v>
      </c>
      <c r="AY212" s="220" t="s">
        <v>122</v>
      </c>
    </row>
    <row r="213" spans="1:65" s="13" customFormat="1" ht="11.25">
      <c r="B213" s="209"/>
      <c r="C213" s="210"/>
      <c r="D213" s="211" t="s">
        <v>131</v>
      </c>
      <c r="E213" s="212" t="s">
        <v>1</v>
      </c>
      <c r="F213" s="213" t="s">
        <v>323</v>
      </c>
      <c r="G213" s="210"/>
      <c r="H213" s="214">
        <v>29.5</v>
      </c>
      <c r="I213" s="215"/>
      <c r="J213" s="210"/>
      <c r="K213" s="210"/>
      <c r="L213" s="216"/>
      <c r="M213" s="217"/>
      <c r="N213" s="218"/>
      <c r="O213" s="218"/>
      <c r="P213" s="218"/>
      <c r="Q213" s="218"/>
      <c r="R213" s="218"/>
      <c r="S213" s="218"/>
      <c r="T213" s="219"/>
      <c r="AT213" s="220" t="s">
        <v>131</v>
      </c>
      <c r="AU213" s="220" t="s">
        <v>129</v>
      </c>
      <c r="AV213" s="13" t="s">
        <v>129</v>
      </c>
      <c r="AW213" s="13" t="s">
        <v>28</v>
      </c>
      <c r="AX213" s="13" t="s">
        <v>72</v>
      </c>
      <c r="AY213" s="220" t="s">
        <v>122</v>
      </c>
    </row>
    <row r="214" spans="1:65" s="14" customFormat="1" ht="11.25">
      <c r="B214" s="221"/>
      <c r="C214" s="222"/>
      <c r="D214" s="211" t="s">
        <v>131</v>
      </c>
      <c r="E214" s="223" t="s">
        <v>1</v>
      </c>
      <c r="F214" s="224" t="s">
        <v>167</v>
      </c>
      <c r="G214" s="222"/>
      <c r="H214" s="225">
        <v>91.4</v>
      </c>
      <c r="I214" s="226"/>
      <c r="J214" s="222"/>
      <c r="K214" s="222"/>
      <c r="L214" s="227"/>
      <c r="M214" s="228"/>
      <c r="N214" s="229"/>
      <c r="O214" s="229"/>
      <c r="P214" s="229"/>
      <c r="Q214" s="229"/>
      <c r="R214" s="229"/>
      <c r="S214" s="229"/>
      <c r="T214" s="230"/>
      <c r="AT214" s="231" t="s">
        <v>131</v>
      </c>
      <c r="AU214" s="231" t="s">
        <v>129</v>
      </c>
      <c r="AV214" s="14" t="s">
        <v>128</v>
      </c>
      <c r="AW214" s="14" t="s">
        <v>28</v>
      </c>
      <c r="AX214" s="14" t="s">
        <v>80</v>
      </c>
      <c r="AY214" s="231" t="s">
        <v>122</v>
      </c>
    </row>
    <row r="215" spans="1:65" s="2" customFormat="1" ht="24.2" customHeight="1">
      <c r="A215" s="34"/>
      <c r="B215" s="35"/>
      <c r="C215" s="195" t="s">
        <v>324</v>
      </c>
      <c r="D215" s="195" t="s">
        <v>124</v>
      </c>
      <c r="E215" s="196" t="s">
        <v>325</v>
      </c>
      <c r="F215" s="197" t="s">
        <v>326</v>
      </c>
      <c r="G215" s="198" t="s">
        <v>127</v>
      </c>
      <c r="H215" s="199">
        <v>227.4</v>
      </c>
      <c r="I215" s="200"/>
      <c r="J215" s="199">
        <f>ROUND(I215*H215,3)</f>
        <v>0</v>
      </c>
      <c r="K215" s="201"/>
      <c r="L215" s="39"/>
      <c r="M215" s="202" t="s">
        <v>1</v>
      </c>
      <c r="N215" s="203" t="s">
        <v>38</v>
      </c>
      <c r="O215" s="75"/>
      <c r="P215" s="204">
        <f>O215*H215</f>
        <v>0</v>
      </c>
      <c r="Q215" s="204">
        <v>4.47E-3</v>
      </c>
      <c r="R215" s="204">
        <f>Q215*H215</f>
        <v>1.016478</v>
      </c>
      <c r="S215" s="204">
        <v>0</v>
      </c>
      <c r="T215" s="205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206" t="s">
        <v>128</v>
      </c>
      <c r="AT215" s="206" t="s">
        <v>124</v>
      </c>
      <c r="AU215" s="206" t="s">
        <v>129</v>
      </c>
      <c r="AY215" s="17" t="s">
        <v>122</v>
      </c>
      <c r="BE215" s="207">
        <f>IF(N215="základná",J215,0)</f>
        <v>0</v>
      </c>
      <c r="BF215" s="207">
        <f>IF(N215="znížená",J215,0)</f>
        <v>0</v>
      </c>
      <c r="BG215" s="207">
        <f>IF(N215="zákl. prenesená",J215,0)</f>
        <v>0</v>
      </c>
      <c r="BH215" s="207">
        <f>IF(N215="zníž. prenesená",J215,0)</f>
        <v>0</v>
      </c>
      <c r="BI215" s="207">
        <f>IF(N215="nulová",J215,0)</f>
        <v>0</v>
      </c>
      <c r="BJ215" s="17" t="s">
        <v>129</v>
      </c>
      <c r="BK215" s="208">
        <f>ROUND(I215*H215,3)</f>
        <v>0</v>
      </c>
      <c r="BL215" s="17" t="s">
        <v>128</v>
      </c>
      <c r="BM215" s="206" t="s">
        <v>327</v>
      </c>
    </row>
    <row r="216" spans="1:65" s="13" customFormat="1" ht="11.25">
      <c r="B216" s="209"/>
      <c r="C216" s="210"/>
      <c r="D216" s="211" t="s">
        <v>131</v>
      </c>
      <c r="E216" s="212" t="s">
        <v>1</v>
      </c>
      <c r="F216" s="213" t="s">
        <v>328</v>
      </c>
      <c r="G216" s="210"/>
      <c r="H216" s="214">
        <v>151.9</v>
      </c>
      <c r="I216" s="215"/>
      <c r="J216" s="210"/>
      <c r="K216" s="210"/>
      <c r="L216" s="216"/>
      <c r="M216" s="217"/>
      <c r="N216" s="218"/>
      <c r="O216" s="218"/>
      <c r="P216" s="218"/>
      <c r="Q216" s="218"/>
      <c r="R216" s="218"/>
      <c r="S216" s="218"/>
      <c r="T216" s="219"/>
      <c r="AT216" s="220" t="s">
        <v>131</v>
      </c>
      <c r="AU216" s="220" t="s">
        <v>129</v>
      </c>
      <c r="AV216" s="13" t="s">
        <v>129</v>
      </c>
      <c r="AW216" s="13" t="s">
        <v>28</v>
      </c>
      <c r="AX216" s="13" t="s">
        <v>72</v>
      </c>
      <c r="AY216" s="220" t="s">
        <v>122</v>
      </c>
    </row>
    <row r="217" spans="1:65" s="13" customFormat="1" ht="11.25">
      <c r="B217" s="209"/>
      <c r="C217" s="210"/>
      <c r="D217" s="211" t="s">
        <v>131</v>
      </c>
      <c r="E217" s="212" t="s">
        <v>1</v>
      </c>
      <c r="F217" s="213" t="s">
        <v>329</v>
      </c>
      <c r="G217" s="210"/>
      <c r="H217" s="214">
        <v>75.5</v>
      </c>
      <c r="I217" s="215"/>
      <c r="J217" s="210"/>
      <c r="K217" s="210"/>
      <c r="L217" s="216"/>
      <c r="M217" s="217"/>
      <c r="N217" s="218"/>
      <c r="O217" s="218"/>
      <c r="P217" s="218"/>
      <c r="Q217" s="218"/>
      <c r="R217" s="218"/>
      <c r="S217" s="218"/>
      <c r="T217" s="219"/>
      <c r="AT217" s="220" t="s">
        <v>131</v>
      </c>
      <c r="AU217" s="220" t="s">
        <v>129</v>
      </c>
      <c r="AV217" s="13" t="s">
        <v>129</v>
      </c>
      <c r="AW217" s="13" t="s">
        <v>28</v>
      </c>
      <c r="AX217" s="13" t="s">
        <v>72</v>
      </c>
      <c r="AY217" s="220" t="s">
        <v>122</v>
      </c>
    </row>
    <row r="218" spans="1:65" s="14" customFormat="1" ht="11.25">
      <c r="B218" s="221"/>
      <c r="C218" s="222"/>
      <c r="D218" s="211" t="s">
        <v>131</v>
      </c>
      <c r="E218" s="223" t="s">
        <v>1</v>
      </c>
      <c r="F218" s="224" t="s">
        <v>167</v>
      </c>
      <c r="G218" s="222"/>
      <c r="H218" s="225">
        <v>227.4</v>
      </c>
      <c r="I218" s="226"/>
      <c r="J218" s="222"/>
      <c r="K218" s="222"/>
      <c r="L218" s="227"/>
      <c r="M218" s="228"/>
      <c r="N218" s="229"/>
      <c r="O218" s="229"/>
      <c r="P218" s="229"/>
      <c r="Q218" s="229"/>
      <c r="R218" s="229"/>
      <c r="S218" s="229"/>
      <c r="T218" s="230"/>
      <c r="AT218" s="231" t="s">
        <v>131</v>
      </c>
      <c r="AU218" s="231" t="s">
        <v>129</v>
      </c>
      <c r="AV218" s="14" t="s">
        <v>128</v>
      </c>
      <c r="AW218" s="14" t="s">
        <v>28</v>
      </c>
      <c r="AX218" s="14" t="s">
        <v>80</v>
      </c>
      <c r="AY218" s="231" t="s">
        <v>122</v>
      </c>
    </row>
    <row r="219" spans="1:65" s="2" customFormat="1" ht="24.2" customHeight="1">
      <c r="A219" s="34"/>
      <c r="B219" s="35"/>
      <c r="C219" s="195" t="s">
        <v>330</v>
      </c>
      <c r="D219" s="195" t="s">
        <v>124</v>
      </c>
      <c r="E219" s="196" t="s">
        <v>331</v>
      </c>
      <c r="F219" s="197" t="s">
        <v>332</v>
      </c>
      <c r="G219" s="198" t="s">
        <v>127</v>
      </c>
      <c r="H219" s="199">
        <v>92.8</v>
      </c>
      <c r="I219" s="200"/>
      <c r="J219" s="199">
        <f>ROUND(I219*H219,3)</f>
        <v>0</v>
      </c>
      <c r="K219" s="201"/>
      <c r="L219" s="39"/>
      <c r="M219" s="202" t="s">
        <v>1</v>
      </c>
      <c r="N219" s="203" t="s">
        <v>38</v>
      </c>
      <c r="O219" s="75"/>
      <c r="P219" s="204">
        <f>O219*H219</f>
        <v>0</v>
      </c>
      <c r="Q219" s="204">
        <v>3.4099999999999998E-3</v>
      </c>
      <c r="R219" s="204">
        <f>Q219*H219</f>
        <v>0.31644799999999995</v>
      </c>
      <c r="S219" s="204">
        <v>0</v>
      </c>
      <c r="T219" s="205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206" t="s">
        <v>128</v>
      </c>
      <c r="AT219" s="206" t="s">
        <v>124</v>
      </c>
      <c r="AU219" s="206" t="s">
        <v>129</v>
      </c>
      <c r="AY219" s="17" t="s">
        <v>122</v>
      </c>
      <c r="BE219" s="207">
        <f>IF(N219="základná",J219,0)</f>
        <v>0</v>
      </c>
      <c r="BF219" s="207">
        <f>IF(N219="znížená",J219,0)</f>
        <v>0</v>
      </c>
      <c r="BG219" s="207">
        <f>IF(N219="zákl. prenesená",J219,0)</f>
        <v>0</v>
      </c>
      <c r="BH219" s="207">
        <f>IF(N219="zníž. prenesená",J219,0)</f>
        <v>0</v>
      </c>
      <c r="BI219" s="207">
        <f>IF(N219="nulová",J219,0)</f>
        <v>0</v>
      </c>
      <c r="BJ219" s="17" t="s">
        <v>129</v>
      </c>
      <c r="BK219" s="208">
        <f>ROUND(I219*H219,3)</f>
        <v>0</v>
      </c>
      <c r="BL219" s="17" t="s">
        <v>128</v>
      </c>
      <c r="BM219" s="206" t="s">
        <v>333</v>
      </c>
    </row>
    <row r="220" spans="1:65" s="2" customFormat="1" ht="24.2" customHeight="1">
      <c r="A220" s="34"/>
      <c r="B220" s="35"/>
      <c r="C220" s="195" t="s">
        <v>334</v>
      </c>
      <c r="D220" s="195" t="s">
        <v>124</v>
      </c>
      <c r="E220" s="196" t="s">
        <v>335</v>
      </c>
      <c r="F220" s="197" t="s">
        <v>336</v>
      </c>
      <c r="G220" s="198" t="s">
        <v>127</v>
      </c>
      <c r="H220" s="199">
        <v>227.4</v>
      </c>
      <c r="I220" s="200"/>
      <c r="J220" s="199">
        <f>ROUND(I220*H220,3)</f>
        <v>0</v>
      </c>
      <c r="K220" s="201"/>
      <c r="L220" s="39"/>
      <c r="M220" s="202" t="s">
        <v>1</v>
      </c>
      <c r="N220" s="203" t="s">
        <v>38</v>
      </c>
      <c r="O220" s="75"/>
      <c r="P220" s="204">
        <f>O220*H220</f>
        <v>0</v>
      </c>
      <c r="Q220" s="204">
        <v>4.0000000000000003E-5</v>
      </c>
      <c r="R220" s="204">
        <f>Q220*H220</f>
        <v>9.0960000000000017E-3</v>
      </c>
      <c r="S220" s="204">
        <v>0</v>
      </c>
      <c r="T220" s="205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206" t="s">
        <v>128</v>
      </c>
      <c r="AT220" s="206" t="s">
        <v>124</v>
      </c>
      <c r="AU220" s="206" t="s">
        <v>129</v>
      </c>
      <c r="AY220" s="17" t="s">
        <v>122</v>
      </c>
      <c r="BE220" s="207">
        <f>IF(N220="základná",J220,0)</f>
        <v>0</v>
      </c>
      <c r="BF220" s="207">
        <f>IF(N220="znížená",J220,0)</f>
        <v>0</v>
      </c>
      <c r="BG220" s="207">
        <f>IF(N220="zákl. prenesená",J220,0)</f>
        <v>0</v>
      </c>
      <c r="BH220" s="207">
        <f>IF(N220="zníž. prenesená",J220,0)</f>
        <v>0</v>
      </c>
      <c r="BI220" s="207">
        <f>IF(N220="nulová",J220,0)</f>
        <v>0</v>
      </c>
      <c r="BJ220" s="17" t="s">
        <v>129</v>
      </c>
      <c r="BK220" s="208">
        <f>ROUND(I220*H220,3)</f>
        <v>0</v>
      </c>
      <c r="BL220" s="17" t="s">
        <v>128</v>
      </c>
      <c r="BM220" s="206" t="s">
        <v>337</v>
      </c>
    </row>
    <row r="221" spans="1:65" s="2" customFormat="1" ht="24.2" customHeight="1">
      <c r="A221" s="34"/>
      <c r="B221" s="35"/>
      <c r="C221" s="195" t="s">
        <v>338</v>
      </c>
      <c r="D221" s="195" t="s">
        <v>124</v>
      </c>
      <c r="E221" s="196" t="s">
        <v>339</v>
      </c>
      <c r="F221" s="197" t="s">
        <v>340</v>
      </c>
      <c r="G221" s="198" t="s">
        <v>127</v>
      </c>
      <c r="H221" s="199">
        <v>92.8</v>
      </c>
      <c r="I221" s="200"/>
      <c r="J221" s="199">
        <f>ROUND(I221*H221,3)</f>
        <v>0</v>
      </c>
      <c r="K221" s="201"/>
      <c r="L221" s="39"/>
      <c r="M221" s="202" t="s">
        <v>1</v>
      </c>
      <c r="N221" s="203" t="s">
        <v>38</v>
      </c>
      <c r="O221" s="75"/>
      <c r="P221" s="204">
        <f>O221*H221</f>
        <v>0</v>
      </c>
      <c r="Q221" s="204">
        <v>5.0000000000000002E-5</v>
      </c>
      <c r="R221" s="204">
        <f>Q221*H221</f>
        <v>4.64E-3</v>
      </c>
      <c r="S221" s="204">
        <v>0</v>
      </c>
      <c r="T221" s="205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206" t="s">
        <v>128</v>
      </c>
      <c r="AT221" s="206" t="s">
        <v>124</v>
      </c>
      <c r="AU221" s="206" t="s">
        <v>129</v>
      </c>
      <c r="AY221" s="17" t="s">
        <v>122</v>
      </c>
      <c r="BE221" s="207">
        <f>IF(N221="základná",J221,0)</f>
        <v>0</v>
      </c>
      <c r="BF221" s="207">
        <f>IF(N221="znížená",J221,0)</f>
        <v>0</v>
      </c>
      <c r="BG221" s="207">
        <f>IF(N221="zákl. prenesená",J221,0)</f>
        <v>0</v>
      </c>
      <c r="BH221" s="207">
        <f>IF(N221="zníž. prenesená",J221,0)</f>
        <v>0</v>
      </c>
      <c r="BI221" s="207">
        <f>IF(N221="nulová",J221,0)</f>
        <v>0</v>
      </c>
      <c r="BJ221" s="17" t="s">
        <v>129</v>
      </c>
      <c r="BK221" s="208">
        <f>ROUND(I221*H221,3)</f>
        <v>0</v>
      </c>
      <c r="BL221" s="17" t="s">
        <v>128</v>
      </c>
      <c r="BM221" s="206" t="s">
        <v>341</v>
      </c>
    </row>
    <row r="222" spans="1:65" s="2" customFormat="1" ht="24.2" customHeight="1">
      <c r="A222" s="34"/>
      <c r="B222" s="35"/>
      <c r="C222" s="195" t="s">
        <v>342</v>
      </c>
      <c r="D222" s="195" t="s">
        <v>124</v>
      </c>
      <c r="E222" s="196" t="s">
        <v>343</v>
      </c>
      <c r="F222" s="197" t="s">
        <v>344</v>
      </c>
      <c r="G222" s="198" t="s">
        <v>197</v>
      </c>
      <c r="H222" s="199">
        <v>7.0000000000000007E-2</v>
      </c>
      <c r="I222" s="200"/>
      <c r="J222" s="199">
        <f>ROUND(I222*H222,3)</f>
        <v>0</v>
      </c>
      <c r="K222" s="201"/>
      <c r="L222" s="39"/>
      <c r="M222" s="202" t="s">
        <v>1</v>
      </c>
      <c r="N222" s="203" t="s">
        <v>38</v>
      </c>
      <c r="O222" s="75"/>
      <c r="P222" s="204">
        <f>O222*H222</f>
        <v>0</v>
      </c>
      <c r="Q222" s="204">
        <v>1.03816</v>
      </c>
      <c r="R222" s="204">
        <f>Q222*H222</f>
        <v>7.2671200000000005E-2</v>
      </c>
      <c r="S222" s="204">
        <v>0</v>
      </c>
      <c r="T222" s="205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206" t="s">
        <v>128</v>
      </c>
      <c r="AT222" s="206" t="s">
        <v>124</v>
      </c>
      <c r="AU222" s="206" t="s">
        <v>129</v>
      </c>
      <c r="AY222" s="17" t="s">
        <v>122</v>
      </c>
      <c r="BE222" s="207">
        <f>IF(N222="základná",J222,0)</f>
        <v>0</v>
      </c>
      <c r="BF222" s="207">
        <f>IF(N222="znížená",J222,0)</f>
        <v>0</v>
      </c>
      <c r="BG222" s="207">
        <f>IF(N222="zákl. prenesená",J222,0)</f>
        <v>0</v>
      </c>
      <c r="BH222" s="207">
        <f>IF(N222="zníž. prenesená",J222,0)</f>
        <v>0</v>
      </c>
      <c r="BI222" s="207">
        <f>IF(N222="nulová",J222,0)</f>
        <v>0</v>
      </c>
      <c r="BJ222" s="17" t="s">
        <v>129</v>
      </c>
      <c r="BK222" s="208">
        <f>ROUND(I222*H222,3)</f>
        <v>0</v>
      </c>
      <c r="BL222" s="17" t="s">
        <v>128</v>
      </c>
      <c r="BM222" s="206" t="s">
        <v>345</v>
      </c>
    </row>
    <row r="223" spans="1:65" s="2" customFormat="1" ht="24.2" customHeight="1">
      <c r="A223" s="34"/>
      <c r="B223" s="35"/>
      <c r="C223" s="195" t="s">
        <v>346</v>
      </c>
      <c r="D223" s="195" t="s">
        <v>124</v>
      </c>
      <c r="E223" s="196" t="s">
        <v>347</v>
      </c>
      <c r="F223" s="197" t="s">
        <v>348</v>
      </c>
      <c r="G223" s="198" t="s">
        <v>197</v>
      </c>
      <c r="H223" s="199">
        <v>9.5</v>
      </c>
      <c r="I223" s="200"/>
      <c r="J223" s="199">
        <f>ROUND(I223*H223,3)</f>
        <v>0</v>
      </c>
      <c r="K223" s="201"/>
      <c r="L223" s="39"/>
      <c r="M223" s="202" t="s">
        <v>1</v>
      </c>
      <c r="N223" s="203" t="s">
        <v>38</v>
      </c>
      <c r="O223" s="75"/>
      <c r="P223" s="204">
        <f>O223*H223</f>
        <v>0</v>
      </c>
      <c r="Q223" s="204">
        <v>1.07623</v>
      </c>
      <c r="R223" s="204">
        <f>Q223*H223</f>
        <v>10.224185</v>
      </c>
      <c r="S223" s="204">
        <v>0</v>
      </c>
      <c r="T223" s="205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206" t="s">
        <v>128</v>
      </c>
      <c r="AT223" s="206" t="s">
        <v>124</v>
      </c>
      <c r="AU223" s="206" t="s">
        <v>129</v>
      </c>
      <c r="AY223" s="17" t="s">
        <v>122</v>
      </c>
      <c r="BE223" s="207">
        <f>IF(N223="základná",J223,0)</f>
        <v>0</v>
      </c>
      <c r="BF223" s="207">
        <f>IF(N223="znížená",J223,0)</f>
        <v>0</v>
      </c>
      <c r="BG223" s="207">
        <f>IF(N223="zákl. prenesená",J223,0)</f>
        <v>0</v>
      </c>
      <c r="BH223" s="207">
        <f>IF(N223="zníž. prenesená",J223,0)</f>
        <v>0</v>
      </c>
      <c r="BI223" s="207">
        <f>IF(N223="nulová",J223,0)</f>
        <v>0</v>
      </c>
      <c r="BJ223" s="17" t="s">
        <v>129</v>
      </c>
      <c r="BK223" s="208">
        <f>ROUND(I223*H223,3)</f>
        <v>0</v>
      </c>
      <c r="BL223" s="17" t="s">
        <v>128</v>
      </c>
      <c r="BM223" s="206" t="s">
        <v>349</v>
      </c>
    </row>
    <row r="224" spans="1:65" s="13" customFormat="1" ht="11.25">
      <c r="B224" s="209"/>
      <c r="C224" s="210"/>
      <c r="D224" s="211" t="s">
        <v>131</v>
      </c>
      <c r="E224" s="212" t="s">
        <v>1</v>
      </c>
      <c r="F224" s="213" t="s">
        <v>350</v>
      </c>
      <c r="G224" s="210"/>
      <c r="H224" s="214">
        <v>7.2</v>
      </c>
      <c r="I224" s="215"/>
      <c r="J224" s="210"/>
      <c r="K224" s="210"/>
      <c r="L224" s="216"/>
      <c r="M224" s="217"/>
      <c r="N224" s="218"/>
      <c r="O224" s="218"/>
      <c r="P224" s="218"/>
      <c r="Q224" s="218"/>
      <c r="R224" s="218"/>
      <c r="S224" s="218"/>
      <c r="T224" s="219"/>
      <c r="AT224" s="220" t="s">
        <v>131</v>
      </c>
      <c r="AU224" s="220" t="s">
        <v>129</v>
      </c>
      <c r="AV224" s="13" t="s">
        <v>129</v>
      </c>
      <c r="AW224" s="13" t="s">
        <v>28</v>
      </c>
      <c r="AX224" s="13" t="s">
        <v>72</v>
      </c>
      <c r="AY224" s="220" t="s">
        <v>122</v>
      </c>
    </row>
    <row r="225" spans="1:65" s="13" customFormat="1" ht="11.25">
      <c r="B225" s="209"/>
      <c r="C225" s="210"/>
      <c r="D225" s="211" t="s">
        <v>131</v>
      </c>
      <c r="E225" s="212" t="s">
        <v>1</v>
      </c>
      <c r="F225" s="213" t="s">
        <v>351</v>
      </c>
      <c r="G225" s="210"/>
      <c r="H225" s="214">
        <v>2.2999999999999998</v>
      </c>
      <c r="I225" s="215"/>
      <c r="J225" s="210"/>
      <c r="K225" s="210"/>
      <c r="L225" s="216"/>
      <c r="M225" s="217"/>
      <c r="N225" s="218"/>
      <c r="O225" s="218"/>
      <c r="P225" s="218"/>
      <c r="Q225" s="218"/>
      <c r="R225" s="218"/>
      <c r="S225" s="218"/>
      <c r="T225" s="219"/>
      <c r="AT225" s="220" t="s">
        <v>131</v>
      </c>
      <c r="AU225" s="220" t="s">
        <v>129</v>
      </c>
      <c r="AV225" s="13" t="s">
        <v>129</v>
      </c>
      <c r="AW225" s="13" t="s">
        <v>28</v>
      </c>
      <c r="AX225" s="13" t="s">
        <v>72</v>
      </c>
      <c r="AY225" s="220" t="s">
        <v>122</v>
      </c>
    </row>
    <row r="226" spans="1:65" s="14" customFormat="1" ht="11.25">
      <c r="B226" s="221"/>
      <c r="C226" s="222"/>
      <c r="D226" s="211" t="s">
        <v>131</v>
      </c>
      <c r="E226" s="223" t="s">
        <v>1</v>
      </c>
      <c r="F226" s="224" t="s">
        <v>167</v>
      </c>
      <c r="G226" s="222"/>
      <c r="H226" s="225">
        <v>9.5</v>
      </c>
      <c r="I226" s="226"/>
      <c r="J226" s="222"/>
      <c r="K226" s="222"/>
      <c r="L226" s="227"/>
      <c r="M226" s="228"/>
      <c r="N226" s="229"/>
      <c r="O226" s="229"/>
      <c r="P226" s="229"/>
      <c r="Q226" s="229"/>
      <c r="R226" s="229"/>
      <c r="S226" s="229"/>
      <c r="T226" s="230"/>
      <c r="AT226" s="231" t="s">
        <v>131</v>
      </c>
      <c r="AU226" s="231" t="s">
        <v>129</v>
      </c>
      <c r="AV226" s="14" t="s">
        <v>128</v>
      </c>
      <c r="AW226" s="14" t="s">
        <v>28</v>
      </c>
      <c r="AX226" s="14" t="s">
        <v>80</v>
      </c>
      <c r="AY226" s="231" t="s">
        <v>122</v>
      </c>
    </row>
    <row r="227" spans="1:65" s="2" customFormat="1" ht="33" customHeight="1">
      <c r="A227" s="34"/>
      <c r="B227" s="35"/>
      <c r="C227" s="195" t="s">
        <v>352</v>
      </c>
      <c r="D227" s="195" t="s">
        <v>124</v>
      </c>
      <c r="E227" s="196" t="s">
        <v>353</v>
      </c>
      <c r="F227" s="197" t="s">
        <v>354</v>
      </c>
      <c r="G227" s="198" t="s">
        <v>197</v>
      </c>
      <c r="H227" s="199">
        <v>0.46</v>
      </c>
      <c r="I227" s="200"/>
      <c r="J227" s="199">
        <f>ROUND(I227*H227,3)</f>
        <v>0</v>
      </c>
      <c r="K227" s="201"/>
      <c r="L227" s="39"/>
      <c r="M227" s="202" t="s">
        <v>1</v>
      </c>
      <c r="N227" s="203" t="s">
        <v>38</v>
      </c>
      <c r="O227" s="75"/>
      <c r="P227" s="204">
        <f>O227*H227</f>
        <v>0</v>
      </c>
      <c r="Q227" s="204">
        <v>1.0505</v>
      </c>
      <c r="R227" s="204">
        <f>Q227*H227</f>
        <v>0.48322999999999999</v>
      </c>
      <c r="S227" s="204">
        <v>0</v>
      </c>
      <c r="T227" s="205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206" t="s">
        <v>128</v>
      </c>
      <c r="AT227" s="206" t="s">
        <v>124</v>
      </c>
      <c r="AU227" s="206" t="s">
        <v>129</v>
      </c>
      <c r="AY227" s="17" t="s">
        <v>122</v>
      </c>
      <c r="BE227" s="207">
        <f>IF(N227="základná",J227,0)</f>
        <v>0</v>
      </c>
      <c r="BF227" s="207">
        <f>IF(N227="znížená",J227,0)</f>
        <v>0</v>
      </c>
      <c r="BG227" s="207">
        <f>IF(N227="zákl. prenesená",J227,0)</f>
        <v>0</v>
      </c>
      <c r="BH227" s="207">
        <f>IF(N227="zníž. prenesená",J227,0)</f>
        <v>0</v>
      </c>
      <c r="BI227" s="207">
        <f>IF(N227="nulová",J227,0)</f>
        <v>0</v>
      </c>
      <c r="BJ227" s="17" t="s">
        <v>129</v>
      </c>
      <c r="BK227" s="208">
        <f>ROUND(I227*H227,3)</f>
        <v>0</v>
      </c>
      <c r="BL227" s="17" t="s">
        <v>128</v>
      </c>
      <c r="BM227" s="206" t="s">
        <v>355</v>
      </c>
    </row>
    <row r="228" spans="1:65" s="2" customFormat="1" ht="16.5" customHeight="1">
      <c r="A228" s="34"/>
      <c r="B228" s="35"/>
      <c r="C228" s="195" t="s">
        <v>356</v>
      </c>
      <c r="D228" s="195" t="s">
        <v>124</v>
      </c>
      <c r="E228" s="196" t="s">
        <v>357</v>
      </c>
      <c r="F228" s="197" t="s">
        <v>358</v>
      </c>
      <c r="G228" s="198" t="s">
        <v>127</v>
      </c>
      <c r="H228" s="199">
        <v>12.3</v>
      </c>
      <c r="I228" s="200"/>
      <c r="J228" s="199">
        <f>ROUND(I228*H228,3)</f>
        <v>0</v>
      </c>
      <c r="K228" s="201"/>
      <c r="L228" s="39"/>
      <c r="M228" s="202" t="s">
        <v>1</v>
      </c>
      <c r="N228" s="203" t="s">
        <v>38</v>
      </c>
      <c r="O228" s="75"/>
      <c r="P228" s="204">
        <f>O228*H228</f>
        <v>0</v>
      </c>
      <c r="Q228" s="204">
        <v>2.1319999999999999E-2</v>
      </c>
      <c r="R228" s="204">
        <f>Q228*H228</f>
        <v>0.26223600000000002</v>
      </c>
      <c r="S228" s="204">
        <v>0</v>
      </c>
      <c r="T228" s="205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206" t="s">
        <v>128</v>
      </c>
      <c r="AT228" s="206" t="s">
        <v>124</v>
      </c>
      <c r="AU228" s="206" t="s">
        <v>129</v>
      </c>
      <c r="AY228" s="17" t="s">
        <v>122</v>
      </c>
      <c r="BE228" s="207">
        <f>IF(N228="základná",J228,0)</f>
        <v>0</v>
      </c>
      <c r="BF228" s="207">
        <f>IF(N228="znížená",J228,0)</f>
        <v>0</v>
      </c>
      <c r="BG228" s="207">
        <f>IF(N228="zákl. prenesená",J228,0)</f>
        <v>0</v>
      </c>
      <c r="BH228" s="207">
        <f>IF(N228="zníž. prenesená",J228,0)</f>
        <v>0</v>
      </c>
      <c r="BI228" s="207">
        <f>IF(N228="nulová",J228,0)</f>
        <v>0</v>
      </c>
      <c r="BJ228" s="17" t="s">
        <v>129</v>
      </c>
      <c r="BK228" s="208">
        <f>ROUND(I228*H228,3)</f>
        <v>0</v>
      </c>
      <c r="BL228" s="17" t="s">
        <v>128</v>
      </c>
      <c r="BM228" s="206" t="s">
        <v>359</v>
      </c>
    </row>
    <row r="229" spans="1:65" s="2" customFormat="1" ht="24.2" customHeight="1">
      <c r="A229" s="34"/>
      <c r="B229" s="35"/>
      <c r="C229" s="195" t="s">
        <v>360</v>
      </c>
      <c r="D229" s="195" t="s">
        <v>124</v>
      </c>
      <c r="E229" s="196" t="s">
        <v>361</v>
      </c>
      <c r="F229" s="197" t="s">
        <v>362</v>
      </c>
      <c r="G229" s="198" t="s">
        <v>233</v>
      </c>
      <c r="H229" s="199">
        <v>24.5</v>
      </c>
      <c r="I229" s="200"/>
      <c r="J229" s="199">
        <f>ROUND(I229*H229,3)</f>
        <v>0</v>
      </c>
      <c r="K229" s="201"/>
      <c r="L229" s="39"/>
      <c r="M229" s="202" t="s">
        <v>1</v>
      </c>
      <c r="N229" s="203" t="s">
        <v>38</v>
      </c>
      <c r="O229" s="75"/>
      <c r="P229" s="204">
        <f>O229*H229</f>
        <v>0</v>
      </c>
      <c r="Q229" s="204">
        <v>1.23E-3</v>
      </c>
      <c r="R229" s="204">
        <f>Q229*H229</f>
        <v>3.0134999999999999E-2</v>
      </c>
      <c r="S229" s="204">
        <v>0</v>
      </c>
      <c r="T229" s="205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206" t="s">
        <v>128</v>
      </c>
      <c r="AT229" s="206" t="s">
        <v>124</v>
      </c>
      <c r="AU229" s="206" t="s">
        <v>129</v>
      </c>
      <c r="AY229" s="17" t="s">
        <v>122</v>
      </c>
      <c r="BE229" s="207">
        <f>IF(N229="základná",J229,0)</f>
        <v>0</v>
      </c>
      <c r="BF229" s="207">
        <f>IF(N229="znížená",J229,0)</f>
        <v>0</v>
      </c>
      <c r="BG229" s="207">
        <f>IF(N229="zákl. prenesená",J229,0)</f>
        <v>0</v>
      </c>
      <c r="BH229" s="207">
        <f>IF(N229="zníž. prenesená",J229,0)</f>
        <v>0</v>
      </c>
      <c r="BI229" s="207">
        <f>IF(N229="nulová",J229,0)</f>
        <v>0</v>
      </c>
      <c r="BJ229" s="17" t="s">
        <v>129</v>
      </c>
      <c r="BK229" s="208">
        <f>ROUND(I229*H229,3)</f>
        <v>0</v>
      </c>
      <c r="BL229" s="17" t="s">
        <v>128</v>
      </c>
      <c r="BM229" s="206" t="s">
        <v>363</v>
      </c>
    </row>
    <row r="230" spans="1:65" s="13" customFormat="1" ht="11.25">
      <c r="B230" s="209"/>
      <c r="C230" s="210"/>
      <c r="D230" s="211" t="s">
        <v>131</v>
      </c>
      <c r="E230" s="212" t="s">
        <v>1</v>
      </c>
      <c r="F230" s="213" t="s">
        <v>364</v>
      </c>
      <c r="G230" s="210"/>
      <c r="H230" s="214">
        <v>24.5</v>
      </c>
      <c r="I230" s="215"/>
      <c r="J230" s="210"/>
      <c r="K230" s="210"/>
      <c r="L230" s="216"/>
      <c r="M230" s="217"/>
      <c r="N230" s="218"/>
      <c r="O230" s="218"/>
      <c r="P230" s="218"/>
      <c r="Q230" s="218"/>
      <c r="R230" s="218"/>
      <c r="S230" s="218"/>
      <c r="T230" s="219"/>
      <c r="AT230" s="220" t="s">
        <v>131</v>
      </c>
      <c r="AU230" s="220" t="s">
        <v>129</v>
      </c>
      <c r="AV230" s="13" t="s">
        <v>129</v>
      </c>
      <c r="AW230" s="13" t="s">
        <v>28</v>
      </c>
      <c r="AX230" s="13" t="s">
        <v>80</v>
      </c>
      <c r="AY230" s="220" t="s">
        <v>122</v>
      </c>
    </row>
    <row r="231" spans="1:65" s="12" customFormat="1" ht="22.9" customHeight="1">
      <c r="B231" s="179"/>
      <c r="C231" s="180"/>
      <c r="D231" s="181" t="s">
        <v>71</v>
      </c>
      <c r="E231" s="193" t="s">
        <v>128</v>
      </c>
      <c r="F231" s="193" t="s">
        <v>365</v>
      </c>
      <c r="G231" s="180"/>
      <c r="H231" s="180"/>
      <c r="I231" s="183"/>
      <c r="J231" s="194">
        <f>BK231</f>
        <v>0</v>
      </c>
      <c r="K231" s="180"/>
      <c r="L231" s="185"/>
      <c r="M231" s="186"/>
      <c r="N231" s="187"/>
      <c r="O231" s="187"/>
      <c r="P231" s="188">
        <f>SUM(P232:P254)</f>
        <v>0</v>
      </c>
      <c r="Q231" s="187"/>
      <c r="R231" s="188">
        <f>SUM(R232:R254)</f>
        <v>762.88200259999996</v>
      </c>
      <c r="S231" s="187"/>
      <c r="T231" s="189">
        <f>SUM(T232:T254)</f>
        <v>0</v>
      </c>
      <c r="AR231" s="190" t="s">
        <v>80</v>
      </c>
      <c r="AT231" s="191" t="s">
        <v>71</v>
      </c>
      <c r="AU231" s="191" t="s">
        <v>80</v>
      </c>
      <c r="AY231" s="190" t="s">
        <v>122</v>
      </c>
      <c r="BK231" s="192">
        <f>SUM(BK232:BK254)</f>
        <v>0</v>
      </c>
    </row>
    <row r="232" spans="1:65" s="2" customFormat="1" ht="16.5" customHeight="1">
      <c r="A232" s="34"/>
      <c r="B232" s="35"/>
      <c r="C232" s="195" t="s">
        <v>366</v>
      </c>
      <c r="D232" s="195" t="s">
        <v>124</v>
      </c>
      <c r="E232" s="196" t="s">
        <v>367</v>
      </c>
      <c r="F232" s="197" t="s">
        <v>368</v>
      </c>
      <c r="G232" s="198" t="s">
        <v>154</v>
      </c>
      <c r="H232" s="199">
        <v>159.626</v>
      </c>
      <c r="I232" s="200"/>
      <c r="J232" s="199">
        <f>ROUND(I232*H232,3)</f>
        <v>0</v>
      </c>
      <c r="K232" s="201"/>
      <c r="L232" s="39"/>
      <c r="M232" s="202" t="s">
        <v>1</v>
      </c>
      <c r="N232" s="203" t="s">
        <v>38</v>
      </c>
      <c r="O232" s="75"/>
      <c r="P232" s="204">
        <f>O232*H232</f>
        <v>0</v>
      </c>
      <c r="Q232" s="204">
        <v>2.3856000000000002</v>
      </c>
      <c r="R232" s="204">
        <f>Q232*H232</f>
        <v>380.80378560000003</v>
      </c>
      <c r="S232" s="204">
        <v>0</v>
      </c>
      <c r="T232" s="205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206" t="s">
        <v>128</v>
      </c>
      <c r="AT232" s="206" t="s">
        <v>124</v>
      </c>
      <c r="AU232" s="206" t="s">
        <v>129</v>
      </c>
      <c r="AY232" s="17" t="s">
        <v>122</v>
      </c>
      <c r="BE232" s="207">
        <f>IF(N232="základná",J232,0)</f>
        <v>0</v>
      </c>
      <c r="BF232" s="207">
        <f>IF(N232="znížená",J232,0)</f>
        <v>0</v>
      </c>
      <c r="BG232" s="207">
        <f>IF(N232="zákl. prenesená",J232,0)</f>
        <v>0</v>
      </c>
      <c r="BH232" s="207">
        <f>IF(N232="zníž. prenesená",J232,0)</f>
        <v>0</v>
      </c>
      <c r="BI232" s="207">
        <f>IF(N232="nulová",J232,0)</f>
        <v>0</v>
      </c>
      <c r="BJ232" s="17" t="s">
        <v>129</v>
      </c>
      <c r="BK232" s="208">
        <f>ROUND(I232*H232,3)</f>
        <v>0</v>
      </c>
      <c r="BL232" s="17" t="s">
        <v>128</v>
      </c>
      <c r="BM232" s="206" t="s">
        <v>369</v>
      </c>
    </row>
    <row r="233" spans="1:65" s="15" customFormat="1" ht="11.25">
      <c r="B233" s="242"/>
      <c r="C233" s="243"/>
      <c r="D233" s="211" t="s">
        <v>131</v>
      </c>
      <c r="E233" s="244" t="s">
        <v>1</v>
      </c>
      <c r="F233" s="245" t="s">
        <v>370</v>
      </c>
      <c r="G233" s="243"/>
      <c r="H233" s="244" t="s">
        <v>1</v>
      </c>
      <c r="I233" s="246"/>
      <c r="J233" s="243"/>
      <c r="K233" s="243"/>
      <c r="L233" s="247"/>
      <c r="M233" s="248"/>
      <c r="N233" s="249"/>
      <c r="O233" s="249"/>
      <c r="P233" s="249"/>
      <c r="Q233" s="249"/>
      <c r="R233" s="249"/>
      <c r="S233" s="249"/>
      <c r="T233" s="250"/>
      <c r="AT233" s="251" t="s">
        <v>131</v>
      </c>
      <c r="AU233" s="251" t="s">
        <v>129</v>
      </c>
      <c r="AV233" s="15" t="s">
        <v>80</v>
      </c>
      <c r="AW233" s="15" t="s">
        <v>28</v>
      </c>
      <c r="AX233" s="15" t="s">
        <v>72</v>
      </c>
      <c r="AY233" s="251" t="s">
        <v>122</v>
      </c>
    </row>
    <row r="234" spans="1:65" s="13" customFormat="1" ht="22.5">
      <c r="B234" s="209"/>
      <c r="C234" s="210"/>
      <c r="D234" s="211" t="s">
        <v>131</v>
      </c>
      <c r="E234" s="212" t="s">
        <v>1</v>
      </c>
      <c r="F234" s="213" t="s">
        <v>371</v>
      </c>
      <c r="G234" s="210"/>
      <c r="H234" s="214">
        <v>159.626</v>
      </c>
      <c r="I234" s="215"/>
      <c r="J234" s="210"/>
      <c r="K234" s="210"/>
      <c r="L234" s="216"/>
      <c r="M234" s="217"/>
      <c r="N234" s="218"/>
      <c r="O234" s="218"/>
      <c r="P234" s="218"/>
      <c r="Q234" s="218"/>
      <c r="R234" s="218"/>
      <c r="S234" s="218"/>
      <c r="T234" s="219"/>
      <c r="AT234" s="220" t="s">
        <v>131</v>
      </c>
      <c r="AU234" s="220" t="s">
        <v>129</v>
      </c>
      <c r="AV234" s="13" t="s">
        <v>129</v>
      </c>
      <c r="AW234" s="13" t="s">
        <v>28</v>
      </c>
      <c r="AX234" s="13" t="s">
        <v>72</v>
      </c>
      <c r="AY234" s="220" t="s">
        <v>122</v>
      </c>
    </row>
    <row r="235" spans="1:65" s="15" customFormat="1" ht="22.5">
      <c r="B235" s="242"/>
      <c r="C235" s="243"/>
      <c r="D235" s="211" t="s">
        <v>131</v>
      </c>
      <c r="E235" s="244" t="s">
        <v>1</v>
      </c>
      <c r="F235" s="245" t="s">
        <v>372</v>
      </c>
      <c r="G235" s="243"/>
      <c r="H235" s="244" t="s">
        <v>1</v>
      </c>
      <c r="I235" s="246"/>
      <c r="J235" s="243"/>
      <c r="K235" s="243"/>
      <c r="L235" s="247"/>
      <c r="M235" s="248"/>
      <c r="N235" s="249"/>
      <c r="O235" s="249"/>
      <c r="P235" s="249"/>
      <c r="Q235" s="249"/>
      <c r="R235" s="249"/>
      <c r="S235" s="249"/>
      <c r="T235" s="250"/>
      <c r="AT235" s="251" t="s">
        <v>131</v>
      </c>
      <c r="AU235" s="251" t="s">
        <v>129</v>
      </c>
      <c r="AV235" s="15" t="s">
        <v>80</v>
      </c>
      <c r="AW235" s="15" t="s">
        <v>28</v>
      </c>
      <c r="AX235" s="15" t="s">
        <v>72</v>
      </c>
      <c r="AY235" s="251" t="s">
        <v>122</v>
      </c>
    </row>
    <row r="236" spans="1:65" s="15" customFormat="1" ht="11.25">
      <c r="B236" s="242"/>
      <c r="C236" s="243"/>
      <c r="D236" s="211" t="s">
        <v>131</v>
      </c>
      <c r="E236" s="244" t="s">
        <v>1</v>
      </c>
      <c r="F236" s="245" t="s">
        <v>373</v>
      </c>
      <c r="G236" s="243"/>
      <c r="H236" s="244" t="s">
        <v>1</v>
      </c>
      <c r="I236" s="246"/>
      <c r="J236" s="243"/>
      <c r="K236" s="243"/>
      <c r="L236" s="247"/>
      <c r="M236" s="248"/>
      <c r="N236" s="249"/>
      <c r="O236" s="249"/>
      <c r="P236" s="249"/>
      <c r="Q236" s="249"/>
      <c r="R236" s="249"/>
      <c r="S236" s="249"/>
      <c r="T236" s="250"/>
      <c r="AT236" s="251" t="s">
        <v>131</v>
      </c>
      <c r="AU236" s="251" t="s">
        <v>129</v>
      </c>
      <c r="AV236" s="15" t="s">
        <v>80</v>
      </c>
      <c r="AW236" s="15" t="s">
        <v>28</v>
      </c>
      <c r="AX236" s="15" t="s">
        <v>72</v>
      </c>
      <c r="AY236" s="251" t="s">
        <v>122</v>
      </c>
    </row>
    <row r="237" spans="1:65" s="14" customFormat="1" ht="11.25">
      <c r="B237" s="221"/>
      <c r="C237" s="222"/>
      <c r="D237" s="211" t="s">
        <v>131</v>
      </c>
      <c r="E237" s="223" t="s">
        <v>1</v>
      </c>
      <c r="F237" s="224" t="s">
        <v>167</v>
      </c>
      <c r="G237" s="222"/>
      <c r="H237" s="225">
        <v>159.626</v>
      </c>
      <c r="I237" s="226"/>
      <c r="J237" s="222"/>
      <c r="K237" s="222"/>
      <c r="L237" s="227"/>
      <c r="M237" s="228"/>
      <c r="N237" s="229"/>
      <c r="O237" s="229"/>
      <c r="P237" s="229"/>
      <c r="Q237" s="229"/>
      <c r="R237" s="229"/>
      <c r="S237" s="229"/>
      <c r="T237" s="230"/>
      <c r="AT237" s="231" t="s">
        <v>131</v>
      </c>
      <c r="AU237" s="231" t="s">
        <v>129</v>
      </c>
      <c r="AV237" s="14" t="s">
        <v>128</v>
      </c>
      <c r="AW237" s="14" t="s">
        <v>28</v>
      </c>
      <c r="AX237" s="14" t="s">
        <v>80</v>
      </c>
      <c r="AY237" s="231" t="s">
        <v>122</v>
      </c>
    </row>
    <row r="238" spans="1:65" s="2" customFormat="1" ht="24.2" customHeight="1">
      <c r="A238" s="34"/>
      <c r="B238" s="35"/>
      <c r="C238" s="195" t="s">
        <v>374</v>
      </c>
      <c r="D238" s="195" t="s">
        <v>124</v>
      </c>
      <c r="E238" s="196" t="s">
        <v>375</v>
      </c>
      <c r="F238" s="197" t="s">
        <v>376</v>
      </c>
      <c r="G238" s="198" t="s">
        <v>154</v>
      </c>
      <c r="H238" s="199">
        <v>19.5</v>
      </c>
      <c r="I238" s="200"/>
      <c r="J238" s="199">
        <f>ROUND(I238*H238,3)</f>
        <v>0</v>
      </c>
      <c r="K238" s="201"/>
      <c r="L238" s="39"/>
      <c r="M238" s="202" t="s">
        <v>1</v>
      </c>
      <c r="N238" s="203" t="s">
        <v>38</v>
      </c>
      <c r="O238" s="75"/>
      <c r="P238" s="204">
        <f>O238*H238</f>
        <v>0</v>
      </c>
      <c r="Q238" s="204">
        <v>2.3686600000000002</v>
      </c>
      <c r="R238" s="204">
        <f>Q238*H238</f>
        <v>46.188870000000001</v>
      </c>
      <c r="S238" s="204">
        <v>0</v>
      </c>
      <c r="T238" s="205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206" t="s">
        <v>128</v>
      </c>
      <c r="AT238" s="206" t="s">
        <v>124</v>
      </c>
      <c r="AU238" s="206" t="s">
        <v>129</v>
      </c>
      <c r="AY238" s="17" t="s">
        <v>122</v>
      </c>
      <c r="BE238" s="207">
        <f>IF(N238="základná",J238,0)</f>
        <v>0</v>
      </c>
      <c r="BF238" s="207">
        <f>IF(N238="znížená",J238,0)</f>
        <v>0</v>
      </c>
      <c r="BG238" s="207">
        <f>IF(N238="zákl. prenesená",J238,0)</f>
        <v>0</v>
      </c>
      <c r="BH238" s="207">
        <f>IF(N238="zníž. prenesená",J238,0)</f>
        <v>0</v>
      </c>
      <c r="BI238" s="207">
        <f>IF(N238="nulová",J238,0)</f>
        <v>0</v>
      </c>
      <c r="BJ238" s="17" t="s">
        <v>129</v>
      </c>
      <c r="BK238" s="208">
        <f>ROUND(I238*H238,3)</f>
        <v>0</v>
      </c>
      <c r="BL238" s="17" t="s">
        <v>128</v>
      </c>
      <c r="BM238" s="206" t="s">
        <v>377</v>
      </c>
    </row>
    <row r="239" spans="1:65" s="2" customFormat="1" ht="24.2" customHeight="1">
      <c r="A239" s="34"/>
      <c r="B239" s="35"/>
      <c r="C239" s="195" t="s">
        <v>378</v>
      </c>
      <c r="D239" s="195" t="s">
        <v>124</v>
      </c>
      <c r="E239" s="196" t="s">
        <v>379</v>
      </c>
      <c r="F239" s="197" t="s">
        <v>380</v>
      </c>
      <c r="G239" s="198" t="s">
        <v>154</v>
      </c>
      <c r="H239" s="199">
        <v>1</v>
      </c>
      <c r="I239" s="200"/>
      <c r="J239" s="199">
        <f>ROUND(I239*H239,3)</f>
        <v>0</v>
      </c>
      <c r="K239" s="201"/>
      <c r="L239" s="39"/>
      <c r="M239" s="202" t="s">
        <v>1</v>
      </c>
      <c r="N239" s="203" t="s">
        <v>38</v>
      </c>
      <c r="O239" s="75"/>
      <c r="P239" s="204">
        <f>O239*H239</f>
        <v>0</v>
      </c>
      <c r="Q239" s="204">
        <v>2.4089900000000002</v>
      </c>
      <c r="R239" s="204">
        <f>Q239*H239</f>
        <v>2.4089900000000002</v>
      </c>
      <c r="S239" s="204">
        <v>0</v>
      </c>
      <c r="T239" s="205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206" t="s">
        <v>128</v>
      </c>
      <c r="AT239" s="206" t="s">
        <v>124</v>
      </c>
      <c r="AU239" s="206" t="s">
        <v>129</v>
      </c>
      <c r="AY239" s="17" t="s">
        <v>122</v>
      </c>
      <c r="BE239" s="207">
        <f>IF(N239="základná",J239,0)</f>
        <v>0</v>
      </c>
      <c r="BF239" s="207">
        <f>IF(N239="znížená",J239,0)</f>
        <v>0</v>
      </c>
      <c r="BG239" s="207">
        <f>IF(N239="zákl. prenesená",J239,0)</f>
        <v>0</v>
      </c>
      <c r="BH239" s="207">
        <f>IF(N239="zníž. prenesená",J239,0)</f>
        <v>0</v>
      </c>
      <c r="BI239" s="207">
        <f>IF(N239="nulová",J239,0)</f>
        <v>0</v>
      </c>
      <c r="BJ239" s="17" t="s">
        <v>129</v>
      </c>
      <c r="BK239" s="208">
        <f>ROUND(I239*H239,3)</f>
        <v>0</v>
      </c>
      <c r="BL239" s="17" t="s">
        <v>128</v>
      </c>
      <c r="BM239" s="206" t="s">
        <v>381</v>
      </c>
    </row>
    <row r="240" spans="1:65" s="2" customFormat="1" ht="24.2" customHeight="1">
      <c r="A240" s="34"/>
      <c r="B240" s="35"/>
      <c r="C240" s="195" t="s">
        <v>382</v>
      </c>
      <c r="D240" s="195" t="s">
        <v>124</v>
      </c>
      <c r="E240" s="196" t="s">
        <v>383</v>
      </c>
      <c r="F240" s="197" t="s">
        <v>384</v>
      </c>
      <c r="G240" s="198" t="s">
        <v>127</v>
      </c>
      <c r="H240" s="199">
        <v>15.8</v>
      </c>
      <c r="I240" s="200"/>
      <c r="J240" s="199">
        <f>ROUND(I240*H240,3)</f>
        <v>0</v>
      </c>
      <c r="K240" s="201"/>
      <c r="L240" s="39"/>
      <c r="M240" s="202" t="s">
        <v>1</v>
      </c>
      <c r="N240" s="203" t="s">
        <v>38</v>
      </c>
      <c r="O240" s="75"/>
      <c r="P240" s="204">
        <f>O240*H240</f>
        <v>0</v>
      </c>
      <c r="Q240" s="204">
        <v>7.77E-3</v>
      </c>
      <c r="R240" s="204">
        <f>Q240*H240</f>
        <v>0.122766</v>
      </c>
      <c r="S240" s="204">
        <v>0</v>
      </c>
      <c r="T240" s="205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206" t="s">
        <v>128</v>
      </c>
      <c r="AT240" s="206" t="s">
        <v>124</v>
      </c>
      <c r="AU240" s="206" t="s">
        <v>129</v>
      </c>
      <c r="AY240" s="17" t="s">
        <v>122</v>
      </c>
      <c r="BE240" s="207">
        <f>IF(N240="základná",J240,0)</f>
        <v>0</v>
      </c>
      <c r="BF240" s="207">
        <f>IF(N240="znížená",J240,0)</f>
        <v>0</v>
      </c>
      <c r="BG240" s="207">
        <f>IF(N240="zákl. prenesená",J240,0)</f>
        <v>0</v>
      </c>
      <c r="BH240" s="207">
        <f>IF(N240="zníž. prenesená",J240,0)</f>
        <v>0</v>
      </c>
      <c r="BI240" s="207">
        <f>IF(N240="nulová",J240,0)</f>
        <v>0</v>
      </c>
      <c r="BJ240" s="17" t="s">
        <v>129</v>
      </c>
      <c r="BK240" s="208">
        <f>ROUND(I240*H240,3)</f>
        <v>0</v>
      </c>
      <c r="BL240" s="17" t="s">
        <v>128</v>
      </c>
      <c r="BM240" s="206" t="s">
        <v>385</v>
      </c>
    </row>
    <row r="241" spans="1:65" s="13" customFormat="1" ht="11.25">
      <c r="B241" s="209"/>
      <c r="C241" s="210"/>
      <c r="D241" s="211" t="s">
        <v>131</v>
      </c>
      <c r="E241" s="212" t="s">
        <v>1</v>
      </c>
      <c r="F241" s="213" t="s">
        <v>386</v>
      </c>
      <c r="G241" s="210"/>
      <c r="H241" s="214">
        <v>9.9</v>
      </c>
      <c r="I241" s="215"/>
      <c r="J241" s="210"/>
      <c r="K241" s="210"/>
      <c r="L241" s="216"/>
      <c r="M241" s="217"/>
      <c r="N241" s="218"/>
      <c r="O241" s="218"/>
      <c r="P241" s="218"/>
      <c r="Q241" s="218"/>
      <c r="R241" s="218"/>
      <c r="S241" s="218"/>
      <c r="T241" s="219"/>
      <c r="AT241" s="220" t="s">
        <v>131</v>
      </c>
      <c r="AU241" s="220" t="s">
        <v>129</v>
      </c>
      <c r="AV241" s="13" t="s">
        <v>129</v>
      </c>
      <c r="AW241" s="13" t="s">
        <v>28</v>
      </c>
      <c r="AX241" s="13" t="s">
        <v>72</v>
      </c>
      <c r="AY241" s="220" t="s">
        <v>122</v>
      </c>
    </row>
    <row r="242" spans="1:65" s="13" customFormat="1" ht="11.25">
      <c r="B242" s="209"/>
      <c r="C242" s="210"/>
      <c r="D242" s="211" t="s">
        <v>131</v>
      </c>
      <c r="E242" s="212" t="s">
        <v>1</v>
      </c>
      <c r="F242" s="213" t="s">
        <v>387</v>
      </c>
      <c r="G242" s="210"/>
      <c r="H242" s="214">
        <v>5.9</v>
      </c>
      <c r="I242" s="215"/>
      <c r="J242" s="210"/>
      <c r="K242" s="210"/>
      <c r="L242" s="216"/>
      <c r="M242" s="217"/>
      <c r="N242" s="218"/>
      <c r="O242" s="218"/>
      <c r="P242" s="218"/>
      <c r="Q242" s="218"/>
      <c r="R242" s="218"/>
      <c r="S242" s="218"/>
      <c r="T242" s="219"/>
      <c r="AT242" s="220" t="s">
        <v>131</v>
      </c>
      <c r="AU242" s="220" t="s">
        <v>129</v>
      </c>
      <c r="AV242" s="13" t="s">
        <v>129</v>
      </c>
      <c r="AW242" s="13" t="s">
        <v>28</v>
      </c>
      <c r="AX242" s="13" t="s">
        <v>72</v>
      </c>
      <c r="AY242" s="220" t="s">
        <v>122</v>
      </c>
    </row>
    <row r="243" spans="1:65" s="14" customFormat="1" ht="11.25">
      <c r="B243" s="221"/>
      <c r="C243" s="222"/>
      <c r="D243" s="211" t="s">
        <v>131</v>
      </c>
      <c r="E243" s="223" t="s">
        <v>1</v>
      </c>
      <c r="F243" s="224" t="s">
        <v>167</v>
      </c>
      <c r="G243" s="222"/>
      <c r="H243" s="225">
        <v>15.8</v>
      </c>
      <c r="I243" s="226"/>
      <c r="J243" s="222"/>
      <c r="K243" s="222"/>
      <c r="L243" s="227"/>
      <c r="M243" s="228"/>
      <c r="N243" s="229"/>
      <c r="O243" s="229"/>
      <c r="P243" s="229"/>
      <c r="Q243" s="229"/>
      <c r="R243" s="229"/>
      <c r="S243" s="229"/>
      <c r="T243" s="230"/>
      <c r="AT243" s="231" t="s">
        <v>131</v>
      </c>
      <c r="AU243" s="231" t="s">
        <v>129</v>
      </c>
      <c r="AV243" s="14" t="s">
        <v>128</v>
      </c>
      <c r="AW243" s="14" t="s">
        <v>28</v>
      </c>
      <c r="AX243" s="14" t="s">
        <v>80</v>
      </c>
      <c r="AY243" s="231" t="s">
        <v>122</v>
      </c>
    </row>
    <row r="244" spans="1:65" s="2" customFormat="1" ht="24.2" customHeight="1">
      <c r="A244" s="34"/>
      <c r="B244" s="35"/>
      <c r="C244" s="195" t="s">
        <v>388</v>
      </c>
      <c r="D244" s="195" t="s">
        <v>124</v>
      </c>
      <c r="E244" s="196" t="s">
        <v>389</v>
      </c>
      <c r="F244" s="197" t="s">
        <v>390</v>
      </c>
      <c r="G244" s="198" t="s">
        <v>127</v>
      </c>
      <c r="H244" s="199">
        <v>15.8</v>
      </c>
      <c r="I244" s="200"/>
      <c r="J244" s="199">
        <f>ROUND(I244*H244,3)</f>
        <v>0</v>
      </c>
      <c r="K244" s="201"/>
      <c r="L244" s="39"/>
      <c r="M244" s="202" t="s">
        <v>1</v>
      </c>
      <c r="N244" s="203" t="s">
        <v>38</v>
      </c>
      <c r="O244" s="75"/>
      <c r="P244" s="204">
        <f>O244*H244</f>
        <v>0</v>
      </c>
      <c r="Q244" s="204">
        <v>4.0000000000000003E-5</v>
      </c>
      <c r="R244" s="204">
        <f>Q244*H244</f>
        <v>6.3200000000000007E-4</v>
      </c>
      <c r="S244" s="204">
        <v>0</v>
      </c>
      <c r="T244" s="205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206" t="s">
        <v>128</v>
      </c>
      <c r="AT244" s="206" t="s">
        <v>124</v>
      </c>
      <c r="AU244" s="206" t="s">
        <v>129</v>
      </c>
      <c r="AY244" s="17" t="s">
        <v>122</v>
      </c>
      <c r="BE244" s="207">
        <f>IF(N244="základná",J244,0)</f>
        <v>0</v>
      </c>
      <c r="BF244" s="207">
        <f>IF(N244="znížená",J244,0)</f>
        <v>0</v>
      </c>
      <c r="BG244" s="207">
        <f>IF(N244="zákl. prenesená",J244,0)</f>
        <v>0</v>
      </c>
      <c r="BH244" s="207">
        <f>IF(N244="zníž. prenesená",J244,0)</f>
        <v>0</v>
      </c>
      <c r="BI244" s="207">
        <f>IF(N244="nulová",J244,0)</f>
        <v>0</v>
      </c>
      <c r="BJ244" s="17" t="s">
        <v>129</v>
      </c>
      <c r="BK244" s="208">
        <f>ROUND(I244*H244,3)</f>
        <v>0</v>
      </c>
      <c r="BL244" s="17" t="s">
        <v>128</v>
      </c>
      <c r="BM244" s="206" t="s">
        <v>391</v>
      </c>
    </row>
    <row r="245" spans="1:65" s="2" customFormat="1" ht="24.2" customHeight="1">
      <c r="A245" s="34"/>
      <c r="B245" s="35"/>
      <c r="C245" s="195" t="s">
        <v>392</v>
      </c>
      <c r="D245" s="195" t="s">
        <v>124</v>
      </c>
      <c r="E245" s="196" t="s">
        <v>393</v>
      </c>
      <c r="F245" s="197" t="s">
        <v>394</v>
      </c>
      <c r="G245" s="198" t="s">
        <v>197</v>
      </c>
      <c r="H245" s="199">
        <v>2.8</v>
      </c>
      <c r="I245" s="200"/>
      <c r="J245" s="199">
        <f>ROUND(I245*H245,3)</f>
        <v>0</v>
      </c>
      <c r="K245" s="201"/>
      <c r="L245" s="39"/>
      <c r="M245" s="202" t="s">
        <v>1</v>
      </c>
      <c r="N245" s="203" t="s">
        <v>38</v>
      </c>
      <c r="O245" s="75"/>
      <c r="P245" s="204">
        <f>O245*H245</f>
        <v>0</v>
      </c>
      <c r="Q245" s="204">
        <v>1.04853</v>
      </c>
      <c r="R245" s="204">
        <f>Q245*H245</f>
        <v>2.9358839999999997</v>
      </c>
      <c r="S245" s="204">
        <v>0</v>
      </c>
      <c r="T245" s="205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206" t="s">
        <v>128</v>
      </c>
      <c r="AT245" s="206" t="s">
        <v>124</v>
      </c>
      <c r="AU245" s="206" t="s">
        <v>129</v>
      </c>
      <c r="AY245" s="17" t="s">
        <v>122</v>
      </c>
      <c r="BE245" s="207">
        <f>IF(N245="základná",J245,0)</f>
        <v>0</v>
      </c>
      <c r="BF245" s="207">
        <f>IF(N245="znížená",J245,0)</f>
        <v>0</v>
      </c>
      <c r="BG245" s="207">
        <f>IF(N245="zákl. prenesená",J245,0)</f>
        <v>0</v>
      </c>
      <c r="BH245" s="207">
        <f>IF(N245="zníž. prenesená",J245,0)</f>
        <v>0</v>
      </c>
      <c r="BI245" s="207">
        <f>IF(N245="nulová",J245,0)</f>
        <v>0</v>
      </c>
      <c r="BJ245" s="17" t="s">
        <v>129</v>
      </c>
      <c r="BK245" s="208">
        <f>ROUND(I245*H245,3)</f>
        <v>0</v>
      </c>
      <c r="BL245" s="17" t="s">
        <v>128</v>
      </c>
      <c r="BM245" s="206" t="s">
        <v>395</v>
      </c>
    </row>
    <row r="246" spans="1:65" s="2" customFormat="1" ht="21.75" customHeight="1">
      <c r="A246" s="34"/>
      <c r="B246" s="35"/>
      <c r="C246" s="195" t="s">
        <v>396</v>
      </c>
      <c r="D246" s="195" t="s">
        <v>124</v>
      </c>
      <c r="E246" s="196" t="s">
        <v>397</v>
      </c>
      <c r="F246" s="197" t="s">
        <v>398</v>
      </c>
      <c r="G246" s="198" t="s">
        <v>154</v>
      </c>
      <c r="H246" s="199">
        <v>0.8</v>
      </c>
      <c r="I246" s="200"/>
      <c r="J246" s="199">
        <f>ROUND(I246*H246,3)</f>
        <v>0</v>
      </c>
      <c r="K246" s="201"/>
      <c r="L246" s="39"/>
      <c r="M246" s="202" t="s">
        <v>1</v>
      </c>
      <c r="N246" s="203" t="s">
        <v>38</v>
      </c>
      <c r="O246" s="75"/>
      <c r="P246" s="204">
        <f>O246*H246</f>
        <v>0</v>
      </c>
      <c r="Q246" s="204">
        <v>2.4157999999999999</v>
      </c>
      <c r="R246" s="204">
        <f>Q246*H246</f>
        <v>1.9326400000000001</v>
      </c>
      <c r="S246" s="204">
        <v>0</v>
      </c>
      <c r="T246" s="205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206" t="s">
        <v>128</v>
      </c>
      <c r="AT246" s="206" t="s">
        <v>124</v>
      </c>
      <c r="AU246" s="206" t="s">
        <v>129</v>
      </c>
      <c r="AY246" s="17" t="s">
        <v>122</v>
      </c>
      <c r="BE246" s="207">
        <f>IF(N246="základná",J246,0)</f>
        <v>0</v>
      </c>
      <c r="BF246" s="207">
        <f>IF(N246="znížená",J246,0)</f>
        <v>0</v>
      </c>
      <c r="BG246" s="207">
        <f>IF(N246="zákl. prenesená",J246,0)</f>
        <v>0</v>
      </c>
      <c r="BH246" s="207">
        <f>IF(N246="zníž. prenesená",J246,0)</f>
        <v>0</v>
      </c>
      <c r="BI246" s="207">
        <f>IF(N246="nulová",J246,0)</f>
        <v>0</v>
      </c>
      <c r="BJ246" s="17" t="s">
        <v>129</v>
      </c>
      <c r="BK246" s="208">
        <f>ROUND(I246*H246,3)</f>
        <v>0</v>
      </c>
      <c r="BL246" s="17" t="s">
        <v>128</v>
      </c>
      <c r="BM246" s="206" t="s">
        <v>399</v>
      </c>
    </row>
    <row r="247" spans="1:65" s="13" customFormat="1" ht="11.25">
      <c r="B247" s="209"/>
      <c r="C247" s="210"/>
      <c r="D247" s="211" t="s">
        <v>131</v>
      </c>
      <c r="E247" s="212" t="s">
        <v>1</v>
      </c>
      <c r="F247" s="213" t="s">
        <v>400</v>
      </c>
      <c r="G247" s="210"/>
      <c r="H247" s="214">
        <v>0.8</v>
      </c>
      <c r="I247" s="215"/>
      <c r="J247" s="210"/>
      <c r="K247" s="210"/>
      <c r="L247" s="216"/>
      <c r="M247" s="217"/>
      <c r="N247" s="218"/>
      <c r="O247" s="218"/>
      <c r="P247" s="218"/>
      <c r="Q247" s="218"/>
      <c r="R247" s="218"/>
      <c r="S247" s="218"/>
      <c r="T247" s="219"/>
      <c r="AT247" s="220" t="s">
        <v>131</v>
      </c>
      <c r="AU247" s="220" t="s">
        <v>129</v>
      </c>
      <c r="AV247" s="13" t="s">
        <v>129</v>
      </c>
      <c r="AW247" s="13" t="s">
        <v>28</v>
      </c>
      <c r="AX247" s="13" t="s">
        <v>80</v>
      </c>
      <c r="AY247" s="220" t="s">
        <v>122</v>
      </c>
    </row>
    <row r="248" spans="1:65" s="2" customFormat="1" ht="24.2" customHeight="1">
      <c r="A248" s="34"/>
      <c r="B248" s="35"/>
      <c r="C248" s="195" t="s">
        <v>401</v>
      </c>
      <c r="D248" s="195" t="s">
        <v>124</v>
      </c>
      <c r="E248" s="196" t="s">
        <v>402</v>
      </c>
      <c r="F248" s="197" t="s">
        <v>403</v>
      </c>
      <c r="G248" s="198" t="s">
        <v>127</v>
      </c>
      <c r="H248" s="199">
        <v>16.5</v>
      </c>
      <c r="I248" s="200"/>
      <c r="J248" s="199">
        <f>ROUND(I248*H248,3)</f>
        <v>0</v>
      </c>
      <c r="K248" s="201"/>
      <c r="L248" s="39"/>
      <c r="M248" s="202" t="s">
        <v>1</v>
      </c>
      <c r="N248" s="203" t="s">
        <v>38</v>
      </c>
      <c r="O248" s="75"/>
      <c r="P248" s="204">
        <f>O248*H248</f>
        <v>0</v>
      </c>
      <c r="Q248" s="204">
        <v>2.102E-2</v>
      </c>
      <c r="R248" s="204">
        <f>Q248*H248</f>
        <v>0.34683000000000003</v>
      </c>
      <c r="S248" s="204">
        <v>0</v>
      </c>
      <c r="T248" s="205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206" t="s">
        <v>128</v>
      </c>
      <c r="AT248" s="206" t="s">
        <v>124</v>
      </c>
      <c r="AU248" s="206" t="s">
        <v>129</v>
      </c>
      <c r="AY248" s="17" t="s">
        <v>122</v>
      </c>
      <c r="BE248" s="207">
        <f>IF(N248="základná",J248,0)</f>
        <v>0</v>
      </c>
      <c r="BF248" s="207">
        <f>IF(N248="znížená",J248,0)</f>
        <v>0</v>
      </c>
      <c r="BG248" s="207">
        <f>IF(N248="zákl. prenesená",J248,0)</f>
        <v>0</v>
      </c>
      <c r="BH248" s="207">
        <f>IF(N248="zníž. prenesená",J248,0)</f>
        <v>0</v>
      </c>
      <c r="BI248" s="207">
        <f>IF(N248="nulová",J248,0)</f>
        <v>0</v>
      </c>
      <c r="BJ248" s="17" t="s">
        <v>129</v>
      </c>
      <c r="BK248" s="208">
        <f>ROUND(I248*H248,3)</f>
        <v>0</v>
      </c>
      <c r="BL248" s="17" t="s">
        <v>128</v>
      </c>
      <c r="BM248" s="206" t="s">
        <v>404</v>
      </c>
    </row>
    <row r="249" spans="1:65" s="13" customFormat="1" ht="11.25">
      <c r="B249" s="209"/>
      <c r="C249" s="210"/>
      <c r="D249" s="211" t="s">
        <v>131</v>
      </c>
      <c r="E249" s="212" t="s">
        <v>1</v>
      </c>
      <c r="F249" s="213" t="s">
        <v>405</v>
      </c>
      <c r="G249" s="210"/>
      <c r="H249" s="214">
        <v>16.5</v>
      </c>
      <c r="I249" s="215"/>
      <c r="J249" s="210"/>
      <c r="K249" s="210"/>
      <c r="L249" s="216"/>
      <c r="M249" s="217"/>
      <c r="N249" s="218"/>
      <c r="O249" s="218"/>
      <c r="P249" s="218"/>
      <c r="Q249" s="218"/>
      <c r="R249" s="218"/>
      <c r="S249" s="218"/>
      <c r="T249" s="219"/>
      <c r="AT249" s="220" t="s">
        <v>131</v>
      </c>
      <c r="AU249" s="220" t="s">
        <v>129</v>
      </c>
      <c r="AV249" s="13" t="s">
        <v>129</v>
      </c>
      <c r="AW249" s="13" t="s">
        <v>28</v>
      </c>
      <c r="AX249" s="13" t="s">
        <v>80</v>
      </c>
      <c r="AY249" s="220" t="s">
        <v>122</v>
      </c>
    </row>
    <row r="250" spans="1:65" s="2" customFormat="1" ht="24.2" customHeight="1">
      <c r="A250" s="34"/>
      <c r="B250" s="35"/>
      <c r="C250" s="195" t="s">
        <v>406</v>
      </c>
      <c r="D250" s="195" t="s">
        <v>124</v>
      </c>
      <c r="E250" s="196" t="s">
        <v>407</v>
      </c>
      <c r="F250" s="197" t="s">
        <v>408</v>
      </c>
      <c r="G250" s="198" t="s">
        <v>127</v>
      </c>
      <c r="H250" s="199">
        <v>16.5</v>
      </c>
      <c r="I250" s="200"/>
      <c r="J250" s="199">
        <f>ROUND(I250*H250,3)</f>
        <v>0</v>
      </c>
      <c r="K250" s="201"/>
      <c r="L250" s="39"/>
      <c r="M250" s="202" t="s">
        <v>1</v>
      </c>
      <c r="N250" s="203" t="s">
        <v>38</v>
      </c>
      <c r="O250" s="75"/>
      <c r="P250" s="204">
        <f>O250*H250</f>
        <v>0</v>
      </c>
      <c r="Q250" s="204">
        <v>2.102E-2</v>
      </c>
      <c r="R250" s="204">
        <f>Q250*H250</f>
        <v>0.34683000000000003</v>
      </c>
      <c r="S250" s="204">
        <v>0</v>
      </c>
      <c r="T250" s="205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206" t="s">
        <v>128</v>
      </c>
      <c r="AT250" s="206" t="s">
        <v>124</v>
      </c>
      <c r="AU250" s="206" t="s">
        <v>129</v>
      </c>
      <c r="AY250" s="17" t="s">
        <v>122</v>
      </c>
      <c r="BE250" s="207">
        <f>IF(N250="základná",J250,0)</f>
        <v>0</v>
      </c>
      <c r="BF250" s="207">
        <f>IF(N250="znížená",J250,0)</f>
        <v>0</v>
      </c>
      <c r="BG250" s="207">
        <f>IF(N250="zákl. prenesená",J250,0)</f>
        <v>0</v>
      </c>
      <c r="BH250" s="207">
        <f>IF(N250="zníž. prenesená",J250,0)</f>
        <v>0</v>
      </c>
      <c r="BI250" s="207">
        <f>IF(N250="nulová",J250,0)</f>
        <v>0</v>
      </c>
      <c r="BJ250" s="17" t="s">
        <v>129</v>
      </c>
      <c r="BK250" s="208">
        <f>ROUND(I250*H250,3)</f>
        <v>0</v>
      </c>
      <c r="BL250" s="17" t="s">
        <v>128</v>
      </c>
      <c r="BM250" s="206" t="s">
        <v>409</v>
      </c>
    </row>
    <row r="251" spans="1:65" s="2" customFormat="1" ht="21.75" customHeight="1">
      <c r="A251" s="34"/>
      <c r="B251" s="35"/>
      <c r="C251" s="195" t="s">
        <v>410</v>
      </c>
      <c r="D251" s="195" t="s">
        <v>124</v>
      </c>
      <c r="E251" s="196" t="s">
        <v>411</v>
      </c>
      <c r="F251" s="197" t="s">
        <v>412</v>
      </c>
      <c r="G251" s="198" t="s">
        <v>154</v>
      </c>
      <c r="H251" s="199">
        <v>0.11</v>
      </c>
      <c r="I251" s="200"/>
      <c r="J251" s="199">
        <f>ROUND(I251*H251,3)</f>
        <v>0</v>
      </c>
      <c r="K251" s="201"/>
      <c r="L251" s="39"/>
      <c r="M251" s="202" t="s">
        <v>1</v>
      </c>
      <c r="N251" s="203" t="s">
        <v>38</v>
      </c>
      <c r="O251" s="75"/>
      <c r="P251" s="204">
        <f>O251*H251</f>
        <v>0</v>
      </c>
      <c r="Q251" s="204">
        <v>2.6524999999999999</v>
      </c>
      <c r="R251" s="204">
        <f>Q251*H251</f>
        <v>0.29177500000000001</v>
      </c>
      <c r="S251" s="204">
        <v>0</v>
      </c>
      <c r="T251" s="205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206" t="s">
        <v>128</v>
      </c>
      <c r="AT251" s="206" t="s">
        <v>124</v>
      </c>
      <c r="AU251" s="206" t="s">
        <v>129</v>
      </c>
      <c r="AY251" s="17" t="s">
        <v>122</v>
      </c>
      <c r="BE251" s="207">
        <f>IF(N251="základná",J251,0)</f>
        <v>0</v>
      </c>
      <c r="BF251" s="207">
        <f>IF(N251="znížená",J251,0)</f>
        <v>0</v>
      </c>
      <c r="BG251" s="207">
        <f>IF(N251="zákl. prenesená",J251,0)</f>
        <v>0</v>
      </c>
      <c r="BH251" s="207">
        <f>IF(N251="zníž. prenesená",J251,0)</f>
        <v>0</v>
      </c>
      <c r="BI251" s="207">
        <f>IF(N251="nulová",J251,0)</f>
        <v>0</v>
      </c>
      <c r="BJ251" s="17" t="s">
        <v>129</v>
      </c>
      <c r="BK251" s="208">
        <f>ROUND(I251*H251,3)</f>
        <v>0</v>
      </c>
      <c r="BL251" s="17" t="s">
        <v>128</v>
      </c>
      <c r="BM251" s="206" t="s">
        <v>413</v>
      </c>
    </row>
    <row r="252" spans="1:65" s="13" customFormat="1" ht="11.25">
      <c r="B252" s="209"/>
      <c r="C252" s="210"/>
      <c r="D252" s="211" t="s">
        <v>131</v>
      </c>
      <c r="E252" s="212" t="s">
        <v>1</v>
      </c>
      <c r="F252" s="213" t="s">
        <v>414</v>
      </c>
      <c r="G252" s="210"/>
      <c r="H252" s="214">
        <v>0.11</v>
      </c>
      <c r="I252" s="215"/>
      <c r="J252" s="210"/>
      <c r="K252" s="210"/>
      <c r="L252" s="216"/>
      <c r="M252" s="217"/>
      <c r="N252" s="218"/>
      <c r="O252" s="218"/>
      <c r="P252" s="218"/>
      <c r="Q252" s="218"/>
      <c r="R252" s="218"/>
      <c r="S252" s="218"/>
      <c r="T252" s="219"/>
      <c r="AT252" s="220" t="s">
        <v>131</v>
      </c>
      <c r="AU252" s="220" t="s">
        <v>129</v>
      </c>
      <c r="AV252" s="13" t="s">
        <v>129</v>
      </c>
      <c r="AW252" s="13" t="s">
        <v>28</v>
      </c>
      <c r="AX252" s="13" t="s">
        <v>80</v>
      </c>
      <c r="AY252" s="220" t="s">
        <v>122</v>
      </c>
    </row>
    <row r="253" spans="1:65" s="2" customFormat="1" ht="24.2" customHeight="1">
      <c r="A253" s="34"/>
      <c r="B253" s="35"/>
      <c r="C253" s="195" t="s">
        <v>415</v>
      </c>
      <c r="D253" s="195" t="s">
        <v>124</v>
      </c>
      <c r="E253" s="196" t="s">
        <v>416</v>
      </c>
      <c r="F253" s="197" t="s">
        <v>417</v>
      </c>
      <c r="G253" s="198" t="s">
        <v>154</v>
      </c>
      <c r="H253" s="199">
        <v>156.69999999999999</v>
      </c>
      <c r="I253" s="200"/>
      <c r="J253" s="199">
        <f>ROUND(I253*H253,3)</f>
        <v>0</v>
      </c>
      <c r="K253" s="201"/>
      <c r="L253" s="39"/>
      <c r="M253" s="202" t="s">
        <v>1</v>
      </c>
      <c r="N253" s="203" t="s">
        <v>38</v>
      </c>
      <c r="O253" s="75"/>
      <c r="P253" s="204">
        <f>O253*H253</f>
        <v>0</v>
      </c>
      <c r="Q253" s="204">
        <v>2.09</v>
      </c>
      <c r="R253" s="204">
        <f>Q253*H253</f>
        <v>327.50299999999993</v>
      </c>
      <c r="S253" s="204">
        <v>0</v>
      </c>
      <c r="T253" s="205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206" t="s">
        <v>128</v>
      </c>
      <c r="AT253" s="206" t="s">
        <v>124</v>
      </c>
      <c r="AU253" s="206" t="s">
        <v>129</v>
      </c>
      <c r="AY253" s="17" t="s">
        <v>122</v>
      </c>
      <c r="BE253" s="207">
        <f>IF(N253="základná",J253,0)</f>
        <v>0</v>
      </c>
      <c r="BF253" s="207">
        <f>IF(N253="znížená",J253,0)</f>
        <v>0</v>
      </c>
      <c r="BG253" s="207">
        <f>IF(N253="zákl. prenesená",J253,0)</f>
        <v>0</v>
      </c>
      <c r="BH253" s="207">
        <f>IF(N253="zníž. prenesená",J253,0)</f>
        <v>0</v>
      </c>
      <c r="BI253" s="207">
        <f>IF(N253="nulová",J253,0)</f>
        <v>0</v>
      </c>
      <c r="BJ253" s="17" t="s">
        <v>129</v>
      </c>
      <c r="BK253" s="208">
        <f>ROUND(I253*H253,3)</f>
        <v>0</v>
      </c>
      <c r="BL253" s="17" t="s">
        <v>128</v>
      </c>
      <c r="BM253" s="206" t="s">
        <v>418</v>
      </c>
    </row>
    <row r="254" spans="1:65" s="13" customFormat="1" ht="11.25">
      <c r="B254" s="209"/>
      <c r="C254" s="210"/>
      <c r="D254" s="211" t="s">
        <v>131</v>
      </c>
      <c r="E254" s="212" t="s">
        <v>1</v>
      </c>
      <c r="F254" s="213" t="s">
        <v>419</v>
      </c>
      <c r="G254" s="210"/>
      <c r="H254" s="214">
        <v>156.69999999999999</v>
      </c>
      <c r="I254" s="215"/>
      <c r="J254" s="210"/>
      <c r="K254" s="210"/>
      <c r="L254" s="216"/>
      <c r="M254" s="217"/>
      <c r="N254" s="218"/>
      <c r="O254" s="218"/>
      <c r="P254" s="218"/>
      <c r="Q254" s="218"/>
      <c r="R254" s="218"/>
      <c r="S254" s="218"/>
      <c r="T254" s="219"/>
      <c r="AT254" s="220" t="s">
        <v>131</v>
      </c>
      <c r="AU254" s="220" t="s">
        <v>129</v>
      </c>
      <c r="AV254" s="13" t="s">
        <v>129</v>
      </c>
      <c r="AW254" s="13" t="s">
        <v>28</v>
      </c>
      <c r="AX254" s="13" t="s">
        <v>80</v>
      </c>
      <c r="AY254" s="220" t="s">
        <v>122</v>
      </c>
    </row>
    <row r="255" spans="1:65" s="12" customFormat="1" ht="22.9" customHeight="1">
      <c r="B255" s="179"/>
      <c r="C255" s="180"/>
      <c r="D255" s="181" t="s">
        <v>71</v>
      </c>
      <c r="E255" s="193" t="s">
        <v>146</v>
      </c>
      <c r="F255" s="193" t="s">
        <v>420</v>
      </c>
      <c r="G255" s="180"/>
      <c r="H255" s="180"/>
      <c r="I255" s="183"/>
      <c r="J255" s="194">
        <f>BK255</f>
        <v>0</v>
      </c>
      <c r="K255" s="180"/>
      <c r="L255" s="185"/>
      <c r="M255" s="186"/>
      <c r="N255" s="187"/>
      <c r="O255" s="187"/>
      <c r="P255" s="188">
        <f>SUM(P256:P287)</f>
        <v>0</v>
      </c>
      <c r="Q255" s="187"/>
      <c r="R255" s="188">
        <f>SUM(R256:R287)</f>
        <v>526.7562034</v>
      </c>
      <c r="S255" s="187"/>
      <c r="T255" s="189">
        <f>SUM(T256:T287)</f>
        <v>0</v>
      </c>
      <c r="AR255" s="190" t="s">
        <v>80</v>
      </c>
      <c r="AT255" s="191" t="s">
        <v>71</v>
      </c>
      <c r="AU255" s="191" t="s">
        <v>80</v>
      </c>
      <c r="AY255" s="190" t="s">
        <v>122</v>
      </c>
      <c r="BK255" s="192">
        <f>SUM(BK256:BK287)</f>
        <v>0</v>
      </c>
    </row>
    <row r="256" spans="1:65" s="2" customFormat="1" ht="24.2" customHeight="1">
      <c r="A256" s="34"/>
      <c r="B256" s="35"/>
      <c r="C256" s="195" t="s">
        <v>421</v>
      </c>
      <c r="D256" s="195" t="s">
        <v>124</v>
      </c>
      <c r="E256" s="196" t="s">
        <v>422</v>
      </c>
      <c r="F256" s="197" t="s">
        <v>423</v>
      </c>
      <c r="G256" s="198" t="s">
        <v>127</v>
      </c>
      <c r="H256" s="199">
        <v>201.6</v>
      </c>
      <c r="I256" s="200"/>
      <c r="J256" s="199">
        <f>ROUND(I256*H256,3)</f>
        <v>0</v>
      </c>
      <c r="K256" s="201"/>
      <c r="L256" s="39"/>
      <c r="M256" s="202" t="s">
        <v>1</v>
      </c>
      <c r="N256" s="203" t="s">
        <v>38</v>
      </c>
      <c r="O256" s="75"/>
      <c r="P256" s="204">
        <f>O256*H256</f>
        <v>0</v>
      </c>
      <c r="Q256" s="204">
        <v>0.44349</v>
      </c>
      <c r="R256" s="204">
        <f>Q256*H256</f>
        <v>89.407584</v>
      </c>
      <c r="S256" s="204">
        <v>0</v>
      </c>
      <c r="T256" s="205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206" t="s">
        <v>128</v>
      </c>
      <c r="AT256" s="206" t="s">
        <v>124</v>
      </c>
      <c r="AU256" s="206" t="s">
        <v>129</v>
      </c>
      <c r="AY256" s="17" t="s">
        <v>122</v>
      </c>
      <c r="BE256" s="207">
        <f>IF(N256="základná",J256,0)</f>
        <v>0</v>
      </c>
      <c r="BF256" s="207">
        <f>IF(N256="znížená",J256,0)</f>
        <v>0</v>
      </c>
      <c r="BG256" s="207">
        <f>IF(N256="zákl. prenesená",J256,0)</f>
        <v>0</v>
      </c>
      <c r="BH256" s="207">
        <f>IF(N256="zníž. prenesená",J256,0)</f>
        <v>0</v>
      </c>
      <c r="BI256" s="207">
        <f>IF(N256="nulová",J256,0)</f>
        <v>0</v>
      </c>
      <c r="BJ256" s="17" t="s">
        <v>129</v>
      </c>
      <c r="BK256" s="208">
        <f>ROUND(I256*H256,3)</f>
        <v>0</v>
      </c>
      <c r="BL256" s="17" t="s">
        <v>128</v>
      </c>
      <c r="BM256" s="206" t="s">
        <v>424</v>
      </c>
    </row>
    <row r="257" spans="1:65" s="13" customFormat="1" ht="11.25">
      <c r="B257" s="209"/>
      <c r="C257" s="210"/>
      <c r="D257" s="211" t="s">
        <v>131</v>
      </c>
      <c r="E257" s="212" t="s">
        <v>1</v>
      </c>
      <c r="F257" s="213" t="s">
        <v>425</v>
      </c>
      <c r="G257" s="210"/>
      <c r="H257" s="214">
        <v>201.6</v>
      </c>
      <c r="I257" s="215"/>
      <c r="J257" s="210"/>
      <c r="K257" s="210"/>
      <c r="L257" s="216"/>
      <c r="M257" s="217"/>
      <c r="N257" s="218"/>
      <c r="O257" s="218"/>
      <c r="P257" s="218"/>
      <c r="Q257" s="218"/>
      <c r="R257" s="218"/>
      <c r="S257" s="218"/>
      <c r="T257" s="219"/>
      <c r="AT257" s="220" t="s">
        <v>131</v>
      </c>
      <c r="AU257" s="220" t="s">
        <v>129</v>
      </c>
      <c r="AV257" s="13" t="s">
        <v>129</v>
      </c>
      <c r="AW257" s="13" t="s">
        <v>28</v>
      </c>
      <c r="AX257" s="13" t="s">
        <v>80</v>
      </c>
      <c r="AY257" s="220" t="s">
        <v>122</v>
      </c>
    </row>
    <row r="258" spans="1:65" s="2" customFormat="1" ht="37.9" customHeight="1">
      <c r="A258" s="34"/>
      <c r="B258" s="35"/>
      <c r="C258" s="195" t="s">
        <v>426</v>
      </c>
      <c r="D258" s="195" t="s">
        <v>124</v>
      </c>
      <c r="E258" s="196" t="s">
        <v>427</v>
      </c>
      <c r="F258" s="197" t="s">
        <v>428</v>
      </c>
      <c r="G258" s="198" t="s">
        <v>127</v>
      </c>
      <c r="H258" s="199">
        <v>201.6</v>
      </c>
      <c r="I258" s="200"/>
      <c r="J258" s="199">
        <f>ROUND(I258*H258,3)</f>
        <v>0</v>
      </c>
      <c r="K258" s="201"/>
      <c r="L258" s="39"/>
      <c r="M258" s="202" t="s">
        <v>1</v>
      </c>
      <c r="N258" s="203" t="s">
        <v>38</v>
      </c>
      <c r="O258" s="75"/>
      <c r="P258" s="204">
        <f>O258*H258</f>
        <v>0</v>
      </c>
      <c r="Q258" s="204">
        <v>0.42405999999999999</v>
      </c>
      <c r="R258" s="204">
        <f>Q258*H258</f>
        <v>85.490495999999993</v>
      </c>
      <c r="S258" s="204">
        <v>0</v>
      </c>
      <c r="T258" s="205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206" t="s">
        <v>128</v>
      </c>
      <c r="AT258" s="206" t="s">
        <v>124</v>
      </c>
      <c r="AU258" s="206" t="s">
        <v>129</v>
      </c>
      <c r="AY258" s="17" t="s">
        <v>122</v>
      </c>
      <c r="BE258" s="207">
        <f>IF(N258="základná",J258,0)</f>
        <v>0</v>
      </c>
      <c r="BF258" s="207">
        <f>IF(N258="znížená",J258,0)</f>
        <v>0</v>
      </c>
      <c r="BG258" s="207">
        <f>IF(N258="zákl. prenesená",J258,0)</f>
        <v>0</v>
      </c>
      <c r="BH258" s="207">
        <f>IF(N258="zníž. prenesená",J258,0)</f>
        <v>0</v>
      </c>
      <c r="BI258" s="207">
        <f>IF(N258="nulová",J258,0)</f>
        <v>0</v>
      </c>
      <c r="BJ258" s="17" t="s">
        <v>129</v>
      </c>
      <c r="BK258" s="208">
        <f>ROUND(I258*H258,3)</f>
        <v>0</v>
      </c>
      <c r="BL258" s="17" t="s">
        <v>128</v>
      </c>
      <c r="BM258" s="206" t="s">
        <v>429</v>
      </c>
    </row>
    <row r="259" spans="1:65" s="13" customFormat="1" ht="11.25">
      <c r="B259" s="209"/>
      <c r="C259" s="210"/>
      <c r="D259" s="211" t="s">
        <v>131</v>
      </c>
      <c r="E259" s="212" t="s">
        <v>1</v>
      </c>
      <c r="F259" s="213" t="s">
        <v>425</v>
      </c>
      <c r="G259" s="210"/>
      <c r="H259" s="214">
        <v>201.6</v>
      </c>
      <c r="I259" s="215"/>
      <c r="J259" s="210"/>
      <c r="K259" s="210"/>
      <c r="L259" s="216"/>
      <c r="M259" s="217"/>
      <c r="N259" s="218"/>
      <c r="O259" s="218"/>
      <c r="P259" s="218"/>
      <c r="Q259" s="218"/>
      <c r="R259" s="218"/>
      <c r="S259" s="218"/>
      <c r="T259" s="219"/>
      <c r="AT259" s="220" t="s">
        <v>131</v>
      </c>
      <c r="AU259" s="220" t="s">
        <v>129</v>
      </c>
      <c r="AV259" s="13" t="s">
        <v>129</v>
      </c>
      <c r="AW259" s="13" t="s">
        <v>28</v>
      </c>
      <c r="AX259" s="13" t="s">
        <v>80</v>
      </c>
      <c r="AY259" s="220" t="s">
        <v>122</v>
      </c>
    </row>
    <row r="260" spans="1:65" s="2" customFormat="1" ht="24.2" customHeight="1">
      <c r="A260" s="34"/>
      <c r="B260" s="35"/>
      <c r="C260" s="195" t="s">
        <v>430</v>
      </c>
      <c r="D260" s="195" t="s">
        <v>124</v>
      </c>
      <c r="E260" s="196" t="s">
        <v>431</v>
      </c>
      <c r="F260" s="197" t="s">
        <v>432</v>
      </c>
      <c r="G260" s="198" t="s">
        <v>127</v>
      </c>
      <c r="H260" s="199">
        <v>153.5</v>
      </c>
      <c r="I260" s="200"/>
      <c r="J260" s="199">
        <f>ROUND(I260*H260,3)</f>
        <v>0</v>
      </c>
      <c r="K260" s="201"/>
      <c r="L260" s="39"/>
      <c r="M260" s="202" t="s">
        <v>1</v>
      </c>
      <c r="N260" s="203" t="s">
        <v>38</v>
      </c>
      <c r="O260" s="75"/>
      <c r="P260" s="204">
        <f>O260*H260</f>
        <v>0</v>
      </c>
      <c r="Q260" s="204">
        <v>0.27799000000000001</v>
      </c>
      <c r="R260" s="204">
        <f>Q260*H260</f>
        <v>42.671465000000005</v>
      </c>
      <c r="S260" s="204">
        <v>0</v>
      </c>
      <c r="T260" s="205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206" t="s">
        <v>128</v>
      </c>
      <c r="AT260" s="206" t="s">
        <v>124</v>
      </c>
      <c r="AU260" s="206" t="s">
        <v>129</v>
      </c>
      <c r="AY260" s="17" t="s">
        <v>122</v>
      </c>
      <c r="BE260" s="207">
        <f>IF(N260="základná",J260,0)</f>
        <v>0</v>
      </c>
      <c r="BF260" s="207">
        <f>IF(N260="znížená",J260,0)</f>
        <v>0</v>
      </c>
      <c r="BG260" s="207">
        <f>IF(N260="zákl. prenesená",J260,0)</f>
        <v>0</v>
      </c>
      <c r="BH260" s="207">
        <f>IF(N260="zníž. prenesená",J260,0)</f>
        <v>0</v>
      </c>
      <c r="BI260" s="207">
        <f>IF(N260="nulová",J260,0)</f>
        <v>0</v>
      </c>
      <c r="BJ260" s="17" t="s">
        <v>129</v>
      </c>
      <c r="BK260" s="208">
        <f>ROUND(I260*H260,3)</f>
        <v>0</v>
      </c>
      <c r="BL260" s="17" t="s">
        <v>128</v>
      </c>
      <c r="BM260" s="206" t="s">
        <v>433</v>
      </c>
    </row>
    <row r="261" spans="1:65" s="13" customFormat="1" ht="11.25">
      <c r="B261" s="209"/>
      <c r="C261" s="210"/>
      <c r="D261" s="211" t="s">
        <v>131</v>
      </c>
      <c r="E261" s="212" t="s">
        <v>1</v>
      </c>
      <c r="F261" s="213" t="s">
        <v>434</v>
      </c>
      <c r="G261" s="210"/>
      <c r="H261" s="214">
        <v>153.5</v>
      </c>
      <c r="I261" s="215"/>
      <c r="J261" s="210"/>
      <c r="K261" s="210"/>
      <c r="L261" s="216"/>
      <c r="M261" s="217"/>
      <c r="N261" s="218"/>
      <c r="O261" s="218"/>
      <c r="P261" s="218"/>
      <c r="Q261" s="218"/>
      <c r="R261" s="218"/>
      <c r="S261" s="218"/>
      <c r="T261" s="219"/>
      <c r="AT261" s="220" t="s">
        <v>131</v>
      </c>
      <c r="AU261" s="220" t="s">
        <v>129</v>
      </c>
      <c r="AV261" s="13" t="s">
        <v>129</v>
      </c>
      <c r="AW261" s="13" t="s">
        <v>28</v>
      </c>
      <c r="AX261" s="13" t="s">
        <v>80</v>
      </c>
      <c r="AY261" s="220" t="s">
        <v>122</v>
      </c>
    </row>
    <row r="262" spans="1:65" s="2" customFormat="1" ht="24.2" customHeight="1">
      <c r="A262" s="34"/>
      <c r="B262" s="35"/>
      <c r="C262" s="195" t="s">
        <v>435</v>
      </c>
      <c r="D262" s="195" t="s">
        <v>124</v>
      </c>
      <c r="E262" s="196" t="s">
        <v>436</v>
      </c>
      <c r="F262" s="197" t="s">
        <v>437</v>
      </c>
      <c r="G262" s="198" t="s">
        <v>154</v>
      </c>
      <c r="H262" s="199">
        <v>76.8</v>
      </c>
      <c r="I262" s="200"/>
      <c r="J262" s="199">
        <f>ROUND(I262*H262,3)</f>
        <v>0</v>
      </c>
      <c r="K262" s="201"/>
      <c r="L262" s="39"/>
      <c r="M262" s="202" t="s">
        <v>1</v>
      </c>
      <c r="N262" s="203" t="s">
        <v>38</v>
      </c>
      <c r="O262" s="75"/>
      <c r="P262" s="204">
        <f>O262*H262</f>
        <v>0</v>
      </c>
      <c r="Q262" s="204">
        <v>0</v>
      </c>
      <c r="R262" s="204">
        <f>Q262*H262</f>
        <v>0</v>
      </c>
      <c r="S262" s="204">
        <v>0</v>
      </c>
      <c r="T262" s="205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206" t="s">
        <v>128</v>
      </c>
      <c r="AT262" s="206" t="s">
        <v>124</v>
      </c>
      <c r="AU262" s="206" t="s">
        <v>129</v>
      </c>
      <c r="AY262" s="17" t="s">
        <v>122</v>
      </c>
      <c r="BE262" s="207">
        <f>IF(N262="základná",J262,0)</f>
        <v>0</v>
      </c>
      <c r="BF262" s="207">
        <f>IF(N262="znížená",J262,0)</f>
        <v>0</v>
      </c>
      <c r="BG262" s="207">
        <f>IF(N262="zákl. prenesená",J262,0)</f>
        <v>0</v>
      </c>
      <c r="BH262" s="207">
        <f>IF(N262="zníž. prenesená",J262,0)</f>
        <v>0</v>
      </c>
      <c r="BI262" s="207">
        <f>IF(N262="nulová",J262,0)</f>
        <v>0</v>
      </c>
      <c r="BJ262" s="17" t="s">
        <v>129</v>
      </c>
      <c r="BK262" s="208">
        <f>ROUND(I262*H262,3)</f>
        <v>0</v>
      </c>
      <c r="BL262" s="17" t="s">
        <v>128</v>
      </c>
      <c r="BM262" s="206" t="s">
        <v>438</v>
      </c>
    </row>
    <row r="263" spans="1:65" s="13" customFormat="1" ht="11.25">
      <c r="B263" s="209"/>
      <c r="C263" s="210"/>
      <c r="D263" s="211" t="s">
        <v>131</v>
      </c>
      <c r="E263" s="212" t="s">
        <v>1</v>
      </c>
      <c r="F263" s="213" t="s">
        <v>439</v>
      </c>
      <c r="G263" s="210"/>
      <c r="H263" s="214">
        <v>76.8</v>
      </c>
      <c r="I263" s="215"/>
      <c r="J263" s="210"/>
      <c r="K263" s="210"/>
      <c r="L263" s="216"/>
      <c r="M263" s="217"/>
      <c r="N263" s="218"/>
      <c r="O263" s="218"/>
      <c r="P263" s="218"/>
      <c r="Q263" s="218"/>
      <c r="R263" s="218"/>
      <c r="S263" s="218"/>
      <c r="T263" s="219"/>
      <c r="AT263" s="220" t="s">
        <v>131</v>
      </c>
      <c r="AU263" s="220" t="s">
        <v>129</v>
      </c>
      <c r="AV263" s="13" t="s">
        <v>129</v>
      </c>
      <c r="AW263" s="13" t="s">
        <v>28</v>
      </c>
      <c r="AX263" s="13" t="s">
        <v>80</v>
      </c>
      <c r="AY263" s="220" t="s">
        <v>122</v>
      </c>
    </row>
    <row r="264" spans="1:65" s="2" customFormat="1" ht="16.5" customHeight="1">
      <c r="A264" s="34"/>
      <c r="B264" s="35"/>
      <c r="C264" s="232" t="s">
        <v>440</v>
      </c>
      <c r="D264" s="232" t="s">
        <v>210</v>
      </c>
      <c r="E264" s="233" t="s">
        <v>441</v>
      </c>
      <c r="F264" s="234" t="s">
        <v>442</v>
      </c>
      <c r="G264" s="235" t="s">
        <v>197</v>
      </c>
      <c r="H264" s="236">
        <v>138.24</v>
      </c>
      <c r="I264" s="237"/>
      <c r="J264" s="236">
        <f>ROUND(I264*H264,3)</f>
        <v>0</v>
      </c>
      <c r="K264" s="238"/>
      <c r="L264" s="239"/>
      <c r="M264" s="240" t="s">
        <v>1</v>
      </c>
      <c r="N264" s="241" t="s">
        <v>38</v>
      </c>
      <c r="O264" s="75"/>
      <c r="P264" s="204">
        <f>O264*H264</f>
        <v>0</v>
      </c>
      <c r="Q264" s="204">
        <v>1</v>
      </c>
      <c r="R264" s="204">
        <f>Q264*H264</f>
        <v>138.24</v>
      </c>
      <c r="S264" s="204">
        <v>0</v>
      </c>
      <c r="T264" s="205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206" t="s">
        <v>162</v>
      </c>
      <c r="AT264" s="206" t="s">
        <v>210</v>
      </c>
      <c r="AU264" s="206" t="s">
        <v>129</v>
      </c>
      <c r="AY264" s="17" t="s">
        <v>122</v>
      </c>
      <c r="BE264" s="207">
        <f>IF(N264="základná",J264,0)</f>
        <v>0</v>
      </c>
      <c r="BF264" s="207">
        <f>IF(N264="znížená",J264,0)</f>
        <v>0</v>
      </c>
      <c r="BG264" s="207">
        <f>IF(N264="zákl. prenesená",J264,0)</f>
        <v>0</v>
      </c>
      <c r="BH264" s="207">
        <f>IF(N264="zníž. prenesená",J264,0)</f>
        <v>0</v>
      </c>
      <c r="BI264" s="207">
        <f>IF(N264="nulová",J264,0)</f>
        <v>0</v>
      </c>
      <c r="BJ264" s="17" t="s">
        <v>129</v>
      </c>
      <c r="BK264" s="208">
        <f>ROUND(I264*H264,3)</f>
        <v>0</v>
      </c>
      <c r="BL264" s="17" t="s">
        <v>128</v>
      </c>
      <c r="BM264" s="206" t="s">
        <v>443</v>
      </c>
    </row>
    <row r="265" spans="1:65" s="13" customFormat="1" ht="11.25">
      <c r="B265" s="209"/>
      <c r="C265" s="210"/>
      <c r="D265" s="211" t="s">
        <v>131</v>
      </c>
      <c r="E265" s="212" t="s">
        <v>1</v>
      </c>
      <c r="F265" s="213" t="s">
        <v>444</v>
      </c>
      <c r="G265" s="210"/>
      <c r="H265" s="214">
        <v>138.24</v>
      </c>
      <c r="I265" s="215"/>
      <c r="J265" s="210"/>
      <c r="K265" s="210"/>
      <c r="L265" s="216"/>
      <c r="M265" s="217"/>
      <c r="N265" s="218"/>
      <c r="O265" s="218"/>
      <c r="P265" s="218"/>
      <c r="Q265" s="218"/>
      <c r="R265" s="218"/>
      <c r="S265" s="218"/>
      <c r="T265" s="219"/>
      <c r="AT265" s="220" t="s">
        <v>131</v>
      </c>
      <c r="AU265" s="220" t="s">
        <v>129</v>
      </c>
      <c r="AV265" s="13" t="s">
        <v>129</v>
      </c>
      <c r="AW265" s="13" t="s">
        <v>28</v>
      </c>
      <c r="AX265" s="13" t="s">
        <v>80</v>
      </c>
      <c r="AY265" s="220" t="s">
        <v>122</v>
      </c>
    </row>
    <row r="266" spans="1:65" s="2" customFormat="1" ht="33" customHeight="1">
      <c r="A266" s="34"/>
      <c r="B266" s="35"/>
      <c r="C266" s="195" t="s">
        <v>445</v>
      </c>
      <c r="D266" s="195" t="s">
        <v>124</v>
      </c>
      <c r="E266" s="196" t="s">
        <v>446</v>
      </c>
      <c r="F266" s="197" t="s">
        <v>447</v>
      </c>
      <c r="G266" s="198" t="s">
        <v>127</v>
      </c>
      <c r="H266" s="199">
        <v>201.6</v>
      </c>
      <c r="I266" s="200"/>
      <c r="J266" s="199">
        <f>ROUND(I266*H266,3)</f>
        <v>0</v>
      </c>
      <c r="K266" s="201"/>
      <c r="L266" s="39"/>
      <c r="M266" s="202" t="s">
        <v>1</v>
      </c>
      <c r="N266" s="203" t="s">
        <v>38</v>
      </c>
      <c r="O266" s="75"/>
      <c r="P266" s="204">
        <f>O266*H266</f>
        <v>0</v>
      </c>
      <c r="Q266" s="204">
        <v>7.0200000000000002E-3</v>
      </c>
      <c r="R266" s="204">
        <f>Q266*H266</f>
        <v>1.415232</v>
      </c>
      <c r="S266" s="204">
        <v>0</v>
      </c>
      <c r="T266" s="205">
        <f>S266*H266</f>
        <v>0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206" t="s">
        <v>128</v>
      </c>
      <c r="AT266" s="206" t="s">
        <v>124</v>
      </c>
      <c r="AU266" s="206" t="s">
        <v>129</v>
      </c>
      <c r="AY266" s="17" t="s">
        <v>122</v>
      </c>
      <c r="BE266" s="207">
        <f>IF(N266="základná",J266,0)</f>
        <v>0</v>
      </c>
      <c r="BF266" s="207">
        <f>IF(N266="znížená",J266,0)</f>
        <v>0</v>
      </c>
      <c r="BG266" s="207">
        <f>IF(N266="zákl. prenesená",J266,0)</f>
        <v>0</v>
      </c>
      <c r="BH266" s="207">
        <f>IF(N266="zníž. prenesená",J266,0)</f>
        <v>0</v>
      </c>
      <c r="BI266" s="207">
        <f>IF(N266="nulová",J266,0)</f>
        <v>0</v>
      </c>
      <c r="BJ266" s="17" t="s">
        <v>129</v>
      </c>
      <c r="BK266" s="208">
        <f>ROUND(I266*H266,3)</f>
        <v>0</v>
      </c>
      <c r="BL266" s="17" t="s">
        <v>128</v>
      </c>
      <c r="BM266" s="206" t="s">
        <v>448</v>
      </c>
    </row>
    <row r="267" spans="1:65" s="2" customFormat="1" ht="33" customHeight="1">
      <c r="A267" s="34"/>
      <c r="B267" s="35"/>
      <c r="C267" s="195" t="s">
        <v>449</v>
      </c>
      <c r="D267" s="195" t="s">
        <v>124</v>
      </c>
      <c r="E267" s="196" t="s">
        <v>450</v>
      </c>
      <c r="F267" s="197" t="s">
        <v>451</v>
      </c>
      <c r="G267" s="198" t="s">
        <v>127</v>
      </c>
      <c r="H267" s="199">
        <v>1084.74</v>
      </c>
      <c r="I267" s="200"/>
      <c r="J267" s="199">
        <f>ROUND(I267*H267,3)</f>
        <v>0</v>
      </c>
      <c r="K267" s="201"/>
      <c r="L267" s="39"/>
      <c r="M267" s="202" t="s">
        <v>1</v>
      </c>
      <c r="N267" s="203" t="s">
        <v>38</v>
      </c>
      <c r="O267" s="75"/>
      <c r="P267" s="204">
        <f>O267*H267</f>
        <v>0</v>
      </c>
      <c r="Q267" s="204">
        <v>5.1000000000000004E-4</v>
      </c>
      <c r="R267" s="204">
        <f>Q267*H267</f>
        <v>0.55321740000000008</v>
      </c>
      <c r="S267" s="204">
        <v>0</v>
      </c>
      <c r="T267" s="205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206" t="s">
        <v>128</v>
      </c>
      <c r="AT267" s="206" t="s">
        <v>124</v>
      </c>
      <c r="AU267" s="206" t="s">
        <v>129</v>
      </c>
      <c r="AY267" s="17" t="s">
        <v>122</v>
      </c>
      <c r="BE267" s="207">
        <f>IF(N267="základná",J267,0)</f>
        <v>0</v>
      </c>
      <c r="BF267" s="207">
        <f>IF(N267="znížená",J267,0)</f>
        <v>0</v>
      </c>
      <c r="BG267" s="207">
        <f>IF(N267="zákl. prenesená",J267,0)</f>
        <v>0</v>
      </c>
      <c r="BH267" s="207">
        <f>IF(N267="zníž. prenesená",J267,0)</f>
        <v>0</v>
      </c>
      <c r="BI267" s="207">
        <f>IF(N267="nulová",J267,0)</f>
        <v>0</v>
      </c>
      <c r="BJ267" s="17" t="s">
        <v>129</v>
      </c>
      <c r="BK267" s="208">
        <f>ROUND(I267*H267,3)</f>
        <v>0</v>
      </c>
      <c r="BL267" s="17" t="s">
        <v>128</v>
      </c>
      <c r="BM267" s="206" t="s">
        <v>452</v>
      </c>
    </row>
    <row r="268" spans="1:65" s="13" customFormat="1" ht="11.25">
      <c r="B268" s="209"/>
      <c r="C268" s="210"/>
      <c r="D268" s="211" t="s">
        <v>131</v>
      </c>
      <c r="E268" s="212" t="s">
        <v>1</v>
      </c>
      <c r="F268" s="213" t="s">
        <v>453</v>
      </c>
      <c r="G268" s="210"/>
      <c r="H268" s="214">
        <v>310.83999999999997</v>
      </c>
      <c r="I268" s="215"/>
      <c r="J268" s="210"/>
      <c r="K268" s="210"/>
      <c r="L268" s="216"/>
      <c r="M268" s="217"/>
      <c r="N268" s="218"/>
      <c r="O268" s="218"/>
      <c r="P268" s="218"/>
      <c r="Q268" s="218"/>
      <c r="R268" s="218"/>
      <c r="S268" s="218"/>
      <c r="T268" s="219"/>
      <c r="AT268" s="220" t="s">
        <v>131</v>
      </c>
      <c r="AU268" s="220" t="s">
        <v>129</v>
      </c>
      <c r="AV268" s="13" t="s">
        <v>129</v>
      </c>
      <c r="AW268" s="13" t="s">
        <v>28</v>
      </c>
      <c r="AX268" s="13" t="s">
        <v>72</v>
      </c>
      <c r="AY268" s="220" t="s">
        <v>122</v>
      </c>
    </row>
    <row r="269" spans="1:65" s="13" customFormat="1" ht="11.25">
      <c r="B269" s="209"/>
      <c r="C269" s="210"/>
      <c r="D269" s="211" t="s">
        <v>131</v>
      </c>
      <c r="E269" s="212" t="s">
        <v>1</v>
      </c>
      <c r="F269" s="213" t="s">
        <v>454</v>
      </c>
      <c r="G269" s="210"/>
      <c r="H269" s="214">
        <v>436.6</v>
      </c>
      <c r="I269" s="215"/>
      <c r="J269" s="210"/>
      <c r="K269" s="210"/>
      <c r="L269" s="216"/>
      <c r="M269" s="217"/>
      <c r="N269" s="218"/>
      <c r="O269" s="218"/>
      <c r="P269" s="218"/>
      <c r="Q269" s="218"/>
      <c r="R269" s="218"/>
      <c r="S269" s="218"/>
      <c r="T269" s="219"/>
      <c r="AT269" s="220" t="s">
        <v>131</v>
      </c>
      <c r="AU269" s="220" t="s">
        <v>129</v>
      </c>
      <c r="AV269" s="13" t="s">
        <v>129</v>
      </c>
      <c r="AW269" s="13" t="s">
        <v>28</v>
      </c>
      <c r="AX269" s="13" t="s">
        <v>72</v>
      </c>
      <c r="AY269" s="220" t="s">
        <v>122</v>
      </c>
    </row>
    <row r="270" spans="1:65" s="13" customFormat="1" ht="11.25">
      <c r="B270" s="209"/>
      <c r="C270" s="210"/>
      <c r="D270" s="211" t="s">
        <v>131</v>
      </c>
      <c r="E270" s="212" t="s">
        <v>1</v>
      </c>
      <c r="F270" s="213" t="s">
        <v>455</v>
      </c>
      <c r="G270" s="210"/>
      <c r="H270" s="214">
        <v>337.3</v>
      </c>
      <c r="I270" s="215"/>
      <c r="J270" s="210"/>
      <c r="K270" s="210"/>
      <c r="L270" s="216"/>
      <c r="M270" s="217"/>
      <c r="N270" s="218"/>
      <c r="O270" s="218"/>
      <c r="P270" s="218"/>
      <c r="Q270" s="218"/>
      <c r="R270" s="218"/>
      <c r="S270" s="218"/>
      <c r="T270" s="219"/>
      <c r="AT270" s="220" t="s">
        <v>131</v>
      </c>
      <c r="AU270" s="220" t="s">
        <v>129</v>
      </c>
      <c r="AV270" s="13" t="s">
        <v>129</v>
      </c>
      <c r="AW270" s="13" t="s">
        <v>28</v>
      </c>
      <c r="AX270" s="13" t="s">
        <v>72</v>
      </c>
      <c r="AY270" s="220" t="s">
        <v>122</v>
      </c>
    </row>
    <row r="271" spans="1:65" s="14" customFormat="1" ht="11.25">
      <c r="B271" s="221"/>
      <c r="C271" s="222"/>
      <c r="D271" s="211" t="s">
        <v>131</v>
      </c>
      <c r="E271" s="223" t="s">
        <v>1</v>
      </c>
      <c r="F271" s="224" t="s">
        <v>167</v>
      </c>
      <c r="G271" s="222"/>
      <c r="H271" s="225">
        <v>1084.74</v>
      </c>
      <c r="I271" s="226"/>
      <c r="J271" s="222"/>
      <c r="K271" s="222"/>
      <c r="L271" s="227"/>
      <c r="M271" s="228"/>
      <c r="N271" s="229"/>
      <c r="O271" s="229"/>
      <c r="P271" s="229"/>
      <c r="Q271" s="229"/>
      <c r="R271" s="229"/>
      <c r="S271" s="229"/>
      <c r="T271" s="230"/>
      <c r="AT271" s="231" t="s">
        <v>131</v>
      </c>
      <c r="AU271" s="231" t="s">
        <v>129</v>
      </c>
      <c r="AV271" s="14" t="s">
        <v>128</v>
      </c>
      <c r="AW271" s="14" t="s">
        <v>28</v>
      </c>
      <c r="AX271" s="14" t="s">
        <v>80</v>
      </c>
      <c r="AY271" s="231" t="s">
        <v>122</v>
      </c>
    </row>
    <row r="272" spans="1:65" s="2" customFormat="1" ht="33" customHeight="1">
      <c r="A272" s="34"/>
      <c r="B272" s="35"/>
      <c r="C272" s="195" t="s">
        <v>456</v>
      </c>
      <c r="D272" s="195" t="s">
        <v>124</v>
      </c>
      <c r="E272" s="196" t="s">
        <v>457</v>
      </c>
      <c r="F272" s="197" t="s">
        <v>458</v>
      </c>
      <c r="G272" s="198" t="s">
        <v>127</v>
      </c>
      <c r="H272" s="199">
        <v>592.02</v>
      </c>
      <c r="I272" s="200"/>
      <c r="J272" s="199">
        <f>ROUND(I272*H272,3)</f>
        <v>0</v>
      </c>
      <c r="K272" s="201"/>
      <c r="L272" s="39"/>
      <c r="M272" s="202" t="s">
        <v>1</v>
      </c>
      <c r="N272" s="203" t="s">
        <v>38</v>
      </c>
      <c r="O272" s="75"/>
      <c r="P272" s="204">
        <f>O272*H272</f>
        <v>0</v>
      </c>
      <c r="Q272" s="204">
        <v>9.6680000000000002E-2</v>
      </c>
      <c r="R272" s="204">
        <f>Q272*H272</f>
        <v>57.236493600000003</v>
      </c>
      <c r="S272" s="204">
        <v>0</v>
      </c>
      <c r="T272" s="205">
        <f>S272*H272</f>
        <v>0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R272" s="206" t="s">
        <v>128</v>
      </c>
      <c r="AT272" s="206" t="s">
        <v>124</v>
      </c>
      <c r="AU272" s="206" t="s">
        <v>129</v>
      </c>
      <c r="AY272" s="17" t="s">
        <v>122</v>
      </c>
      <c r="BE272" s="207">
        <f>IF(N272="základná",J272,0)</f>
        <v>0</v>
      </c>
      <c r="BF272" s="207">
        <f>IF(N272="znížená",J272,0)</f>
        <v>0</v>
      </c>
      <c r="BG272" s="207">
        <f>IF(N272="zákl. prenesená",J272,0)</f>
        <v>0</v>
      </c>
      <c r="BH272" s="207">
        <f>IF(N272="zníž. prenesená",J272,0)</f>
        <v>0</v>
      </c>
      <c r="BI272" s="207">
        <f>IF(N272="nulová",J272,0)</f>
        <v>0</v>
      </c>
      <c r="BJ272" s="17" t="s">
        <v>129</v>
      </c>
      <c r="BK272" s="208">
        <f>ROUND(I272*H272,3)</f>
        <v>0</v>
      </c>
      <c r="BL272" s="17" t="s">
        <v>128</v>
      </c>
      <c r="BM272" s="206" t="s">
        <v>459</v>
      </c>
    </row>
    <row r="273" spans="1:65" s="13" customFormat="1" ht="11.25">
      <c r="B273" s="209"/>
      <c r="C273" s="210"/>
      <c r="D273" s="211" t="s">
        <v>131</v>
      </c>
      <c r="E273" s="212" t="s">
        <v>1</v>
      </c>
      <c r="F273" s="213" t="s">
        <v>460</v>
      </c>
      <c r="G273" s="210"/>
      <c r="H273" s="214">
        <v>436.6</v>
      </c>
      <c r="I273" s="215"/>
      <c r="J273" s="210"/>
      <c r="K273" s="210"/>
      <c r="L273" s="216"/>
      <c r="M273" s="217"/>
      <c r="N273" s="218"/>
      <c r="O273" s="218"/>
      <c r="P273" s="218"/>
      <c r="Q273" s="218"/>
      <c r="R273" s="218"/>
      <c r="S273" s="218"/>
      <c r="T273" s="219"/>
      <c r="AT273" s="220" t="s">
        <v>131</v>
      </c>
      <c r="AU273" s="220" t="s">
        <v>129</v>
      </c>
      <c r="AV273" s="13" t="s">
        <v>129</v>
      </c>
      <c r="AW273" s="13" t="s">
        <v>28</v>
      </c>
      <c r="AX273" s="13" t="s">
        <v>72</v>
      </c>
      <c r="AY273" s="220" t="s">
        <v>122</v>
      </c>
    </row>
    <row r="274" spans="1:65" s="13" customFormat="1" ht="11.25">
      <c r="B274" s="209"/>
      <c r="C274" s="210"/>
      <c r="D274" s="211" t="s">
        <v>131</v>
      </c>
      <c r="E274" s="212" t="s">
        <v>1</v>
      </c>
      <c r="F274" s="213" t="s">
        <v>461</v>
      </c>
      <c r="G274" s="210"/>
      <c r="H274" s="214">
        <v>155.41999999999999</v>
      </c>
      <c r="I274" s="215"/>
      <c r="J274" s="210"/>
      <c r="K274" s="210"/>
      <c r="L274" s="216"/>
      <c r="M274" s="217"/>
      <c r="N274" s="218"/>
      <c r="O274" s="218"/>
      <c r="P274" s="218"/>
      <c r="Q274" s="218"/>
      <c r="R274" s="218"/>
      <c r="S274" s="218"/>
      <c r="T274" s="219"/>
      <c r="AT274" s="220" t="s">
        <v>131</v>
      </c>
      <c r="AU274" s="220" t="s">
        <v>129</v>
      </c>
      <c r="AV274" s="13" t="s">
        <v>129</v>
      </c>
      <c r="AW274" s="13" t="s">
        <v>28</v>
      </c>
      <c r="AX274" s="13" t="s">
        <v>72</v>
      </c>
      <c r="AY274" s="220" t="s">
        <v>122</v>
      </c>
    </row>
    <row r="275" spans="1:65" s="14" customFormat="1" ht="11.25">
      <c r="B275" s="221"/>
      <c r="C275" s="222"/>
      <c r="D275" s="211" t="s">
        <v>131</v>
      </c>
      <c r="E275" s="223" t="s">
        <v>1</v>
      </c>
      <c r="F275" s="224" t="s">
        <v>167</v>
      </c>
      <c r="G275" s="222"/>
      <c r="H275" s="225">
        <v>592.02</v>
      </c>
      <c r="I275" s="226"/>
      <c r="J275" s="222"/>
      <c r="K275" s="222"/>
      <c r="L275" s="227"/>
      <c r="M275" s="228"/>
      <c r="N275" s="229"/>
      <c r="O275" s="229"/>
      <c r="P275" s="229"/>
      <c r="Q275" s="229"/>
      <c r="R275" s="229"/>
      <c r="S275" s="229"/>
      <c r="T275" s="230"/>
      <c r="AT275" s="231" t="s">
        <v>131</v>
      </c>
      <c r="AU275" s="231" t="s">
        <v>129</v>
      </c>
      <c r="AV275" s="14" t="s">
        <v>128</v>
      </c>
      <c r="AW275" s="14" t="s">
        <v>28</v>
      </c>
      <c r="AX275" s="14" t="s">
        <v>80</v>
      </c>
      <c r="AY275" s="231" t="s">
        <v>122</v>
      </c>
    </row>
    <row r="276" spans="1:65" s="2" customFormat="1" ht="37.9" customHeight="1">
      <c r="A276" s="34"/>
      <c r="B276" s="35"/>
      <c r="C276" s="195" t="s">
        <v>462</v>
      </c>
      <c r="D276" s="195" t="s">
        <v>124</v>
      </c>
      <c r="E276" s="196" t="s">
        <v>463</v>
      </c>
      <c r="F276" s="197" t="s">
        <v>464</v>
      </c>
      <c r="G276" s="198" t="s">
        <v>127</v>
      </c>
      <c r="H276" s="199">
        <v>337.3</v>
      </c>
      <c r="I276" s="200"/>
      <c r="J276" s="199">
        <f>ROUND(I276*H276,3)</f>
        <v>0</v>
      </c>
      <c r="K276" s="201"/>
      <c r="L276" s="39"/>
      <c r="M276" s="202" t="s">
        <v>1</v>
      </c>
      <c r="N276" s="203" t="s">
        <v>38</v>
      </c>
      <c r="O276" s="75"/>
      <c r="P276" s="204">
        <f>O276*H276</f>
        <v>0</v>
      </c>
      <c r="Q276" s="204">
        <v>0.15559000000000001</v>
      </c>
      <c r="R276" s="204">
        <f>Q276*H276</f>
        <v>52.480507000000003</v>
      </c>
      <c r="S276" s="204">
        <v>0</v>
      </c>
      <c r="T276" s="205">
        <f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206" t="s">
        <v>128</v>
      </c>
      <c r="AT276" s="206" t="s">
        <v>124</v>
      </c>
      <c r="AU276" s="206" t="s">
        <v>129</v>
      </c>
      <c r="AY276" s="17" t="s">
        <v>122</v>
      </c>
      <c r="BE276" s="207">
        <f>IF(N276="základná",J276,0)</f>
        <v>0</v>
      </c>
      <c r="BF276" s="207">
        <f>IF(N276="znížená",J276,0)</f>
        <v>0</v>
      </c>
      <c r="BG276" s="207">
        <f>IF(N276="zákl. prenesená",J276,0)</f>
        <v>0</v>
      </c>
      <c r="BH276" s="207">
        <f>IF(N276="zníž. prenesená",J276,0)</f>
        <v>0</v>
      </c>
      <c r="BI276" s="207">
        <f>IF(N276="nulová",J276,0)</f>
        <v>0</v>
      </c>
      <c r="BJ276" s="17" t="s">
        <v>129</v>
      </c>
      <c r="BK276" s="208">
        <f>ROUND(I276*H276,3)</f>
        <v>0</v>
      </c>
      <c r="BL276" s="17" t="s">
        <v>128</v>
      </c>
      <c r="BM276" s="206" t="s">
        <v>465</v>
      </c>
    </row>
    <row r="277" spans="1:65" s="13" customFormat="1" ht="11.25">
      <c r="B277" s="209"/>
      <c r="C277" s="210"/>
      <c r="D277" s="211" t="s">
        <v>131</v>
      </c>
      <c r="E277" s="212" t="s">
        <v>1</v>
      </c>
      <c r="F277" s="213" t="s">
        <v>466</v>
      </c>
      <c r="G277" s="210"/>
      <c r="H277" s="214">
        <v>337.3</v>
      </c>
      <c r="I277" s="215"/>
      <c r="J277" s="210"/>
      <c r="K277" s="210"/>
      <c r="L277" s="216"/>
      <c r="M277" s="217"/>
      <c r="N277" s="218"/>
      <c r="O277" s="218"/>
      <c r="P277" s="218"/>
      <c r="Q277" s="218"/>
      <c r="R277" s="218"/>
      <c r="S277" s="218"/>
      <c r="T277" s="219"/>
      <c r="AT277" s="220" t="s">
        <v>131</v>
      </c>
      <c r="AU277" s="220" t="s">
        <v>129</v>
      </c>
      <c r="AV277" s="13" t="s">
        <v>129</v>
      </c>
      <c r="AW277" s="13" t="s">
        <v>28</v>
      </c>
      <c r="AX277" s="13" t="s">
        <v>80</v>
      </c>
      <c r="AY277" s="220" t="s">
        <v>122</v>
      </c>
    </row>
    <row r="278" spans="1:65" s="2" customFormat="1" ht="33" customHeight="1">
      <c r="A278" s="34"/>
      <c r="B278" s="35"/>
      <c r="C278" s="195" t="s">
        <v>467</v>
      </c>
      <c r="D278" s="195" t="s">
        <v>124</v>
      </c>
      <c r="E278" s="196" t="s">
        <v>468</v>
      </c>
      <c r="F278" s="197" t="s">
        <v>469</v>
      </c>
      <c r="G278" s="198" t="s">
        <v>127</v>
      </c>
      <c r="H278" s="199">
        <v>201.6</v>
      </c>
      <c r="I278" s="200"/>
      <c r="J278" s="199">
        <f>ROUND(I278*H278,3)</f>
        <v>0</v>
      </c>
      <c r="K278" s="201"/>
      <c r="L278" s="39"/>
      <c r="M278" s="202" t="s">
        <v>1</v>
      </c>
      <c r="N278" s="203" t="s">
        <v>38</v>
      </c>
      <c r="O278" s="75"/>
      <c r="P278" s="204">
        <f>O278*H278</f>
        <v>0</v>
      </c>
      <c r="Q278" s="204">
        <v>0.20746000000000001</v>
      </c>
      <c r="R278" s="204">
        <f>Q278*H278</f>
        <v>41.823936000000003</v>
      </c>
      <c r="S278" s="204">
        <v>0</v>
      </c>
      <c r="T278" s="205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206" t="s">
        <v>128</v>
      </c>
      <c r="AT278" s="206" t="s">
        <v>124</v>
      </c>
      <c r="AU278" s="206" t="s">
        <v>129</v>
      </c>
      <c r="AY278" s="17" t="s">
        <v>122</v>
      </c>
      <c r="BE278" s="207">
        <f>IF(N278="základná",J278,0)</f>
        <v>0</v>
      </c>
      <c r="BF278" s="207">
        <f>IF(N278="znížená",J278,0)</f>
        <v>0</v>
      </c>
      <c r="BG278" s="207">
        <f>IF(N278="zákl. prenesená",J278,0)</f>
        <v>0</v>
      </c>
      <c r="BH278" s="207">
        <f>IF(N278="zníž. prenesená",J278,0)</f>
        <v>0</v>
      </c>
      <c r="BI278" s="207">
        <f>IF(N278="nulová",J278,0)</f>
        <v>0</v>
      </c>
      <c r="BJ278" s="17" t="s">
        <v>129</v>
      </c>
      <c r="BK278" s="208">
        <f>ROUND(I278*H278,3)</f>
        <v>0</v>
      </c>
      <c r="BL278" s="17" t="s">
        <v>128</v>
      </c>
      <c r="BM278" s="206" t="s">
        <v>470</v>
      </c>
    </row>
    <row r="279" spans="1:65" s="13" customFormat="1" ht="11.25">
      <c r="B279" s="209"/>
      <c r="C279" s="210"/>
      <c r="D279" s="211" t="s">
        <v>131</v>
      </c>
      <c r="E279" s="212" t="s">
        <v>1</v>
      </c>
      <c r="F279" s="213" t="s">
        <v>471</v>
      </c>
      <c r="G279" s="210"/>
      <c r="H279" s="214">
        <v>201.6</v>
      </c>
      <c r="I279" s="215"/>
      <c r="J279" s="210"/>
      <c r="K279" s="210"/>
      <c r="L279" s="216"/>
      <c r="M279" s="217"/>
      <c r="N279" s="218"/>
      <c r="O279" s="218"/>
      <c r="P279" s="218"/>
      <c r="Q279" s="218"/>
      <c r="R279" s="218"/>
      <c r="S279" s="218"/>
      <c r="T279" s="219"/>
      <c r="AT279" s="220" t="s">
        <v>131</v>
      </c>
      <c r="AU279" s="220" t="s">
        <v>129</v>
      </c>
      <c r="AV279" s="13" t="s">
        <v>129</v>
      </c>
      <c r="AW279" s="13" t="s">
        <v>28</v>
      </c>
      <c r="AX279" s="13" t="s">
        <v>80</v>
      </c>
      <c r="AY279" s="220" t="s">
        <v>122</v>
      </c>
    </row>
    <row r="280" spans="1:65" s="2" customFormat="1" ht="24.2" customHeight="1">
      <c r="A280" s="34"/>
      <c r="B280" s="35"/>
      <c r="C280" s="195" t="s">
        <v>472</v>
      </c>
      <c r="D280" s="195" t="s">
        <v>124</v>
      </c>
      <c r="E280" s="196" t="s">
        <v>473</v>
      </c>
      <c r="F280" s="197" t="s">
        <v>474</v>
      </c>
      <c r="G280" s="198" t="s">
        <v>127</v>
      </c>
      <c r="H280" s="199">
        <v>155.41999999999999</v>
      </c>
      <c r="I280" s="200"/>
      <c r="J280" s="199">
        <f>ROUND(I280*H280,3)</f>
        <v>0</v>
      </c>
      <c r="K280" s="201"/>
      <c r="L280" s="39"/>
      <c r="M280" s="202" t="s">
        <v>1</v>
      </c>
      <c r="N280" s="203" t="s">
        <v>38</v>
      </c>
      <c r="O280" s="75"/>
      <c r="P280" s="204">
        <f>O280*H280</f>
        <v>0</v>
      </c>
      <c r="Q280" s="204">
        <v>0.11022</v>
      </c>
      <c r="R280" s="204">
        <f>Q280*H280</f>
        <v>17.130392399999998</v>
      </c>
      <c r="S280" s="204">
        <v>0</v>
      </c>
      <c r="T280" s="205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206" t="s">
        <v>128</v>
      </c>
      <c r="AT280" s="206" t="s">
        <v>124</v>
      </c>
      <c r="AU280" s="206" t="s">
        <v>129</v>
      </c>
      <c r="AY280" s="17" t="s">
        <v>122</v>
      </c>
      <c r="BE280" s="207">
        <f>IF(N280="základná",J280,0)</f>
        <v>0</v>
      </c>
      <c r="BF280" s="207">
        <f>IF(N280="znížená",J280,0)</f>
        <v>0</v>
      </c>
      <c r="BG280" s="207">
        <f>IF(N280="zákl. prenesená",J280,0)</f>
        <v>0</v>
      </c>
      <c r="BH280" s="207">
        <f>IF(N280="zníž. prenesená",J280,0)</f>
        <v>0</v>
      </c>
      <c r="BI280" s="207">
        <f>IF(N280="nulová",J280,0)</f>
        <v>0</v>
      </c>
      <c r="BJ280" s="17" t="s">
        <v>129</v>
      </c>
      <c r="BK280" s="208">
        <f>ROUND(I280*H280,3)</f>
        <v>0</v>
      </c>
      <c r="BL280" s="17" t="s">
        <v>128</v>
      </c>
      <c r="BM280" s="206" t="s">
        <v>475</v>
      </c>
    </row>
    <row r="281" spans="1:65" s="13" customFormat="1" ht="11.25">
      <c r="B281" s="209"/>
      <c r="C281" s="210"/>
      <c r="D281" s="211" t="s">
        <v>131</v>
      </c>
      <c r="E281" s="212" t="s">
        <v>1</v>
      </c>
      <c r="F281" s="213" t="s">
        <v>476</v>
      </c>
      <c r="G281" s="210"/>
      <c r="H281" s="214">
        <v>155.41999999999999</v>
      </c>
      <c r="I281" s="215"/>
      <c r="J281" s="210"/>
      <c r="K281" s="210"/>
      <c r="L281" s="216"/>
      <c r="M281" s="217"/>
      <c r="N281" s="218"/>
      <c r="O281" s="218"/>
      <c r="P281" s="218"/>
      <c r="Q281" s="218"/>
      <c r="R281" s="218"/>
      <c r="S281" s="218"/>
      <c r="T281" s="219"/>
      <c r="AT281" s="220" t="s">
        <v>131</v>
      </c>
      <c r="AU281" s="220" t="s">
        <v>129</v>
      </c>
      <c r="AV281" s="13" t="s">
        <v>129</v>
      </c>
      <c r="AW281" s="13" t="s">
        <v>28</v>
      </c>
      <c r="AX281" s="13" t="s">
        <v>80</v>
      </c>
      <c r="AY281" s="220" t="s">
        <v>122</v>
      </c>
    </row>
    <row r="282" spans="1:65" s="2" customFormat="1" ht="33" customHeight="1">
      <c r="A282" s="34"/>
      <c r="B282" s="35"/>
      <c r="C282" s="195" t="s">
        <v>477</v>
      </c>
      <c r="D282" s="195" t="s">
        <v>124</v>
      </c>
      <c r="E282" s="196" t="s">
        <v>478</v>
      </c>
      <c r="F282" s="197" t="s">
        <v>479</v>
      </c>
      <c r="G282" s="198" t="s">
        <v>233</v>
      </c>
      <c r="H282" s="199">
        <v>137</v>
      </c>
      <c r="I282" s="200"/>
      <c r="J282" s="199">
        <f>ROUND(I282*H282,3)</f>
        <v>0</v>
      </c>
      <c r="K282" s="201"/>
      <c r="L282" s="39"/>
      <c r="M282" s="202" t="s">
        <v>1</v>
      </c>
      <c r="N282" s="203" t="s">
        <v>38</v>
      </c>
      <c r="O282" s="75"/>
      <c r="P282" s="204">
        <f>O282*H282</f>
        <v>0</v>
      </c>
      <c r="Q282" s="204">
        <v>2.2399999999999998E-3</v>
      </c>
      <c r="R282" s="204">
        <f>Q282*H282</f>
        <v>0.30687999999999999</v>
      </c>
      <c r="S282" s="204">
        <v>0</v>
      </c>
      <c r="T282" s="205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206" t="s">
        <v>128</v>
      </c>
      <c r="AT282" s="206" t="s">
        <v>124</v>
      </c>
      <c r="AU282" s="206" t="s">
        <v>129</v>
      </c>
      <c r="AY282" s="17" t="s">
        <v>122</v>
      </c>
      <c r="BE282" s="207">
        <f>IF(N282="základná",J282,0)</f>
        <v>0</v>
      </c>
      <c r="BF282" s="207">
        <f>IF(N282="znížená",J282,0)</f>
        <v>0</v>
      </c>
      <c r="BG282" s="207">
        <f>IF(N282="zákl. prenesená",J282,0)</f>
        <v>0</v>
      </c>
      <c r="BH282" s="207">
        <f>IF(N282="zníž. prenesená",J282,0)</f>
        <v>0</v>
      </c>
      <c r="BI282" s="207">
        <f>IF(N282="nulová",J282,0)</f>
        <v>0</v>
      </c>
      <c r="BJ282" s="17" t="s">
        <v>129</v>
      </c>
      <c r="BK282" s="208">
        <f>ROUND(I282*H282,3)</f>
        <v>0</v>
      </c>
      <c r="BL282" s="17" t="s">
        <v>128</v>
      </c>
      <c r="BM282" s="206" t="s">
        <v>480</v>
      </c>
    </row>
    <row r="283" spans="1:65" s="15" customFormat="1" ht="11.25">
      <c r="B283" s="242"/>
      <c r="C283" s="243"/>
      <c r="D283" s="211" t="s">
        <v>131</v>
      </c>
      <c r="E283" s="244" t="s">
        <v>1</v>
      </c>
      <c r="F283" s="245" t="s">
        <v>481</v>
      </c>
      <c r="G283" s="243"/>
      <c r="H283" s="244" t="s">
        <v>1</v>
      </c>
      <c r="I283" s="246"/>
      <c r="J283" s="243"/>
      <c r="K283" s="243"/>
      <c r="L283" s="247"/>
      <c r="M283" s="248"/>
      <c r="N283" s="249"/>
      <c r="O283" s="249"/>
      <c r="P283" s="249"/>
      <c r="Q283" s="249"/>
      <c r="R283" s="249"/>
      <c r="S283" s="249"/>
      <c r="T283" s="250"/>
      <c r="AT283" s="251" t="s">
        <v>131</v>
      </c>
      <c r="AU283" s="251" t="s">
        <v>129</v>
      </c>
      <c r="AV283" s="15" t="s">
        <v>80</v>
      </c>
      <c r="AW283" s="15" t="s">
        <v>28</v>
      </c>
      <c r="AX283" s="15" t="s">
        <v>72</v>
      </c>
      <c r="AY283" s="251" t="s">
        <v>122</v>
      </c>
    </row>
    <row r="284" spans="1:65" s="13" customFormat="1" ht="11.25">
      <c r="B284" s="209"/>
      <c r="C284" s="210"/>
      <c r="D284" s="211" t="s">
        <v>131</v>
      </c>
      <c r="E284" s="212" t="s">
        <v>1</v>
      </c>
      <c r="F284" s="213" t="s">
        <v>482</v>
      </c>
      <c r="G284" s="210"/>
      <c r="H284" s="214">
        <v>60</v>
      </c>
      <c r="I284" s="215"/>
      <c r="J284" s="210"/>
      <c r="K284" s="210"/>
      <c r="L284" s="216"/>
      <c r="M284" s="217"/>
      <c r="N284" s="218"/>
      <c r="O284" s="218"/>
      <c r="P284" s="218"/>
      <c r="Q284" s="218"/>
      <c r="R284" s="218"/>
      <c r="S284" s="218"/>
      <c r="T284" s="219"/>
      <c r="AT284" s="220" t="s">
        <v>131</v>
      </c>
      <c r="AU284" s="220" t="s">
        <v>129</v>
      </c>
      <c r="AV284" s="13" t="s">
        <v>129</v>
      </c>
      <c r="AW284" s="13" t="s">
        <v>28</v>
      </c>
      <c r="AX284" s="13" t="s">
        <v>72</v>
      </c>
      <c r="AY284" s="220" t="s">
        <v>122</v>
      </c>
    </row>
    <row r="285" spans="1:65" s="13" customFormat="1" ht="11.25">
      <c r="B285" s="209"/>
      <c r="C285" s="210"/>
      <c r="D285" s="211" t="s">
        <v>131</v>
      </c>
      <c r="E285" s="212" t="s">
        <v>1</v>
      </c>
      <c r="F285" s="213" t="s">
        <v>483</v>
      </c>
      <c r="G285" s="210"/>
      <c r="H285" s="214">
        <v>45</v>
      </c>
      <c r="I285" s="215"/>
      <c r="J285" s="210"/>
      <c r="K285" s="210"/>
      <c r="L285" s="216"/>
      <c r="M285" s="217"/>
      <c r="N285" s="218"/>
      <c r="O285" s="218"/>
      <c r="P285" s="218"/>
      <c r="Q285" s="218"/>
      <c r="R285" s="218"/>
      <c r="S285" s="218"/>
      <c r="T285" s="219"/>
      <c r="AT285" s="220" t="s">
        <v>131</v>
      </c>
      <c r="AU285" s="220" t="s">
        <v>129</v>
      </c>
      <c r="AV285" s="13" t="s">
        <v>129</v>
      </c>
      <c r="AW285" s="13" t="s">
        <v>28</v>
      </c>
      <c r="AX285" s="13" t="s">
        <v>72</v>
      </c>
      <c r="AY285" s="220" t="s">
        <v>122</v>
      </c>
    </row>
    <row r="286" spans="1:65" s="13" customFormat="1" ht="11.25">
      <c r="B286" s="209"/>
      <c r="C286" s="210"/>
      <c r="D286" s="211" t="s">
        <v>131</v>
      </c>
      <c r="E286" s="212" t="s">
        <v>1</v>
      </c>
      <c r="F286" s="213" t="s">
        <v>484</v>
      </c>
      <c r="G286" s="210"/>
      <c r="H286" s="214">
        <v>32</v>
      </c>
      <c r="I286" s="215"/>
      <c r="J286" s="210"/>
      <c r="K286" s="210"/>
      <c r="L286" s="216"/>
      <c r="M286" s="217"/>
      <c r="N286" s="218"/>
      <c r="O286" s="218"/>
      <c r="P286" s="218"/>
      <c r="Q286" s="218"/>
      <c r="R286" s="218"/>
      <c r="S286" s="218"/>
      <c r="T286" s="219"/>
      <c r="AT286" s="220" t="s">
        <v>131</v>
      </c>
      <c r="AU286" s="220" t="s">
        <v>129</v>
      </c>
      <c r="AV286" s="13" t="s">
        <v>129</v>
      </c>
      <c r="AW286" s="13" t="s">
        <v>28</v>
      </c>
      <c r="AX286" s="13" t="s">
        <v>72</v>
      </c>
      <c r="AY286" s="220" t="s">
        <v>122</v>
      </c>
    </row>
    <row r="287" spans="1:65" s="14" customFormat="1" ht="11.25">
      <c r="B287" s="221"/>
      <c r="C287" s="222"/>
      <c r="D287" s="211" t="s">
        <v>131</v>
      </c>
      <c r="E287" s="223" t="s">
        <v>1</v>
      </c>
      <c r="F287" s="224" t="s">
        <v>167</v>
      </c>
      <c r="G287" s="222"/>
      <c r="H287" s="225">
        <v>137</v>
      </c>
      <c r="I287" s="226"/>
      <c r="J287" s="222"/>
      <c r="K287" s="222"/>
      <c r="L287" s="227"/>
      <c r="M287" s="228"/>
      <c r="N287" s="229"/>
      <c r="O287" s="229"/>
      <c r="P287" s="229"/>
      <c r="Q287" s="229"/>
      <c r="R287" s="229"/>
      <c r="S287" s="229"/>
      <c r="T287" s="230"/>
      <c r="AT287" s="231" t="s">
        <v>131</v>
      </c>
      <c r="AU287" s="231" t="s">
        <v>129</v>
      </c>
      <c r="AV287" s="14" t="s">
        <v>128</v>
      </c>
      <c r="AW287" s="14" t="s">
        <v>28</v>
      </c>
      <c r="AX287" s="14" t="s">
        <v>80</v>
      </c>
      <c r="AY287" s="231" t="s">
        <v>122</v>
      </c>
    </row>
    <row r="288" spans="1:65" s="12" customFormat="1" ht="22.9" customHeight="1">
      <c r="B288" s="179"/>
      <c r="C288" s="180"/>
      <c r="D288" s="181" t="s">
        <v>71</v>
      </c>
      <c r="E288" s="193" t="s">
        <v>151</v>
      </c>
      <c r="F288" s="193" t="s">
        <v>485</v>
      </c>
      <c r="G288" s="180"/>
      <c r="H288" s="180"/>
      <c r="I288" s="183"/>
      <c r="J288" s="194">
        <f>BK288</f>
        <v>0</v>
      </c>
      <c r="K288" s="180"/>
      <c r="L288" s="185"/>
      <c r="M288" s="186"/>
      <c r="N288" s="187"/>
      <c r="O288" s="187"/>
      <c r="P288" s="188">
        <f>SUM(P289:P290)</f>
        <v>0</v>
      </c>
      <c r="Q288" s="187"/>
      <c r="R288" s="188">
        <f>SUM(R289:R290)</f>
        <v>7.7658000000000005E-2</v>
      </c>
      <c r="S288" s="187"/>
      <c r="T288" s="189">
        <f>SUM(T289:T290)</f>
        <v>0</v>
      </c>
      <c r="AR288" s="190" t="s">
        <v>80</v>
      </c>
      <c r="AT288" s="191" t="s">
        <v>71</v>
      </c>
      <c r="AU288" s="191" t="s">
        <v>80</v>
      </c>
      <c r="AY288" s="190" t="s">
        <v>122</v>
      </c>
      <c r="BK288" s="192">
        <f>SUM(BK289:BK290)</f>
        <v>0</v>
      </c>
    </row>
    <row r="289" spans="1:65" s="2" customFormat="1" ht="24.2" customHeight="1">
      <c r="A289" s="34"/>
      <c r="B289" s="35"/>
      <c r="C289" s="195" t="s">
        <v>486</v>
      </c>
      <c r="D289" s="195" t="s">
        <v>124</v>
      </c>
      <c r="E289" s="196" t="s">
        <v>487</v>
      </c>
      <c r="F289" s="197" t="s">
        <v>488</v>
      </c>
      <c r="G289" s="198" t="s">
        <v>127</v>
      </c>
      <c r="H289" s="199">
        <v>184.9</v>
      </c>
      <c r="I289" s="200"/>
      <c r="J289" s="199">
        <f>ROUND(I289*H289,3)</f>
        <v>0</v>
      </c>
      <c r="K289" s="201"/>
      <c r="L289" s="39"/>
      <c r="M289" s="202" t="s">
        <v>1</v>
      </c>
      <c r="N289" s="203" t="s">
        <v>38</v>
      </c>
      <c r="O289" s="75"/>
      <c r="P289" s="204">
        <f>O289*H289</f>
        <v>0</v>
      </c>
      <c r="Q289" s="204">
        <v>4.2000000000000002E-4</v>
      </c>
      <c r="R289" s="204">
        <f>Q289*H289</f>
        <v>7.7658000000000005E-2</v>
      </c>
      <c r="S289" s="204">
        <v>0</v>
      </c>
      <c r="T289" s="205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206" t="s">
        <v>128</v>
      </c>
      <c r="AT289" s="206" t="s">
        <v>124</v>
      </c>
      <c r="AU289" s="206" t="s">
        <v>129</v>
      </c>
      <c r="AY289" s="17" t="s">
        <v>122</v>
      </c>
      <c r="BE289" s="207">
        <f>IF(N289="základná",J289,0)</f>
        <v>0</v>
      </c>
      <c r="BF289" s="207">
        <f>IF(N289="znížená",J289,0)</f>
        <v>0</v>
      </c>
      <c r="BG289" s="207">
        <f>IF(N289="zákl. prenesená",J289,0)</f>
        <v>0</v>
      </c>
      <c r="BH289" s="207">
        <f>IF(N289="zníž. prenesená",J289,0)</f>
        <v>0</v>
      </c>
      <c r="BI289" s="207">
        <f>IF(N289="nulová",J289,0)</f>
        <v>0</v>
      </c>
      <c r="BJ289" s="17" t="s">
        <v>129</v>
      </c>
      <c r="BK289" s="208">
        <f>ROUND(I289*H289,3)</f>
        <v>0</v>
      </c>
      <c r="BL289" s="17" t="s">
        <v>128</v>
      </c>
      <c r="BM289" s="206" t="s">
        <v>489</v>
      </c>
    </row>
    <row r="290" spans="1:65" s="13" customFormat="1" ht="11.25">
      <c r="B290" s="209"/>
      <c r="C290" s="210"/>
      <c r="D290" s="211" t="s">
        <v>131</v>
      </c>
      <c r="E290" s="212" t="s">
        <v>1</v>
      </c>
      <c r="F290" s="213" t="s">
        <v>490</v>
      </c>
      <c r="G290" s="210"/>
      <c r="H290" s="214">
        <v>184.9</v>
      </c>
      <c r="I290" s="215"/>
      <c r="J290" s="210"/>
      <c r="K290" s="210"/>
      <c r="L290" s="216"/>
      <c r="M290" s="217"/>
      <c r="N290" s="218"/>
      <c r="O290" s="218"/>
      <c r="P290" s="218"/>
      <c r="Q290" s="218"/>
      <c r="R290" s="218"/>
      <c r="S290" s="218"/>
      <c r="T290" s="219"/>
      <c r="AT290" s="220" t="s">
        <v>131</v>
      </c>
      <c r="AU290" s="220" t="s">
        <v>129</v>
      </c>
      <c r="AV290" s="13" t="s">
        <v>129</v>
      </c>
      <c r="AW290" s="13" t="s">
        <v>28</v>
      </c>
      <c r="AX290" s="13" t="s">
        <v>80</v>
      </c>
      <c r="AY290" s="220" t="s">
        <v>122</v>
      </c>
    </row>
    <row r="291" spans="1:65" s="12" customFormat="1" ht="22.9" customHeight="1">
      <c r="B291" s="179"/>
      <c r="C291" s="180"/>
      <c r="D291" s="181" t="s">
        <v>71</v>
      </c>
      <c r="E291" s="193" t="s">
        <v>162</v>
      </c>
      <c r="F291" s="193" t="s">
        <v>491</v>
      </c>
      <c r="G291" s="180"/>
      <c r="H291" s="180"/>
      <c r="I291" s="183"/>
      <c r="J291" s="194">
        <f>BK291</f>
        <v>0</v>
      </c>
      <c r="K291" s="180"/>
      <c r="L291" s="185"/>
      <c r="M291" s="186"/>
      <c r="N291" s="187"/>
      <c r="O291" s="187"/>
      <c r="P291" s="188">
        <f>SUM(P292:P300)</f>
        <v>0</v>
      </c>
      <c r="Q291" s="187"/>
      <c r="R291" s="188">
        <f>SUM(R292:R300)</f>
        <v>8.5900599999999994E-2</v>
      </c>
      <c r="S291" s="187"/>
      <c r="T291" s="189">
        <f>SUM(T292:T300)</f>
        <v>0</v>
      </c>
      <c r="AR291" s="190" t="s">
        <v>80</v>
      </c>
      <c r="AT291" s="191" t="s">
        <v>71</v>
      </c>
      <c r="AU291" s="191" t="s">
        <v>80</v>
      </c>
      <c r="AY291" s="190" t="s">
        <v>122</v>
      </c>
      <c r="BK291" s="192">
        <f>SUM(BK292:BK300)</f>
        <v>0</v>
      </c>
    </row>
    <row r="292" spans="1:65" s="2" customFormat="1" ht="24.2" customHeight="1">
      <c r="A292" s="34"/>
      <c r="B292" s="35"/>
      <c r="C292" s="195" t="s">
        <v>492</v>
      </c>
      <c r="D292" s="195" t="s">
        <v>124</v>
      </c>
      <c r="E292" s="196" t="s">
        <v>493</v>
      </c>
      <c r="F292" s="197" t="s">
        <v>494</v>
      </c>
      <c r="G292" s="198" t="s">
        <v>233</v>
      </c>
      <c r="H292" s="199">
        <v>0.5</v>
      </c>
      <c r="I292" s="200"/>
      <c r="J292" s="199">
        <f>ROUND(I292*H292,3)</f>
        <v>0</v>
      </c>
      <c r="K292" s="201"/>
      <c r="L292" s="39"/>
      <c r="M292" s="202" t="s">
        <v>1</v>
      </c>
      <c r="N292" s="203" t="s">
        <v>38</v>
      </c>
      <c r="O292" s="75"/>
      <c r="P292" s="204">
        <f>O292*H292</f>
        <v>0</v>
      </c>
      <c r="Q292" s="204">
        <v>1.0000000000000001E-5</v>
      </c>
      <c r="R292" s="204">
        <f>Q292*H292</f>
        <v>5.0000000000000004E-6</v>
      </c>
      <c r="S292" s="204">
        <v>0</v>
      </c>
      <c r="T292" s="205">
        <f>S292*H292</f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206" t="s">
        <v>128</v>
      </c>
      <c r="AT292" s="206" t="s">
        <v>124</v>
      </c>
      <c r="AU292" s="206" t="s">
        <v>129</v>
      </c>
      <c r="AY292" s="17" t="s">
        <v>122</v>
      </c>
      <c r="BE292" s="207">
        <f>IF(N292="základná",J292,0)</f>
        <v>0</v>
      </c>
      <c r="BF292" s="207">
        <f>IF(N292="znížená",J292,0)</f>
        <v>0</v>
      </c>
      <c r="BG292" s="207">
        <f>IF(N292="zákl. prenesená",J292,0)</f>
        <v>0</v>
      </c>
      <c r="BH292" s="207">
        <f>IF(N292="zníž. prenesená",J292,0)</f>
        <v>0</v>
      </c>
      <c r="BI292" s="207">
        <f>IF(N292="nulová",J292,0)</f>
        <v>0</v>
      </c>
      <c r="BJ292" s="17" t="s">
        <v>129</v>
      </c>
      <c r="BK292" s="208">
        <f>ROUND(I292*H292,3)</f>
        <v>0</v>
      </c>
      <c r="BL292" s="17" t="s">
        <v>128</v>
      </c>
      <c r="BM292" s="206" t="s">
        <v>495</v>
      </c>
    </row>
    <row r="293" spans="1:65" s="13" customFormat="1" ht="11.25">
      <c r="B293" s="209"/>
      <c r="C293" s="210"/>
      <c r="D293" s="211" t="s">
        <v>131</v>
      </c>
      <c r="E293" s="212" t="s">
        <v>1</v>
      </c>
      <c r="F293" s="213" t="s">
        <v>496</v>
      </c>
      <c r="G293" s="210"/>
      <c r="H293" s="214">
        <v>0.5</v>
      </c>
      <c r="I293" s="215"/>
      <c r="J293" s="210"/>
      <c r="K293" s="210"/>
      <c r="L293" s="216"/>
      <c r="M293" s="217"/>
      <c r="N293" s="218"/>
      <c r="O293" s="218"/>
      <c r="P293" s="218"/>
      <c r="Q293" s="218"/>
      <c r="R293" s="218"/>
      <c r="S293" s="218"/>
      <c r="T293" s="219"/>
      <c r="AT293" s="220" t="s">
        <v>131</v>
      </c>
      <c r="AU293" s="220" t="s">
        <v>129</v>
      </c>
      <c r="AV293" s="13" t="s">
        <v>129</v>
      </c>
      <c r="AW293" s="13" t="s">
        <v>28</v>
      </c>
      <c r="AX293" s="13" t="s">
        <v>80</v>
      </c>
      <c r="AY293" s="220" t="s">
        <v>122</v>
      </c>
    </row>
    <row r="294" spans="1:65" s="2" customFormat="1" ht="33" customHeight="1">
      <c r="A294" s="34"/>
      <c r="B294" s="35"/>
      <c r="C294" s="232" t="s">
        <v>497</v>
      </c>
      <c r="D294" s="232" t="s">
        <v>210</v>
      </c>
      <c r="E294" s="233" t="s">
        <v>498</v>
      </c>
      <c r="F294" s="234" t="s">
        <v>499</v>
      </c>
      <c r="G294" s="235" t="s">
        <v>247</v>
      </c>
      <c r="H294" s="236">
        <v>0.1</v>
      </c>
      <c r="I294" s="237"/>
      <c r="J294" s="236">
        <f>ROUND(I294*H294,3)</f>
        <v>0</v>
      </c>
      <c r="K294" s="238"/>
      <c r="L294" s="239"/>
      <c r="M294" s="240" t="s">
        <v>1</v>
      </c>
      <c r="N294" s="241" t="s">
        <v>38</v>
      </c>
      <c r="O294" s="75"/>
      <c r="P294" s="204">
        <f>O294*H294</f>
        <v>0</v>
      </c>
      <c r="Q294" s="204">
        <v>6.4999999999999997E-3</v>
      </c>
      <c r="R294" s="204">
        <f>Q294*H294</f>
        <v>6.4999999999999997E-4</v>
      </c>
      <c r="S294" s="204">
        <v>0</v>
      </c>
      <c r="T294" s="205">
        <f>S294*H294</f>
        <v>0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206" t="s">
        <v>162</v>
      </c>
      <c r="AT294" s="206" t="s">
        <v>210</v>
      </c>
      <c r="AU294" s="206" t="s">
        <v>129</v>
      </c>
      <c r="AY294" s="17" t="s">
        <v>122</v>
      </c>
      <c r="BE294" s="207">
        <f>IF(N294="základná",J294,0)</f>
        <v>0</v>
      </c>
      <c r="BF294" s="207">
        <f>IF(N294="znížená",J294,0)</f>
        <v>0</v>
      </c>
      <c r="BG294" s="207">
        <f>IF(N294="zákl. prenesená",J294,0)</f>
        <v>0</v>
      </c>
      <c r="BH294" s="207">
        <f>IF(N294="zníž. prenesená",J294,0)</f>
        <v>0</v>
      </c>
      <c r="BI294" s="207">
        <f>IF(N294="nulová",J294,0)</f>
        <v>0</v>
      </c>
      <c r="BJ294" s="17" t="s">
        <v>129</v>
      </c>
      <c r="BK294" s="208">
        <f>ROUND(I294*H294,3)</f>
        <v>0</v>
      </c>
      <c r="BL294" s="17" t="s">
        <v>128</v>
      </c>
      <c r="BM294" s="206" t="s">
        <v>500</v>
      </c>
    </row>
    <row r="295" spans="1:65" s="13" customFormat="1" ht="11.25">
      <c r="B295" s="209"/>
      <c r="C295" s="210"/>
      <c r="D295" s="211" t="s">
        <v>131</v>
      </c>
      <c r="E295" s="210"/>
      <c r="F295" s="213" t="s">
        <v>501</v>
      </c>
      <c r="G295" s="210"/>
      <c r="H295" s="214">
        <v>0.1</v>
      </c>
      <c r="I295" s="215"/>
      <c r="J295" s="210"/>
      <c r="K295" s="210"/>
      <c r="L295" s="216"/>
      <c r="M295" s="217"/>
      <c r="N295" s="218"/>
      <c r="O295" s="218"/>
      <c r="P295" s="218"/>
      <c r="Q295" s="218"/>
      <c r="R295" s="218"/>
      <c r="S295" s="218"/>
      <c r="T295" s="219"/>
      <c r="AT295" s="220" t="s">
        <v>131</v>
      </c>
      <c r="AU295" s="220" t="s">
        <v>129</v>
      </c>
      <c r="AV295" s="13" t="s">
        <v>129</v>
      </c>
      <c r="AW295" s="13" t="s">
        <v>4</v>
      </c>
      <c r="AX295" s="13" t="s">
        <v>80</v>
      </c>
      <c r="AY295" s="220" t="s">
        <v>122</v>
      </c>
    </row>
    <row r="296" spans="1:65" s="2" customFormat="1" ht="24.2" customHeight="1">
      <c r="A296" s="34"/>
      <c r="B296" s="35"/>
      <c r="C296" s="195" t="s">
        <v>502</v>
      </c>
      <c r="D296" s="195" t="s">
        <v>124</v>
      </c>
      <c r="E296" s="196" t="s">
        <v>503</v>
      </c>
      <c r="F296" s="197" t="s">
        <v>504</v>
      </c>
      <c r="G296" s="198" t="s">
        <v>233</v>
      </c>
      <c r="H296" s="199">
        <v>0.2</v>
      </c>
      <c r="I296" s="200"/>
      <c r="J296" s="199">
        <f>ROUND(I296*H296,3)</f>
        <v>0</v>
      </c>
      <c r="K296" s="201"/>
      <c r="L296" s="39"/>
      <c r="M296" s="202" t="s">
        <v>1</v>
      </c>
      <c r="N296" s="203" t="s">
        <v>38</v>
      </c>
      <c r="O296" s="75"/>
      <c r="P296" s="204">
        <f>O296*H296</f>
        <v>0</v>
      </c>
      <c r="Q296" s="204">
        <v>1.0000000000000001E-5</v>
      </c>
      <c r="R296" s="204">
        <f>Q296*H296</f>
        <v>2.0000000000000003E-6</v>
      </c>
      <c r="S296" s="204">
        <v>0</v>
      </c>
      <c r="T296" s="205">
        <f>S296*H296</f>
        <v>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206" t="s">
        <v>128</v>
      </c>
      <c r="AT296" s="206" t="s">
        <v>124</v>
      </c>
      <c r="AU296" s="206" t="s">
        <v>129</v>
      </c>
      <c r="AY296" s="17" t="s">
        <v>122</v>
      </c>
      <c r="BE296" s="207">
        <f>IF(N296="základná",J296,0)</f>
        <v>0</v>
      </c>
      <c r="BF296" s="207">
        <f>IF(N296="znížená",J296,0)</f>
        <v>0</v>
      </c>
      <c r="BG296" s="207">
        <f>IF(N296="zákl. prenesená",J296,0)</f>
        <v>0</v>
      </c>
      <c r="BH296" s="207">
        <f>IF(N296="zníž. prenesená",J296,0)</f>
        <v>0</v>
      </c>
      <c r="BI296" s="207">
        <f>IF(N296="nulová",J296,0)</f>
        <v>0</v>
      </c>
      <c r="BJ296" s="17" t="s">
        <v>129</v>
      </c>
      <c r="BK296" s="208">
        <f>ROUND(I296*H296,3)</f>
        <v>0</v>
      </c>
      <c r="BL296" s="17" t="s">
        <v>128</v>
      </c>
      <c r="BM296" s="206" t="s">
        <v>505</v>
      </c>
    </row>
    <row r="297" spans="1:65" s="13" customFormat="1" ht="11.25">
      <c r="B297" s="209"/>
      <c r="C297" s="210"/>
      <c r="D297" s="211" t="s">
        <v>131</v>
      </c>
      <c r="E297" s="212" t="s">
        <v>1</v>
      </c>
      <c r="F297" s="213" t="s">
        <v>506</v>
      </c>
      <c r="G297" s="210"/>
      <c r="H297" s="214">
        <v>0.2</v>
      </c>
      <c r="I297" s="215"/>
      <c r="J297" s="210"/>
      <c r="K297" s="210"/>
      <c r="L297" s="216"/>
      <c r="M297" s="217"/>
      <c r="N297" s="218"/>
      <c r="O297" s="218"/>
      <c r="P297" s="218"/>
      <c r="Q297" s="218"/>
      <c r="R297" s="218"/>
      <c r="S297" s="218"/>
      <c r="T297" s="219"/>
      <c r="AT297" s="220" t="s">
        <v>131</v>
      </c>
      <c r="AU297" s="220" t="s">
        <v>129</v>
      </c>
      <c r="AV297" s="13" t="s">
        <v>129</v>
      </c>
      <c r="AW297" s="13" t="s">
        <v>28</v>
      </c>
      <c r="AX297" s="13" t="s">
        <v>80</v>
      </c>
      <c r="AY297" s="220" t="s">
        <v>122</v>
      </c>
    </row>
    <row r="298" spans="1:65" s="2" customFormat="1" ht="33" customHeight="1">
      <c r="A298" s="34"/>
      <c r="B298" s="35"/>
      <c r="C298" s="232" t="s">
        <v>507</v>
      </c>
      <c r="D298" s="232" t="s">
        <v>210</v>
      </c>
      <c r="E298" s="233" t="s">
        <v>508</v>
      </c>
      <c r="F298" s="234" t="s">
        <v>509</v>
      </c>
      <c r="G298" s="235" t="s">
        <v>247</v>
      </c>
      <c r="H298" s="236">
        <v>0.04</v>
      </c>
      <c r="I298" s="237"/>
      <c r="J298" s="236">
        <f>ROUND(I298*H298,3)</f>
        <v>0</v>
      </c>
      <c r="K298" s="238"/>
      <c r="L298" s="239"/>
      <c r="M298" s="240" t="s">
        <v>1</v>
      </c>
      <c r="N298" s="241" t="s">
        <v>38</v>
      </c>
      <c r="O298" s="75"/>
      <c r="P298" s="204">
        <f>O298*H298</f>
        <v>0</v>
      </c>
      <c r="Q298" s="204">
        <v>2.1090000000000001E-2</v>
      </c>
      <c r="R298" s="204">
        <f>Q298*H298</f>
        <v>8.4360000000000001E-4</v>
      </c>
      <c r="S298" s="204">
        <v>0</v>
      </c>
      <c r="T298" s="205">
        <f>S298*H298</f>
        <v>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206" t="s">
        <v>162</v>
      </c>
      <c r="AT298" s="206" t="s">
        <v>210</v>
      </c>
      <c r="AU298" s="206" t="s">
        <v>129</v>
      </c>
      <c r="AY298" s="17" t="s">
        <v>122</v>
      </c>
      <c r="BE298" s="207">
        <f>IF(N298="základná",J298,0)</f>
        <v>0</v>
      </c>
      <c r="BF298" s="207">
        <f>IF(N298="znížená",J298,0)</f>
        <v>0</v>
      </c>
      <c r="BG298" s="207">
        <f>IF(N298="zákl. prenesená",J298,0)</f>
        <v>0</v>
      </c>
      <c r="BH298" s="207">
        <f>IF(N298="zníž. prenesená",J298,0)</f>
        <v>0</v>
      </c>
      <c r="BI298" s="207">
        <f>IF(N298="nulová",J298,0)</f>
        <v>0</v>
      </c>
      <c r="BJ298" s="17" t="s">
        <v>129</v>
      </c>
      <c r="BK298" s="208">
        <f>ROUND(I298*H298,3)</f>
        <v>0</v>
      </c>
      <c r="BL298" s="17" t="s">
        <v>128</v>
      </c>
      <c r="BM298" s="206" t="s">
        <v>510</v>
      </c>
    </row>
    <row r="299" spans="1:65" s="2" customFormat="1" ht="33" customHeight="1">
      <c r="A299" s="34"/>
      <c r="B299" s="35"/>
      <c r="C299" s="195" t="s">
        <v>511</v>
      </c>
      <c r="D299" s="195" t="s">
        <v>124</v>
      </c>
      <c r="E299" s="196" t="s">
        <v>512</v>
      </c>
      <c r="F299" s="197" t="s">
        <v>513</v>
      </c>
      <c r="G299" s="198" t="s">
        <v>247</v>
      </c>
      <c r="H299" s="199">
        <v>1</v>
      </c>
      <c r="I299" s="200"/>
      <c r="J299" s="199">
        <f>ROUND(I299*H299,3)</f>
        <v>0</v>
      </c>
      <c r="K299" s="201"/>
      <c r="L299" s="39"/>
      <c r="M299" s="202" t="s">
        <v>1</v>
      </c>
      <c r="N299" s="203" t="s">
        <v>38</v>
      </c>
      <c r="O299" s="75"/>
      <c r="P299" s="204">
        <f>O299*H299</f>
        <v>0</v>
      </c>
      <c r="Q299" s="204">
        <v>8.3999999999999995E-3</v>
      </c>
      <c r="R299" s="204">
        <f>Q299*H299</f>
        <v>8.3999999999999995E-3</v>
      </c>
      <c r="S299" s="204">
        <v>0</v>
      </c>
      <c r="T299" s="205">
        <f>S299*H299</f>
        <v>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206" t="s">
        <v>128</v>
      </c>
      <c r="AT299" s="206" t="s">
        <v>124</v>
      </c>
      <c r="AU299" s="206" t="s">
        <v>129</v>
      </c>
      <c r="AY299" s="17" t="s">
        <v>122</v>
      </c>
      <c r="BE299" s="207">
        <f>IF(N299="základná",J299,0)</f>
        <v>0</v>
      </c>
      <c r="BF299" s="207">
        <f>IF(N299="znížená",J299,0)</f>
        <v>0</v>
      </c>
      <c r="BG299" s="207">
        <f>IF(N299="zákl. prenesená",J299,0)</f>
        <v>0</v>
      </c>
      <c r="BH299" s="207">
        <f>IF(N299="zníž. prenesená",J299,0)</f>
        <v>0</v>
      </c>
      <c r="BI299" s="207">
        <f>IF(N299="nulová",J299,0)</f>
        <v>0</v>
      </c>
      <c r="BJ299" s="17" t="s">
        <v>129</v>
      </c>
      <c r="BK299" s="208">
        <f>ROUND(I299*H299,3)</f>
        <v>0</v>
      </c>
      <c r="BL299" s="17" t="s">
        <v>128</v>
      </c>
      <c r="BM299" s="206" t="s">
        <v>514</v>
      </c>
    </row>
    <row r="300" spans="1:65" s="2" customFormat="1" ht="16.5" customHeight="1">
      <c r="A300" s="34"/>
      <c r="B300" s="35"/>
      <c r="C300" s="232" t="s">
        <v>515</v>
      </c>
      <c r="D300" s="232" t="s">
        <v>210</v>
      </c>
      <c r="E300" s="233" t="s">
        <v>516</v>
      </c>
      <c r="F300" s="234" t="s">
        <v>517</v>
      </c>
      <c r="G300" s="235" t="s">
        <v>247</v>
      </c>
      <c r="H300" s="236">
        <v>1</v>
      </c>
      <c r="I300" s="237"/>
      <c r="J300" s="236">
        <f>ROUND(I300*H300,3)</f>
        <v>0</v>
      </c>
      <c r="K300" s="238"/>
      <c r="L300" s="239"/>
      <c r="M300" s="240" t="s">
        <v>1</v>
      </c>
      <c r="N300" s="241" t="s">
        <v>38</v>
      </c>
      <c r="O300" s="75"/>
      <c r="P300" s="204">
        <f>O300*H300</f>
        <v>0</v>
      </c>
      <c r="Q300" s="204">
        <v>7.5999999999999998E-2</v>
      </c>
      <c r="R300" s="204">
        <f>Q300*H300</f>
        <v>7.5999999999999998E-2</v>
      </c>
      <c r="S300" s="204">
        <v>0</v>
      </c>
      <c r="T300" s="205">
        <f>S300*H300</f>
        <v>0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206" t="s">
        <v>162</v>
      </c>
      <c r="AT300" s="206" t="s">
        <v>210</v>
      </c>
      <c r="AU300" s="206" t="s">
        <v>129</v>
      </c>
      <c r="AY300" s="17" t="s">
        <v>122</v>
      </c>
      <c r="BE300" s="207">
        <f>IF(N300="základná",J300,0)</f>
        <v>0</v>
      </c>
      <c r="BF300" s="207">
        <f>IF(N300="znížená",J300,0)</f>
        <v>0</v>
      </c>
      <c r="BG300" s="207">
        <f>IF(N300="zákl. prenesená",J300,0)</f>
        <v>0</v>
      </c>
      <c r="BH300" s="207">
        <f>IF(N300="zníž. prenesená",J300,0)</f>
        <v>0</v>
      </c>
      <c r="BI300" s="207">
        <f>IF(N300="nulová",J300,0)</f>
        <v>0</v>
      </c>
      <c r="BJ300" s="17" t="s">
        <v>129</v>
      </c>
      <c r="BK300" s="208">
        <f>ROUND(I300*H300,3)</f>
        <v>0</v>
      </c>
      <c r="BL300" s="17" t="s">
        <v>128</v>
      </c>
      <c r="BM300" s="206" t="s">
        <v>518</v>
      </c>
    </row>
    <row r="301" spans="1:65" s="12" customFormat="1" ht="22.9" customHeight="1">
      <c r="B301" s="179"/>
      <c r="C301" s="180"/>
      <c r="D301" s="181" t="s">
        <v>71</v>
      </c>
      <c r="E301" s="193" t="s">
        <v>168</v>
      </c>
      <c r="F301" s="193" t="s">
        <v>519</v>
      </c>
      <c r="G301" s="180"/>
      <c r="H301" s="180"/>
      <c r="I301" s="183"/>
      <c r="J301" s="194">
        <f>BK301</f>
        <v>0</v>
      </c>
      <c r="K301" s="180"/>
      <c r="L301" s="185"/>
      <c r="M301" s="186"/>
      <c r="N301" s="187"/>
      <c r="O301" s="187"/>
      <c r="P301" s="188">
        <f>SUM(P302:P372)</f>
        <v>0</v>
      </c>
      <c r="Q301" s="187"/>
      <c r="R301" s="188">
        <f>SUM(R302:R372)</f>
        <v>15.596016359999997</v>
      </c>
      <c r="S301" s="187"/>
      <c r="T301" s="189">
        <f>SUM(T302:T372)</f>
        <v>643.78516000000013</v>
      </c>
      <c r="AR301" s="190" t="s">
        <v>80</v>
      </c>
      <c r="AT301" s="191" t="s">
        <v>71</v>
      </c>
      <c r="AU301" s="191" t="s">
        <v>80</v>
      </c>
      <c r="AY301" s="190" t="s">
        <v>122</v>
      </c>
      <c r="BK301" s="192">
        <f>SUM(BK302:BK372)</f>
        <v>0</v>
      </c>
    </row>
    <row r="302" spans="1:65" s="2" customFormat="1" ht="21.75" customHeight="1">
      <c r="A302" s="34"/>
      <c r="B302" s="35"/>
      <c r="C302" s="195" t="s">
        <v>520</v>
      </c>
      <c r="D302" s="195" t="s">
        <v>124</v>
      </c>
      <c r="E302" s="196" t="s">
        <v>521</v>
      </c>
      <c r="F302" s="197" t="s">
        <v>522</v>
      </c>
      <c r="G302" s="198" t="s">
        <v>233</v>
      </c>
      <c r="H302" s="199">
        <v>19.399999999999999</v>
      </c>
      <c r="I302" s="200"/>
      <c r="J302" s="199">
        <f>ROUND(I302*H302,3)</f>
        <v>0</v>
      </c>
      <c r="K302" s="201"/>
      <c r="L302" s="39"/>
      <c r="M302" s="202" t="s">
        <v>1</v>
      </c>
      <c r="N302" s="203" t="s">
        <v>38</v>
      </c>
      <c r="O302" s="75"/>
      <c r="P302" s="204">
        <f>O302*H302</f>
        <v>0</v>
      </c>
      <c r="Q302" s="204">
        <v>0.11254</v>
      </c>
      <c r="R302" s="204">
        <f>Q302*H302</f>
        <v>2.1832759999999998</v>
      </c>
      <c r="S302" s="204">
        <v>0</v>
      </c>
      <c r="T302" s="205">
        <f>S302*H302</f>
        <v>0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R302" s="206" t="s">
        <v>128</v>
      </c>
      <c r="AT302" s="206" t="s">
        <v>124</v>
      </c>
      <c r="AU302" s="206" t="s">
        <v>129</v>
      </c>
      <c r="AY302" s="17" t="s">
        <v>122</v>
      </c>
      <c r="BE302" s="207">
        <f>IF(N302="základná",J302,0)</f>
        <v>0</v>
      </c>
      <c r="BF302" s="207">
        <f>IF(N302="znížená",J302,0)</f>
        <v>0</v>
      </c>
      <c r="BG302" s="207">
        <f>IF(N302="zákl. prenesená",J302,0)</f>
        <v>0</v>
      </c>
      <c r="BH302" s="207">
        <f>IF(N302="zníž. prenesená",J302,0)</f>
        <v>0</v>
      </c>
      <c r="BI302" s="207">
        <f>IF(N302="nulová",J302,0)</f>
        <v>0</v>
      </c>
      <c r="BJ302" s="17" t="s">
        <v>129</v>
      </c>
      <c r="BK302" s="208">
        <f>ROUND(I302*H302,3)</f>
        <v>0</v>
      </c>
      <c r="BL302" s="17" t="s">
        <v>128</v>
      </c>
      <c r="BM302" s="206" t="s">
        <v>523</v>
      </c>
    </row>
    <row r="303" spans="1:65" s="13" customFormat="1" ht="11.25">
      <c r="B303" s="209"/>
      <c r="C303" s="210"/>
      <c r="D303" s="211" t="s">
        <v>131</v>
      </c>
      <c r="E303" s="212" t="s">
        <v>1</v>
      </c>
      <c r="F303" s="213" t="s">
        <v>524</v>
      </c>
      <c r="G303" s="210"/>
      <c r="H303" s="214">
        <v>9.9</v>
      </c>
      <c r="I303" s="215"/>
      <c r="J303" s="210"/>
      <c r="K303" s="210"/>
      <c r="L303" s="216"/>
      <c r="M303" s="217"/>
      <c r="N303" s="218"/>
      <c r="O303" s="218"/>
      <c r="P303" s="218"/>
      <c r="Q303" s="218"/>
      <c r="R303" s="218"/>
      <c r="S303" s="218"/>
      <c r="T303" s="219"/>
      <c r="AT303" s="220" t="s">
        <v>131</v>
      </c>
      <c r="AU303" s="220" t="s">
        <v>129</v>
      </c>
      <c r="AV303" s="13" t="s">
        <v>129</v>
      </c>
      <c r="AW303" s="13" t="s">
        <v>28</v>
      </c>
      <c r="AX303" s="13" t="s">
        <v>72</v>
      </c>
      <c r="AY303" s="220" t="s">
        <v>122</v>
      </c>
    </row>
    <row r="304" spans="1:65" s="13" customFormat="1" ht="11.25">
      <c r="B304" s="209"/>
      <c r="C304" s="210"/>
      <c r="D304" s="211" t="s">
        <v>131</v>
      </c>
      <c r="E304" s="212" t="s">
        <v>1</v>
      </c>
      <c r="F304" s="213" t="s">
        <v>525</v>
      </c>
      <c r="G304" s="210"/>
      <c r="H304" s="214">
        <v>9.5</v>
      </c>
      <c r="I304" s="215"/>
      <c r="J304" s="210"/>
      <c r="K304" s="210"/>
      <c r="L304" s="216"/>
      <c r="M304" s="217"/>
      <c r="N304" s="218"/>
      <c r="O304" s="218"/>
      <c r="P304" s="218"/>
      <c r="Q304" s="218"/>
      <c r="R304" s="218"/>
      <c r="S304" s="218"/>
      <c r="T304" s="219"/>
      <c r="AT304" s="220" t="s">
        <v>131</v>
      </c>
      <c r="AU304" s="220" t="s">
        <v>129</v>
      </c>
      <c r="AV304" s="13" t="s">
        <v>129</v>
      </c>
      <c r="AW304" s="13" t="s">
        <v>28</v>
      </c>
      <c r="AX304" s="13" t="s">
        <v>72</v>
      </c>
      <c r="AY304" s="220" t="s">
        <v>122</v>
      </c>
    </row>
    <row r="305" spans="1:65" s="14" customFormat="1" ht="11.25">
      <c r="B305" s="221"/>
      <c r="C305" s="222"/>
      <c r="D305" s="211" t="s">
        <v>131</v>
      </c>
      <c r="E305" s="223" t="s">
        <v>1</v>
      </c>
      <c r="F305" s="224" t="s">
        <v>167</v>
      </c>
      <c r="G305" s="222"/>
      <c r="H305" s="225">
        <v>19.399999999999999</v>
      </c>
      <c r="I305" s="226"/>
      <c r="J305" s="222"/>
      <c r="K305" s="222"/>
      <c r="L305" s="227"/>
      <c r="M305" s="228"/>
      <c r="N305" s="229"/>
      <c r="O305" s="229"/>
      <c r="P305" s="229"/>
      <c r="Q305" s="229"/>
      <c r="R305" s="229"/>
      <c r="S305" s="229"/>
      <c r="T305" s="230"/>
      <c r="AT305" s="231" t="s">
        <v>131</v>
      </c>
      <c r="AU305" s="231" t="s">
        <v>129</v>
      </c>
      <c r="AV305" s="14" t="s">
        <v>128</v>
      </c>
      <c r="AW305" s="14" t="s">
        <v>28</v>
      </c>
      <c r="AX305" s="14" t="s">
        <v>80</v>
      </c>
      <c r="AY305" s="231" t="s">
        <v>122</v>
      </c>
    </row>
    <row r="306" spans="1:65" s="15" customFormat="1" ht="11.25">
      <c r="B306" s="242"/>
      <c r="C306" s="243"/>
      <c r="D306" s="211" t="s">
        <v>131</v>
      </c>
      <c r="E306" s="244" t="s">
        <v>1</v>
      </c>
      <c r="F306" s="245" t="s">
        <v>526</v>
      </c>
      <c r="G306" s="243"/>
      <c r="H306" s="244" t="s">
        <v>1</v>
      </c>
      <c r="I306" s="246"/>
      <c r="J306" s="243"/>
      <c r="K306" s="243"/>
      <c r="L306" s="247"/>
      <c r="M306" s="248"/>
      <c r="N306" s="249"/>
      <c r="O306" s="249"/>
      <c r="P306" s="249"/>
      <c r="Q306" s="249"/>
      <c r="R306" s="249"/>
      <c r="S306" s="249"/>
      <c r="T306" s="250"/>
      <c r="AT306" s="251" t="s">
        <v>131</v>
      </c>
      <c r="AU306" s="251" t="s">
        <v>129</v>
      </c>
      <c r="AV306" s="15" t="s">
        <v>80</v>
      </c>
      <c r="AW306" s="15" t="s">
        <v>28</v>
      </c>
      <c r="AX306" s="15" t="s">
        <v>72</v>
      </c>
      <c r="AY306" s="251" t="s">
        <v>122</v>
      </c>
    </row>
    <row r="307" spans="1:65" s="2" customFormat="1" ht="16.5" customHeight="1">
      <c r="A307" s="34"/>
      <c r="B307" s="35"/>
      <c r="C307" s="232" t="s">
        <v>527</v>
      </c>
      <c r="D307" s="232" t="s">
        <v>210</v>
      </c>
      <c r="E307" s="233" t="s">
        <v>528</v>
      </c>
      <c r="F307" s="234" t="s">
        <v>529</v>
      </c>
      <c r="G307" s="235" t="s">
        <v>233</v>
      </c>
      <c r="H307" s="236">
        <v>19.399999999999999</v>
      </c>
      <c r="I307" s="237"/>
      <c r="J307" s="236">
        <f t="shared" ref="J307:J315" si="10">ROUND(I307*H307,3)</f>
        <v>0</v>
      </c>
      <c r="K307" s="238"/>
      <c r="L307" s="239"/>
      <c r="M307" s="240" t="s">
        <v>1</v>
      </c>
      <c r="N307" s="241" t="s">
        <v>38</v>
      </c>
      <c r="O307" s="75"/>
      <c r="P307" s="204">
        <f t="shared" ref="P307:P315" si="11">O307*H307</f>
        <v>0</v>
      </c>
      <c r="Q307" s="204">
        <v>1.4999999999999999E-2</v>
      </c>
      <c r="R307" s="204">
        <f t="shared" ref="R307:R315" si="12">Q307*H307</f>
        <v>0.29099999999999998</v>
      </c>
      <c r="S307" s="204">
        <v>0</v>
      </c>
      <c r="T307" s="205">
        <f t="shared" ref="T307:T315" si="13">S307*H307</f>
        <v>0</v>
      </c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R307" s="206" t="s">
        <v>162</v>
      </c>
      <c r="AT307" s="206" t="s">
        <v>210</v>
      </c>
      <c r="AU307" s="206" t="s">
        <v>129</v>
      </c>
      <c r="AY307" s="17" t="s">
        <v>122</v>
      </c>
      <c r="BE307" s="207">
        <f t="shared" ref="BE307:BE315" si="14">IF(N307="základná",J307,0)</f>
        <v>0</v>
      </c>
      <c r="BF307" s="207">
        <f t="shared" ref="BF307:BF315" si="15">IF(N307="znížená",J307,0)</f>
        <v>0</v>
      </c>
      <c r="BG307" s="207">
        <f t="shared" ref="BG307:BG315" si="16">IF(N307="zákl. prenesená",J307,0)</f>
        <v>0</v>
      </c>
      <c r="BH307" s="207">
        <f t="shared" ref="BH307:BH315" si="17">IF(N307="zníž. prenesená",J307,0)</f>
        <v>0</v>
      </c>
      <c r="BI307" s="207">
        <f t="shared" ref="BI307:BI315" si="18">IF(N307="nulová",J307,0)</f>
        <v>0</v>
      </c>
      <c r="BJ307" s="17" t="s">
        <v>129</v>
      </c>
      <c r="BK307" s="208">
        <f t="shared" ref="BK307:BK315" si="19">ROUND(I307*H307,3)</f>
        <v>0</v>
      </c>
      <c r="BL307" s="17" t="s">
        <v>128</v>
      </c>
      <c r="BM307" s="206" t="s">
        <v>530</v>
      </c>
    </row>
    <row r="308" spans="1:65" s="2" customFormat="1" ht="37.9" customHeight="1">
      <c r="A308" s="34"/>
      <c r="B308" s="35"/>
      <c r="C308" s="195" t="s">
        <v>531</v>
      </c>
      <c r="D308" s="195" t="s">
        <v>124</v>
      </c>
      <c r="E308" s="196" t="s">
        <v>532</v>
      </c>
      <c r="F308" s="197" t="s">
        <v>533</v>
      </c>
      <c r="G308" s="198" t="s">
        <v>233</v>
      </c>
      <c r="H308" s="199">
        <v>96</v>
      </c>
      <c r="I308" s="200"/>
      <c r="J308" s="199">
        <f t="shared" si="10"/>
        <v>0</v>
      </c>
      <c r="K308" s="201"/>
      <c r="L308" s="39"/>
      <c r="M308" s="202" t="s">
        <v>1</v>
      </c>
      <c r="N308" s="203" t="s">
        <v>38</v>
      </c>
      <c r="O308" s="75"/>
      <c r="P308" s="204">
        <f t="shared" si="11"/>
        <v>0</v>
      </c>
      <c r="Q308" s="204">
        <v>0</v>
      </c>
      <c r="R308" s="204">
        <f t="shared" si="12"/>
        <v>0</v>
      </c>
      <c r="S308" s="204">
        <v>0</v>
      </c>
      <c r="T308" s="205">
        <f t="shared" si="13"/>
        <v>0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R308" s="206" t="s">
        <v>128</v>
      </c>
      <c r="AT308" s="206" t="s">
        <v>124</v>
      </c>
      <c r="AU308" s="206" t="s">
        <v>129</v>
      </c>
      <c r="AY308" s="17" t="s">
        <v>122</v>
      </c>
      <c r="BE308" s="207">
        <f t="shared" si="14"/>
        <v>0</v>
      </c>
      <c r="BF308" s="207">
        <f t="shared" si="15"/>
        <v>0</v>
      </c>
      <c r="BG308" s="207">
        <f t="shared" si="16"/>
        <v>0</v>
      </c>
      <c r="BH308" s="207">
        <f t="shared" si="17"/>
        <v>0</v>
      </c>
      <c r="BI308" s="207">
        <f t="shared" si="18"/>
        <v>0</v>
      </c>
      <c r="BJ308" s="17" t="s">
        <v>129</v>
      </c>
      <c r="BK308" s="208">
        <f t="shared" si="19"/>
        <v>0</v>
      </c>
      <c r="BL308" s="17" t="s">
        <v>128</v>
      </c>
      <c r="BM308" s="206" t="s">
        <v>534</v>
      </c>
    </row>
    <row r="309" spans="1:65" s="2" customFormat="1" ht="24.2" customHeight="1">
      <c r="A309" s="34"/>
      <c r="B309" s="35"/>
      <c r="C309" s="232" t="s">
        <v>535</v>
      </c>
      <c r="D309" s="232" t="s">
        <v>210</v>
      </c>
      <c r="E309" s="233" t="s">
        <v>536</v>
      </c>
      <c r="F309" s="234" t="s">
        <v>537</v>
      </c>
      <c r="G309" s="235" t="s">
        <v>233</v>
      </c>
      <c r="H309" s="236">
        <v>96</v>
      </c>
      <c r="I309" s="237"/>
      <c r="J309" s="236">
        <f t="shared" si="10"/>
        <v>0</v>
      </c>
      <c r="K309" s="238"/>
      <c r="L309" s="239"/>
      <c r="M309" s="240" t="s">
        <v>1</v>
      </c>
      <c r="N309" s="241" t="s">
        <v>38</v>
      </c>
      <c r="O309" s="75"/>
      <c r="P309" s="204">
        <f t="shared" si="11"/>
        <v>0</v>
      </c>
      <c r="Q309" s="204">
        <v>2.3599999999999999E-2</v>
      </c>
      <c r="R309" s="204">
        <f t="shared" si="12"/>
        <v>2.2656000000000001</v>
      </c>
      <c r="S309" s="204">
        <v>0</v>
      </c>
      <c r="T309" s="205">
        <f t="shared" si="13"/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206" t="s">
        <v>162</v>
      </c>
      <c r="AT309" s="206" t="s">
        <v>210</v>
      </c>
      <c r="AU309" s="206" t="s">
        <v>129</v>
      </c>
      <c r="AY309" s="17" t="s">
        <v>122</v>
      </c>
      <c r="BE309" s="207">
        <f t="shared" si="14"/>
        <v>0</v>
      </c>
      <c r="BF309" s="207">
        <f t="shared" si="15"/>
        <v>0</v>
      </c>
      <c r="BG309" s="207">
        <f t="shared" si="16"/>
        <v>0</v>
      </c>
      <c r="BH309" s="207">
        <f t="shared" si="17"/>
        <v>0</v>
      </c>
      <c r="BI309" s="207">
        <f t="shared" si="18"/>
        <v>0</v>
      </c>
      <c r="BJ309" s="17" t="s">
        <v>129</v>
      </c>
      <c r="BK309" s="208">
        <f t="shared" si="19"/>
        <v>0</v>
      </c>
      <c r="BL309" s="17" t="s">
        <v>128</v>
      </c>
      <c r="BM309" s="206" t="s">
        <v>538</v>
      </c>
    </row>
    <row r="310" spans="1:65" s="2" customFormat="1" ht="24.2" customHeight="1">
      <c r="A310" s="34"/>
      <c r="B310" s="35"/>
      <c r="C310" s="195" t="s">
        <v>539</v>
      </c>
      <c r="D310" s="195" t="s">
        <v>124</v>
      </c>
      <c r="E310" s="196" t="s">
        <v>540</v>
      </c>
      <c r="F310" s="197" t="s">
        <v>541</v>
      </c>
      <c r="G310" s="198" t="s">
        <v>233</v>
      </c>
      <c r="H310" s="199">
        <v>52</v>
      </c>
      <c r="I310" s="200"/>
      <c r="J310" s="199">
        <f t="shared" si="10"/>
        <v>0</v>
      </c>
      <c r="K310" s="201"/>
      <c r="L310" s="39"/>
      <c r="M310" s="202" t="s">
        <v>1</v>
      </c>
      <c r="N310" s="203" t="s">
        <v>38</v>
      </c>
      <c r="O310" s="75"/>
      <c r="P310" s="204">
        <f t="shared" si="11"/>
        <v>0</v>
      </c>
      <c r="Q310" s="204">
        <v>7.0499999999999993E-2</v>
      </c>
      <c r="R310" s="204">
        <f t="shared" si="12"/>
        <v>3.6659999999999995</v>
      </c>
      <c r="S310" s="204">
        <v>0</v>
      </c>
      <c r="T310" s="205">
        <f t="shared" si="13"/>
        <v>0</v>
      </c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R310" s="206" t="s">
        <v>128</v>
      </c>
      <c r="AT310" s="206" t="s">
        <v>124</v>
      </c>
      <c r="AU310" s="206" t="s">
        <v>129</v>
      </c>
      <c r="AY310" s="17" t="s">
        <v>122</v>
      </c>
      <c r="BE310" s="207">
        <f t="shared" si="14"/>
        <v>0</v>
      </c>
      <c r="BF310" s="207">
        <f t="shared" si="15"/>
        <v>0</v>
      </c>
      <c r="BG310" s="207">
        <f t="shared" si="16"/>
        <v>0</v>
      </c>
      <c r="BH310" s="207">
        <f t="shared" si="17"/>
        <v>0</v>
      </c>
      <c r="BI310" s="207">
        <f t="shared" si="18"/>
        <v>0</v>
      </c>
      <c r="BJ310" s="17" t="s">
        <v>129</v>
      </c>
      <c r="BK310" s="208">
        <f t="shared" si="19"/>
        <v>0</v>
      </c>
      <c r="BL310" s="17" t="s">
        <v>128</v>
      </c>
      <c r="BM310" s="206" t="s">
        <v>542</v>
      </c>
    </row>
    <row r="311" spans="1:65" s="2" customFormat="1" ht="21.75" customHeight="1">
      <c r="A311" s="34"/>
      <c r="B311" s="35"/>
      <c r="C311" s="195" t="s">
        <v>543</v>
      </c>
      <c r="D311" s="195" t="s">
        <v>124</v>
      </c>
      <c r="E311" s="196" t="s">
        <v>544</v>
      </c>
      <c r="F311" s="197" t="s">
        <v>545</v>
      </c>
      <c r="G311" s="198" t="s">
        <v>247</v>
      </c>
      <c r="H311" s="199">
        <v>2</v>
      </c>
      <c r="I311" s="200"/>
      <c r="J311" s="199">
        <f t="shared" si="10"/>
        <v>0</v>
      </c>
      <c r="K311" s="201"/>
      <c r="L311" s="39"/>
      <c r="M311" s="202" t="s">
        <v>1</v>
      </c>
      <c r="N311" s="203" t="s">
        <v>38</v>
      </c>
      <c r="O311" s="75"/>
      <c r="P311" s="204">
        <f t="shared" si="11"/>
        <v>0</v>
      </c>
      <c r="Q311" s="204">
        <v>7.4569999999999997E-2</v>
      </c>
      <c r="R311" s="204">
        <f t="shared" si="12"/>
        <v>0.14913999999999999</v>
      </c>
      <c r="S311" s="204">
        <v>0</v>
      </c>
      <c r="T311" s="205">
        <f t="shared" si="13"/>
        <v>0</v>
      </c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R311" s="206" t="s">
        <v>128</v>
      </c>
      <c r="AT311" s="206" t="s">
        <v>124</v>
      </c>
      <c r="AU311" s="206" t="s">
        <v>129</v>
      </c>
      <c r="AY311" s="17" t="s">
        <v>122</v>
      </c>
      <c r="BE311" s="207">
        <f t="shared" si="14"/>
        <v>0</v>
      </c>
      <c r="BF311" s="207">
        <f t="shared" si="15"/>
        <v>0</v>
      </c>
      <c r="BG311" s="207">
        <f t="shared" si="16"/>
        <v>0</v>
      </c>
      <c r="BH311" s="207">
        <f t="shared" si="17"/>
        <v>0</v>
      </c>
      <c r="BI311" s="207">
        <f t="shared" si="18"/>
        <v>0</v>
      </c>
      <c r="BJ311" s="17" t="s">
        <v>129</v>
      </c>
      <c r="BK311" s="208">
        <f t="shared" si="19"/>
        <v>0</v>
      </c>
      <c r="BL311" s="17" t="s">
        <v>128</v>
      </c>
      <c r="BM311" s="206" t="s">
        <v>546</v>
      </c>
    </row>
    <row r="312" spans="1:65" s="2" customFormat="1" ht="24.2" customHeight="1">
      <c r="A312" s="34"/>
      <c r="B312" s="35"/>
      <c r="C312" s="232" t="s">
        <v>547</v>
      </c>
      <c r="D312" s="232" t="s">
        <v>210</v>
      </c>
      <c r="E312" s="233" t="s">
        <v>548</v>
      </c>
      <c r="F312" s="234" t="s">
        <v>549</v>
      </c>
      <c r="G312" s="235" t="s">
        <v>247</v>
      </c>
      <c r="H312" s="236">
        <v>2</v>
      </c>
      <c r="I312" s="237"/>
      <c r="J312" s="236">
        <f t="shared" si="10"/>
        <v>0</v>
      </c>
      <c r="K312" s="238"/>
      <c r="L312" s="239"/>
      <c r="M312" s="240" t="s">
        <v>1</v>
      </c>
      <c r="N312" s="241" t="s">
        <v>38</v>
      </c>
      <c r="O312" s="75"/>
      <c r="P312" s="204">
        <f t="shared" si="11"/>
        <v>0</v>
      </c>
      <c r="Q312" s="204">
        <v>2.9999999999999997E-4</v>
      </c>
      <c r="R312" s="204">
        <f t="shared" si="12"/>
        <v>5.9999999999999995E-4</v>
      </c>
      <c r="S312" s="204">
        <v>0</v>
      </c>
      <c r="T312" s="205">
        <f t="shared" si="13"/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206" t="s">
        <v>162</v>
      </c>
      <c r="AT312" s="206" t="s">
        <v>210</v>
      </c>
      <c r="AU312" s="206" t="s">
        <v>129</v>
      </c>
      <c r="AY312" s="17" t="s">
        <v>122</v>
      </c>
      <c r="BE312" s="207">
        <f t="shared" si="14"/>
        <v>0</v>
      </c>
      <c r="BF312" s="207">
        <f t="shared" si="15"/>
        <v>0</v>
      </c>
      <c r="BG312" s="207">
        <f t="shared" si="16"/>
        <v>0</v>
      </c>
      <c r="BH312" s="207">
        <f t="shared" si="17"/>
        <v>0</v>
      </c>
      <c r="BI312" s="207">
        <f t="shared" si="18"/>
        <v>0</v>
      </c>
      <c r="BJ312" s="17" t="s">
        <v>129</v>
      </c>
      <c r="BK312" s="208">
        <f t="shared" si="19"/>
        <v>0</v>
      </c>
      <c r="BL312" s="17" t="s">
        <v>128</v>
      </c>
      <c r="BM312" s="206" t="s">
        <v>550</v>
      </c>
    </row>
    <row r="313" spans="1:65" s="2" customFormat="1" ht="24.2" customHeight="1">
      <c r="A313" s="34"/>
      <c r="B313" s="35"/>
      <c r="C313" s="195" t="s">
        <v>551</v>
      </c>
      <c r="D313" s="195" t="s">
        <v>124</v>
      </c>
      <c r="E313" s="196" t="s">
        <v>552</v>
      </c>
      <c r="F313" s="197" t="s">
        <v>553</v>
      </c>
      <c r="G313" s="198" t="s">
        <v>554</v>
      </c>
      <c r="H313" s="199">
        <v>1</v>
      </c>
      <c r="I313" s="200"/>
      <c r="J313" s="199">
        <f t="shared" si="10"/>
        <v>0</v>
      </c>
      <c r="K313" s="201"/>
      <c r="L313" s="39"/>
      <c r="M313" s="202" t="s">
        <v>1</v>
      </c>
      <c r="N313" s="203" t="s">
        <v>38</v>
      </c>
      <c r="O313" s="75"/>
      <c r="P313" s="204">
        <f t="shared" si="11"/>
        <v>0</v>
      </c>
      <c r="Q313" s="204">
        <v>1.1E-4</v>
      </c>
      <c r="R313" s="204">
        <f t="shared" si="12"/>
        <v>1.1E-4</v>
      </c>
      <c r="S313" s="204">
        <v>0</v>
      </c>
      <c r="T313" s="205">
        <f t="shared" si="13"/>
        <v>0</v>
      </c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R313" s="206" t="s">
        <v>128</v>
      </c>
      <c r="AT313" s="206" t="s">
        <v>124</v>
      </c>
      <c r="AU313" s="206" t="s">
        <v>129</v>
      </c>
      <c r="AY313" s="17" t="s">
        <v>122</v>
      </c>
      <c r="BE313" s="207">
        <f t="shared" si="14"/>
        <v>0</v>
      </c>
      <c r="BF313" s="207">
        <f t="shared" si="15"/>
        <v>0</v>
      </c>
      <c r="BG313" s="207">
        <f t="shared" si="16"/>
        <v>0</v>
      </c>
      <c r="BH313" s="207">
        <f t="shared" si="17"/>
        <v>0</v>
      </c>
      <c r="BI313" s="207">
        <f t="shared" si="18"/>
        <v>0</v>
      </c>
      <c r="BJ313" s="17" t="s">
        <v>129</v>
      </c>
      <c r="BK313" s="208">
        <f t="shared" si="19"/>
        <v>0</v>
      </c>
      <c r="BL313" s="17" t="s">
        <v>128</v>
      </c>
      <c r="BM313" s="206" t="s">
        <v>555</v>
      </c>
    </row>
    <row r="314" spans="1:65" s="2" customFormat="1" ht="33" customHeight="1">
      <c r="A314" s="34"/>
      <c r="B314" s="35"/>
      <c r="C314" s="195" t="s">
        <v>556</v>
      </c>
      <c r="D314" s="195" t="s">
        <v>124</v>
      </c>
      <c r="E314" s="196" t="s">
        <v>557</v>
      </c>
      <c r="F314" s="197" t="s">
        <v>558</v>
      </c>
      <c r="G314" s="198" t="s">
        <v>233</v>
      </c>
      <c r="H314" s="199">
        <v>27.5</v>
      </c>
      <c r="I314" s="200"/>
      <c r="J314" s="199">
        <f t="shared" si="10"/>
        <v>0</v>
      </c>
      <c r="K314" s="201"/>
      <c r="L314" s="39"/>
      <c r="M314" s="202" t="s">
        <v>1</v>
      </c>
      <c r="N314" s="203" t="s">
        <v>38</v>
      </c>
      <c r="O314" s="75"/>
      <c r="P314" s="204">
        <f t="shared" si="11"/>
        <v>0</v>
      </c>
      <c r="Q314" s="204">
        <v>0.12662000000000001</v>
      </c>
      <c r="R314" s="204">
        <f t="shared" si="12"/>
        <v>3.4820500000000001</v>
      </c>
      <c r="S314" s="204">
        <v>0</v>
      </c>
      <c r="T314" s="205">
        <f t="shared" si="13"/>
        <v>0</v>
      </c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R314" s="206" t="s">
        <v>128</v>
      </c>
      <c r="AT314" s="206" t="s">
        <v>124</v>
      </c>
      <c r="AU314" s="206" t="s">
        <v>129</v>
      </c>
      <c r="AY314" s="17" t="s">
        <v>122</v>
      </c>
      <c r="BE314" s="207">
        <f t="shared" si="14"/>
        <v>0</v>
      </c>
      <c r="BF314" s="207">
        <f t="shared" si="15"/>
        <v>0</v>
      </c>
      <c r="BG314" s="207">
        <f t="shared" si="16"/>
        <v>0</v>
      </c>
      <c r="BH314" s="207">
        <f t="shared" si="17"/>
        <v>0</v>
      </c>
      <c r="BI314" s="207">
        <f t="shared" si="18"/>
        <v>0</v>
      </c>
      <c r="BJ314" s="17" t="s">
        <v>129</v>
      </c>
      <c r="BK314" s="208">
        <f t="shared" si="19"/>
        <v>0</v>
      </c>
      <c r="BL314" s="17" t="s">
        <v>128</v>
      </c>
      <c r="BM314" s="206" t="s">
        <v>559</v>
      </c>
    </row>
    <row r="315" spans="1:65" s="2" customFormat="1" ht="16.5" customHeight="1">
      <c r="A315" s="34"/>
      <c r="B315" s="35"/>
      <c r="C315" s="232" t="s">
        <v>560</v>
      </c>
      <c r="D315" s="232" t="s">
        <v>210</v>
      </c>
      <c r="E315" s="233" t="s">
        <v>561</v>
      </c>
      <c r="F315" s="234" t="s">
        <v>562</v>
      </c>
      <c r="G315" s="235" t="s">
        <v>247</v>
      </c>
      <c r="H315" s="236">
        <v>27.774999999999999</v>
      </c>
      <c r="I315" s="237"/>
      <c r="J315" s="236">
        <f t="shared" si="10"/>
        <v>0</v>
      </c>
      <c r="K315" s="238"/>
      <c r="L315" s="239"/>
      <c r="M315" s="240" t="s">
        <v>1</v>
      </c>
      <c r="N315" s="241" t="s">
        <v>38</v>
      </c>
      <c r="O315" s="75"/>
      <c r="P315" s="204">
        <f t="shared" si="11"/>
        <v>0</v>
      </c>
      <c r="Q315" s="204">
        <v>4.8000000000000001E-2</v>
      </c>
      <c r="R315" s="204">
        <f t="shared" si="12"/>
        <v>1.3331999999999999</v>
      </c>
      <c r="S315" s="204">
        <v>0</v>
      </c>
      <c r="T315" s="205">
        <f t="shared" si="13"/>
        <v>0</v>
      </c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R315" s="206" t="s">
        <v>162</v>
      </c>
      <c r="AT315" s="206" t="s">
        <v>210</v>
      </c>
      <c r="AU315" s="206" t="s">
        <v>129</v>
      </c>
      <c r="AY315" s="17" t="s">
        <v>122</v>
      </c>
      <c r="BE315" s="207">
        <f t="shared" si="14"/>
        <v>0</v>
      </c>
      <c r="BF315" s="207">
        <f t="shared" si="15"/>
        <v>0</v>
      </c>
      <c r="BG315" s="207">
        <f t="shared" si="16"/>
        <v>0</v>
      </c>
      <c r="BH315" s="207">
        <f t="shared" si="17"/>
        <v>0</v>
      </c>
      <c r="BI315" s="207">
        <f t="shared" si="18"/>
        <v>0</v>
      </c>
      <c r="BJ315" s="17" t="s">
        <v>129</v>
      </c>
      <c r="BK315" s="208">
        <f t="shared" si="19"/>
        <v>0</v>
      </c>
      <c r="BL315" s="17" t="s">
        <v>128</v>
      </c>
      <c r="BM315" s="206" t="s">
        <v>563</v>
      </c>
    </row>
    <row r="316" spans="1:65" s="13" customFormat="1" ht="11.25">
      <c r="B316" s="209"/>
      <c r="C316" s="210"/>
      <c r="D316" s="211" t="s">
        <v>131</v>
      </c>
      <c r="E316" s="210"/>
      <c r="F316" s="213" t="s">
        <v>564</v>
      </c>
      <c r="G316" s="210"/>
      <c r="H316" s="214">
        <v>27.774999999999999</v>
      </c>
      <c r="I316" s="215"/>
      <c r="J316" s="210"/>
      <c r="K316" s="210"/>
      <c r="L316" s="216"/>
      <c r="M316" s="217"/>
      <c r="N316" s="218"/>
      <c r="O316" s="218"/>
      <c r="P316" s="218"/>
      <c r="Q316" s="218"/>
      <c r="R316" s="218"/>
      <c r="S316" s="218"/>
      <c r="T316" s="219"/>
      <c r="AT316" s="220" t="s">
        <v>131</v>
      </c>
      <c r="AU316" s="220" t="s">
        <v>129</v>
      </c>
      <c r="AV316" s="13" t="s">
        <v>129</v>
      </c>
      <c r="AW316" s="13" t="s">
        <v>4</v>
      </c>
      <c r="AX316" s="13" t="s">
        <v>80</v>
      </c>
      <c r="AY316" s="220" t="s">
        <v>122</v>
      </c>
    </row>
    <row r="317" spans="1:65" s="2" customFormat="1" ht="24.2" customHeight="1">
      <c r="A317" s="34"/>
      <c r="B317" s="35"/>
      <c r="C317" s="195" t="s">
        <v>565</v>
      </c>
      <c r="D317" s="195" t="s">
        <v>124</v>
      </c>
      <c r="E317" s="196" t="s">
        <v>566</v>
      </c>
      <c r="F317" s="197" t="s">
        <v>567</v>
      </c>
      <c r="G317" s="198" t="s">
        <v>233</v>
      </c>
      <c r="H317" s="199">
        <v>69.900000000000006</v>
      </c>
      <c r="I317" s="200"/>
      <c r="J317" s="199">
        <f>ROUND(I317*H317,3)</f>
        <v>0</v>
      </c>
      <c r="K317" s="201"/>
      <c r="L317" s="39"/>
      <c r="M317" s="202" t="s">
        <v>1</v>
      </c>
      <c r="N317" s="203" t="s">
        <v>38</v>
      </c>
      <c r="O317" s="75"/>
      <c r="P317" s="204">
        <f>O317*H317</f>
        <v>0</v>
      </c>
      <c r="Q317" s="204">
        <v>2.248E-2</v>
      </c>
      <c r="R317" s="204">
        <f>Q317*H317</f>
        <v>1.5713520000000001</v>
      </c>
      <c r="S317" s="204">
        <v>0</v>
      </c>
      <c r="T317" s="205">
        <f>S317*H317</f>
        <v>0</v>
      </c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R317" s="206" t="s">
        <v>128</v>
      </c>
      <c r="AT317" s="206" t="s">
        <v>124</v>
      </c>
      <c r="AU317" s="206" t="s">
        <v>129</v>
      </c>
      <c r="AY317" s="17" t="s">
        <v>122</v>
      </c>
      <c r="BE317" s="207">
        <f>IF(N317="základná",J317,0)</f>
        <v>0</v>
      </c>
      <c r="BF317" s="207">
        <f>IF(N317="znížená",J317,0)</f>
        <v>0</v>
      </c>
      <c r="BG317" s="207">
        <f>IF(N317="zákl. prenesená",J317,0)</f>
        <v>0</v>
      </c>
      <c r="BH317" s="207">
        <f>IF(N317="zníž. prenesená",J317,0)</f>
        <v>0</v>
      </c>
      <c r="BI317" s="207">
        <f>IF(N317="nulová",J317,0)</f>
        <v>0</v>
      </c>
      <c r="BJ317" s="17" t="s">
        <v>129</v>
      </c>
      <c r="BK317" s="208">
        <f>ROUND(I317*H317,3)</f>
        <v>0</v>
      </c>
      <c r="BL317" s="17" t="s">
        <v>128</v>
      </c>
      <c r="BM317" s="206" t="s">
        <v>568</v>
      </c>
    </row>
    <row r="318" spans="1:65" s="13" customFormat="1" ht="11.25">
      <c r="B318" s="209"/>
      <c r="C318" s="210"/>
      <c r="D318" s="211" t="s">
        <v>131</v>
      </c>
      <c r="E318" s="212" t="s">
        <v>1</v>
      </c>
      <c r="F318" s="213" t="s">
        <v>569</v>
      </c>
      <c r="G318" s="210"/>
      <c r="H318" s="214">
        <v>48.8</v>
      </c>
      <c r="I318" s="215"/>
      <c r="J318" s="210"/>
      <c r="K318" s="210"/>
      <c r="L318" s="216"/>
      <c r="M318" s="217"/>
      <c r="N318" s="218"/>
      <c r="O318" s="218"/>
      <c r="P318" s="218"/>
      <c r="Q318" s="218"/>
      <c r="R318" s="218"/>
      <c r="S318" s="218"/>
      <c r="T318" s="219"/>
      <c r="AT318" s="220" t="s">
        <v>131</v>
      </c>
      <c r="AU318" s="220" t="s">
        <v>129</v>
      </c>
      <c r="AV318" s="13" t="s">
        <v>129</v>
      </c>
      <c r="AW318" s="13" t="s">
        <v>28</v>
      </c>
      <c r="AX318" s="13" t="s">
        <v>72</v>
      </c>
      <c r="AY318" s="220" t="s">
        <v>122</v>
      </c>
    </row>
    <row r="319" spans="1:65" s="13" customFormat="1" ht="11.25">
      <c r="B319" s="209"/>
      <c r="C319" s="210"/>
      <c r="D319" s="211" t="s">
        <v>131</v>
      </c>
      <c r="E319" s="212" t="s">
        <v>1</v>
      </c>
      <c r="F319" s="213" t="s">
        <v>570</v>
      </c>
      <c r="G319" s="210"/>
      <c r="H319" s="214">
        <v>21.1</v>
      </c>
      <c r="I319" s="215"/>
      <c r="J319" s="210"/>
      <c r="K319" s="210"/>
      <c r="L319" s="216"/>
      <c r="M319" s="217"/>
      <c r="N319" s="218"/>
      <c r="O319" s="218"/>
      <c r="P319" s="218"/>
      <c r="Q319" s="218"/>
      <c r="R319" s="218"/>
      <c r="S319" s="218"/>
      <c r="T319" s="219"/>
      <c r="AT319" s="220" t="s">
        <v>131</v>
      </c>
      <c r="AU319" s="220" t="s">
        <v>129</v>
      </c>
      <c r="AV319" s="13" t="s">
        <v>129</v>
      </c>
      <c r="AW319" s="13" t="s">
        <v>28</v>
      </c>
      <c r="AX319" s="13" t="s">
        <v>72</v>
      </c>
      <c r="AY319" s="220" t="s">
        <v>122</v>
      </c>
    </row>
    <row r="320" spans="1:65" s="14" customFormat="1" ht="11.25">
      <c r="B320" s="221"/>
      <c r="C320" s="222"/>
      <c r="D320" s="211" t="s">
        <v>131</v>
      </c>
      <c r="E320" s="223" t="s">
        <v>1</v>
      </c>
      <c r="F320" s="224" t="s">
        <v>167</v>
      </c>
      <c r="G320" s="222"/>
      <c r="H320" s="225">
        <v>69.900000000000006</v>
      </c>
      <c r="I320" s="226"/>
      <c r="J320" s="222"/>
      <c r="K320" s="222"/>
      <c r="L320" s="227"/>
      <c r="M320" s="228"/>
      <c r="N320" s="229"/>
      <c r="O320" s="229"/>
      <c r="P320" s="229"/>
      <c r="Q320" s="229"/>
      <c r="R320" s="229"/>
      <c r="S320" s="229"/>
      <c r="T320" s="230"/>
      <c r="AT320" s="231" t="s">
        <v>131</v>
      </c>
      <c r="AU320" s="231" t="s">
        <v>129</v>
      </c>
      <c r="AV320" s="14" t="s">
        <v>128</v>
      </c>
      <c r="AW320" s="14" t="s">
        <v>28</v>
      </c>
      <c r="AX320" s="14" t="s">
        <v>80</v>
      </c>
      <c r="AY320" s="231" t="s">
        <v>122</v>
      </c>
    </row>
    <row r="321" spans="1:65" s="2" customFormat="1" ht="24.2" customHeight="1">
      <c r="A321" s="34"/>
      <c r="B321" s="35"/>
      <c r="C321" s="195" t="s">
        <v>571</v>
      </c>
      <c r="D321" s="195" t="s">
        <v>124</v>
      </c>
      <c r="E321" s="196" t="s">
        <v>572</v>
      </c>
      <c r="F321" s="197" t="s">
        <v>573</v>
      </c>
      <c r="G321" s="198" t="s">
        <v>127</v>
      </c>
      <c r="H321" s="199">
        <v>16.899999999999999</v>
      </c>
      <c r="I321" s="200"/>
      <c r="J321" s="199">
        <f>ROUND(I321*H321,3)</f>
        <v>0</v>
      </c>
      <c r="K321" s="201"/>
      <c r="L321" s="39"/>
      <c r="M321" s="202" t="s">
        <v>1</v>
      </c>
      <c r="N321" s="203" t="s">
        <v>38</v>
      </c>
      <c r="O321" s="75"/>
      <c r="P321" s="204">
        <f>O321*H321</f>
        <v>0</v>
      </c>
      <c r="Q321" s="204">
        <v>6.3000000000000003E-4</v>
      </c>
      <c r="R321" s="204">
        <f>Q321*H321</f>
        <v>1.0647E-2</v>
      </c>
      <c r="S321" s="204">
        <v>0</v>
      </c>
      <c r="T321" s="205">
        <f>S321*H321</f>
        <v>0</v>
      </c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R321" s="206" t="s">
        <v>128</v>
      </c>
      <c r="AT321" s="206" t="s">
        <v>124</v>
      </c>
      <c r="AU321" s="206" t="s">
        <v>129</v>
      </c>
      <c r="AY321" s="17" t="s">
        <v>122</v>
      </c>
      <c r="BE321" s="207">
        <f>IF(N321="základná",J321,0)</f>
        <v>0</v>
      </c>
      <c r="BF321" s="207">
        <f>IF(N321="znížená",J321,0)</f>
        <v>0</v>
      </c>
      <c r="BG321" s="207">
        <f>IF(N321="zákl. prenesená",J321,0)</f>
        <v>0</v>
      </c>
      <c r="BH321" s="207">
        <f>IF(N321="zníž. prenesená",J321,0)</f>
        <v>0</v>
      </c>
      <c r="BI321" s="207">
        <f>IF(N321="nulová",J321,0)</f>
        <v>0</v>
      </c>
      <c r="BJ321" s="17" t="s">
        <v>129</v>
      </c>
      <c r="BK321" s="208">
        <f>ROUND(I321*H321,3)</f>
        <v>0</v>
      </c>
      <c r="BL321" s="17" t="s">
        <v>128</v>
      </c>
      <c r="BM321" s="206" t="s">
        <v>574</v>
      </c>
    </row>
    <row r="322" spans="1:65" s="13" customFormat="1" ht="11.25">
      <c r="B322" s="209"/>
      <c r="C322" s="210"/>
      <c r="D322" s="211" t="s">
        <v>131</v>
      </c>
      <c r="E322" s="212" t="s">
        <v>1</v>
      </c>
      <c r="F322" s="213" t="s">
        <v>575</v>
      </c>
      <c r="G322" s="210"/>
      <c r="H322" s="214">
        <v>16.899999999999999</v>
      </c>
      <c r="I322" s="215"/>
      <c r="J322" s="210"/>
      <c r="K322" s="210"/>
      <c r="L322" s="216"/>
      <c r="M322" s="217"/>
      <c r="N322" s="218"/>
      <c r="O322" s="218"/>
      <c r="P322" s="218"/>
      <c r="Q322" s="218"/>
      <c r="R322" s="218"/>
      <c r="S322" s="218"/>
      <c r="T322" s="219"/>
      <c r="AT322" s="220" t="s">
        <v>131</v>
      </c>
      <c r="AU322" s="220" t="s">
        <v>129</v>
      </c>
      <c r="AV322" s="13" t="s">
        <v>129</v>
      </c>
      <c r="AW322" s="13" t="s">
        <v>28</v>
      </c>
      <c r="AX322" s="13" t="s">
        <v>80</v>
      </c>
      <c r="AY322" s="220" t="s">
        <v>122</v>
      </c>
    </row>
    <row r="323" spans="1:65" s="2" customFormat="1" ht="24.2" customHeight="1">
      <c r="A323" s="34"/>
      <c r="B323" s="35"/>
      <c r="C323" s="195" t="s">
        <v>576</v>
      </c>
      <c r="D323" s="195" t="s">
        <v>124</v>
      </c>
      <c r="E323" s="196" t="s">
        <v>577</v>
      </c>
      <c r="F323" s="197" t="s">
        <v>578</v>
      </c>
      <c r="G323" s="198" t="s">
        <v>233</v>
      </c>
      <c r="H323" s="199">
        <v>176.4</v>
      </c>
      <c r="I323" s="200"/>
      <c r="J323" s="199">
        <f>ROUND(I323*H323,3)</f>
        <v>0</v>
      </c>
      <c r="K323" s="201"/>
      <c r="L323" s="39"/>
      <c r="M323" s="202" t="s">
        <v>1</v>
      </c>
      <c r="N323" s="203" t="s">
        <v>38</v>
      </c>
      <c r="O323" s="75"/>
      <c r="P323" s="204">
        <f>O323*H323</f>
        <v>0</v>
      </c>
      <c r="Q323" s="204">
        <v>4.6000000000000001E-4</v>
      </c>
      <c r="R323" s="204">
        <f>Q323*H323</f>
        <v>8.1144000000000008E-2</v>
      </c>
      <c r="S323" s="204">
        <v>0</v>
      </c>
      <c r="T323" s="205">
        <f>S323*H323</f>
        <v>0</v>
      </c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R323" s="206" t="s">
        <v>128</v>
      </c>
      <c r="AT323" s="206" t="s">
        <v>124</v>
      </c>
      <c r="AU323" s="206" t="s">
        <v>129</v>
      </c>
      <c r="AY323" s="17" t="s">
        <v>122</v>
      </c>
      <c r="BE323" s="207">
        <f>IF(N323="základná",J323,0)</f>
        <v>0</v>
      </c>
      <c r="BF323" s="207">
        <f>IF(N323="znížená",J323,0)</f>
        <v>0</v>
      </c>
      <c r="BG323" s="207">
        <f>IF(N323="zákl. prenesená",J323,0)</f>
        <v>0</v>
      </c>
      <c r="BH323" s="207">
        <f>IF(N323="zníž. prenesená",J323,0)</f>
        <v>0</v>
      </c>
      <c r="BI323" s="207">
        <f>IF(N323="nulová",J323,0)</f>
        <v>0</v>
      </c>
      <c r="BJ323" s="17" t="s">
        <v>129</v>
      </c>
      <c r="BK323" s="208">
        <f>ROUND(I323*H323,3)</f>
        <v>0</v>
      </c>
      <c r="BL323" s="17" t="s">
        <v>128</v>
      </c>
      <c r="BM323" s="206" t="s">
        <v>579</v>
      </c>
    </row>
    <row r="324" spans="1:65" s="13" customFormat="1" ht="22.5">
      <c r="B324" s="209"/>
      <c r="C324" s="210"/>
      <c r="D324" s="211" t="s">
        <v>131</v>
      </c>
      <c r="E324" s="212" t="s">
        <v>1</v>
      </c>
      <c r="F324" s="213" t="s">
        <v>580</v>
      </c>
      <c r="G324" s="210"/>
      <c r="H324" s="214">
        <v>35.9</v>
      </c>
      <c r="I324" s="215"/>
      <c r="J324" s="210"/>
      <c r="K324" s="210"/>
      <c r="L324" s="216"/>
      <c r="M324" s="217"/>
      <c r="N324" s="218"/>
      <c r="O324" s="218"/>
      <c r="P324" s="218"/>
      <c r="Q324" s="218"/>
      <c r="R324" s="218"/>
      <c r="S324" s="218"/>
      <c r="T324" s="219"/>
      <c r="AT324" s="220" t="s">
        <v>131</v>
      </c>
      <c r="AU324" s="220" t="s">
        <v>129</v>
      </c>
      <c r="AV324" s="13" t="s">
        <v>129</v>
      </c>
      <c r="AW324" s="13" t="s">
        <v>28</v>
      </c>
      <c r="AX324" s="13" t="s">
        <v>72</v>
      </c>
      <c r="AY324" s="220" t="s">
        <v>122</v>
      </c>
    </row>
    <row r="325" spans="1:65" s="13" customFormat="1" ht="11.25">
      <c r="B325" s="209"/>
      <c r="C325" s="210"/>
      <c r="D325" s="211" t="s">
        <v>131</v>
      </c>
      <c r="E325" s="212" t="s">
        <v>1</v>
      </c>
      <c r="F325" s="213" t="s">
        <v>570</v>
      </c>
      <c r="G325" s="210"/>
      <c r="H325" s="214">
        <v>21.1</v>
      </c>
      <c r="I325" s="215"/>
      <c r="J325" s="210"/>
      <c r="K325" s="210"/>
      <c r="L325" s="216"/>
      <c r="M325" s="217"/>
      <c r="N325" s="218"/>
      <c r="O325" s="218"/>
      <c r="P325" s="218"/>
      <c r="Q325" s="218"/>
      <c r="R325" s="218"/>
      <c r="S325" s="218"/>
      <c r="T325" s="219"/>
      <c r="AT325" s="220" t="s">
        <v>131</v>
      </c>
      <c r="AU325" s="220" t="s">
        <v>129</v>
      </c>
      <c r="AV325" s="13" t="s">
        <v>129</v>
      </c>
      <c r="AW325" s="13" t="s">
        <v>28</v>
      </c>
      <c r="AX325" s="13" t="s">
        <v>72</v>
      </c>
      <c r="AY325" s="220" t="s">
        <v>122</v>
      </c>
    </row>
    <row r="326" spans="1:65" s="13" customFormat="1" ht="22.5">
      <c r="B326" s="209"/>
      <c r="C326" s="210"/>
      <c r="D326" s="211" t="s">
        <v>131</v>
      </c>
      <c r="E326" s="212" t="s">
        <v>1</v>
      </c>
      <c r="F326" s="213" t="s">
        <v>581</v>
      </c>
      <c r="G326" s="210"/>
      <c r="H326" s="214">
        <v>16.399999999999999</v>
      </c>
      <c r="I326" s="215"/>
      <c r="J326" s="210"/>
      <c r="K326" s="210"/>
      <c r="L326" s="216"/>
      <c r="M326" s="217"/>
      <c r="N326" s="218"/>
      <c r="O326" s="218"/>
      <c r="P326" s="218"/>
      <c r="Q326" s="218"/>
      <c r="R326" s="218"/>
      <c r="S326" s="218"/>
      <c r="T326" s="219"/>
      <c r="AT326" s="220" t="s">
        <v>131</v>
      </c>
      <c r="AU326" s="220" t="s">
        <v>129</v>
      </c>
      <c r="AV326" s="13" t="s">
        <v>129</v>
      </c>
      <c r="AW326" s="13" t="s">
        <v>28</v>
      </c>
      <c r="AX326" s="13" t="s">
        <v>72</v>
      </c>
      <c r="AY326" s="220" t="s">
        <v>122</v>
      </c>
    </row>
    <row r="327" spans="1:65" s="13" customFormat="1" ht="11.25">
      <c r="B327" s="209"/>
      <c r="C327" s="210"/>
      <c r="D327" s="211" t="s">
        <v>131</v>
      </c>
      <c r="E327" s="212" t="s">
        <v>1</v>
      </c>
      <c r="F327" s="213" t="s">
        <v>582</v>
      </c>
      <c r="G327" s="210"/>
      <c r="H327" s="214">
        <v>48.8</v>
      </c>
      <c r="I327" s="215"/>
      <c r="J327" s="210"/>
      <c r="K327" s="210"/>
      <c r="L327" s="216"/>
      <c r="M327" s="217"/>
      <c r="N327" s="218"/>
      <c r="O327" s="218"/>
      <c r="P327" s="218"/>
      <c r="Q327" s="218"/>
      <c r="R327" s="218"/>
      <c r="S327" s="218"/>
      <c r="T327" s="219"/>
      <c r="AT327" s="220" t="s">
        <v>131</v>
      </c>
      <c r="AU327" s="220" t="s">
        <v>129</v>
      </c>
      <c r="AV327" s="13" t="s">
        <v>129</v>
      </c>
      <c r="AW327" s="13" t="s">
        <v>28</v>
      </c>
      <c r="AX327" s="13" t="s">
        <v>72</v>
      </c>
      <c r="AY327" s="220" t="s">
        <v>122</v>
      </c>
    </row>
    <row r="328" spans="1:65" s="13" customFormat="1" ht="11.25">
      <c r="B328" s="209"/>
      <c r="C328" s="210"/>
      <c r="D328" s="211" t="s">
        <v>131</v>
      </c>
      <c r="E328" s="212" t="s">
        <v>1</v>
      </c>
      <c r="F328" s="213" t="s">
        <v>583</v>
      </c>
      <c r="G328" s="210"/>
      <c r="H328" s="214">
        <v>54.2</v>
      </c>
      <c r="I328" s="215"/>
      <c r="J328" s="210"/>
      <c r="K328" s="210"/>
      <c r="L328" s="216"/>
      <c r="M328" s="217"/>
      <c r="N328" s="218"/>
      <c r="O328" s="218"/>
      <c r="P328" s="218"/>
      <c r="Q328" s="218"/>
      <c r="R328" s="218"/>
      <c r="S328" s="218"/>
      <c r="T328" s="219"/>
      <c r="AT328" s="220" t="s">
        <v>131</v>
      </c>
      <c r="AU328" s="220" t="s">
        <v>129</v>
      </c>
      <c r="AV328" s="13" t="s">
        <v>129</v>
      </c>
      <c r="AW328" s="13" t="s">
        <v>28</v>
      </c>
      <c r="AX328" s="13" t="s">
        <v>72</v>
      </c>
      <c r="AY328" s="220" t="s">
        <v>122</v>
      </c>
    </row>
    <row r="329" spans="1:65" s="14" customFormat="1" ht="11.25">
      <c r="B329" s="221"/>
      <c r="C329" s="222"/>
      <c r="D329" s="211" t="s">
        <v>131</v>
      </c>
      <c r="E329" s="223" t="s">
        <v>1</v>
      </c>
      <c r="F329" s="224" t="s">
        <v>167</v>
      </c>
      <c r="G329" s="222"/>
      <c r="H329" s="225">
        <v>176.4</v>
      </c>
      <c r="I329" s="226"/>
      <c r="J329" s="222"/>
      <c r="K329" s="222"/>
      <c r="L329" s="227"/>
      <c r="M329" s="228"/>
      <c r="N329" s="229"/>
      <c r="O329" s="229"/>
      <c r="P329" s="229"/>
      <c r="Q329" s="229"/>
      <c r="R329" s="229"/>
      <c r="S329" s="229"/>
      <c r="T329" s="230"/>
      <c r="AT329" s="231" t="s">
        <v>131</v>
      </c>
      <c r="AU329" s="231" t="s">
        <v>129</v>
      </c>
      <c r="AV329" s="14" t="s">
        <v>128</v>
      </c>
      <c r="AW329" s="14" t="s">
        <v>28</v>
      </c>
      <c r="AX329" s="14" t="s">
        <v>80</v>
      </c>
      <c r="AY329" s="231" t="s">
        <v>122</v>
      </c>
    </row>
    <row r="330" spans="1:65" s="2" customFormat="1" ht="16.5" customHeight="1">
      <c r="A330" s="34"/>
      <c r="B330" s="35"/>
      <c r="C330" s="195" t="s">
        <v>584</v>
      </c>
      <c r="D330" s="195" t="s">
        <v>124</v>
      </c>
      <c r="E330" s="196" t="s">
        <v>585</v>
      </c>
      <c r="F330" s="197" t="s">
        <v>586</v>
      </c>
      <c r="G330" s="198" t="s">
        <v>247</v>
      </c>
      <c r="H330" s="199">
        <v>10</v>
      </c>
      <c r="I330" s="200"/>
      <c r="J330" s="199">
        <f>ROUND(I330*H330,3)</f>
        <v>0</v>
      </c>
      <c r="K330" s="201"/>
      <c r="L330" s="39"/>
      <c r="M330" s="202" t="s">
        <v>1</v>
      </c>
      <c r="N330" s="203" t="s">
        <v>38</v>
      </c>
      <c r="O330" s="75"/>
      <c r="P330" s="204">
        <f>O330*H330</f>
        <v>0</v>
      </c>
      <c r="Q330" s="204">
        <v>0</v>
      </c>
      <c r="R330" s="204">
        <f>Q330*H330</f>
        <v>0</v>
      </c>
      <c r="S330" s="204">
        <v>0</v>
      </c>
      <c r="T330" s="205">
        <f>S330*H330</f>
        <v>0</v>
      </c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R330" s="206" t="s">
        <v>128</v>
      </c>
      <c r="AT330" s="206" t="s">
        <v>124</v>
      </c>
      <c r="AU330" s="206" t="s">
        <v>129</v>
      </c>
      <c r="AY330" s="17" t="s">
        <v>122</v>
      </c>
      <c r="BE330" s="207">
        <f>IF(N330="základná",J330,0)</f>
        <v>0</v>
      </c>
      <c r="BF330" s="207">
        <f>IF(N330="znížená",J330,0)</f>
        <v>0</v>
      </c>
      <c r="BG330" s="207">
        <f>IF(N330="zákl. prenesená",J330,0)</f>
        <v>0</v>
      </c>
      <c r="BH330" s="207">
        <f>IF(N330="zníž. prenesená",J330,0)</f>
        <v>0</v>
      </c>
      <c r="BI330" s="207">
        <f>IF(N330="nulová",J330,0)</f>
        <v>0</v>
      </c>
      <c r="BJ330" s="17" t="s">
        <v>129</v>
      </c>
      <c r="BK330" s="208">
        <f>ROUND(I330*H330,3)</f>
        <v>0</v>
      </c>
      <c r="BL330" s="17" t="s">
        <v>128</v>
      </c>
      <c r="BM330" s="206" t="s">
        <v>587</v>
      </c>
    </row>
    <row r="331" spans="1:65" s="13" customFormat="1" ht="11.25">
      <c r="B331" s="209"/>
      <c r="C331" s="210"/>
      <c r="D331" s="211" t="s">
        <v>131</v>
      </c>
      <c r="E331" s="212" t="s">
        <v>1</v>
      </c>
      <c r="F331" s="213" t="s">
        <v>588</v>
      </c>
      <c r="G331" s="210"/>
      <c r="H331" s="214">
        <v>10</v>
      </c>
      <c r="I331" s="215"/>
      <c r="J331" s="210"/>
      <c r="K331" s="210"/>
      <c r="L331" s="216"/>
      <c r="M331" s="217"/>
      <c r="N331" s="218"/>
      <c r="O331" s="218"/>
      <c r="P331" s="218"/>
      <c r="Q331" s="218"/>
      <c r="R331" s="218"/>
      <c r="S331" s="218"/>
      <c r="T331" s="219"/>
      <c r="AT331" s="220" t="s">
        <v>131</v>
      </c>
      <c r="AU331" s="220" t="s">
        <v>129</v>
      </c>
      <c r="AV331" s="13" t="s">
        <v>129</v>
      </c>
      <c r="AW331" s="13" t="s">
        <v>28</v>
      </c>
      <c r="AX331" s="13" t="s">
        <v>80</v>
      </c>
      <c r="AY331" s="220" t="s">
        <v>122</v>
      </c>
    </row>
    <row r="332" spans="1:65" s="2" customFormat="1" ht="16.5" customHeight="1">
      <c r="A332" s="34"/>
      <c r="B332" s="35"/>
      <c r="C332" s="195" t="s">
        <v>589</v>
      </c>
      <c r="D332" s="195" t="s">
        <v>124</v>
      </c>
      <c r="E332" s="196" t="s">
        <v>590</v>
      </c>
      <c r="F332" s="197" t="s">
        <v>591</v>
      </c>
      <c r="G332" s="198" t="s">
        <v>247</v>
      </c>
      <c r="H332" s="199">
        <v>1</v>
      </c>
      <c r="I332" s="200"/>
      <c r="J332" s="199">
        <f>ROUND(I332*H332,3)</f>
        <v>0</v>
      </c>
      <c r="K332" s="201"/>
      <c r="L332" s="39"/>
      <c r="M332" s="202" t="s">
        <v>1</v>
      </c>
      <c r="N332" s="203" t="s">
        <v>38</v>
      </c>
      <c r="O332" s="75"/>
      <c r="P332" s="204">
        <f>O332*H332</f>
        <v>0</v>
      </c>
      <c r="Q332" s="204">
        <v>1.4499999999999999E-3</v>
      </c>
      <c r="R332" s="204">
        <f>Q332*H332</f>
        <v>1.4499999999999999E-3</v>
      </c>
      <c r="S332" s="204">
        <v>0</v>
      </c>
      <c r="T332" s="205">
        <f>S332*H332</f>
        <v>0</v>
      </c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R332" s="206" t="s">
        <v>128</v>
      </c>
      <c r="AT332" s="206" t="s">
        <v>124</v>
      </c>
      <c r="AU332" s="206" t="s">
        <v>129</v>
      </c>
      <c r="AY332" s="17" t="s">
        <v>122</v>
      </c>
      <c r="BE332" s="207">
        <f>IF(N332="základná",J332,0)</f>
        <v>0</v>
      </c>
      <c r="BF332" s="207">
        <f>IF(N332="znížená",J332,0)</f>
        <v>0</v>
      </c>
      <c r="BG332" s="207">
        <f>IF(N332="zákl. prenesená",J332,0)</f>
        <v>0</v>
      </c>
      <c r="BH332" s="207">
        <f>IF(N332="zníž. prenesená",J332,0)</f>
        <v>0</v>
      </c>
      <c r="BI332" s="207">
        <f>IF(N332="nulová",J332,0)</f>
        <v>0</v>
      </c>
      <c r="BJ332" s="17" t="s">
        <v>129</v>
      </c>
      <c r="BK332" s="208">
        <f>ROUND(I332*H332,3)</f>
        <v>0</v>
      </c>
      <c r="BL332" s="17" t="s">
        <v>128</v>
      </c>
      <c r="BM332" s="206" t="s">
        <v>592</v>
      </c>
    </row>
    <row r="333" spans="1:65" s="2" customFormat="1" ht="33" customHeight="1">
      <c r="A333" s="34"/>
      <c r="B333" s="35"/>
      <c r="C333" s="232" t="s">
        <v>593</v>
      </c>
      <c r="D333" s="232" t="s">
        <v>210</v>
      </c>
      <c r="E333" s="233" t="s">
        <v>594</v>
      </c>
      <c r="F333" s="234" t="s">
        <v>595</v>
      </c>
      <c r="G333" s="235" t="s">
        <v>247</v>
      </c>
      <c r="H333" s="236">
        <v>1</v>
      </c>
      <c r="I333" s="237"/>
      <c r="J333" s="236">
        <f>ROUND(I333*H333,3)</f>
        <v>0</v>
      </c>
      <c r="K333" s="238"/>
      <c r="L333" s="239"/>
      <c r="M333" s="240" t="s">
        <v>1</v>
      </c>
      <c r="N333" s="241" t="s">
        <v>38</v>
      </c>
      <c r="O333" s="75"/>
      <c r="P333" s="204">
        <f>O333*H333</f>
        <v>0</v>
      </c>
      <c r="Q333" s="204">
        <v>7.0999999999999994E-2</v>
      </c>
      <c r="R333" s="204">
        <f>Q333*H333</f>
        <v>7.0999999999999994E-2</v>
      </c>
      <c r="S333" s="204">
        <v>0</v>
      </c>
      <c r="T333" s="205">
        <f>S333*H333</f>
        <v>0</v>
      </c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R333" s="206" t="s">
        <v>162</v>
      </c>
      <c r="AT333" s="206" t="s">
        <v>210</v>
      </c>
      <c r="AU333" s="206" t="s">
        <v>129</v>
      </c>
      <c r="AY333" s="17" t="s">
        <v>122</v>
      </c>
      <c r="BE333" s="207">
        <f>IF(N333="základná",J333,0)</f>
        <v>0</v>
      </c>
      <c r="BF333" s="207">
        <f>IF(N333="znížená",J333,0)</f>
        <v>0</v>
      </c>
      <c r="BG333" s="207">
        <f>IF(N333="zákl. prenesená",J333,0)</f>
        <v>0</v>
      </c>
      <c r="BH333" s="207">
        <f>IF(N333="zníž. prenesená",J333,0)</f>
        <v>0</v>
      </c>
      <c r="BI333" s="207">
        <f>IF(N333="nulová",J333,0)</f>
        <v>0</v>
      </c>
      <c r="BJ333" s="17" t="s">
        <v>129</v>
      </c>
      <c r="BK333" s="208">
        <f>ROUND(I333*H333,3)</f>
        <v>0</v>
      </c>
      <c r="BL333" s="17" t="s">
        <v>128</v>
      </c>
      <c r="BM333" s="206" t="s">
        <v>596</v>
      </c>
    </row>
    <row r="334" spans="1:65" s="2" customFormat="1" ht="16.5" customHeight="1">
      <c r="A334" s="34"/>
      <c r="B334" s="35"/>
      <c r="C334" s="195" t="s">
        <v>597</v>
      </c>
      <c r="D334" s="195" t="s">
        <v>124</v>
      </c>
      <c r="E334" s="196" t="s">
        <v>598</v>
      </c>
      <c r="F334" s="197" t="s">
        <v>599</v>
      </c>
      <c r="G334" s="198" t="s">
        <v>247</v>
      </c>
      <c r="H334" s="199">
        <v>2</v>
      </c>
      <c r="I334" s="200"/>
      <c r="J334" s="199">
        <f>ROUND(I334*H334,3)</f>
        <v>0</v>
      </c>
      <c r="K334" s="201"/>
      <c r="L334" s="39"/>
      <c r="M334" s="202" t="s">
        <v>1</v>
      </c>
      <c r="N334" s="203" t="s">
        <v>38</v>
      </c>
      <c r="O334" s="75"/>
      <c r="P334" s="204">
        <f>O334*H334</f>
        <v>0</v>
      </c>
      <c r="Q334" s="204">
        <v>1.1E-4</v>
      </c>
      <c r="R334" s="204">
        <f>Q334*H334</f>
        <v>2.2000000000000001E-4</v>
      </c>
      <c r="S334" s="204">
        <v>0</v>
      </c>
      <c r="T334" s="205">
        <f>S334*H334</f>
        <v>0</v>
      </c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R334" s="206" t="s">
        <v>128</v>
      </c>
      <c r="AT334" s="206" t="s">
        <v>124</v>
      </c>
      <c r="AU334" s="206" t="s">
        <v>129</v>
      </c>
      <c r="AY334" s="17" t="s">
        <v>122</v>
      </c>
      <c r="BE334" s="207">
        <f>IF(N334="základná",J334,0)</f>
        <v>0</v>
      </c>
      <c r="BF334" s="207">
        <f>IF(N334="znížená",J334,0)</f>
        <v>0</v>
      </c>
      <c r="BG334" s="207">
        <f>IF(N334="zákl. prenesená",J334,0)</f>
        <v>0</v>
      </c>
      <c r="BH334" s="207">
        <f>IF(N334="zníž. prenesená",J334,0)</f>
        <v>0</v>
      </c>
      <c r="BI334" s="207">
        <f>IF(N334="nulová",J334,0)</f>
        <v>0</v>
      </c>
      <c r="BJ334" s="17" t="s">
        <v>129</v>
      </c>
      <c r="BK334" s="208">
        <f>ROUND(I334*H334,3)</f>
        <v>0</v>
      </c>
      <c r="BL334" s="17" t="s">
        <v>128</v>
      </c>
      <c r="BM334" s="206" t="s">
        <v>600</v>
      </c>
    </row>
    <row r="335" spans="1:65" s="2" customFormat="1" ht="24.2" customHeight="1">
      <c r="A335" s="34"/>
      <c r="B335" s="35"/>
      <c r="C335" s="195" t="s">
        <v>601</v>
      </c>
      <c r="D335" s="195" t="s">
        <v>124</v>
      </c>
      <c r="E335" s="196" t="s">
        <v>602</v>
      </c>
      <c r="F335" s="197" t="s">
        <v>603</v>
      </c>
      <c r="G335" s="198" t="s">
        <v>233</v>
      </c>
      <c r="H335" s="199">
        <v>1</v>
      </c>
      <c r="I335" s="200"/>
      <c r="J335" s="199">
        <f>ROUND(I335*H335,3)</f>
        <v>0</v>
      </c>
      <c r="K335" s="201"/>
      <c r="L335" s="39"/>
      <c r="M335" s="202" t="s">
        <v>1</v>
      </c>
      <c r="N335" s="203" t="s">
        <v>38</v>
      </c>
      <c r="O335" s="75"/>
      <c r="P335" s="204">
        <f>O335*H335</f>
        <v>0</v>
      </c>
      <c r="Q335" s="204">
        <v>0</v>
      </c>
      <c r="R335" s="204">
        <f>Q335*H335</f>
        <v>0</v>
      </c>
      <c r="S335" s="204">
        <v>0</v>
      </c>
      <c r="T335" s="205">
        <f>S335*H335</f>
        <v>0</v>
      </c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R335" s="206" t="s">
        <v>128</v>
      </c>
      <c r="AT335" s="206" t="s">
        <v>124</v>
      </c>
      <c r="AU335" s="206" t="s">
        <v>129</v>
      </c>
      <c r="AY335" s="17" t="s">
        <v>122</v>
      </c>
      <c r="BE335" s="207">
        <f>IF(N335="základná",J335,0)</f>
        <v>0</v>
      </c>
      <c r="BF335" s="207">
        <f>IF(N335="znížená",J335,0)</f>
        <v>0</v>
      </c>
      <c r="BG335" s="207">
        <f>IF(N335="zákl. prenesená",J335,0)</f>
        <v>0</v>
      </c>
      <c r="BH335" s="207">
        <f>IF(N335="zníž. prenesená",J335,0)</f>
        <v>0</v>
      </c>
      <c r="BI335" s="207">
        <f>IF(N335="nulová",J335,0)</f>
        <v>0</v>
      </c>
      <c r="BJ335" s="17" t="s">
        <v>129</v>
      </c>
      <c r="BK335" s="208">
        <f>ROUND(I335*H335,3)</f>
        <v>0</v>
      </c>
      <c r="BL335" s="17" t="s">
        <v>128</v>
      </c>
      <c r="BM335" s="206" t="s">
        <v>604</v>
      </c>
    </row>
    <row r="336" spans="1:65" s="2" customFormat="1" ht="44.25" customHeight="1">
      <c r="A336" s="34"/>
      <c r="B336" s="35"/>
      <c r="C336" s="232" t="s">
        <v>605</v>
      </c>
      <c r="D336" s="232" t="s">
        <v>210</v>
      </c>
      <c r="E336" s="233" t="s">
        <v>606</v>
      </c>
      <c r="F336" s="234" t="s">
        <v>607</v>
      </c>
      <c r="G336" s="235" t="s">
        <v>233</v>
      </c>
      <c r="H336" s="236">
        <v>1.01</v>
      </c>
      <c r="I336" s="237"/>
      <c r="J336" s="236">
        <f>ROUND(I336*H336,3)</f>
        <v>0</v>
      </c>
      <c r="K336" s="238"/>
      <c r="L336" s="239"/>
      <c r="M336" s="240" t="s">
        <v>1</v>
      </c>
      <c r="N336" s="241" t="s">
        <v>38</v>
      </c>
      <c r="O336" s="75"/>
      <c r="P336" s="204">
        <f>O336*H336</f>
        <v>0</v>
      </c>
      <c r="Q336" s="204">
        <v>3.3500000000000002E-2</v>
      </c>
      <c r="R336" s="204">
        <f>Q336*H336</f>
        <v>3.3835000000000004E-2</v>
      </c>
      <c r="S336" s="204">
        <v>0</v>
      </c>
      <c r="T336" s="205">
        <f>S336*H336</f>
        <v>0</v>
      </c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R336" s="206" t="s">
        <v>162</v>
      </c>
      <c r="AT336" s="206" t="s">
        <v>210</v>
      </c>
      <c r="AU336" s="206" t="s">
        <v>129</v>
      </c>
      <c r="AY336" s="17" t="s">
        <v>122</v>
      </c>
      <c r="BE336" s="207">
        <f>IF(N336="základná",J336,0)</f>
        <v>0</v>
      </c>
      <c r="BF336" s="207">
        <f>IF(N336="znížená",J336,0)</f>
        <v>0</v>
      </c>
      <c r="BG336" s="207">
        <f>IF(N336="zákl. prenesená",J336,0)</f>
        <v>0</v>
      </c>
      <c r="BH336" s="207">
        <f>IF(N336="zníž. prenesená",J336,0)</f>
        <v>0</v>
      </c>
      <c r="BI336" s="207">
        <f>IF(N336="nulová",J336,0)</f>
        <v>0</v>
      </c>
      <c r="BJ336" s="17" t="s">
        <v>129</v>
      </c>
      <c r="BK336" s="208">
        <f>ROUND(I336*H336,3)</f>
        <v>0</v>
      </c>
      <c r="BL336" s="17" t="s">
        <v>128</v>
      </c>
      <c r="BM336" s="206" t="s">
        <v>608</v>
      </c>
    </row>
    <row r="337" spans="1:65" s="13" customFormat="1" ht="11.25">
      <c r="B337" s="209"/>
      <c r="C337" s="210"/>
      <c r="D337" s="211" t="s">
        <v>131</v>
      </c>
      <c r="E337" s="210"/>
      <c r="F337" s="213" t="s">
        <v>609</v>
      </c>
      <c r="G337" s="210"/>
      <c r="H337" s="214">
        <v>1.01</v>
      </c>
      <c r="I337" s="215"/>
      <c r="J337" s="210"/>
      <c r="K337" s="210"/>
      <c r="L337" s="216"/>
      <c r="M337" s="217"/>
      <c r="N337" s="218"/>
      <c r="O337" s="218"/>
      <c r="P337" s="218"/>
      <c r="Q337" s="218"/>
      <c r="R337" s="218"/>
      <c r="S337" s="218"/>
      <c r="T337" s="219"/>
      <c r="AT337" s="220" t="s">
        <v>131</v>
      </c>
      <c r="AU337" s="220" t="s">
        <v>129</v>
      </c>
      <c r="AV337" s="13" t="s">
        <v>129</v>
      </c>
      <c r="AW337" s="13" t="s">
        <v>4</v>
      </c>
      <c r="AX337" s="13" t="s">
        <v>80</v>
      </c>
      <c r="AY337" s="220" t="s">
        <v>122</v>
      </c>
    </row>
    <row r="338" spans="1:65" s="2" customFormat="1" ht="24.2" customHeight="1">
      <c r="A338" s="34"/>
      <c r="B338" s="35"/>
      <c r="C338" s="195" t="s">
        <v>610</v>
      </c>
      <c r="D338" s="195" t="s">
        <v>124</v>
      </c>
      <c r="E338" s="196" t="s">
        <v>611</v>
      </c>
      <c r="F338" s="197" t="s">
        <v>612</v>
      </c>
      <c r="G338" s="198" t="s">
        <v>127</v>
      </c>
      <c r="H338" s="199">
        <v>73.680000000000007</v>
      </c>
      <c r="I338" s="200"/>
      <c r="J338" s="199">
        <f>ROUND(I338*H338,3)</f>
        <v>0</v>
      </c>
      <c r="K338" s="201"/>
      <c r="L338" s="39"/>
      <c r="M338" s="202" t="s">
        <v>1</v>
      </c>
      <c r="N338" s="203" t="s">
        <v>38</v>
      </c>
      <c r="O338" s="75"/>
      <c r="P338" s="204">
        <f>O338*H338</f>
        <v>0</v>
      </c>
      <c r="Q338" s="204">
        <v>0</v>
      </c>
      <c r="R338" s="204">
        <f>Q338*H338</f>
        <v>0</v>
      </c>
      <c r="S338" s="204">
        <v>2.1999999999999999E-2</v>
      </c>
      <c r="T338" s="205">
        <f>S338*H338</f>
        <v>1.62096</v>
      </c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R338" s="206" t="s">
        <v>128</v>
      </c>
      <c r="AT338" s="206" t="s">
        <v>124</v>
      </c>
      <c r="AU338" s="206" t="s">
        <v>129</v>
      </c>
      <c r="AY338" s="17" t="s">
        <v>122</v>
      </c>
      <c r="BE338" s="207">
        <f>IF(N338="základná",J338,0)</f>
        <v>0</v>
      </c>
      <c r="BF338" s="207">
        <f>IF(N338="znížená",J338,0)</f>
        <v>0</v>
      </c>
      <c r="BG338" s="207">
        <f>IF(N338="zákl. prenesená",J338,0)</f>
        <v>0</v>
      </c>
      <c r="BH338" s="207">
        <f>IF(N338="zníž. prenesená",J338,0)</f>
        <v>0</v>
      </c>
      <c r="BI338" s="207">
        <f>IF(N338="nulová",J338,0)</f>
        <v>0</v>
      </c>
      <c r="BJ338" s="17" t="s">
        <v>129</v>
      </c>
      <c r="BK338" s="208">
        <f>ROUND(I338*H338,3)</f>
        <v>0</v>
      </c>
      <c r="BL338" s="17" t="s">
        <v>128</v>
      </c>
      <c r="BM338" s="206" t="s">
        <v>613</v>
      </c>
    </row>
    <row r="339" spans="1:65" s="13" customFormat="1" ht="22.5">
      <c r="B339" s="209"/>
      <c r="C339" s="210"/>
      <c r="D339" s="211" t="s">
        <v>131</v>
      </c>
      <c r="E339" s="212" t="s">
        <v>1</v>
      </c>
      <c r="F339" s="213" t="s">
        <v>614</v>
      </c>
      <c r="G339" s="210"/>
      <c r="H339" s="214">
        <v>73.680000000000007</v>
      </c>
      <c r="I339" s="215"/>
      <c r="J339" s="210"/>
      <c r="K339" s="210"/>
      <c r="L339" s="216"/>
      <c r="M339" s="217"/>
      <c r="N339" s="218"/>
      <c r="O339" s="218"/>
      <c r="P339" s="218"/>
      <c r="Q339" s="218"/>
      <c r="R339" s="218"/>
      <c r="S339" s="218"/>
      <c r="T339" s="219"/>
      <c r="AT339" s="220" t="s">
        <v>131</v>
      </c>
      <c r="AU339" s="220" t="s">
        <v>129</v>
      </c>
      <c r="AV339" s="13" t="s">
        <v>129</v>
      </c>
      <c r="AW339" s="13" t="s">
        <v>28</v>
      </c>
      <c r="AX339" s="13" t="s">
        <v>72</v>
      </c>
      <c r="AY339" s="220" t="s">
        <v>122</v>
      </c>
    </row>
    <row r="340" spans="1:65" s="14" customFormat="1" ht="11.25">
      <c r="B340" s="221"/>
      <c r="C340" s="222"/>
      <c r="D340" s="211" t="s">
        <v>131</v>
      </c>
      <c r="E340" s="223" t="s">
        <v>1</v>
      </c>
      <c r="F340" s="224" t="s">
        <v>167</v>
      </c>
      <c r="G340" s="222"/>
      <c r="H340" s="225">
        <v>73.680000000000007</v>
      </c>
      <c r="I340" s="226"/>
      <c r="J340" s="222"/>
      <c r="K340" s="222"/>
      <c r="L340" s="227"/>
      <c r="M340" s="228"/>
      <c r="N340" s="229"/>
      <c r="O340" s="229"/>
      <c r="P340" s="229"/>
      <c r="Q340" s="229"/>
      <c r="R340" s="229"/>
      <c r="S340" s="229"/>
      <c r="T340" s="230"/>
      <c r="AT340" s="231" t="s">
        <v>131</v>
      </c>
      <c r="AU340" s="231" t="s">
        <v>129</v>
      </c>
      <c r="AV340" s="14" t="s">
        <v>128</v>
      </c>
      <c r="AW340" s="14" t="s">
        <v>28</v>
      </c>
      <c r="AX340" s="14" t="s">
        <v>80</v>
      </c>
      <c r="AY340" s="231" t="s">
        <v>122</v>
      </c>
    </row>
    <row r="341" spans="1:65" s="2" customFormat="1" ht="33" customHeight="1">
      <c r="A341" s="34"/>
      <c r="B341" s="35"/>
      <c r="C341" s="195" t="s">
        <v>615</v>
      </c>
      <c r="D341" s="195" t="s">
        <v>124</v>
      </c>
      <c r="E341" s="196" t="s">
        <v>616</v>
      </c>
      <c r="F341" s="197" t="s">
        <v>617</v>
      </c>
      <c r="G341" s="198" t="s">
        <v>154</v>
      </c>
      <c r="H341" s="199">
        <v>16.41</v>
      </c>
      <c r="I341" s="200"/>
      <c r="J341" s="199">
        <f>ROUND(I341*H341,3)</f>
        <v>0</v>
      </c>
      <c r="K341" s="201"/>
      <c r="L341" s="39"/>
      <c r="M341" s="202" t="s">
        <v>1</v>
      </c>
      <c r="N341" s="203" t="s">
        <v>38</v>
      </c>
      <c r="O341" s="75"/>
      <c r="P341" s="204">
        <f>O341*H341</f>
        <v>0</v>
      </c>
      <c r="Q341" s="204">
        <v>0</v>
      </c>
      <c r="R341" s="204">
        <f>Q341*H341</f>
        <v>0</v>
      </c>
      <c r="S341" s="204">
        <v>2.2000000000000002</v>
      </c>
      <c r="T341" s="205">
        <f>S341*H341</f>
        <v>36.102000000000004</v>
      </c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R341" s="206" t="s">
        <v>128</v>
      </c>
      <c r="AT341" s="206" t="s">
        <v>124</v>
      </c>
      <c r="AU341" s="206" t="s">
        <v>129</v>
      </c>
      <c r="AY341" s="17" t="s">
        <v>122</v>
      </c>
      <c r="BE341" s="207">
        <f>IF(N341="základná",J341,0)</f>
        <v>0</v>
      </c>
      <c r="BF341" s="207">
        <f>IF(N341="znížená",J341,0)</f>
        <v>0</v>
      </c>
      <c r="BG341" s="207">
        <f>IF(N341="zákl. prenesená",J341,0)</f>
        <v>0</v>
      </c>
      <c r="BH341" s="207">
        <f>IF(N341="zníž. prenesená",J341,0)</f>
        <v>0</v>
      </c>
      <c r="BI341" s="207">
        <f>IF(N341="nulová",J341,0)</f>
        <v>0</v>
      </c>
      <c r="BJ341" s="17" t="s">
        <v>129</v>
      </c>
      <c r="BK341" s="208">
        <f>ROUND(I341*H341,3)</f>
        <v>0</v>
      </c>
      <c r="BL341" s="17" t="s">
        <v>128</v>
      </c>
      <c r="BM341" s="206" t="s">
        <v>618</v>
      </c>
    </row>
    <row r="342" spans="1:65" s="13" customFormat="1" ht="11.25">
      <c r="B342" s="209"/>
      <c r="C342" s="210"/>
      <c r="D342" s="211" t="s">
        <v>131</v>
      </c>
      <c r="E342" s="212" t="s">
        <v>1</v>
      </c>
      <c r="F342" s="213" t="s">
        <v>619</v>
      </c>
      <c r="G342" s="210"/>
      <c r="H342" s="214">
        <v>16.41</v>
      </c>
      <c r="I342" s="215"/>
      <c r="J342" s="210"/>
      <c r="K342" s="210"/>
      <c r="L342" s="216"/>
      <c r="M342" s="217"/>
      <c r="N342" s="218"/>
      <c r="O342" s="218"/>
      <c r="P342" s="218"/>
      <c r="Q342" s="218"/>
      <c r="R342" s="218"/>
      <c r="S342" s="218"/>
      <c r="T342" s="219"/>
      <c r="AT342" s="220" t="s">
        <v>131</v>
      </c>
      <c r="AU342" s="220" t="s">
        <v>129</v>
      </c>
      <c r="AV342" s="13" t="s">
        <v>129</v>
      </c>
      <c r="AW342" s="13" t="s">
        <v>28</v>
      </c>
      <c r="AX342" s="13" t="s">
        <v>72</v>
      </c>
      <c r="AY342" s="220" t="s">
        <v>122</v>
      </c>
    </row>
    <row r="343" spans="1:65" s="14" customFormat="1" ht="11.25">
      <c r="B343" s="221"/>
      <c r="C343" s="222"/>
      <c r="D343" s="211" t="s">
        <v>131</v>
      </c>
      <c r="E343" s="223" t="s">
        <v>1</v>
      </c>
      <c r="F343" s="224" t="s">
        <v>167</v>
      </c>
      <c r="G343" s="222"/>
      <c r="H343" s="225">
        <v>16.41</v>
      </c>
      <c r="I343" s="226"/>
      <c r="J343" s="222"/>
      <c r="K343" s="222"/>
      <c r="L343" s="227"/>
      <c r="M343" s="228"/>
      <c r="N343" s="229"/>
      <c r="O343" s="229"/>
      <c r="P343" s="229"/>
      <c r="Q343" s="229"/>
      <c r="R343" s="229"/>
      <c r="S343" s="229"/>
      <c r="T343" s="230"/>
      <c r="AT343" s="231" t="s">
        <v>131</v>
      </c>
      <c r="AU343" s="231" t="s">
        <v>129</v>
      </c>
      <c r="AV343" s="14" t="s">
        <v>128</v>
      </c>
      <c r="AW343" s="14" t="s">
        <v>28</v>
      </c>
      <c r="AX343" s="14" t="s">
        <v>80</v>
      </c>
      <c r="AY343" s="231" t="s">
        <v>122</v>
      </c>
    </row>
    <row r="344" spans="1:65" s="2" customFormat="1" ht="33" customHeight="1">
      <c r="A344" s="34"/>
      <c r="B344" s="35"/>
      <c r="C344" s="195" t="s">
        <v>620</v>
      </c>
      <c r="D344" s="195" t="s">
        <v>124</v>
      </c>
      <c r="E344" s="196" t="s">
        <v>621</v>
      </c>
      <c r="F344" s="197" t="s">
        <v>622</v>
      </c>
      <c r="G344" s="198" t="s">
        <v>154</v>
      </c>
      <c r="H344" s="199">
        <v>249.732</v>
      </c>
      <c r="I344" s="200"/>
      <c r="J344" s="199">
        <f>ROUND(I344*H344,3)</f>
        <v>0</v>
      </c>
      <c r="K344" s="201"/>
      <c r="L344" s="39"/>
      <c r="M344" s="202" t="s">
        <v>1</v>
      </c>
      <c r="N344" s="203" t="s">
        <v>38</v>
      </c>
      <c r="O344" s="75"/>
      <c r="P344" s="204">
        <f>O344*H344</f>
        <v>0</v>
      </c>
      <c r="Q344" s="204">
        <v>1.73E-3</v>
      </c>
      <c r="R344" s="204">
        <f>Q344*H344</f>
        <v>0.43203636000000001</v>
      </c>
      <c r="S344" s="204">
        <v>2.4</v>
      </c>
      <c r="T344" s="205">
        <f>S344*H344</f>
        <v>599.35680000000002</v>
      </c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R344" s="206" t="s">
        <v>128</v>
      </c>
      <c r="AT344" s="206" t="s">
        <v>124</v>
      </c>
      <c r="AU344" s="206" t="s">
        <v>129</v>
      </c>
      <c r="AY344" s="17" t="s">
        <v>122</v>
      </c>
      <c r="BE344" s="207">
        <f>IF(N344="základná",J344,0)</f>
        <v>0</v>
      </c>
      <c r="BF344" s="207">
        <f>IF(N344="znížená",J344,0)</f>
        <v>0</v>
      </c>
      <c r="BG344" s="207">
        <f>IF(N344="zákl. prenesená",J344,0)</f>
        <v>0</v>
      </c>
      <c r="BH344" s="207">
        <f>IF(N344="zníž. prenesená",J344,0)</f>
        <v>0</v>
      </c>
      <c r="BI344" s="207">
        <f>IF(N344="nulová",J344,0)</f>
        <v>0</v>
      </c>
      <c r="BJ344" s="17" t="s">
        <v>129</v>
      </c>
      <c r="BK344" s="208">
        <f>ROUND(I344*H344,3)</f>
        <v>0</v>
      </c>
      <c r="BL344" s="17" t="s">
        <v>128</v>
      </c>
      <c r="BM344" s="206" t="s">
        <v>623</v>
      </c>
    </row>
    <row r="345" spans="1:65" s="13" customFormat="1" ht="22.5">
      <c r="B345" s="209"/>
      <c r="C345" s="210"/>
      <c r="D345" s="211" t="s">
        <v>131</v>
      </c>
      <c r="E345" s="212" t="s">
        <v>1</v>
      </c>
      <c r="F345" s="213" t="s">
        <v>624</v>
      </c>
      <c r="G345" s="210"/>
      <c r="H345" s="214">
        <v>11.948</v>
      </c>
      <c r="I345" s="215"/>
      <c r="J345" s="210"/>
      <c r="K345" s="210"/>
      <c r="L345" s="216"/>
      <c r="M345" s="217"/>
      <c r="N345" s="218"/>
      <c r="O345" s="218"/>
      <c r="P345" s="218"/>
      <c r="Q345" s="218"/>
      <c r="R345" s="218"/>
      <c r="S345" s="218"/>
      <c r="T345" s="219"/>
      <c r="AT345" s="220" t="s">
        <v>131</v>
      </c>
      <c r="AU345" s="220" t="s">
        <v>129</v>
      </c>
      <c r="AV345" s="13" t="s">
        <v>129</v>
      </c>
      <c r="AW345" s="13" t="s">
        <v>28</v>
      </c>
      <c r="AX345" s="13" t="s">
        <v>72</v>
      </c>
      <c r="AY345" s="220" t="s">
        <v>122</v>
      </c>
    </row>
    <row r="346" spans="1:65" s="13" customFormat="1" ht="22.5">
      <c r="B346" s="209"/>
      <c r="C346" s="210"/>
      <c r="D346" s="211" t="s">
        <v>131</v>
      </c>
      <c r="E346" s="212" t="s">
        <v>1</v>
      </c>
      <c r="F346" s="213" t="s">
        <v>625</v>
      </c>
      <c r="G346" s="210"/>
      <c r="H346" s="214">
        <v>93.905000000000001</v>
      </c>
      <c r="I346" s="215"/>
      <c r="J346" s="210"/>
      <c r="K346" s="210"/>
      <c r="L346" s="216"/>
      <c r="M346" s="217"/>
      <c r="N346" s="218"/>
      <c r="O346" s="218"/>
      <c r="P346" s="218"/>
      <c r="Q346" s="218"/>
      <c r="R346" s="218"/>
      <c r="S346" s="218"/>
      <c r="T346" s="219"/>
      <c r="AT346" s="220" t="s">
        <v>131</v>
      </c>
      <c r="AU346" s="220" t="s">
        <v>129</v>
      </c>
      <c r="AV346" s="13" t="s">
        <v>129</v>
      </c>
      <c r="AW346" s="13" t="s">
        <v>28</v>
      </c>
      <c r="AX346" s="13" t="s">
        <v>72</v>
      </c>
      <c r="AY346" s="220" t="s">
        <v>122</v>
      </c>
    </row>
    <row r="347" spans="1:65" s="13" customFormat="1" ht="22.5">
      <c r="B347" s="209"/>
      <c r="C347" s="210"/>
      <c r="D347" s="211" t="s">
        <v>131</v>
      </c>
      <c r="E347" s="212" t="s">
        <v>1</v>
      </c>
      <c r="F347" s="213" t="s">
        <v>626</v>
      </c>
      <c r="G347" s="210"/>
      <c r="H347" s="214">
        <v>117.898</v>
      </c>
      <c r="I347" s="215"/>
      <c r="J347" s="210"/>
      <c r="K347" s="210"/>
      <c r="L347" s="216"/>
      <c r="M347" s="217"/>
      <c r="N347" s="218"/>
      <c r="O347" s="218"/>
      <c r="P347" s="218"/>
      <c r="Q347" s="218"/>
      <c r="R347" s="218"/>
      <c r="S347" s="218"/>
      <c r="T347" s="219"/>
      <c r="AT347" s="220" t="s">
        <v>131</v>
      </c>
      <c r="AU347" s="220" t="s">
        <v>129</v>
      </c>
      <c r="AV347" s="13" t="s">
        <v>129</v>
      </c>
      <c r="AW347" s="13" t="s">
        <v>28</v>
      </c>
      <c r="AX347" s="13" t="s">
        <v>72</v>
      </c>
      <c r="AY347" s="220" t="s">
        <v>122</v>
      </c>
    </row>
    <row r="348" spans="1:65" s="13" customFormat="1" ht="11.25">
      <c r="B348" s="209"/>
      <c r="C348" s="210"/>
      <c r="D348" s="211" t="s">
        <v>131</v>
      </c>
      <c r="E348" s="212" t="s">
        <v>1</v>
      </c>
      <c r="F348" s="213" t="s">
        <v>627</v>
      </c>
      <c r="G348" s="210"/>
      <c r="H348" s="214">
        <v>25.981000000000002</v>
      </c>
      <c r="I348" s="215"/>
      <c r="J348" s="210"/>
      <c r="K348" s="210"/>
      <c r="L348" s="216"/>
      <c r="M348" s="217"/>
      <c r="N348" s="218"/>
      <c r="O348" s="218"/>
      <c r="P348" s="218"/>
      <c r="Q348" s="218"/>
      <c r="R348" s="218"/>
      <c r="S348" s="218"/>
      <c r="T348" s="219"/>
      <c r="AT348" s="220" t="s">
        <v>131</v>
      </c>
      <c r="AU348" s="220" t="s">
        <v>129</v>
      </c>
      <c r="AV348" s="13" t="s">
        <v>129</v>
      </c>
      <c r="AW348" s="13" t="s">
        <v>28</v>
      </c>
      <c r="AX348" s="13" t="s">
        <v>72</v>
      </c>
      <c r="AY348" s="220" t="s">
        <v>122</v>
      </c>
    </row>
    <row r="349" spans="1:65" s="14" customFormat="1" ht="11.25">
      <c r="B349" s="221"/>
      <c r="C349" s="222"/>
      <c r="D349" s="211" t="s">
        <v>131</v>
      </c>
      <c r="E349" s="223" t="s">
        <v>1</v>
      </c>
      <c r="F349" s="224" t="s">
        <v>167</v>
      </c>
      <c r="G349" s="222"/>
      <c r="H349" s="225">
        <v>249.732</v>
      </c>
      <c r="I349" s="226"/>
      <c r="J349" s="222"/>
      <c r="K349" s="222"/>
      <c r="L349" s="227"/>
      <c r="M349" s="228"/>
      <c r="N349" s="229"/>
      <c r="O349" s="229"/>
      <c r="P349" s="229"/>
      <c r="Q349" s="229"/>
      <c r="R349" s="229"/>
      <c r="S349" s="229"/>
      <c r="T349" s="230"/>
      <c r="AT349" s="231" t="s">
        <v>131</v>
      </c>
      <c r="AU349" s="231" t="s">
        <v>129</v>
      </c>
      <c r="AV349" s="14" t="s">
        <v>128</v>
      </c>
      <c r="AW349" s="14" t="s">
        <v>28</v>
      </c>
      <c r="AX349" s="14" t="s">
        <v>80</v>
      </c>
      <c r="AY349" s="231" t="s">
        <v>122</v>
      </c>
    </row>
    <row r="350" spans="1:65" s="2" customFormat="1" ht="24.2" customHeight="1">
      <c r="A350" s="34"/>
      <c r="B350" s="35"/>
      <c r="C350" s="195" t="s">
        <v>628</v>
      </c>
      <c r="D350" s="195" t="s">
        <v>124</v>
      </c>
      <c r="E350" s="196" t="s">
        <v>629</v>
      </c>
      <c r="F350" s="197" t="s">
        <v>630</v>
      </c>
      <c r="G350" s="198" t="s">
        <v>233</v>
      </c>
      <c r="H350" s="199">
        <v>24</v>
      </c>
      <c r="I350" s="200"/>
      <c r="J350" s="199">
        <f>ROUND(I350*H350,3)</f>
        <v>0</v>
      </c>
      <c r="K350" s="201"/>
      <c r="L350" s="39"/>
      <c r="M350" s="202" t="s">
        <v>1</v>
      </c>
      <c r="N350" s="203" t="s">
        <v>38</v>
      </c>
      <c r="O350" s="75"/>
      <c r="P350" s="204">
        <f>O350*H350</f>
        <v>0</v>
      </c>
      <c r="Q350" s="204">
        <v>9.0000000000000006E-5</v>
      </c>
      <c r="R350" s="204">
        <f>Q350*H350</f>
        <v>2.16E-3</v>
      </c>
      <c r="S350" s="204">
        <v>4.2000000000000003E-2</v>
      </c>
      <c r="T350" s="205">
        <f>S350*H350</f>
        <v>1.008</v>
      </c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R350" s="206" t="s">
        <v>128</v>
      </c>
      <c r="AT350" s="206" t="s">
        <v>124</v>
      </c>
      <c r="AU350" s="206" t="s">
        <v>129</v>
      </c>
      <c r="AY350" s="17" t="s">
        <v>122</v>
      </c>
      <c r="BE350" s="207">
        <f>IF(N350="základná",J350,0)</f>
        <v>0</v>
      </c>
      <c r="BF350" s="207">
        <f>IF(N350="znížená",J350,0)</f>
        <v>0</v>
      </c>
      <c r="BG350" s="207">
        <f>IF(N350="zákl. prenesená",J350,0)</f>
        <v>0</v>
      </c>
      <c r="BH350" s="207">
        <f>IF(N350="zníž. prenesená",J350,0)</f>
        <v>0</v>
      </c>
      <c r="BI350" s="207">
        <f>IF(N350="nulová",J350,0)</f>
        <v>0</v>
      </c>
      <c r="BJ350" s="17" t="s">
        <v>129</v>
      </c>
      <c r="BK350" s="208">
        <f>ROUND(I350*H350,3)</f>
        <v>0</v>
      </c>
      <c r="BL350" s="17" t="s">
        <v>128</v>
      </c>
      <c r="BM350" s="206" t="s">
        <v>631</v>
      </c>
    </row>
    <row r="351" spans="1:65" s="13" customFormat="1" ht="11.25">
      <c r="B351" s="209"/>
      <c r="C351" s="210"/>
      <c r="D351" s="211" t="s">
        <v>131</v>
      </c>
      <c r="E351" s="212" t="s">
        <v>1</v>
      </c>
      <c r="F351" s="213" t="s">
        <v>632</v>
      </c>
      <c r="G351" s="210"/>
      <c r="H351" s="214">
        <v>24</v>
      </c>
      <c r="I351" s="215"/>
      <c r="J351" s="210"/>
      <c r="K351" s="210"/>
      <c r="L351" s="216"/>
      <c r="M351" s="217"/>
      <c r="N351" s="218"/>
      <c r="O351" s="218"/>
      <c r="P351" s="218"/>
      <c r="Q351" s="218"/>
      <c r="R351" s="218"/>
      <c r="S351" s="218"/>
      <c r="T351" s="219"/>
      <c r="AT351" s="220" t="s">
        <v>131</v>
      </c>
      <c r="AU351" s="220" t="s">
        <v>129</v>
      </c>
      <c r="AV351" s="13" t="s">
        <v>129</v>
      </c>
      <c r="AW351" s="13" t="s">
        <v>28</v>
      </c>
      <c r="AX351" s="13" t="s">
        <v>80</v>
      </c>
      <c r="AY351" s="220" t="s">
        <v>122</v>
      </c>
    </row>
    <row r="352" spans="1:65" s="2" customFormat="1" ht="24.2" customHeight="1">
      <c r="A352" s="34"/>
      <c r="B352" s="35"/>
      <c r="C352" s="195" t="s">
        <v>633</v>
      </c>
      <c r="D352" s="195" t="s">
        <v>124</v>
      </c>
      <c r="E352" s="196" t="s">
        <v>634</v>
      </c>
      <c r="F352" s="197" t="s">
        <v>635</v>
      </c>
      <c r="G352" s="198" t="s">
        <v>247</v>
      </c>
      <c r="H352" s="199">
        <v>1</v>
      </c>
      <c r="I352" s="200"/>
      <c r="J352" s="199">
        <f>ROUND(I352*H352,3)</f>
        <v>0</v>
      </c>
      <c r="K352" s="201"/>
      <c r="L352" s="39"/>
      <c r="M352" s="202" t="s">
        <v>1</v>
      </c>
      <c r="N352" s="203" t="s">
        <v>38</v>
      </c>
      <c r="O352" s="75"/>
      <c r="P352" s="204">
        <f>O352*H352</f>
        <v>0</v>
      </c>
      <c r="Q352" s="204">
        <v>0</v>
      </c>
      <c r="R352" s="204">
        <f>Q352*H352</f>
        <v>0</v>
      </c>
      <c r="S352" s="204">
        <v>4.0000000000000001E-3</v>
      </c>
      <c r="T352" s="205">
        <f>S352*H352</f>
        <v>4.0000000000000001E-3</v>
      </c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R352" s="206" t="s">
        <v>128</v>
      </c>
      <c r="AT352" s="206" t="s">
        <v>124</v>
      </c>
      <c r="AU352" s="206" t="s">
        <v>129</v>
      </c>
      <c r="AY352" s="17" t="s">
        <v>122</v>
      </c>
      <c r="BE352" s="207">
        <f>IF(N352="základná",J352,0)</f>
        <v>0</v>
      </c>
      <c r="BF352" s="207">
        <f>IF(N352="znížená",J352,0)</f>
        <v>0</v>
      </c>
      <c r="BG352" s="207">
        <f>IF(N352="zákl. prenesená",J352,0)</f>
        <v>0</v>
      </c>
      <c r="BH352" s="207">
        <f>IF(N352="zníž. prenesená",J352,0)</f>
        <v>0</v>
      </c>
      <c r="BI352" s="207">
        <f>IF(N352="nulová",J352,0)</f>
        <v>0</v>
      </c>
      <c r="BJ352" s="17" t="s">
        <v>129</v>
      </c>
      <c r="BK352" s="208">
        <f>ROUND(I352*H352,3)</f>
        <v>0</v>
      </c>
      <c r="BL352" s="17" t="s">
        <v>128</v>
      </c>
      <c r="BM352" s="206" t="s">
        <v>636</v>
      </c>
    </row>
    <row r="353" spans="1:65" s="13" customFormat="1" ht="11.25">
      <c r="B353" s="209"/>
      <c r="C353" s="210"/>
      <c r="D353" s="211" t="s">
        <v>131</v>
      </c>
      <c r="E353" s="212" t="s">
        <v>1</v>
      </c>
      <c r="F353" s="213" t="s">
        <v>637</v>
      </c>
      <c r="G353" s="210"/>
      <c r="H353" s="214">
        <v>1</v>
      </c>
      <c r="I353" s="215"/>
      <c r="J353" s="210"/>
      <c r="K353" s="210"/>
      <c r="L353" s="216"/>
      <c r="M353" s="217"/>
      <c r="N353" s="218"/>
      <c r="O353" s="218"/>
      <c r="P353" s="218"/>
      <c r="Q353" s="218"/>
      <c r="R353" s="218"/>
      <c r="S353" s="218"/>
      <c r="T353" s="219"/>
      <c r="AT353" s="220" t="s">
        <v>131</v>
      </c>
      <c r="AU353" s="220" t="s">
        <v>129</v>
      </c>
      <c r="AV353" s="13" t="s">
        <v>129</v>
      </c>
      <c r="AW353" s="13" t="s">
        <v>28</v>
      </c>
      <c r="AX353" s="13" t="s">
        <v>80</v>
      </c>
      <c r="AY353" s="220" t="s">
        <v>122</v>
      </c>
    </row>
    <row r="354" spans="1:65" s="2" customFormat="1" ht="33" customHeight="1">
      <c r="A354" s="34"/>
      <c r="B354" s="35"/>
      <c r="C354" s="195" t="s">
        <v>638</v>
      </c>
      <c r="D354" s="195" t="s">
        <v>124</v>
      </c>
      <c r="E354" s="196" t="s">
        <v>639</v>
      </c>
      <c r="F354" s="197" t="s">
        <v>640</v>
      </c>
      <c r="G354" s="198" t="s">
        <v>233</v>
      </c>
      <c r="H354" s="199">
        <v>47</v>
      </c>
      <c r="I354" s="200"/>
      <c r="J354" s="199">
        <f>ROUND(I354*H354,3)</f>
        <v>0</v>
      </c>
      <c r="K354" s="201"/>
      <c r="L354" s="39"/>
      <c r="M354" s="202" t="s">
        <v>1</v>
      </c>
      <c r="N354" s="203" t="s">
        <v>38</v>
      </c>
      <c r="O354" s="75"/>
      <c r="P354" s="204">
        <f>O354*H354</f>
        <v>0</v>
      </c>
      <c r="Q354" s="204">
        <v>8.0000000000000007E-5</v>
      </c>
      <c r="R354" s="204">
        <f>Q354*H354</f>
        <v>3.7600000000000003E-3</v>
      </c>
      <c r="S354" s="204">
        <v>1.7999999999999999E-2</v>
      </c>
      <c r="T354" s="205">
        <f>S354*H354</f>
        <v>0.84599999999999997</v>
      </c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R354" s="206" t="s">
        <v>128</v>
      </c>
      <c r="AT354" s="206" t="s">
        <v>124</v>
      </c>
      <c r="AU354" s="206" t="s">
        <v>129</v>
      </c>
      <c r="AY354" s="17" t="s">
        <v>122</v>
      </c>
      <c r="BE354" s="207">
        <f>IF(N354="základná",J354,0)</f>
        <v>0</v>
      </c>
      <c r="BF354" s="207">
        <f>IF(N354="znížená",J354,0)</f>
        <v>0</v>
      </c>
      <c r="BG354" s="207">
        <f>IF(N354="zákl. prenesená",J354,0)</f>
        <v>0</v>
      </c>
      <c r="BH354" s="207">
        <f>IF(N354="zníž. prenesená",J354,0)</f>
        <v>0</v>
      </c>
      <c r="BI354" s="207">
        <f>IF(N354="nulová",J354,0)</f>
        <v>0</v>
      </c>
      <c r="BJ354" s="17" t="s">
        <v>129</v>
      </c>
      <c r="BK354" s="208">
        <f>ROUND(I354*H354,3)</f>
        <v>0</v>
      </c>
      <c r="BL354" s="17" t="s">
        <v>128</v>
      </c>
      <c r="BM354" s="206" t="s">
        <v>641</v>
      </c>
    </row>
    <row r="355" spans="1:65" s="13" customFormat="1" ht="11.25">
      <c r="B355" s="209"/>
      <c r="C355" s="210"/>
      <c r="D355" s="211" t="s">
        <v>131</v>
      </c>
      <c r="E355" s="212" t="s">
        <v>1</v>
      </c>
      <c r="F355" s="213" t="s">
        <v>642</v>
      </c>
      <c r="G355" s="210"/>
      <c r="H355" s="214">
        <v>47</v>
      </c>
      <c r="I355" s="215"/>
      <c r="J355" s="210"/>
      <c r="K355" s="210"/>
      <c r="L355" s="216"/>
      <c r="M355" s="217"/>
      <c r="N355" s="218"/>
      <c r="O355" s="218"/>
      <c r="P355" s="218"/>
      <c r="Q355" s="218"/>
      <c r="R355" s="218"/>
      <c r="S355" s="218"/>
      <c r="T355" s="219"/>
      <c r="AT355" s="220" t="s">
        <v>131</v>
      </c>
      <c r="AU355" s="220" t="s">
        <v>129</v>
      </c>
      <c r="AV355" s="13" t="s">
        <v>129</v>
      </c>
      <c r="AW355" s="13" t="s">
        <v>28</v>
      </c>
      <c r="AX355" s="13" t="s">
        <v>80</v>
      </c>
      <c r="AY355" s="220" t="s">
        <v>122</v>
      </c>
    </row>
    <row r="356" spans="1:65" s="2" customFormat="1" ht="33" customHeight="1">
      <c r="A356" s="34"/>
      <c r="B356" s="35"/>
      <c r="C356" s="195" t="s">
        <v>643</v>
      </c>
      <c r="D356" s="195" t="s">
        <v>124</v>
      </c>
      <c r="E356" s="196" t="s">
        <v>644</v>
      </c>
      <c r="F356" s="197" t="s">
        <v>645</v>
      </c>
      <c r="G356" s="198" t="s">
        <v>247</v>
      </c>
      <c r="H356" s="199">
        <v>14</v>
      </c>
      <c r="I356" s="200"/>
      <c r="J356" s="199">
        <f>ROUND(I356*H356,3)</f>
        <v>0</v>
      </c>
      <c r="K356" s="201"/>
      <c r="L356" s="39"/>
      <c r="M356" s="202" t="s">
        <v>1</v>
      </c>
      <c r="N356" s="203" t="s">
        <v>38</v>
      </c>
      <c r="O356" s="75"/>
      <c r="P356" s="204">
        <f>O356*H356</f>
        <v>0</v>
      </c>
      <c r="Q356" s="204">
        <v>6.0000000000000002E-5</v>
      </c>
      <c r="R356" s="204">
        <f>Q356*H356</f>
        <v>8.4000000000000003E-4</v>
      </c>
      <c r="S356" s="204">
        <v>0.184</v>
      </c>
      <c r="T356" s="205">
        <f>S356*H356</f>
        <v>2.5760000000000001</v>
      </c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R356" s="206" t="s">
        <v>128</v>
      </c>
      <c r="AT356" s="206" t="s">
        <v>124</v>
      </c>
      <c r="AU356" s="206" t="s">
        <v>129</v>
      </c>
      <c r="AY356" s="17" t="s">
        <v>122</v>
      </c>
      <c r="BE356" s="207">
        <f>IF(N356="základná",J356,0)</f>
        <v>0</v>
      </c>
      <c r="BF356" s="207">
        <f>IF(N356="znížená",J356,0)</f>
        <v>0</v>
      </c>
      <c r="BG356" s="207">
        <f>IF(N356="zákl. prenesená",J356,0)</f>
        <v>0</v>
      </c>
      <c r="BH356" s="207">
        <f>IF(N356="zníž. prenesená",J356,0)</f>
        <v>0</v>
      </c>
      <c r="BI356" s="207">
        <f>IF(N356="nulová",J356,0)</f>
        <v>0</v>
      </c>
      <c r="BJ356" s="17" t="s">
        <v>129</v>
      </c>
      <c r="BK356" s="208">
        <f>ROUND(I356*H356,3)</f>
        <v>0</v>
      </c>
      <c r="BL356" s="17" t="s">
        <v>128</v>
      </c>
      <c r="BM356" s="206" t="s">
        <v>646</v>
      </c>
    </row>
    <row r="357" spans="1:65" s="13" customFormat="1" ht="11.25">
      <c r="B357" s="209"/>
      <c r="C357" s="210"/>
      <c r="D357" s="211" t="s">
        <v>131</v>
      </c>
      <c r="E357" s="212" t="s">
        <v>1</v>
      </c>
      <c r="F357" s="213" t="s">
        <v>647</v>
      </c>
      <c r="G357" s="210"/>
      <c r="H357" s="214">
        <v>12</v>
      </c>
      <c r="I357" s="215"/>
      <c r="J357" s="210"/>
      <c r="K357" s="210"/>
      <c r="L357" s="216"/>
      <c r="M357" s="217"/>
      <c r="N357" s="218"/>
      <c r="O357" s="218"/>
      <c r="P357" s="218"/>
      <c r="Q357" s="218"/>
      <c r="R357" s="218"/>
      <c r="S357" s="218"/>
      <c r="T357" s="219"/>
      <c r="AT357" s="220" t="s">
        <v>131</v>
      </c>
      <c r="AU357" s="220" t="s">
        <v>129</v>
      </c>
      <c r="AV357" s="13" t="s">
        <v>129</v>
      </c>
      <c r="AW357" s="13" t="s">
        <v>28</v>
      </c>
      <c r="AX357" s="13" t="s">
        <v>72</v>
      </c>
      <c r="AY357" s="220" t="s">
        <v>122</v>
      </c>
    </row>
    <row r="358" spans="1:65" s="13" customFormat="1" ht="11.25">
      <c r="B358" s="209"/>
      <c r="C358" s="210"/>
      <c r="D358" s="211" t="s">
        <v>131</v>
      </c>
      <c r="E358" s="212" t="s">
        <v>1</v>
      </c>
      <c r="F358" s="213" t="s">
        <v>648</v>
      </c>
      <c r="G358" s="210"/>
      <c r="H358" s="214">
        <v>2</v>
      </c>
      <c r="I358" s="215"/>
      <c r="J358" s="210"/>
      <c r="K358" s="210"/>
      <c r="L358" s="216"/>
      <c r="M358" s="217"/>
      <c r="N358" s="218"/>
      <c r="O358" s="218"/>
      <c r="P358" s="218"/>
      <c r="Q358" s="218"/>
      <c r="R358" s="218"/>
      <c r="S358" s="218"/>
      <c r="T358" s="219"/>
      <c r="AT358" s="220" t="s">
        <v>131</v>
      </c>
      <c r="AU358" s="220" t="s">
        <v>129</v>
      </c>
      <c r="AV358" s="13" t="s">
        <v>129</v>
      </c>
      <c r="AW358" s="13" t="s">
        <v>28</v>
      </c>
      <c r="AX358" s="13" t="s">
        <v>72</v>
      </c>
      <c r="AY358" s="220" t="s">
        <v>122</v>
      </c>
    </row>
    <row r="359" spans="1:65" s="14" customFormat="1" ht="11.25">
      <c r="B359" s="221"/>
      <c r="C359" s="222"/>
      <c r="D359" s="211" t="s">
        <v>131</v>
      </c>
      <c r="E359" s="223" t="s">
        <v>1</v>
      </c>
      <c r="F359" s="224" t="s">
        <v>167</v>
      </c>
      <c r="G359" s="222"/>
      <c r="H359" s="225">
        <v>14</v>
      </c>
      <c r="I359" s="226"/>
      <c r="J359" s="222"/>
      <c r="K359" s="222"/>
      <c r="L359" s="227"/>
      <c r="M359" s="228"/>
      <c r="N359" s="229"/>
      <c r="O359" s="229"/>
      <c r="P359" s="229"/>
      <c r="Q359" s="229"/>
      <c r="R359" s="229"/>
      <c r="S359" s="229"/>
      <c r="T359" s="230"/>
      <c r="AT359" s="231" t="s">
        <v>131</v>
      </c>
      <c r="AU359" s="231" t="s">
        <v>129</v>
      </c>
      <c r="AV359" s="14" t="s">
        <v>128</v>
      </c>
      <c r="AW359" s="14" t="s">
        <v>28</v>
      </c>
      <c r="AX359" s="14" t="s">
        <v>80</v>
      </c>
      <c r="AY359" s="231" t="s">
        <v>122</v>
      </c>
    </row>
    <row r="360" spans="1:65" s="2" customFormat="1" ht="33" customHeight="1">
      <c r="A360" s="34"/>
      <c r="B360" s="35"/>
      <c r="C360" s="195" t="s">
        <v>649</v>
      </c>
      <c r="D360" s="195" t="s">
        <v>124</v>
      </c>
      <c r="E360" s="196" t="s">
        <v>650</v>
      </c>
      <c r="F360" s="197" t="s">
        <v>651</v>
      </c>
      <c r="G360" s="198" t="s">
        <v>652</v>
      </c>
      <c r="H360" s="199">
        <v>10080</v>
      </c>
      <c r="I360" s="200"/>
      <c r="J360" s="199">
        <f>ROUND(I360*H360,3)</f>
        <v>0</v>
      </c>
      <c r="K360" s="201"/>
      <c r="L360" s="39"/>
      <c r="M360" s="202" t="s">
        <v>1</v>
      </c>
      <c r="N360" s="203" t="s">
        <v>38</v>
      </c>
      <c r="O360" s="75"/>
      <c r="P360" s="204">
        <f>O360*H360</f>
        <v>0</v>
      </c>
      <c r="Q360" s="204">
        <v>0</v>
      </c>
      <c r="R360" s="204">
        <f>Q360*H360</f>
        <v>0</v>
      </c>
      <c r="S360" s="204">
        <v>4.0000000000000003E-5</v>
      </c>
      <c r="T360" s="205">
        <f>S360*H360</f>
        <v>0.40320000000000006</v>
      </c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R360" s="206" t="s">
        <v>128</v>
      </c>
      <c r="AT360" s="206" t="s">
        <v>124</v>
      </c>
      <c r="AU360" s="206" t="s">
        <v>129</v>
      </c>
      <c r="AY360" s="17" t="s">
        <v>122</v>
      </c>
      <c r="BE360" s="207">
        <f>IF(N360="základná",J360,0)</f>
        <v>0</v>
      </c>
      <c r="BF360" s="207">
        <f>IF(N360="znížená",J360,0)</f>
        <v>0</v>
      </c>
      <c r="BG360" s="207">
        <f>IF(N360="zákl. prenesená",J360,0)</f>
        <v>0</v>
      </c>
      <c r="BH360" s="207">
        <f>IF(N360="zníž. prenesená",J360,0)</f>
        <v>0</v>
      </c>
      <c r="BI360" s="207">
        <f>IF(N360="nulová",J360,0)</f>
        <v>0</v>
      </c>
      <c r="BJ360" s="17" t="s">
        <v>129</v>
      </c>
      <c r="BK360" s="208">
        <f>ROUND(I360*H360,3)</f>
        <v>0</v>
      </c>
      <c r="BL360" s="17" t="s">
        <v>128</v>
      </c>
      <c r="BM360" s="206" t="s">
        <v>653</v>
      </c>
    </row>
    <row r="361" spans="1:65" s="13" customFormat="1" ht="11.25">
      <c r="B361" s="209"/>
      <c r="C361" s="210"/>
      <c r="D361" s="211" t="s">
        <v>131</v>
      </c>
      <c r="E361" s="212" t="s">
        <v>1</v>
      </c>
      <c r="F361" s="213" t="s">
        <v>654</v>
      </c>
      <c r="G361" s="210"/>
      <c r="H361" s="214">
        <v>6600</v>
      </c>
      <c r="I361" s="215"/>
      <c r="J361" s="210"/>
      <c r="K361" s="210"/>
      <c r="L361" s="216"/>
      <c r="M361" s="217"/>
      <c r="N361" s="218"/>
      <c r="O361" s="218"/>
      <c r="P361" s="218"/>
      <c r="Q361" s="218"/>
      <c r="R361" s="218"/>
      <c r="S361" s="218"/>
      <c r="T361" s="219"/>
      <c r="AT361" s="220" t="s">
        <v>131</v>
      </c>
      <c r="AU361" s="220" t="s">
        <v>129</v>
      </c>
      <c r="AV361" s="13" t="s">
        <v>129</v>
      </c>
      <c r="AW361" s="13" t="s">
        <v>28</v>
      </c>
      <c r="AX361" s="13" t="s">
        <v>72</v>
      </c>
      <c r="AY361" s="220" t="s">
        <v>122</v>
      </c>
    </row>
    <row r="362" spans="1:65" s="13" customFormat="1" ht="11.25">
      <c r="B362" s="209"/>
      <c r="C362" s="210"/>
      <c r="D362" s="211" t="s">
        <v>131</v>
      </c>
      <c r="E362" s="212" t="s">
        <v>1</v>
      </c>
      <c r="F362" s="213" t="s">
        <v>655</v>
      </c>
      <c r="G362" s="210"/>
      <c r="H362" s="214">
        <v>3480</v>
      </c>
      <c r="I362" s="215"/>
      <c r="J362" s="210"/>
      <c r="K362" s="210"/>
      <c r="L362" s="216"/>
      <c r="M362" s="217"/>
      <c r="N362" s="218"/>
      <c r="O362" s="218"/>
      <c r="P362" s="218"/>
      <c r="Q362" s="218"/>
      <c r="R362" s="218"/>
      <c r="S362" s="218"/>
      <c r="T362" s="219"/>
      <c r="AT362" s="220" t="s">
        <v>131</v>
      </c>
      <c r="AU362" s="220" t="s">
        <v>129</v>
      </c>
      <c r="AV362" s="13" t="s">
        <v>129</v>
      </c>
      <c r="AW362" s="13" t="s">
        <v>28</v>
      </c>
      <c r="AX362" s="13" t="s">
        <v>72</v>
      </c>
      <c r="AY362" s="220" t="s">
        <v>122</v>
      </c>
    </row>
    <row r="363" spans="1:65" s="14" customFormat="1" ht="11.25">
      <c r="B363" s="221"/>
      <c r="C363" s="222"/>
      <c r="D363" s="211" t="s">
        <v>131</v>
      </c>
      <c r="E363" s="223" t="s">
        <v>1</v>
      </c>
      <c r="F363" s="224" t="s">
        <v>167</v>
      </c>
      <c r="G363" s="222"/>
      <c r="H363" s="225">
        <v>10080</v>
      </c>
      <c r="I363" s="226"/>
      <c r="J363" s="222"/>
      <c r="K363" s="222"/>
      <c r="L363" s="227"/>
      <c r="M363" s="228"/>
      <c r="N363" s="229"/>
      <c r="O363" s="229"/>
      <c r="P363" s="229"/>
      <c r="Q363" s="229"/>
      <c r="R363" s="229"/>
      <c r="S363" s="229"/>
      <c r="T363" s="230"/>
      <c r="AT363" s="231" t="s">
        <v>131</v>
      </c>
      <c r="AU363" s="231" t="s">
        <v>129</v>
      </c>
      <c r="AV363" s="14" t="s">
        <v>128</v>
      </c>
      <c r="AW363" s="14" t="s">
        <v>28</v>
      </c>
      <c r="AX363" s="14" t="s">
        <v>80</v>
      </c>
      <c r="AY363" s="231" t="s">
        <v>122</v>
      </c>
    </row>
    <row r="364" spans="1:65" s="2" customFormat="1" ht="24.2" customHeight="1">
      <c r="A364" s="34"/>
      <c r="B364" s="35"/>
      <c r="C364" s="195" t="s">
        <v>656</v>
      </c>
      <c r="D364" s="195" t="s">
        <v>124</v>
      </c>
      <c r="E364" s="196" t="s">
        <v>657</v>
      </c>
      <c r="F364" s="197" t="s">
        <v>658</v>
      </c>
      <c r="G364" s="198" t="s">
        <v>233</v>
      </c>
      <c r="H364" s="199">
        <v>51.2</v>
      </c>
      <c r="I364" s="200"/>
      <c r="J364" s="199">
        <f>ROUND(I364*H364,3)</f>
        <v>0</v>
      </c>
      <c r="K364" s="201"/>
      <c r="L364" s="39"/>
      <c r="M364" s="202" t="s">
        <v>1</v>
      </c>
      <c r="N364" s="203" t="s">
        <v>38</v>
      </c>
      <c r="O364" s="75"/>
      <c r="P364" s="204">
        <f>O364*H364</f>
        <v>0</v>
      </c>
      <c r="Q364" s="204">
        <v>8.0000000000000007E-5</v>
      </c>
      <c r="R364" s="204">
        <f>Q364*H364</f>
        <v>4.0960000000000007E-3</v>
      </c>
      <c r="S364" s="204">
        <v>3.5999999999999997E-2</v>
      </c>
      <c r="T364" s="205">
        <f>S364*H364</f>
        <v>1.8431999999999999</v>
      </c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R364" s="206" t="s">
        <v>128</v>
      </c>
      <c r="AT364" s="206" t="s">
        <v>124</v>
      </c>
      <c r="AU364" s="206" t="s">
        <v>129</v>
      </c>
      <c r="AY364" s="17" t="s">
        <v>122</v>
      </c>
      <c r="BE364" s="207">
        <f>IF(N364="základná",J364,0)</f>
        <v>0</v>
      </c>
      <c r="BF364" s="207">
        <f>IF(N364="znížená",J364,0)</f>
        <v>0</v>
      </c>
      <c r="BG364" s="207">
        <f>IF(N364="zákl. prenesená",J364,0)</f>
        <v>0</v>
      </c>
      <c r="BH364" s="207">
        <f>IF(N364="zníž. prenesená",J364,0)</f>
        <v>0</v>
      </c>
      <c r="BI364" s="207">
        <f>IF(N364="nulová",J364,0)</f>
        <v>0</v>
      </c>
      <c r="BJ364" s="17" t="s">
        <v>129</v>
      </c>
      <c r="BK364" s="208">
        <f>ROUND(I364*H364,3)</f>
        <v>0</v>
      </c>
      <c r="BL364" s="17" t="s">
        <v>128</v>
      </c>
      <c r="BM364" s="206" t="s">
        <v>659</v>
      </c>
    </row>
    <row r="365" spans="1:65" s="13" customFormat="1" ht="11.25">
      <c r="B365" s="209"/>
      <c r="C365" s="210"/>
      <c r="D365" s="211" t="s">
        <v>131</v>
      </c>
      <c r="E365" s="212" t="s">
        <v>1</v>
      </c>
      <c r="F365" s="213" t="s">
        <v>660</v>
      </c>
      <c r="G365" s="210"/>
      <c r="H365" s="214">
        <v>51.2</v>
      </c>
      <c r="I365" s="215"/>
      <c r="J365" s="210"/>
      <c r="K365" s="210"/>
      <c r="L365" s="216"/>
      <c r="M365" s="217"/>
      <c r="N365" s="218"/>
      <c r="O365" s="218"/>
      <c r="P365" s="218"/>
      <c r="Q365" s="218"/>
      <c r="R365" s="218"/>
      <c r="S365" s="218"/>
      <c r="T365" s="219"/>
      <c r="AT365" s="220" t="s">
        <v>131</v>
      </c>
      <c r="AU365" s="220" t="s">
        <v>129</v>
      </c>
      <c r="AV365" s="13" t="s">
        <v>129</v>
      </c>
      <c r="AW365" s="13" t="s">
        <v>28</v>
      </c>
      <c r="AX365" s="13" t="s">
        <v>80</v>
      </c>
      <c r="AY365" s="220" t="s">
        <v>122</v>
      </c>
    </row>
    <row r="366" spans="1:65" s="2" customFormat="1" ht="24.2" customHeight="1">
      <c r="A366" s="34"/>
      <c r="B366" s="35"/>
      <c r="C366" s="195" t="s">
        <v>661</v>
      </c>
      <c r="D366" s="195" t="s">
        <v>124</v>
      </c>
      <c r="E366" s="196" t="s">
        <v>662</v>
      </c>
      <c r="F366" s="197" t="s">
        <v>663</v>
      </c>
      <c r="G366" s="198" t="s">
        <v>652</v>
      </c>
      <c r="H366" s="199">
        <v>1250</v>
      </c>
      <c r="I366" s="200"/>
      <c r="J366" s="199">
        <f>ROUND(I366*H366,3)</f>
        <v>0</v>
      </c>
      <c r="K366" s="201"/>
      <c r="L366" s="39"/>
      <c r="M366" s="202" t="s">
        <v>1</v>
      </c>
      <c r="N366" s="203" t="s">
        <v>38</v>
      </c>
      <c r="O366" s="75"/>
      <c r="P366" s="204">
        <f>O366*H366</f>
        <v>0</v>
      </c>
      <c r="Q366" s="204">
        <v>1.0000000000000001E-5</v>
      </c>
      <c r="R366" s="204">
        <f>Q366*H366</f>
        <v>1.2500000000000001E-2</v>
      </c>
      <c r="S366" s="204">
        <v>2.0000000000000002E-5</v>
      </c>
      <c r="T366" s="205">
        <f>S366*H366</f>
        <v>2.5000000000000001E-2</v>
      </c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R366" s="206" t="s">
        <v>128</v>
      </c>
      <c r="AT366" s="206" t="s">
        <v>124</v>
      </c>
      <c r="AU366" s="206" t="s">
        <v>129</v>
      </c>
      <c r="AY366" s="17" t="s">
        <v>122</v>
      </c>
      <c r="BE366" s="207">
        <f>IF(N366="základná",J366,0)</f>
        <v>0</v>
      </c>
      <c r="BF366" s="207">
        <f>IF(N366="znížená",J366,0)</f>
        <v>0</v>
      </c>
      <c r="BG366" s="207">
        <f>IF(N366="zákl. prenesená",J366,0)</f>
        <v>0</v>
      </c>
      <c r="BH366" s="207">
        <f>IF(N366="zníž. prenesená",J366,0)</f>
        <v>0</v>
      </c>
      <c r="BI366" s="207">
        <f>IF(N366="nulová",J366,0)</f>
        <v>0</v>
      </c>
      <c r="BJ366" s="17" t="s">
        <v>129</v>
      </c>
      <c r="BK366" s="208">
        <f>ROUND(I366*H366,3)</f>
        <v>0</v>
      </c>
      <c r="BL366" s="17" t="s">
        <v>128</v>
      </c>
      <c r="BM366" s="206" t="s">
        <v>664</v>
      </c>
    </row>
    <row r="367" spans="1:65" s="13" customFormat="1" ht="11.25">
      <c r="B367" s="209"/>
      <c r="C367" s="210"/>
      <c r="D367" s="211" t="s">
        <v>131</v>
      </c>
      <c r="E367" s="212" t="s">
        <v>1</v>
      </c>
      <c r="F367" s="213" t="s">
        <v>665</v>
      </c>
      <c r="G367" s="210"/>
      <c r="H367" s="214">
        <v>1250</v>
      </c>
      <c r="I367" s="215"/>
      <c r="J367" s="210"/>
      <c r="K367" s="210"/>
      <c r="L367" s="216"/>
      <c r="M367" s="217"/>
      <c r="N367" s="218"/>
      <c r="O367" s="218"/>
      <c r="P367" s="218"/>
      <c r="Q367" s="218"/>
      <c r="R367" s="218"/>
      <c r="S367" s="218"/>
      <c r="T367" s="219"/>
      <c r="AT367" s="220" t="s">
        <v>131</v>
      </c>
      <c r="AU367" s="220" t="s">
        <v>129</v>
      </c>
      <c r="AV367" s="13" t="s">
        <v>129</v>
      </c>
      <c r="AW367" s="13" t="s">
        <v>28</v>
      </c>
      <c r="AX367" s="13" t="s">
        <v>80</v>
      </c>
      <c r="AY367" s="220" t="s">
        <v>122</v>
      </c>
    </row>
    <row r="368" spans="1:65" s="2" customFormat="1" ht="37.9" customHeight="1">
      <c r="A368" s="34"/>
      <c r="B368" s="35"/>
      <c r="C368" s="195" t="s">
        <v>666</v>
      </c>
      <c r="D368" s="195" t="s">
        <v>124</v>
      </c>
      <c r="E368" s="196" t="s">
        <v>667</v>
      </c>
      <c r="F368" s="197" t="s">
        <v>668</v>
      </c>
      <c r="G368" s="198" t="s">
        <v>197</v>
      </c>
      <c r="H368" s="199">
        <v>962.70600000000002</v>
      </c>
      <c r="I368" s="200"/>
      <c r="J368" s="199">
        <f>ROUND(I368*H368,3)</f>
        <v>0</v>
      </c>
      <c r="K368" s="201"/>
      <c r="L368" s="39"/>
      <c r="M368" s="202" t="s">
        <v>1</v>
      </c>
      <c r="N368" s="203" t="s">
        <v>38</v>
      </c>
      <c r="O368" s="75"/>
      <c r="P368" s="204">
        <f>O368*H368</f>
        <v>0</v>
      </c>
      <c r="Q368" s="204">
        <v>0</v>
      </c>
      <c r="R368" s="204">
        <f>Q368*H368</f>
        <v>0</v>
      </c>
      <c r="S368" s="204">
        <v>0</v>
      </c>
      <c r="T368" s="205">
        <f>S368*H368</f>
        <v>0</v>
      </c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R368" s="206" t="s">
        <v>128</v>
      </c>
      <c r="AT368" s="206" t="s">
        <v>124</v>
      </c>
      <c r="AU368" s="206" t="s">
        <v>129</v>
      </c>
      <c r="AY368" s="17" t="s">
        <v>122</v>
      </c>
      <c r="BE368" s="207">
        <f>IF(N368="základná",J368,0)</f>
        <v>0</v>
      </c>
      <c r="BF368" s="207">
        <f>IF(N368="znížená",J368,0)</f>
        <v>0</v>
      </c>
      <c r="BG368" s="207">
        <f>IF(N368="zákl. prenesená",J368,0)</f>
        <v>0</v>
      </c>
      <c r="BH368" s="207">
        <f>IF(N368="zníž. prenesená",J368,0)</f>
        <v>0</v>
      </c>
      <c r="BI368" s="207">
        <f>IF(N368="nulová",J368,0)</f>
        <v>0</v>
      </c>
      <c r="BJ368" s="17" t="s">
        <v>129</v>
      </c>
      <c r="BK368" s="208">
        <f>ROUND(I368*H368,3)</f>
        <v>0</v>
      </c>
      <c r="BL368" s="17" t="s">
        <v>128</v>
      </c>
      <c r="BM368" s="206" t="s">
        <v>669</v>
      </c>
    </row>
    <row r="369" spans="1:65" s="2" customFormat="1" ht="37.9" customHeight="1">
      <c r="A369" s="34"/>
      <c r="B369" s="35"/>
      <c r="C369" s="195" t="s">
        <v>670</v>
      </c>
      <c r="D369" s="195" t="s">
        <v>124</v>
      </c>
      <c r="E369" s="196" t="s">
        <v>671</v>
      </c>
      <c r="F369" s="197" t="s">
        <v>672</v>
      </c>
      <c r="G369" s="198" t="s">
        <v>197</v>
      </c>
      <c r="H369" s="199">
        <v>27918.473999999998</v>
      </c>
      <c r="I369" s="200"/>
      <c r="J369" s="199">
        <f>ROUND(I369*H369,3)</f>
        <v>0</v>
      </c>
      <c r="K369" s="201"/>
      <c r="L369" s="39"/>
      <c r="M369" s="202" t="s">
        <v>1</v>
      </c>
      <c r="N369" s="203" t="s">
        <v>38</v>
      </c>
      <c r="O369" s="75"/>
      <c r="P369" s="204">
        <f>O369*H369</f>
        <v>0</v>
      </c>
      <c r="Q369" s="204">
        <v>0</v>
      </c>
      <c r="R369" s="204">
        <f>Q369*H369</f>
        <v>0</v>
      </c>
      <c r="S369" s="204">
        <v>0</v>
      </c>
      <c r="T369" s="205">
        <f>S369*H369</f>
        <v>0</v>
      </c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R369" s="206" t="s">
        <v>128</v>
      </c>
      <c r="AT369" s="206" t="s">
        <v>124</v>
      </c>
      <c r="AU369" s="206" t="s">
        <v>129</v>
      </c>
      <c r="AY369" s="17" t="s">
        <v>122</v>
      </c>
      <c r="BE369" s="207">
        <f>IF(N369="základná",J369,0)</f>
        <v>0</v>
      </c>
      <c r="BF369" s="207">
        <f>IF(N369="znížená",J369,0)</f>
        <v>0</v>
      </c>
      <c r="BG369" s="207">
        <f>IF(N369="zákl. prenesená",J369,0)</f>
        <v>0</v>
      </c>
      <c r="BH369" s="207">
        <f>IF(N369="zníž. prenesená",J369,0)</f>
        <v>0</v>
      </c>
      <c r="BI369" s="207">
        <f>IF(N369="nulová",J369,0)</f>
        <v>0</v>
      </c>
      <c r="BJ369" s="17" t="s">
        <v>129</v>
      </c>
      <c r="BK369" s="208">
        <f>ROUND(I369*H369,3)</f>
        <v>0</v>
      </c>
      <c r="BL369" s="17" t="s">
        <v>128</v>
      </c>
      <c r="BM369" s="206" t="s">
        <v>673</v>
      </c>
    </row>
    <row r="370" spans="1:65" s="13" customFormat="1" ht="11.25">
      <c r="B370" s="209"/>
      <c r="C370" s="210"/>
      <c r="D370" s="211" t="s">
        <v>131</v>
      </c>
      <c r="E370" s="210"/>
      <c r="F370" s="213" t="s">
        <v>674</v>
      </c>
      <c r="G370" s="210"/>
      <c r="H370" s="214">
        <v>27918.473999999998</v>
      </c>
      <c r="I370" s="215"/>
      <c r="J370" s="210"/>
      <c r="K370" s="210"/>
      <c r="L370" s="216"/>
      <c r="M370" s="217"/>
      <c r="N370" s="218"/>
      <c r="O370" s="218"/>
      <c r="P370" s="218"/>
      <c r="Q370" s="218"/>
      <c r="R370" s="218"/>
      <c r="S370" s="218"/>
      <c r="T370" s="219"/>
      <c r="AT370" s="220" t="s">
        <v>131</v>
      </c>
      <c r="AU370" s="220" t="s">
        <v>129</v>
      </c>
      <c r="AV370" s="13" t="s">
        <v>129</v>
      </c>
      <c r="AW370" s="13" t="s">
        <v>4</v>
      </c>
      <c r="AX370" s="13" t="s">
        <v>80</v>
      </c>
      <c r="AY370" s="220" t="s">
        <v>122</v>
      </c>
    </row>
    <row r="371" spans="1:65" s="2" customFormat="1" ht="24.2" customHeight="1">
      <c r="A371" s="34"/>
      <c r="B371" s="35"/>
      <c r="C371" s="195" t="s">
        <v>675</v>
      </c>
      <c r="D371" s="195" t="s">
        <v>124</v>
      </c>
      <c r="E371" s="196" t="s">
        <v>676</v>
      </c>
      <c r="F371" s="197" t="s">
        <v>677</v>
      </c>
      <c r="G371" s="198" t="s">
        <v>197</v>
      </c>
      <c r="H371" s="199">
        <v>962.70600000000002</v>
      </c>
      <c r="I371" s="200"/>
      <c r="J371" s="199">
        <f>ROUND(I371*H371,3)</f>
        <v>0</v>
      </c>
      <c r="K371" s="201"/>
      <c r="L371" s="39"/>
      <c r="M371" s="202" t="s">
        <v>1</v>
      </c>
      <c r="N371" s="203" t="s">
        <v>38</v>
      </c>
      <c r="O371" s="75"/>
      <c r="P371" s="204">
        <f>O371*H371</f>
        <v>0</v>
      </c>
      <c r="Q371" s="204">
        <v>0</v>
      </c>
      <c r="R371" s="204">
        <f>Q371*H371</f>
        <v>0</v>
      </c>
      <c r="S371" s="204">
        <v>0</v>
      </c>
      <c r="T371" s="205">
        <f>S371*H371</f>
        <v>0</v>
      </c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R371" s="206" t="s">
        <v>128</v>
      </c>
      <c r="AT371" s="206" t="s">
        <v>124</v>
      </c>
      <c r="AU371" s="206" t="s">
        <v>129</v>
      </c>
      <c r="AY371" s="17" t="s">
        <v>122</v>
      </c>
      <c r="BE371" s="207">
        <f>IF(N371="základná",J371,0)</f>
        <v>0</v>
      </c>
      <c r="BF371" s="207">
        <f>IF(N371="znížená",J371,0)</f>
        <v>0</v>
      </c>
      <c r="BG371" s="207">
        <f>IF(N371="zákl. prenesená",J371,0)</f>
        <v>0</v>
      </c>
      <c r="BH371" s="207">
        <f>IF(N371="zníž. prenesená",J371,0)</f>
        <v>0</v>
      </c>
      <c r="BI371" s="207">
        <f>IF(N371="nulová",J371,0)</f>
        <v>0</v>
      </c>
      <c r="BJ371" s="17" t="s">
        <v>129</v>
      </c>
      <c r="BK371" s="208">
        <f>ROUND(I371*H371,3)</f>
        <v>0</v>
      </c>
      <c r="BL371" s="17" t="s">
        <v>128</v>
      </c>
      <c r="BM371" s="206" t="s">
        <v>678</v>
      </c>
    </row>
    <row r="372" spans="1:65" s="2" customFormat="1" ht="24.2" customHeight="1">
      <c r="A372" s="34"/>
      <c r="B372" s="35"/>
      <c r="C372" s="195" t="s">
        <v>679</v>
      </c>
      <c r="D372" s="195" t="s">
        <v>124</v>
      </c>
      <c r="E372" s="196" t="s">
        <v>680</v>
      </c>
      <c r="F372" s="197" t="s">
        <v>681</v>
      </c>
      <c r="G372" s="198" t="s">
        <v>197</v>
      </c>
      <c r="H372" s="199">
        <v>962.70600000000002</v>
      </c>
      <c r="I372" s="200"/>
      <c r="J372" s="199">
        <f>ROUND(I372*H372,3)</f>
        <v>0</v>
      </c>
      <c r="K372" s="201"/>
      <c r="L372" s="39"/>
      <c r="M372" s="202" t="s">
        <v>1</v>
      </c>
      <c r="N372" s="203" t="s">
        <v>38</v>
      </c>
      <c r="O372" s="75"/>
      <c r="P372" s="204">
        <f>O372*H372</f>
        <v>0</v>
      </c>
      <c r="Q372" s="204">
        <v>0</v>
      </c>
      <c r="R372" s="204">
        <f>Q372*H372</f>
        <v>0</v>
      </c>
      <c r="S372" s="204">
        <v>0</v>
      </c>
      <c r="T372" s="205">
        <f>S372*H372</f>
        <v>0</v>
      </c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R372" s="206" t="s">
        <v>128</v>
      </c>
      <c r="AT372" s="206" t="s">
        <v>124</v>
      </c>
      <c r="AU372" s="206" t="s">
        <v>129</v>
      </c>
      <c r="AY372" s="17" t="s">
        <v>122</v>
      </c>
      <c r="BE372" s="207">
        <f>IF(N372="základná",J372,0)</f>
        <v>0</v>
      </c>
      <c r="BF372" s="207">
        <f>IF(N372="znížená",J372,0)</f>
        <v>0</v>
      </c>
      <c r="BG372" s="207">
        <f>IF(N372="zákl. prenesená",J372,0)</f>
        <v>0</v>
      </c>
      <c r="BH372" s="207">
        <f>IF(N372="zníž. prenesená",J372,0)</f>
        <v>0</v>
      </c>
      <c r="BI372" s="207">
        <f>IF(N372="nulová",J372,0)</f>
        <v>0</v>
      </c>
      <c r="BJ372" s="17" t="s">
        <v>129</v>
      </c>
      <c r="BK372" s="208">
        <f>ROUND(I372*H372,3)</f>
        <v>0</v>
      </c>
      <c r="BL372" s="17" t="s">
        <v>128</v>
      </c>
      <c r="BM372" s="206" t="s">
        <v>682</v>
      </c>
    </row>
    <row r="373" spans="1:65" s="12" customFormat="1" ht="22.9" customHeight="1">
      <c r="B373" s="179"/>
      <c r="C373" s="180"/>
      <c r="D373" s="181" t="s">
        <v>71</v>
      </c>
      <c r="E373" s="193" t="s">
        <v>615</v>
      </c>
      <c r="F373" s="193" t="s">
        <v>683</v>
      </c>
      <c r="G373" s="180"/>
      <c r="H373" s="180"/>
      <c r="I373" s="183"/>
      <c r="J373" s="194">
        <f>BK373</f>
        <v>0</v>
      </c>
      <c r="K373" s="180"/>
      <c r="L373" s="185"/>
      <c r="M373" s="186"/>
      <c r="N373" s="187"/>
      <c r="O373" s="187"/>
      <c r="P373" s="188">
        <f>P374</f>
        <v>0</v>
      </c>
      <c r="Q373" s="187"/>
      <c r="R373" s="188">
        <f>R374</f>
        <v>0</v>
      </c>
      <c r="S373" s="187"/>
      <c r="T373" s="189">
        <f>T374</f>
        <v>0</v>
      </c>
      <c r="AR373" s="190" t="s">
        <v>80</v>
      </c>
      <c r="AT373" s="191" t="s">
        <v>71</v>
      </c>
      <c r="AU373" s="191" t="s">
        <v>80</v>
      </c>
      <c r="AY373" s="190" t="s">
        <v>122</v>
      </c>
      <c r="BK373" s="192">
        <f>BK374</f>
        <v>0</v>
      </c>
    </row>
    <row r="374" spans="1:65" s="2" customFormat="1" ht="24.2" customHeight="1">
      <c r="A374" s="34"/>
      <c r="B374" s="35"/>
      <c r="C374" s="195" t="s">
        <v>684</v>
      </c>
      <c r="D374" s="195" t="s">
        <v>124</v>
      </c>
      <c r="E374" s="196" t="s">
        <v>685</v>
      </c>
      <c r="F374" s="197" t="s">
        <v>686</v>
      </c>
      <c r="G374" s="198" t="s">
        <v>197</v>
      </c>
      <c r="H374" s="199">
        <v>1828.2729999999999</v>
      </c>
      <c r="I374" s="200"/>
      <c r="J374" s="199">
        <f>ROUND(I374*H374,3)</f>
        <v>0</v>
      </c>
      <c r="K374" s="201"/>
      <c r="L374" s="39"/>
      <c r="M374" s="202" t="s">
        <v>1</v>
      </c>
      <c r="N374" s="203" t="s">
        <v>38</v>
      </c>
      <c r="O374" s="75"/>
      <c r="P374" s="204">
        <f>O374*H374</f>
        <v>0</v>
      </c>
      <c r="Q374" s="204">
        <v>0</v>
      </c>
      <c r="R374" s="204">
        <f>Q374*H374</f>
        <v>0</v>
      </c>
      <c r="S374" s="204">
        <v>0</v>
      </c>
      <c r="T374" s="205">
        <f>S374*H374</f>
        <v>0</v>
      </c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R374" s="206" t="s">
        <v>128</v>
      </c>
      <c r="AT374" s="206" t="s">
        <v>124</v>
      </c>
      <c r="AU374" s="206" t="s">
        <v>129</v>
      </c>
      <c r="AY374" s="17" t="s">
        <v>122</v>
      </c>
      <c r="BE374" s="207">
        <f>IF(N374="základná",J374,0)</f>
        <v>0</v>
      </c>
      <c r="BF374" s="207">
        <f>IF(N374="znížená",J374,0)</f>
        <v>0</v>
      </c>
      <c r="BG374" s="207">
        <f>IF(N374="zákl. prenesená",J374,0)</f>
        <v>0</v>
      </c>
      <c r="BH374" s="207">
        <f>IF(N374="zníž. prenesená",J374,0)</f>
        <v>0</v>
      </c>
      <c r="BI374" s="207">
        <f>IF(N374="nulová",J374,0)</f>
        <v>0</v>
      </c>
      <c r="BJ374" s="17" t="s">
        <v>129</v>
      </c>
      <c r="BK374" s="208">
        <f>ROUND(I374*H374,3)</f>
        <v>0</v>
      </c>
      <c r="BL374" s="17" t="s">
        <v>128</v>
      </c>
      <c r="BM374" s="206" t="s">
        <v>687</v>
      </c>
    </row>
    <row r="375" spans="1:65" s="12" customFormat="1" ht="25.9" customHeight="1">
      <c r="B375" s="179"/>
      <c r="C375" s="180"/>
      <c r="D375" s="181" t="s">
        <v>71</v>
      </c>
      <c r="E375" s="182" t="s">
        <v>688</v>
      </c>
      <c r="F375" s="182" t="s">
        <v>689</v>
      </c>
      <c r="G375" s="180"/>
      <c r="H375" s="180"/>
      <c r="I375" s="183"/>
      <c r="J375" s="184">
        <f>BK375</f>
        <v>0</v>
      </c>
      <c r="K375" s="180"/>
      <c r="L375" s="185"/>
      <c r="M375" s="186"/>
      <c r="N375" s="187"/>
      <c r="O375" s="187"/>
      <c r="P375" s="188">
        <f>P376</f>
        <v>0</v>
      </c>
      <c r="Q375" s="187"/>
      <c r="R375" s="188">
        <f>R376</f>
        <v>2.7802282500000004</v>
      </c>
      <c r="S375" s="187"/>
      <c r="T375" s="189">
        <f>T376</f>
        <v>0</v>
      </c>
      <c r="AR375" s="190" t="s">
        <v>129</v>
      </c>
      <c r="AT375" s="191" t="s">
        <v>71</v>
      </c>
      <c r="AU375" s="191" t="s">
        <v>72</v>
      </c>
      <c r="AY375" s="190" t="s">
        <v>122</v>
      </c>
      <c r="BK375" s="192">
        <f>BK376</f>
        <v>0</v>
      </c>
    </row>
    <row r="376" spans="1:65" s="12" customFormat="1" ht="22.9" customHeight="1">
      <c r="B376" s="179"/>
      <c r="C376" s="180"/>
      <c r="D376" s="181" t="s">
        <v>71</v>
      </c>
      <c r="E376" s="193" t="s">
        <v>690</v>
      </c>
      <c r="F376" s="193" t="s">
        <v>691</v>
      </c>
      <c r="G376" s="180"/>
      <c r="H376" s="180"/>
      <c r="I376" s="183"/>
      <c r="J376" s="194">
        <f>BK376</f>
        <v>0</v>
      </c>
      <c r="K376" s="180"/>
      <c r="L376" s="185"/>
      <c r="M376" s="186"/>
      <c r="N376" s="187"/>
      <c r="O376" s="187"/>
      <c r="P376" s="188">
        <f>SUM(P377:P409)</f>
        <v>0</v>
      </c>
      <c r="Q376" s="187"/>
      <c r="R376" s="188">
        <f>SUM(R377:R409)</f>
        <v>2.7802282500000004</v>
      </c>
      <c r="S376" s="187"/>
      <c r="T376" s="189">
        <f>SUM(T377:T409)</f>
        <v>0</v>
      </c>
      <c r="AR376" s="190" t="s">
        <v>129</v>
      </c>
      <c r="AT376" s="191" t="s">
        <v>71</v>
      </c>
      <c r="AU376" s="191" t="s">
        <v>80</v>
      </c>
      <c r="AY376" s="190" t="s">
        <v>122</v>
      </c>
      <c r="BK376" s="192">
        <f>SUM(BK377:BK409)</f>
        <v>0</v>
      </c>
    </row>
    <row r="377" spans="1:65" s="2" customFormat="1" ht="24.2" customHeight="1">
      <c r="A377" s="34"/>
      <c r="B377" s="35"/>
      <c r="C377" s="195" t="s">
        <v>692</v>
      </c>
      <c r="D377" s="195" t="s">
        <v>124</v>
      </c>
      <c r="E377" s="196" t="s">
        <v>693</v>
      </c>
      <c r="F377" s="197" t="s">
        <v>694</v>
      </c>
      <c r="G377" s="198" t="s">
        <v>127</v>
      </c>
      <c r="H377" s="199">
        <v>107.7</v>
      </c>
      <c r="I377" s="200"/>
      <c r="J377" s="199">
        <f>ROUND(I377*H377,3)</f>
        <v>0</v>
      </c>
      <c r="K377" s="201"/>
      <c r="L377" s="39"/>
      <c r="M377" s="202" t="s">
        <v>1</v>
      </c>
      <c r="N377" s="203" t="s">
        <v>38</v>
      </c>
      <c r="O377" s="75"/>
      <c r="P377" s="204">
        <f>O377*H377</f>
        <v>0</v>
      </c>
      <c r="Q377" s="204">
        <v>0</v>
      </c>
      <c r="R377" s="204">
        <f>Q377*H377</f>
        <v>0</v>
      </c>
      <c r="S377" s="204">
        <v>0</v>
      </c>
      <c r="T377" s="205">
        <f>S377*H377</f>
        <v>0</v>
      </c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R377" s="206" t="s">
        <v>205</v>
      </c>
      <c r="AT377" s="206" t="s">
        <v>124</v>
      </c>
      <c r="AU377" s="206" t="s">
        <v>129</v>
      </c>
      <c r="AY377" s="17" t="s">
        <v>122</v>
      </c>
      <c r="BE377" s="207">
        <f>IF(N377="základná",J377,0)</f>
        <v>0</v>
      </c>
      <c r="BF377" s="207">
        <f>IF(N377="znížená",J377,0)</f>
        <v>0</v>
      </c>
      <c r="BG377" s="207">
        <f>IF(N377="zákl. prenesená",J377,0)</f>
        <v>0</v>
      </c>
      <c r="BH377" s="207">
        <f>IF(N377="zníž. prenesená",J377,0)</f>
        <v>0</v>
      </c>
      <c r="BI377" s="207">
        <f>IF(N377="nulová",J377,0)</f>
        <v>0</v>
      </c>
      <c r="BJ377" s="17" t="s">
        <v>129</v>
      </c>
      <c r="BK377" s="208">
        <f>ROUND(I377*H377,3)</f>
        <v>0</v>
      </c>
      <c r="BL377" s="17" t="s">
        <v>205</v>
      </c>
      <c r="BM377" s="206" t="s">
        <v>695</v>
      </c>
    </row>
    <row r="378" spans="1:65" s="13" customFormat="1" ht="11.25">
      <c r="B378" s="209"/>
      <c r="C378" s="210"/>
      <c r="D378" s="211" t="s">
        <v>131</v>
      </c>
      <c r="E378" s="212" t="s">
        <v>1</v>
      </c>
      <c r="F378" s="213" t="s">
        <v>696</v>
      </c>
      <c r="G378" s="210"/>
      <c r="H378" s="214">
        <v>107.7</v>
      </c>
      <c r="I378" s="215"/>
      <c r="J378" s="210"/>
      <c r="K378" s="210"/>
      <c r="L378" s="216"/>
      <c r="M378" s="217"/>
      <c r="N378" s="218"/>
      <c r="O378" s="218"/>
      <c r="P378" s="218"/>
      <c r="Q378" s="218"/>
      <c r="R378" s="218"/>
      <c r="S378" s="218"/>
      <c r="T378" s="219"/>
      <c r="AT378" s="220" t="s">
        <v>131</v>
      </c>
      <c r="AU378" s="220" t="s">
        <v>129</v>
      </c>
      <c r="AV378" s="13" t="s">
        <v>129</v>
      </c>
      <c r="AW378" s="13" t="s">
        <v>28</v>
      </c>
      <c r="AX378" s="13" t="s">
        <v>80</v>
      </c>
      <c r="AY378" s="220" t="s">
        <v>122</v>
      </c>
    </row>
    <row r="379" spans="1:65" s="2" customFormat="1" ht="16.5" customHeight="1">
      <c r="A379" s="34"/>
      <c r="B379" s="35"/>
      <c r="C379" s="232" t="s">
        <v>697</v>
      </c>
      <c r="D379" s="232" t="s">
        <v>210</v>
      </c>
      <c r="E379" s="233" t="s">
        <v>698</v>
      </c>
      <c r="F379" s="234" t="s">
        <v>699</v>
      </c>
      <c r="G379" s="235" t="s">
        <v>197</v>
      </c>
      <c r="H379" s="236">
        <v>3.2000000000000001E-2</v>
      </c>
      <c r="I379" s="237"/>
      <c r="J379" s="236">
        <f>ROUND(I379*H379,3)</f>
        <v>0</v>
      </c>
      <c r="K379" s="238"/>
      <c r="L379" s="239"/>
      <c r="M379" s="240" t="s">
        <v>1</v>
      </c>
      <c r="N379" s="241" t="s">
        <v>38</v>
      </c>
      <c r="O379" s="75"/>
      <c r="P379" s="204">
        <f>O379*H379</f>
        <v>0</v>
      </c>
      <c r="Q379" s="204">
        <v>1</v>
      </c>
      <c r="R379" s="204">
        <f>Q379*H379</f>
        <v>3.2000000000000001E-2</v>
      </c>
      <c r="S379" s="204">
        <v>0</v>
      </c>
      <c r="T379" s="205">
        <f>S379*H379</f>
        <v>0</v>
      </c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R379" s="206" t="s">
        <v>286</v>
      </c>
      <c r="AT379" s="206" t="s">
        <v>210</v>
      </c>
      <c r="AU379" s="206" t="s">
        <v>129</v>
      </c>
      <c r="AY379" s="17" t="s">
        <v>122</v>
      </c>
      <c r="BE379" s="207">
        <f>IF(N379="základná",J379,0)</f>
        <v>0</v>
      </c>
      <c r="BF379" s="207">
        <f>IF(N379="znížená",J379,0)</f>
        <v>0</v>
      </c>
      <c r="BG379" s="207">
        <f>IF(N379="zákl. prenesená",J379,0)</f>
        <v>0</v>
      </c>
      <c r="BH379" s="207">
        <f>IF(N379="zníž. prenesená",J379,0)</f>
        <v>0</v>
      </c>
      <c r="BI379" s="207">
        <f>IF(N379="nulová",J379,0)</f>
        <v>0</v>
      </c>
      <c r="BJ379" s="17" t="s">
        <v>129</v>
      </c>
      <c r="BK379" s="208">
        <f>ROUND(I379*H379,3)</f>
        <v>0</v>
      </c>
      <c r="BL379" s="17" t="s">
        <v>205</v>
      </c>
      <c r="BM379" s="206" t="s">
        <v>700</v>
      </c>
    </row>
    <row r="380" spans="1:65" s="13" customFormat="1" ht="11.25">
      <c r="B380" s="209"/>
      <c r="C380" s="210"/>
      <c r="D380" s="211" t="s">
        <v>131</v>
      </c>
      <c r="E380" s="210"/>
      <c r="F380" s="213" t="s">
        <v>701</v>
      </c>
      <c r="G380" s="210"/>
      <c r="H380" s="214">
        <v>3.2000000000000001E-2</v>
      </c>
      <c r="I380" s="215"/>
      <c r="J380" s="210"/>
      <c r="K380" s="210"/>
      <c r="L380" s="216"/>
      <c r="M380" s="217"/>
      <c r="N380" s="218"/>
      <c r="O380" s="218"/>
      <c r="P380" s="218"/>
      <c r="Q380" s="218"/>
      <c r="R380" s="218"/>
      <c r="S380" s="218"/>
      <c r="T380" s="219"/>
      <c r="AT380" s="220" t="s">
        <v>131</v>
      </c>
      <c r="AU380" s="220" t="s">
        <v>129</v>
      </c>
      <c r="AV380" s="13" t="s">
        <v>129</v>
      </c>
      <c r="AW380" s="13" t="s">
        <v>4</v>
      </c>
      <c r="AX380" s="13" t="s">
        <v>80</v>
      </c>
      <c r="AY380" s="220" t="s">
        <v>122</v>
      </c>
    </row>
    <row r="381" spans="1:65" s="2" customFormat="1" ht="24.2" customHeight="1">
      <c r="A381" s="34"/>
      <c r="B381" s="35"/>
      <c r="C381" s="195" t="s">
        <v>702</v>
      </c>
      <c r="D381" s="195" t="s">
        <v>124</v>
      </c>
      <c r="E381" s="196" t="s">
        <v>703</v>
      </c>
      <c r="F381" s="197" t="s">
        <v>704</v>
      </c>
      <c r="G381" s="198" t="s">
        <v>127</v>
      </c>
      <c r="H381" s="199">
        <v>215.4</v>
      </c>
      <c r="I381" s="200"/>
      <c r="J381" s="199">
        <f>ROUND(I381*H381,3)</f>
        <v>0</v>
      </c>
      <c r="K381" s="201"/>
      <c r="L381" s="39"/>
      <c r="M381" s="202" t="s">
        <v>1</v>
      </c>
      <c r="N381" s="203" t="s">
        <v>38</v>
      </c>
      <c r="O381" s="75"/>
      <c r="P381" s="204">
        <f>O381*H381</f>
        <v>0</v>
      </c>
      <c r="Q381" s="204">
        <v>0</v>
      </c>
      <c r="R381" s="204">
        <f>Q381*H381</f>
        <v>0</v>
      </c>
      <c r="S381" s="204">
        <v>0</v>
      </c>
      <c r="T381" s="205">
        <f>S381*H381</f>
        <v>0</v>
      </c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R381" s="206" t="s">
        <v>205</v>
      </c>
      <c r="AT381" s="206" t="s">
        <v>124</v>
      </c>
      <c r="AU381" s="206" t="s">
        <v>129</v>
      </c>
      <c r="AY381" s="17" t="s">
        <v>122</v>
      </c>
      <c r="BE381" s="207">
        <f>IF(N381="základná",J381,0)</f>
        <v>0</v>
      </c>
      <c r="BF381" s="207">
        <f>IF(N381="znížená",J381,0)</f>
        <v>0</v>
      </c>
      <c r="BG381" s="207">
        <f>IF(N381="zákl. prenesená",J381,0)</f>
        <v>0</v>
      </c>
      <c r="BH381" s="207">
        <f>IF(N381="zníž. prenesená",J381,0)</f>
        <v>0</v>
      </c>
      <c r="BI381" s="207">
        <f>IF(N381="nulová",J381,0)</f>
        <v>0</v>
      </c>
      <c r="BJ381" s="17" t="s">
        <v>129</v>
      </c>
      <c r="BK381" s="208">
        <f>ROUND(I381*H381,3)</f>
        <v>0</v>
      </c>
      <c r="BL381" s="17" t="s">
        <v>205</v>
      </c>
      <c r="BM381" s="206" t="s">
        <v>705</v>
      </c>
    </row>
    <row r="382" spans="1:65" s="13" customFormat="1" ht="11.25">
      <c r="B382" s="209"/>
      <c r="C382" s="210"/>
      <c r="D382" s="211" t="s">
        <v>131</v>
      </c>
      <c r="E382" s="212" t="s">
        <v>1</v>
      </c>
      <c r="F382" s="213" t="s">
        <v>706</v>
      </c>
      <c r="G382" s="210"/>
      <c r="H382" s="214">
        <v>215.4</v>
      </c>
      <c r="I382" s="215"/>
      <c r="J382" s="210"/>
      <c r="K382" s="210"/>
      <c r="L382" s="216"/>
      <c r="M382" s="217"/>
      <c r="N382" s="218"/>
      <c r="O382" s="218"/>
      <c r="P382" s="218"/>
      <c r="Q382" s="218"/>
      <c r="R382" s="218"/>
      <c r="S382" s="218"/>
      <c r="T382" s="219"/>
      <c r="AT382" s="220" t="s">
        <v>131</v>
      </c>
      <c r="AU382" s="220" t="s">
        <v>129</v>
      </c>
      <c r="AV382" s="13" t="s">
        <v>129</v>
      </c>
      <c r="AW382" s="13" t="s">
        <v>28</v>
      </c>
      <c r="AX382" s="13" t="s">
        <v>80</v>
      </c>
      <c r="AY382" s="220" t="s">
        <v>122</v>
      </c>
    </row>
    <row r="383" spans="1:65" s="2" customFormat="1" ht="16.5" customHeight="1">
      <c r="A383" s="34"/>
      <c r="B383" s="35"/>
      <c r="C383" s="232" t="s">
        <v>707</v>
      </c>
      <c r="D383" s="232" t="s">
        <v>210</v>
      </c>
      <c r="E383" s="233" t="s">
        <v>708</v>
      </c>
      <c r="F383" s="234" t="s">
        <v>709</v>
      </c>
      <c r="G383" s="235" t="s">
        <v>197</v>
      </c>
      <c r="H383" s="236">
        <v>0.16200000000000001</v>
      </c>
      <c r="I383" s="237"/>
      <c r="J383" s="236">
        <f>ROUND(I383*H383,3)</f>
        <v>0</v>
      </c>
      <c r="K383" s="238"/>
      <c r="L383" s="239"/>
      <c r="M383" s="240" t="s">
        <v>1</v>
      </c>
      <c r="N383" s="241" t="s">
        <v>38</v>
      </c>
      <c r="O383" s="75"/>
      <c r="P383" s="204">
        <f>O383*H383</f>
        <v>0</v>
      </c>
      <c r="Q383" s="204">
        <v>1</v>
      </c>
      <c r="R383" s="204">
        <f>Q383*H383</f>
        <v>0.16200000000000001</v>
      </c>
      <c r="S383" s="204">
        <v>0</v>
      </c>
      <c r="T383" s="205">
        <f>S383*H383</f>
        <v>0</v>
      </c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R383" s="206" t="s">
        <v>286</v>
      </c>
      <c r="AT383" s="206" t="s">
        <v>210</v>
      </c>
      <c r="AU383" s="206" t="s">
        <v>129</v>
      </c>
      <c r="AY383" s="17" t="s">
        <v>122</v>
      </c>
      <c r="BE383" s="207">
        <f>IF(N383="základná",J383,0)</f>
        <v>0</v>
      </c>
      <c r="BF383" s="207">
        <f>IF(N383="znížená",J383,0)</f>
        <v>0</v>
      </c>
      <c r="BG383" s="207">
        <f>IF(N383="zákl. prenesená",J383,0)</f>
        <v>0</v>
      </c>
      <c r="BH383" s="207">
        <f>IF(N383="zníž. prenesená",J383,0)</f>
        <v>0</v>
      </c>
      <c r="BI383" s="207">
        <f>IF(N383="nulová",J383,0)</f>
        <v>0</v>
      </c>
      <c r="BJ383" s="17" t="s">
        <v>129</v>
      </c>
      <c r="BK383" s="208">
        <f>ROUND(I383*H383,3)</f>
        <v>0</v>
      </c>
      <c r="BL383" s="17" t="s">
        <v>205</v>
      </c>
      <c r="BM383" s="206" t="s">
        <v>710</v>
      </c>
    </row>
    <row r="384" spans="1:65" s="13" customFormat="1" ht="11.25">
      <c r="B384" s="209"/>
      <c r="C384" s="210"/>
      <c r="D384" s="211" t="s">
        <v>131</v>
      </c>
      <c r="E384" s="210"/>
      <c r="F384" s="213" t="s">
        <v>711</v>
      </c>
      <c r="G384" s="210"/>
      <c r="H384" s="214">
        <v>0.16200000000000001</v>
      </c>
      <c r="I384" s="215"/>
      <c r="J384" s="210"/>
      <c r="K384" s="210"/>
      <c r="L384" s="216"/>
      <c r="M384" s="217"/>
      <c r="N384" s="218"/>
      <c r="O384" s="218"/>
      <c r="P384" s="218"/>
      <c r="Q384" s="218"/>
      <c r="R384" s="218"/>
      <c r="S384" s="218"/>
      <c r="T384" s="219"/>
      <c r="AT384" s="220" t="s">
        <v>131</v>
      </c>
      <c r="AU384" s="220" t="s">
        <v>129</v>
      </c>
      <c r="AV384" s="13" t="s">
        <v>129</v>
      </c>
      <c r="AW384" s="13" t="s">
        <v>4</v>
      </c>
      <c r="AX384" s="13" t="s">
        <v>80</v>
      </c>
      <c r="AY384" s="220" t="s">
        <v>122</v>
      </c>
    </row>
    <row r="385" spans="1:65" s="2" customFormat="1" ht="24.2" customHeight="1">
      <c r="A385" s="34"/>
      <c r="B385" s="35"/>
      <c r="C385" s="195" t="s">
        <v>712</v>
      </c>
      <c r="D385" s="195" t="s">
        <v>124</v>
      </c>
      <c r="E385" s="196" t="s">
        <v>713</v>
      </c>
      <c r="F385" s="197" t="s">
        <v>714</v>
      </c>
      <c r="G385" s="198" t="s">
        <v>127</v>
      </c>
      <c r="H385" s="199">
        <v>198.2</v>
      </c>
      <c r="I385" s="200"/>
      <c r="J385" s="199">
        <f>ROUND(I385*H385,3)</f>
        <v>0</v>
      </c>
      <c r="K385" s="201"/>
      <c r="L385" s="39"/>
      <c r="M385" s="202" t="s">
        <v>1</v>
      </c>
      <c r="N385" s="203" t="s">
        <v>38</v>
      </c>
      <c r="O385" s="75"/>
      <c r="P385" s="204">
        <f>O385*H385</f>
        <v>0</v>
      </c>
      <c r="Q385" s="204">
        <v>0</v>
      </c>
      <c r="R385" s="204">
        <f>Q385*H385</f>
        <v>0</v>
      </c>
      <c r="S385" s="204">
        <v>0</v>
      </c>
      <c r="T385" s="205">
        <f>S385*H385</f>
        <v>0</v>
      </c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R385" s="206" t="s">
        <v>205</v>
      </c>
      <c r="AT385" s="206" t="s">
        <v>124</v>
      </c>
      <c r="AU385" s="206" t="s">
        <v>129</v>
      </c>
      <c r="AY385" s="17" t="s">
        <v>122</v>
      </c>
      <c r="BE385" s="207">
        <f>IF(N385="základná",J385,0)</f>
        <v>0</v>
      </c>
      <c r="BF385" s="207">
        <f>IF(N385="znížená",J385,0)</f>
        <v>0</v>
      </c>
      <c r="BG385" s="207">
        <f>IF(N385="zákl. prenesená",J385,0)</f>
        <v>0</v>
      </c>
      <c r="BH385" s="207">
        <f>IF(N385="zníž. prenesená",J385,0)</f>
        <v>0</v>
      </c>
      <c r="BI385" s="207">
        <f>IF(N385="nulová",J385,0)</f>
        <v>0</v>
      </c>
      <c r="BJ385" s="17" t="s">
        <v>129</v>
      </c>
      <c r="BK385" s="208">
        <f>ROUND(I385*H385,3)</f>
        <v>0</v>
      </c>
      <c r="BL385" s="17" t="s">
        <v>205</v>
      </c>
      <c r="BM385" s="206" t="s">
        <v>715</v>
      </c>
    </row>
    <row r="386" spans="1:65" s="13" customFormat="1" ht="11.25">
      <c r="B386" s="209"/>
      <c r="C386" s="210"/>
      <c r="D386" s="211" t="s">
        <v>131</v>
      </c>
      <c r="E386" s="212" t="s">
        <v>1</v>
      </c>
      <c r="F386" s="213" t="s">
        <v>716</v>
      </c>
      <c r="G386" s="210"/>
      <c r="H386" s="214">
        <v>140.19999999999999</v>
      </c>
      <c r="I386" s="215"/>
      <c r="J386" s="210"/>
      <c r="K386" s="210"/>
      <c r="L386" s="216"/>
      <c r="M386" s="217"/>
      <c r="N386" s="218"/>
      <c r="O386" s="218"/>
      <c r="P386" s="218"/>
      <c r="Q386" s="218"/>
      <c r="R386" s="218"/>
      <c r="S386" s="218"/>
      <c r="T386" s="219"/>
      <c r="AT386" s="220" t="s">
        <v>131</v>
      </c>
      <c r="AU386" s="220" t="s">
        <v>129</v>
      </c>
      <c r="AV386" s="13" t="s">
        <v>129</v>
      </c>
      <c r="AW386" s="13" t="s">
        <v>28</v>
      </c>
      <c r="AX386" s="13" t="s">
        <v>72</v>
      </c>
      <c r="AY386" s="220" t="s">
        <v>122</v>
      </c>
    </row>
    <row r="387" spans="1:65" s="13" customFormat="1" ht="11.25">
      <c r="B387" s="209"/>
      <c r="C387" s="210"/>
      <c r="D387" s="211" t="s">
        <v>131</v>
      </c>
      <c r="E387" s="212" t="s">
        <v>1</v>
      </c>
      <c r="F387" s="213" t="s">
        <v>717</v>
      </c>
      <c r="G387" s="210"/>
      <c r="H387" s="214">
        <v>58</v>
      </c>
      <c r="I387" s="215"/>
      <c r="J387" s="210"/>
      <c r="K387" s="210"/>
      <c r="L387" s="216"/>
      <c r="M387" s="217"/>
      <c r="N387" s="218"/>
      <c r="O387" s="218"/>
      <c r="P387" s="218"/>
      <c r="Q387" s="218"/>
      <c r="R387" s="218"/>
      <c r="S387" s="218"/>
      <c r="T387" s="219"/>
      <c r="AT387" s="220" t="s">
        <v>131</v>
      </c>
      <c r="AU387" s="220" t="s">
        <v>129</v>
      </c>
      <c r="AV387" s="13" t="s">
        <v>129</v>
      </c>
      <c r="AW387" s="13" t="s">
        <v>28</v>
      </c>
      <c r="AX387" s="13" t="s">
        <v>72</v>
      </c>
      <c r="AY387" s="220" t="s">
        <v>122</v>
      </c>
    </row>
    <row r="388" spans="1:65" s="14" customFormat="1" ht="11.25">
      <c r="B388" s="221"/>
      <c r="C388" s="222"/>
      <c r="D388" s="211" t="s">
        <v>131</v>
      </c>
      <c r="E388" s="223" t="s">
        <v>1</v>
      </c>
      <c r="F388" s="224" t="s">
        <v>167</v>
      </c>
      <c r="G388" s="222"/>
      <c r="H388" s="225">
        <v>198.2</v>
      </c>
      <c r="I388" s="226"/>
      <c r="J388" s="222"/>
      <c r="K388" s="222"/>
      <c r="L388" s="227"/>
      <c r="M388" s="228"/>
      <c r="N388" s="229"/>
      <c r="O388" s="229"/>
      <c r="P388" s="229"/>
      <c r="Q388" s="229"/>
      <c r="R388" s="229"/>
      <c r="S388" s="229"/>
      <c r="T388" s="230"/>
      <c r="AT388" s="231" t="s">
        <v>131</v>
      </c>
      <c r="AU388" s="231" t="s">
        <v>129</v>
      </c>
      <c r="AV388" s="14" t="s">
        <v>128</v>
      </c>
      <c r="AW388" s="14" t="s">
        <v>28</v>
      </c>
      <c r="AX388" s="14" t="s">
        <v>80</v>
      </c>
      <c r="AY388" s="231" t="s">
        <v>122</v>
      </c>
    </row>
    <row r="389" spans="1:65" s="2" customFormat="1" ht="16.5" customHeight="1">
      <c r="A389" s="34"/>
      <c r="B389" s="35"/>
      <c r="C389" s="232" t="s">
        <v>718</v>
      </c>
      <c r="D389" s="232" t="s">
        <v>210</v>
      </c>
      <c r="E389" s="233" t="s">
        <v>698</v>
      </c>
      <c r="F389" s="234" t="s">
        <v>699</v>
      </c>
      <c r="G389" s="235" t="s">
        <v>197</v>
      </c>
      <c r="H389" s="236">
        <v>8.2000000000000003E-2</v>
      </c>
      <c r="I389" s="237"/>
      <c r="J389" s="236">
        <f>ROUND(I389*H389,3)</f>
        <v>0</v>
      </c>
      <c r="K389" s="238"/>
      <c r="L389" s="239"/>
      <c r="M389" s="240" t="s">
        <v>1</v>
      </c>
      <c r="N389" s="241" t="s">
        <v>38</v>
      </c>
      <c r="O389" s="75"/>
      <c r="P389" s="204">
        <f>O389*H389</f>
        <v>0</v>
      </c>
      <c r="Q389" s="204">
        <v>1</v>
      </c>
      <c r="R389" s="204">
        <f>Q389*H389</f>
        <v>8.2000000000000003E-2</v>
      </c>
      <c r="S389" s="204">
        <v>0</v>
      </c>
      <c r="T389" s="205">
        <f>S389*H389</f>
        <v>0</v>
      </c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R389" s="206" t="s">
        <v>286</v>
      </c>
      <c r="AT389" s="206" t="s">
        <v>210</v>
      </c>
      <c r="AU389" s="206" t="s">
        <v>129</v>
      </c>
      <c r="AY389" s="17" t="s">
        <v>122</v>
      </c>
      <c r="BE389" s="207">
        <f>IF(N389="základná",J389,0)</f>
        <v>0</v>
      </c>
      <c r="BF389" s="207">
        <f>IF(N389="znížená",J389,0)</f>
        <v>0</v>
      </c>
      <c r="BG389" s="207">
        <f>IF(N389="zákl. prenesená",J389,0)</f>
        <v>0</v>
      </c>
      <c r="BH389" s="207">
        <f>IF(N389="zníž. prenesená",J389,0)</f>
        <v>0</v>
      </c>
      <c r="BI389" s="207">
        <f>IF(N389="nulová",J389,0)</f>
        <v>0</v>
      </c>
      <c r="BJ389" s="17" t="s">
        <v>129</v>
      </c>
      <c r="BK389" s="208">
        <f>ROUND(I389*H389,3)</f>
        <v>0</v>
      </c>
      <c r="BL389" s="17" t="s">
        <v>205</v>
      </c>
      <c r="BM389" s="206" t="s">
        <v>719</v>
      </c>
    </row>
    <row r="390" spans="1:65" s="13" customFormat="1" ht="22.5">
      <c r="B390" s="209"/>
      <c r="C390" s="210"/>
      <c r="D390" s="211" t="s">
        <v>131</v>
      </c>
      <c r="E390" s="210"/>
      <c r="F390" s="213" t="s">
        <v>720</v>
      </c>
      <c r="G390" s="210"/>
      <c r="H390" s="214">
        <v>8.2000000000000003E-2</v>
      </c>
      <c r="I390" s="215"/>
      <c r="J390" s="210"/>
      <c r="K390" s="210"/>
      <c r="L390" s="216"/>
      <c r="M390" s="217"/>
      <c r="N390" s="218"/>
      <c r="O390" s="218"/>
      <c r="P390" s="218"/>
      <c r="Q390" s="218"/>
      <c r="R390" s="218"/>
      <c r="S390" s="218"/>
      <c r="T390" s="219"/>
      <c r="AT390" s="220" t="s">
        <v>131</v>
      </c>
      <c r="AU390" s="220" t="s">
        <v>129</v>
      </c>
      <c r="AV390" s="13" t="s">
        <v>129</v>
      </c>
      <c r="AW390" s="13" t="s">
        <v>4</v>
      </c>
      <c r="AX390" s="13" t="s">
        <v>80</v>
      </c>
      <c r="AY390" s="220" t="s">
        <v>122</v>
      </c>
    </row>
    <row r="391" spans="1:65" s="2" customFormat="1" ht="24.2" customHeight="1">
      <c r="A391" s="34"/>
      <c r="B391" s="35"/>
      <c r="C391" s="195" t="s">
        <v>721</v>
      </c>
      <c r="D391" s="195" t="s">
        <v>124</v>
      </c>
      <c r="E391" s="196" t="s">
        <v>722</v>
      </c>
      <c r="F391" s="197" t="s">
        <v>723</v>
      </c>
      <c r="G391" s="198" t="s">
        <v>127</v>
      </c>
      <c r="H391" s="199">
        <v>396.4</v>
      </c>
      <c r="I391" s="200"/>
      <c r="J391" s="199">
        <f>ROUND(I391*H391,3)</f>
        <v>0</v>
      </c>
      <c r="K391" s="201"/>
      <c r="L391" s="39"/>
      <c r="M391" s="202" t="s">
        <v>1</v>
      </c>
      <c r="N391" s="203" t="s">
        <v>38</v>
      </c>
      <c r="O391" s="75"/>
      <c r="P391" s="204">
        <f>O391*H391</f>
        <v>0</v>
      </c>
      <c r="Q391" s="204">
        <v>0</v>
      </c>
      <c r="R391" s="204">
        <f>Q391*H391</f>
        <v>0</v>
      </c>
      <c r="S391" s="204">
        <v>0</v>
      </c>
      <c r="T391" s="205">
        <f>S391*H391</f>
        <v>0</v>
      </c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R391" s="206" t="s">
        <v>205</v>
      </c>
      <c r="AT391" s="206" t="s">
        <v>124</v>
      </c>
      <c r="AU391" s="206" t="s">
        <v>129</v>
      </c>
      <c r="AY391" s="17" t="s">
        <v>122</v>
      </c>
      <c r="BE391" s="207">
        <f>IF(N391="základná",J391,0)</f>
        <v>0</v>
      </c>
      <c r="BF391" s="207">
        <f>IF(N391="znížená",J391,0)</f>
        <v>0</v>
      </c>
      <c r="BG391" s="207">
        <f>IF(N391="zákl. prenesená",J391,0)</f>
        <v>0</v>
      </c>
      <c r="BH391" s="207">
        <f>IF(N391="zníž. prenesená",J391,0)</f>
        <v>0</v>
      </c>
      <c r="BI391" s="207">
        <f>IF(N391="nulová",J391,0)</f>
        <v>0</v>
      </c>
      <c r="BJ391" s="17" t="s">
        <v>129</v>
      </c>
      <c r="BK391" s="208">
        <f>ROUND(I391*H391,3)</f>
        <v>0</v>
      </c>
      <c r="BL391" s="17" t="s">
        <v>205</v>
      </c>
      <c r="BM391" s="206" t="s">
        <v>724</v>
      </c>
    </row>
    <row r="392" spans="1:65" s="13" customFormat="1" ht="11.25">
      <c r="B392" s="209"/>
      <c r="C392" s="210"/>
      <c r="D392" s="211" t="s">
        <v>131</v>
      </c>
      <c r="E392" s="212" t="s">
        <v>1</v>
      </c>
      <c r="F392" s="213" t="s">
        <v>725</v>
      </c>
      <c r="G392" s="210"/>
      <c r="H392" s="214">
        <v>280.39999999999998</v>
      </c>
      <c r="I392" s="215"/>
      <c r="J392" s="210"/>
      <c r="K392" s="210"/>
      <c r="L392" s="216"/>
      <c r="M392" s="217"/>
      <c r="N392" s="218"/>
      <c r="O392" s="218"/>
      <c r="P392" s="218"/>
      <c r="Q392" s="218"/>
      <c r="R392" s="218"/>
      <c r="S392" s="218"/>
      <c r="T392" s="219"/>
      <c r="AT392" s="220" t="s">
        <v>131</v>
      </c>
      <c r="AU392" s="220" t="s">
        <v>129</v>
      </c>
      <c r="AV392" s="13" t="s">
        <v>129</v>
      </c>
      <c r="AW392" s="13" t="s">
        <v>28</v>
      </c>
      <c r="AX392" s="13" t="s">
        <v>72</v>
      </c>
      <c r="AY392" s="220" t="s">
        <v>122</v>
      </c>
    </row>
    <row r="393" spans="1:65" s="13" customFormat="1" ht="11.25">
      <c r="B393" s="209"/>
      <c r="C393" s="210"/>
      <c r="D393" s="211" t="s">
        <v>131</v>
      </c>
      <c r="E393" s="212" t="s">
        <v>1</v>
      </c>
      <c r="F393" s="213" t="s">
        <v>726</v>
      </c>
      <c r="G393" s="210"/>
      <c r="H393" s="214">
        <v>116</v>
      </c>
      <c r="I393" s="215"/>
      <c r="J393" s="210"/>
      <c r="K393" s="210"/>
      <c r="L393" s="216"/>
      <c r="M393" s="217"/>
      <c r="N393" s="218"/>
      <c r="O393" s="218"/>
      <c r="P393" s="218"/>
      <c r="Q393" s="218"/>
      <c r="R393" s="218"/>
      <c r="S393" s="218"/>
      <c r="T393" s="219"/>
      <c r="AT393" s="220" t="s">
        <v>131</v>
      </c>
      <c r="AU393" s="220" t="s">
        <v>129</v>
      </c>
      <c r="AV393" s="13" t="s">
        <v>129</v>
      </c>
      <c r="AW393" s="13" t="s">
        <v>28</v>
      </c>
      <c r="AX393" s="13" t="s">
        <v>72</v>
      </c>
      <c r="AY393" s="220" t="s">
        <v>122</v>
      </c>
    </row>
    <row r="394" spans="1:65" s="14" customFormat="1" ht="11.25">
      <c r="B394" s="221"/>
      <c r="C394" s="222"/>
      <c r="D394" s="211" t="s">
        <v>131</v>
      </c>
      <c r="E394" s="223" t="s">
        <v>1</v>
      </c>
      <c r="F394" s="224" t="s">
        <v>167</v>
      </c>
      <c r="G394" s="222"/>
      <c r="H394" s="225">
        <v>396.4</v>
      </c>
      <c r="I394" s="226"/>
      <c r="J394" s="222"/>
      <c r="K394" s="222"/>
      <c r="L394" s="227"/>
      <c r="M394" s="228"/>
      <c r="N394" s="229"/>
      <c r="O394" s="229"/>
      <c r="P394" s="229"/>
      <c r="Q394" s="229"/>
      <c r="R394" s="229"/>
      <c r="S394" s="229"/>
      <c r="T394" s="230"/>
      <c r="AT394" s="231" t="s">
        <v>131</v>
      </c>
      <c r="AU394" s="231" t="s">
        <v>129</v>
      </c>
      <c r="AV394" s="14" t="s">
        <v>128</v>
      </c>
      <c r="AW394" s="14" t="s">
        <v>28</v>
      </c>
      <c r="AX394" s="14" t="s">
        <v>80</v>
      </c>
      <c r="AY394" s="231" t="s">
        <v>122</v>
      </c>
    </row>
    <row r="395" spans="1:65" s="2" customFormat="1" ht="16.5" customHeight="1">
      <c r="A395" s="34"/>
      <c r="B395" s="35"/>
      <c r="C395" s="232" t="s">
        <v>727</v>
      </c>
      <c r="D395" s="232" t="s">
        <v>210</v>
      </c>
      <c r="E395" s="233" t="s">
        <v>708</v>
      </c>
      <c r="F395" s="234" t="s">
        <v>709</v>
      </c>
      <c r="G395" s="235" t="s">
        <v>197</v>
      </c>
      <c r="H395" s="236">
        <v>0.33700000000000002</v>
      </c>
      <c r="I395" s="237"/>
      <c r="J395" s="236">
        <f>ROUND(I395*H395,3)</f>
        <v>0</v>
      </c>
      <c r="K395" s="238"/>
      <c r="L395" s="239"/>
      <c r="M395" s="240" t="s">
        <v>1</v>
      </c>
      <c r="N395" s="241" t="s">
        <v>38</v>
      </c>
      <c r="O395" s="75"/>
      <c r="P395" s="204">
        <f>O395*H395</f>
        <v>0</v>
      </c>
      <c r="Q395" s="204">
        <v>1</v>
      </c>
      <c r="R395" s="204">
        <f>Q395*H395</f>
        <v>0.33700000000000002</v>
      </c>
      <c r="S395" s="204">
        <v>0</v>
      </c>
      <c r="T395" s="205">
        <f>S395*H395</f>
        <v>0</v>
      </c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R395" s="206" t="s">
        <v>286</v>
      </c>
      <c r="AT395" s="206" t="s">
        <v>210</v>
      </c>
      <c r="AU395" s="206" t="s">
        <v>129</v>
      </c>
      <c r="AY395" s="17" t="s">
        <v>122</v>
      </c>
      <c r="BE395" s="207">
        <f>IF(N395="základná",J395,0)</f>
        <v>0</v>
      </c>
      <c r="BF395" s="207">
        <f>IF(N395="znížená",J395,0)</f>
        <v>0</v>
      </c>
      <c r="BG395" s="207">
        <f>IF(N395="zákl. prenesená",J395,0)</f>
        <v>0</v>
      </c>
      <c r="BH395" s="207">
        <f>IF(N395="zníž. prenesená",J395,0)</f>
        <v>0</v>
      </c>
      <c r="BI395" s="207">
        <f>IF(N395="nulová",J395,0)</f>
        <v>0</v>
      </c>
      <c r="BJ395" s="17" t="s">
        <v>129</v>
      </c>
      <c r="BK395" s="208">
        <f>ROUND(I395*H395,3)</f>
        <v>0</v>
      </c>
      <c r="BL395" s="17" t="s">
        <v>205</v>
      </c>
      <c r="BM395" s="206" t="s">
        <v>728</v>
      </c>
    </row>
    <row r="396" spans="1:65" s="13" customFormat="1" ht="11.25">
      <c r="B396" s="209"/>
      <c r="C396" s="210"/>
      <c r="D396" s="211" t="s">
        <v>131</v>
      </c>
      <c r="E396" s="210"/>
      <c r="F396" s="213" t="s">
        <v>729</v>
      </c>
      <c r="G396" s="210"/>
      <c r="H396" s="214">
        <v>0.33700000000000002</v>
      </c>
      <c r="I396" s="215"/>
      <c r="J396" s="210"/>
      <c r="K396" s="210"/>
      <c r="L396" s="216"/>
      <c r="M396" s="217"/>
      <c r="N396" s="218"/>
      <c r="O396" s="218"/>
      <c r="P396" s="218"/>
      <c r="Q396" s="218"/>
      <c r="R396" s="218"/>
      <c r="S396" s="218"/>
      <c r="T396" s="219"/>
      <c r="AT396" s="220" t="s">
        <v>131</v>
      </c>
      <c r="AU396" s="220" t="s">
        <v>129</v>
      </c>
      <c r="AV396" s="13" t="s">
        <v>129</v>
      </c>
      <c r="AW396" s="13" t="s">
        <v>4</v>
      </c>
      <c r="AX396" s="13" t="s">
        <v>80</v>
      </c>
      <c r="AY396" s="220" t="s">
        <v>122</v>
      </c>
    </row>
    <row r="397" spans="1:65" s="2" customFormat="1" ht="24.2" customHeight="1">
      <c r="A397" s="34"/>
      <c r="B397" s="35"/>
      <c r="C397" s="195" t="s">
        <v>730</v>
      </c>
      <c r="D397" s="195" t="s">
        <v>124</v>
      </c>
      <c r="E397" s="196" t="s">
        <v>731</v>
      </c>
      <c r="F397" s="197" t="s">
        <v>732</v>
      </c>
      <c r="G397" s="198" t="s">
        <v>127</v>
      </c>
      <c r="H397" s="199">
        <v>247.1</v>
      </c>
      <c r="I397" s="200"/>
      <c r="J397" s="199">
        <f>ROUND(I397*H397,3)</f>
        <v>0</v>
      </c>
      <c r="K397" s="201"/>
      <c r="L397" s="39"/>
      <c r="M397" s="202" t="s">
        <v>1</v>
      </c>
      <c r="N397" s="203" t="s">
        <v>38</v>
      </c>
      <c r="O397" s="75"/>
      <c r="P397" s="204">
        <f>O397*H397</f>
        <v>0</v>
      </c>
      <c r="Q397" s="204">
        <v>0</v>
      </c>
      <c r="R397" s="204">
        <f>Q397*H397</f>
        <v>0</v>
      </c>
      <c r="S397" s="204">
        <v>0</v>
      </c>
      <c r="T397" s="205">
        <f>S397*H397</f>
        <v>0</v>
      </c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R397" s="206" t="s">
        <v>205</v>
      </c>
      <c r="AT397" s="206" t="s">
        <v>124</v>
      </c>
      <c r="AU397" s="206" t="s">
        <v>129</v>
      </c>
      <c r="AY397" s="17" t="s">
        <v>122</v>
      </c>
      <c r="BE397" s="207">
        <f>IF(N397="základná",J397,0)</f>
        <v>0</v>
      </c>
      <c r="BF397" s="207">
        <f>IF(N397="znížená",J397,0)</f>
        <v>0</v>
      </c>
      <c r="BG397" s="207">
        <f>IF(N397="zákl. prenesená",J397,0)</f>
        <v>0</v>
      </c>
      <c r="BH397" s="207">
        <f>IF(N397="zníž. prenesená",J397,0)</f>
        <v>0</v>
      </c>
      <c r="BI397" s="207">
        <f>IF(N397="nulová",J397,0)</f>
        <v>0</v>
      </c>
      <c r="BJ397" s="17" t="s">
        <v>129</v>
      </c>
      <c r="BK397" s="208">
        <f>ROUND(I397*H397,3)</f>
        <v>0</v>
      </c>
      <c r="BL397" s="17" t="s">
        <v>205</v>
      </c>
      <c r="BM397" s="206" t="s">
        <v>733</v>
      </c>
    </row>
    <row r="398" spans="1:65" s="13" customFormat="1" ht="11.25">
      <c r="B398" s="209"/>
      <c r="C398" s="210"/>
      <c r="D398" s="211" t="s">
        <v>131</v>
      </c>
      <c r="E398" s="212" t="s">
        <v>1</v>
      </c>
      <c r="F398" s="213" t="s">
        <v>734</v>
      </c>
      <c r="G398" s="210"/>
      <c r="H398" s="214">
        <v>247.1</v>
      </c>
      <c r="I398" s="215"/>
      <c r="J398" s="210"/>
      <c r="K398" s="210"/>
      <c r="L398" s="216"/>
      <c r="M398" s="217"/>
      <c r="N398" s="218"/>
      <c r="O398" s="218"/>
      <c r="P398" s="218"/>
      <c r="Q398" s="218"/>
      <c r="R398" s="218"/>
      <c r="S398" s="218"/>
      <c r="T398" s="219"/>
      <c r="AT398" s="220" t="s">
        <v>131</v>
      </c>
      <c r="AU398" s="220" t="s">
        <v>129</v>
      </c>
      <c r="AV398" s="13" t="s">
        <v>129</v>
      </c>
      <c r="AW398" s="13" t="s">
        <v>28</v>
      </c>
      <c r="AX398" s="13" t="s">
        <v>80</v>
      </c>
      <c r="AY398" s="220" t="s">
        <v>122</v>
      </c>
    </row>
    <row r="399" spans="1:65" s="2" customFormat="1" ht="16.5" customHeight="1">
      <c r="A399" s="34"/>
      <c r="B399" s="35"/>
      <c r="C399" s="232" t="s">
        <v>735</v>
      </c>
      <c r="D399" s="232" t="s">
        <v>210</v>
      </c>
      <c r="E399" s="233" t="s">
        <v>736</v>
      </c>
      <c r="F399" s="234" t="s">
        <v>737</v>
      </c>
      <c r="G399" s="235" t="s">
        <v>127</v>
      </c>
      <c r="H399" s="236">
        <v>284.05</v>
      </c>
      <c r="I399" s="237"/>
      <c r="J399" s="236">
        <f>ROUND(I399*H399,3)</f>
        <v>0</v>
      </c>
      <c r="K399" s="238"/>
      <c r="L399" s="239"/>
      <c r="M399" s="240" t="s">
        <v>1</v>
      </c>
      <c r="N399" s="241" t="s">
        <v>38</v>
      </c>
      <c r="O399" s="75"/>
      <c r="P399" s="204">
        <f>O399*H399</f>
        <v>0</v>
      </c>
      <c r="Q399" s="204">
        <v>7.4400000000000004E-3</v>
      </c>
      <c r="R399" s="204">
        <f>Q399*H399</f>
        <v>2.1133320000000002</v>
      </c>
      <c r="S399" s="204">
        <v>0</v>
      </c>
      <c r="T399" s="205">
        <f>S399*H399</f>
        <v>0</v>
      </c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R399" s="206" t="s">
        <v>286</v>
      </c>
      <c r="AT399" s="206" t="s">
        <v>210</v>
      </c>
      <c r="AU399" s="206" t="s">
        <v>129</v>
      </c>
      <c r="AY399" s="17" t="s">
        <v>122</v>
      </c>
      <c r="BE399" s="207">
        <f>IF(N399="základná",J399,0)</f>
        <v>0</v>
      </c>
      <c r="BF399" s="207">
        <f>IF(N399="znížená",J399,0)</f>
        <v>0</v>
      </c>
      <c r="BG399" s="207">
        <f>IF(N399="zákl. prenesená",J399,0)</f>
        <v>0</v>
      </c>
      <c r="BH399" s="207">
        <f>IF(N399="zníž. prenesená",J399,0)</f>
        <v>0</v>
      </c>
      <c r="BI399" s="207">
        <f>IF(N399="nulová",J399,0)</f>
        <v>0</v>
      </c>
      <c r="BJ399" s="17" t="s">
        <v>129</v>
      </c>
      <c r="BK399" s="208">
        <f>ROUND(I399*H399,3)</f>
        <v>0</v>
      </c>
      <c r="BL399" s="17" t="s">
        <v>205</v>
      </c>
      <c r="BM399" s="206" t="s">
        <v>738</v>
      </c>
    </row>
    <row r="400" spans="1:65" s="13" customFormat="1" ht="11.25">
      <c r="B400" s="209"/>
      <c r="C400" s="210"/>
      <c r="D400" s="211" t="s">
        <v>131</v>
      </c>
      <c r="E400" s="210"/>
      <c r="F400" s="213" t="s">
        <v>739</v>
      </c>
      <c r="G400" s="210"/>
      <c r="H400" s="214">
        <v>284.05</v>
      </c>
      <c r="I400" s="215"/>
      <c r="J400" s="210"/>
      <c r="K400" s="210"/>
      <c r="L400" s="216"/>
      <c r="M400" s="217"/>
      <c r="N400" s="218"/>
      <c r="O400" s="218"/>
      <c r="P400" s="218"/>
      <c r="Q400" s="218"/>
      <c r="R400" s="218"/>
      <c r="S400" s="218"/>
      <c r="T400" s="219"/>
      <c r="AT400" s="220" t="s">
        <v>131</v>
      </c>
      <c r="AU400" s="220" t="s">
        <v>129</v>
      </c>
      <c r="AV400" s="13" t="s">
        <v>129</v>
      </c>
      <c r="AW400" s="13" t="s">
        <v>4</v>
      </c>
      <c r="AX400" s="13" t="s">
        <v>80</v>
      </c>
      <c r="AY400" s="220" t="s">
        <v>122</v>
      </c>
    </row>
    <row r="401" spans="1:65" s="2" customFormat="1" ht="24.2" customHeight="1">
      <c r="A401" s="34"/>
      <c r="B401" s="35"/>
      <c r="C401" s="195" t="s">
        <v>740</v>
      </c>
      <c r="D401" s="195" t="s">
        <v>124</v>
      </c>
      <c r="E401" s="196" t="s">
        <v>741</v>
      </c>
      <c r="F401" s="197" t="s">
        <v>742</v>
      </c>
      <c r="G401" s="198" t="s">
        <v>127</v>
      </c>
      <c r="H401" s="199">
        <v>9.8010000000000002</v>
      </c>
      <c r="I401" s="200"/>
      <c r="J401" s="199">
        <f>ROUND(I401*H401,3)</f>
        <v>0</v>
      </c>
      <c r="K401" s="201"/>
      <c r="L401" s="39"/>
      <c r="M401" s="202" t="s">
        <v>1</v>
      </c>
      <c r="N401" s="203" t="s">
        <v>38</v>
      </c>
      <c r="O401" s="75"/>
      <c r="P401" s="204">
        <f>O401*H401</f>
        <v>0</v>
      </c>
      <c r="Q401" s="204">
        <v>0</v>
      </c>
      <c r="R401" s="204">
        <f>Q401*H401</f>
        <v>0</v>
      </c>
      <c r="S401" s="204">
        <v>0</v>
      </c>
      <c r="T401" s="205">
        <f>S401*H401</f>
        <v>0</v>
      </c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R401" s="206" t="s">
        <v>205</v>
      </c>
      <c r="AT401" s="206" t="s">
        <v>124</v>
      </c>
      <c r="AU401" s="206" t="s">
        <v>129</v>
      </c>
      <c r="AY401" s="17" t="s">
        <v>122</v>
      </c>
      <c r="BE401" s="207">
        <f>IF(N401="základná",J401,0)</f>
        <v>0</v>
      </c>
      <c r="BF401" s="207">
        <f>IF(N401="znížená",J401,0)</f>
        <v>0</v>
      </c>
      <c r="BG401" s="207">
        <f>IF(N401="zákl. prenesená",J401,0)</f>
        <v>0</v>
      </c>
      <c r="BH401" s="207">
        <f>IF(N401="zníž. prenesená",J401,0)</f>
        <v>0</v>
      </c>
      <c r="BI401" s="207">
        <f>IF(N401="nulová",J401,0)</f>
        <v>0</v>
      </c>
      <c r="BJ401" s="17" t="s">
        <v>129</v>
      </c>
      <c r="BK401" s="208">
        <f>ROUND(I401*H401,3)</f>
        <v>0</v>
      </c>
      <c r="BL401" s="17" t="s">
        <v>205</v>
      </c>
      <c r="BM401" s="206" t="s">
        <v>743</v>
      </c>
    </row>
    <row r="402" spans="1:65" s="13" customFormat="1" ht="22.5">
      <c r="B402" s="209"/>
      <c r="C402" s="210"/>
      <c r="D402" s="211" t="s">
        <v>131</v>
      </c>
      <c r="E402" s="212" t="s">
        <v>1</v>
      </c>
      <c r="F402" s="213" t="s">
        <v>744</v>
      </c>
      <c r="G402" s="210"/>
      <c r="H402" s="214">
        <v>9.8010000000000002</v>
      </c>
      <c r="I402" s="215"/>
      <c r="J402" s="210"/>
      <c r="K402" s="210"/>
      <c r="L402" s="216"/>
      <c r="M402" s="217"/>
      <c r="N402" s="218"/>
      <c r="O402" s="218"/>
      <c r="P402" s="218"/>
      <c r="Q402" s="218"/>
      <c r="R402" s="218"/>
      <c r="S402" s="218"/>
      <c r="T402" s="219"/>
      <c r="AT402" s="220" t="s">
        <v>131</v>
      </c>
      <c r="AU402" s="220" t="s">
        <v>129</v>
      </c>
      <c r="AV402" s="13" t="s">
        <v>129</v>
      </c>
      <c r="AW402" s="13" t="s">
        <v>28</v>
      </c>
      <c r="AX402" s="13" t="s">
        <v>80</v>
      </c>
      <c r="AY402" s="220" t="s">
        <v>122</v>
      </c>
    </row>
    <row r="403" spans="1:65" s="2" customFormat="1" ht="24.2" customHeight="1">
      <c r="A403" s="34"/>
      <c r="B403" s="35"/>
      <c r="C403" s="232" t="s">
        <v>745</v>
      </c>
      <c r="D403" s="232" t="s">
        <v>210</v>
      </c>
      <c r="E403" s="233" t="s">
        <v>746</v>
      </c>
      <c r="F403" s="234" t="s">
        <v>747</v>
      </c>
      <c r="G403" s="235" t="s">
        <v>127</v>
      </c>
      <c r="H403" s="236">
        <v>3.2650000000000001</v>
      </c>
      <c r="I403" s="237"/>
      <c r="J403" s="236">
        <f>ROUND(I403*H403,3)</f>
        <v>0</v>
      </c>
      <c r="K403" s="238"/>
      <c r="L403" s="239"/>
      <c r="M403" s="240" t="s">
        <v>1</v>
      </c>
      <c r="N403" s="241" t="s">
        <v>38</v>
      </c>
      <c r="O403" s="75"/>
      <c r="P403" s="204">
        <f>O403*H403</f>
        <v>0</v>
      </c>
      <c r="Q403" s="204">
        <v>4.2500000000000003E-3</v>
      </c>
      <c r="R403" s="204">
        <f>Q403*H403</f>
        <v>1.3876250000000001E-2</v>
      </c>
      <c r="S403" s="204">
        <v>0</v>
      </c>
      <c r="T403" s="205">
        <f>S403*H403</f>
        <v>0</v>
      </c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R403" s="206" t="s">
        <v>286</v>
      </c>
      <c r="AT403" s="206" t="s">
        <v>210</v>
      </c>
      <c r="AU403" s="206" t="s">
        <v>129</v>
      </c>
      <c r="AY403" s="17" t="s">
        <v>122</v>
      </c>
      <c r="BE403" s="207">
        <f>IF(N403="základná",J403,0)</f>
        <v>0</v>
      </c>
      <c r="BF403" s="207">
        <f>IF(N403="znížená",J403,0)</f>
        <v>0</v>
      </c>
      <c r="BG403" s="207">
        <f>IF(N403="zákl. prenesená",J403,0)</f>
        <v>0</v>
      </c>
      <c r="BH403" s="207">
        <f>IF(N403="zníž. prenesená",J403,0)</f>
        <v>0</v>
      </c>
      <c r="BI403" s="207">
        <f>IF(N403="nulová",J403,0)</f>
        <v>0</v>
      </c>
      <c r="BJ403" s="17" t="s">
        <v>129</v>
      </c>
      <c r="BK403" s="208">
        <f>ROUND(I403*H403,3)</f>
        <v>0</v>
      </c>
      <c r="BL403" s="17" t="s">
        <v>205</v>
      </c>
      <c r="BM403" s="206" t="s">
        <v>748</v>
      </c>
    </row>
    <row r="404" spans="1:65" s="13" customFormat="1" ht="22.5">
      <c r="B404" s="209"/>
      <c r="C404" s="210"/>
      <c r="D404" s="211" t="s">
        <v>131</v>
      </c>
      <c r="E404" s="210"/>
      <c r="F404" s="213" t="s">
        <v>749</v>
      </c>
      <c r="G404" s="210"/>
      <c r="H404" s="214">
        <v>3.2650000000000001</v>
      </c>
      <c r="I404" s="215"/>
      <c r="J404" s="210"/>
      <c r="K404" s="210"/>
      <c r="L404" s="216"/>
      <c r="M404" s="217"/>
      <c r="N404" s="218"/>
      <c r="O404" s="218"/>
      <c r="P404" s="218"/>
      <c r="Q404" s="218"/>
      <c r="R404" s="218"/>
      <c r="S404" s="218"/>
      <c r="T404" s="219"/>
      <c r="AT404" s="220" t="s">
        <v>131</v>
      </c>
      <c r="AU404" s="220" t="s">
        <v>129</v>
      </c>
      <c r="AV404" s="13" t="s">
        <v>129</v>
      </c>
      <c r="AW404" s="13" t="s">
        <v>4</v>
      </c>
      <c r="AX404" s="13" t="s">
        <v>80</v>
      </c>
      <c r="AY404" s="220" t="s">
        <v>122</v>
      </c>
    </row>
    <row r="405" spans="1:65" s="2" customFormat="1" ht="21.75" customHeight="1">
      <c r="A405" s="34"/>
      <c r="B405" s="35"/>
      <c r="C405" s="195" t="s">
        <v>750</v>
      </c>
      <c r="D405" s="195" t="s">
        <v>124</v>
      </c>
      <c r="E405" s="196" t="s">
        <v>751</v>
      </c>
      <c r="F405" s="197" t="s">
        <v>752</v>
      </c>
      <c r="G405" s="198" t="s">
        <v>127</v>
      </c>
      <c r="H405" s="199">
        <v>58</v>
      </c>
      <c r="I405" s="200"/>
      <c r="J405" s="199">
        <f>ROUND(I405*H405,3)</f>
        <v>0</v>
      </c>
      <c r="K405" s="201"/>
      <c r="L405" s="39"/>
      <c r="M405" s="202" t="s">
        <v>1</v>
      </c>
      <c r="N405" s="203" t="s">
        <v>38</v>
      </c>
      <c r="O405" s="75"/>
      <c r="P405" s="204">
        <f>O405*H405</f>
        <v>0</v>
      </c>
      <c r="Q405" s="204">
        <v>0</v>
      </c>
      <c r="R405" s="204">
        <f>Q405*H405</f>
        <v>0</v>
      </c>
      <c r="S405" s="204">
        <v>0</v>
      </c>
      <c r="T405" s="205">
        <f>S405*H405</f>
        <v>0</v>
      </c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R405" s="206" t="s">
        <v>205</v>
      </c>
      <c r="AT405" s="206" t="s">
        <v>124</v>
      </c>
      <c r="AU405" s="206" t="s">
        <v>129</v>
      </c>
      <c r="AY405" s="17" t="s">
        <v>122</v>
      </c>
      <c r="BE405" s="207">
        <f>IF(N405="základná",J405,0)</f>
        <v>0</v>
      </c>
      <c r="BF405" s="207">
        <f>IF(N405="znížená",J405,0)</f>
        <v>0</v>
      </c>
      <c r="BG405" s="207">
        <f>IF(N405="zákl. prenesená",J405,0)</f>
        <v>0</v>
      </c>
      <c r="BH405" s="207">
        <f>IF(N405="zníž. prenesená",J405,0)</f>
        <v>0</v>
      </c>
      <c r="BI405" s="207">
        <f>IF(N405="nulová",J405,0)</f>
        <v>0</v>
      </c>
      <c r="BJ405" s="17" t="s">
        <v>129</v>
      </c>
      <c r="BK405" s="208">
        <f>ROUND(I405*H405,3)</f>
        <v>0</v>
      </c>
      <c r="BL405" s="17" t="s">
        <v>205</v>
      </c>
      <c r="BM405" s="206" t="s">
        <v>753</v>
      </c>
    </row>
    <row r="406" spans="1:65" s="13" customFormat="1" ht="11.25">
      <c r="B406" s="209"/>
      <c r="C406" s="210"/>
      <c r="D406" s="211" t="s">
        <v>131</v>
      </c>
      <c r="E406" s="212" t="s">
        <v>1</v>
      </c>
      <c r="F406" s="213" t="s">
        <v>754</v>
      </c>
      <c r="G406" s="210"/>
      <c r="H406" s="214">
        <v>58</v>
      </c>
      <c r="I406" s="215"/>
      <c r="J406" s="210"/>
      <c r="K406" s="210"/>
      <c r="L406" s="216"/>
      <c r="M406" s="217"/>
      <c r="N406" s="218"/>
      <c r="O406" s="218"/>
      <c r="P406" s="218"/>
      <c r="Q406" s="218"/>
      <c r="R406" s="218"/>
      <c r="S406" s="218"/>
      <c r="T406" s="219"/>
      <c r="AT406" s="220" t="s">
        <v>131</v>
      </c>
      <c r="AU406" s="220" t="s">
        <v>129</v>
      </c>
      <c r="AV406" s="13" t="s">
        <v>129</v>
      </c>
      <c r="AW406" s="13" t="s">
        <v>28</v>
      </c>
      <c r="AX406" s="13" t="s">
        <v>80</v>
      </c>
      <c r="AY406" s="220" t="s">
        <v>122</v>
      </c>
    </row>
    <row r="407" spans="1:65" s="2" customFormat="1" ht="16.5" customHeight="1">
      <c r="A407" s="34"/>
      <c r="B407" s="35"/>
      <c r="C407" s="232" t="s">
        <v>755</v>
      </c>
      <c r="D407" s="232" t="s">
        <v>210</v>
      </c>
      <c r="E407" s="233" t="s">
        <v>756</v>
      </c>
      <c r="F407" s="234" t="s">
        <v>757</v>
      </c>
      <c r="G407" s="235" t="s">
        <v>127</v>
      </c>
      <c r="H407" s="236">
        <v>66.7</v>
      </c>
      <c r="I407" s="237"/>
      <c r="J407" s="236">
        <f>ROUND(I407*H407,3)</f>
        <v>0</v>
      </c>
      <c r="K407" s="238"/>
      <c r="L407" s="239"/>
      <c r="M407" s="240" t="s">
        <v>1</v>
      </c>
      <c r="N407" s="241" t="s">
        <v>38</v>
      </c>
      <c r="O407" s="75"/>
      <c r="P407" s="204">
        <f>O407*H407</f>
        <v>0</v>
      </c>
      <c r="Q407" s="204">
        <v>5.9999999999999995E-4</v>
      </c>
      <c r="R407" s="204">
        <f>Q407*H407</f>
        <v>4.002E-2</v>
      </c>
      <c r="S407" s="204">
        <v>0</v>
      </c>
      <c r="T407" s="205">
        <f>S407*H407</f>
        <v>0</v>
      </c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R407" s="206" t="s">
        <v>286</v>
      </c>
      <c r="AT407" s="206" t="s">
        <v>210</v>
      </c>
      <c r="AU407" s="206" t="s">
        <v>129</v>
      </c>
      <c r="AY407" s="17" t="s">
        <v>122</v>
      </c>
      <c r="BE407" s="207">
        <f>IF(N407="základná",J407,0)</f>
        <v>0</v>
      </c>
      <c r="BF407" s="207">
        <f>IF(N407="znížená",J407,0)</f>
        <v>0</v>
      </c>
      <c r="BG407" s="207">
        <f>IF(N407="zákl. prenesená",J407,0)</f>
        <v>0</v>
      </c>
      <c r="BH407" s="207">
        <f>IF(N407="zníž. prenesená",J407,0)</f>
        <v>0</v>
      </c>
      <c r="BI407" s="207">
        <f>IF(N407="nulová",J407,0)</f>
        <v>0</v>
      </c>
      <c r="BJ407" s="17" t="s">
        <v>129</v>
      </c>
      <c r="BK407" s="208">
        <f>ROUND(I407*H407,3)</f>
        <v>0</v>
      </c>
      <c r="BL407" s="17" t="s">
        <v>205</v>
      </c>
      <c r="BM407" s="206" t="s">
        <v>758</v>
      </c>
    </row>
    <row r="408" spans="1:65" s="13" customFormat="1" ht="11.25">
      <c r="B408" s="209"/>
      <c r="C408" s="210"/>
      <c r="D408" s="211" t="s">
        <v>131</v>
      </c>
      <c r="E408" s="210"/>
      <c r="F408" s="213" t="s">
        <v>759</v>
      </c>
      <c r="G408" s="210"/>
      <c r="H408" s="214">
        <v>66.7</v>
      </c>
      <c r="I408" s="215"/>
      <c r="J408" s="210"/>
      <c r="K408" s="210"/>
      <c r="L408" s="216"/>
      <c r="M408" s="217"/>
      <c r="N408" s="218"/>
      <c r="O408" s="218"/>
      <c r="P408" s="218"/>
      <c r="Q408" s="218"/>
      <c r="R408" s="218"/>
      <c r="S408" s="218"/>
      <c r="T408" s="219"/>
      <c r="AT408" s="220" t="s">
        <v>131</v>
      </c>
      <c r="AU408" s="220" t="s">
        <v>129</v>
      </c>
      <c r="AV408" s="13" t="s">
        <v>129</v>
      </c>
      <c r="AW408" s="13" t="s">
        <v>4</v>
      </c>
      <c r="AX408" s="13" t="s">
        <v>80</v>
      </c>
      <c r="AY408" s="220" t="s">
        <v>122</v>
      </c>
    </row>
    <row r="409" spans="1:65" s="2" customFormat="1" ht="24.2" customHeight="1">
      <c r="A409" s="34"/>
      <c r="B409" s="35"/>
      <c r="C409" s="195" t="s">
        <v>760</v>
      </c>
      <c r="D409" s="195" t="s">
        <v>124</v>
      </c>
      <c r="E409" s="196" t="s">
        <v>761</v>
      </c>
      <c r="F409" s="197" t="s">
        <v>762</v>
      </c>
      <c r="G409" s="198" t="s">
        <v>197</v>
      </c>
      <c r="H409" s="199">
        <v>2.78</v>
      </c>
      <c r="I409" s="200"/>
      <c r="J409" s="199">
        <f>ROUND(I409*H409,3)</f>
        <v>0</v>
      </c>
      <c r="K409" s="201"/>
      <c r="L409" s="39"/>
      <c r="M409" s="202" t="s">
        <v>1</v>
      </c>
      <c r="N409" s="203" t="s">
        <v>38</v>
      </c>
      <c r="O409" s="75"/>
      <c r="P409" s="204">
        <f>O409*H409</f>
        <v>0</v>
      </c>
      <c r="Q409" s="204">
        <v>0</v>
      </c>
      <c r="R409" s="204">
        <f>Q409*H409</f>
        <v>0</v>
      </c>
      <c r="S409" s="204">
        <v>0</v>
      </c>
      <c r="T409" s="205">
        <f>S409*H409</f>
        <v>0</v>
      </c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R409" s="206" t="s">
        <v>205</v>
      </c>
      <c r="AT409" s="206" t="s">
        <v>124</v>
      </c>
      <c r="AU409" s="206" t="s">
        <v>129</v>
      </c>
      <c r="AY409" s="17" t="s">
        <v>122</v>
      </c>
      <c r="BE409" s="207">
        <f>IF(N409="základná",J409,0)</f>
        <v>0</v>
      </c>
      <c r="BF409" s="207">
        <f>IF(N409="znížená",J409,0)</f>
        <v>0</v>
      </c>
      <c r="BG409" s="207">
        <f>IF(N409="zákl. prenesená",J409,0)</f>
        <v>0</v>
      </c>
      <c r="BH409" s="207">
        <f>IF(N409="zníž. prenesená",J409,0)</f>
        <v>0</v>
      </c>
      <c r="BI409" s="207">
        <f>IF(N409="nulová",J409,0)</f>
        <v>0</v>
      </c>
      <c r="BJ409" s="17" t="s">
        <v>129</v>
      </c>
      <c r="BK409" s="208">
        <f>ROUND(I409*H409,3)</f>
        <v>0</v>
      </c>
      <c r="BL409" s="17" t="s">
        <v>205</v>
      </c>
      <c r="BM409" s="206" t="s">
        <v>763</v>
      </c>
    </row>
    <row r="410" spans="1:65" s="12" customFormat="1" ht="25.9" customHeight="1">
      <c r="B410" s="179"/>
      <c r="C410" s="180"/>
      <c r="D410" s="181" t="s">
        <v>71</v>
      </c>
      <c r="E410" s="182" t="s">
        <v>210</v>
      </c>
      <c r="F410" s="182" t="s">
        <v>764</v>
      </c>
      <c r="G410" s="180"/>
      <c r="H410" s="180"/>
      <c r="I410" s="183"/>
      <c r="J410" s="184">
        <f>BK410</f>
        <v>0</v>
      </c>
      <c r="K410" s="180"/>
      <c r="L410" s="185"/>
      <c r="M410" s="186"/>
      <c r="N410" s="187"/>
      <c r="O410" s="187"/>
      <c r="P410" s="188">
        <f>P411</f>
        <v>0</v>
      </c>
      <c r="Q410" s="187"/>
      <c r="R410" s="188">
        <f>R411</f>
        <v>5.4390000000000008E-2</v>
      </c>
      <c r="S410" s="187"/>
      <c r="T410" s="189">
        <f>T411</f>
        <v>0</v>
      </c>
      <c r="AR410" s="190" t="s">
        <v>137</v>
      </c>
      <c r="AT410" s="191" t="s">
        <v>71</v>
      </c>
      <c r="AU410" s="191" t="s">
        <v>72</v>
      </c>
      <c r="AY410" s="190" t="s">
        <v>122</v>
      </c>
      <c r="BK410" s="192">
        <f>BK411</f>
        <v>0</v>
      </c>
    </row>
    <row r="411" spans="1:65" s="12" customFormat="1" ht="22.9" customHeight="1">
      <c r="B411" s="179"/>
      <c r="C411" s="180"/>
      <c r="D411" s="181" t="s">
        <v>71</v>
      </c>
      <c r="E411" s="193" t="s">
        <v>765</v>
      </c>
      <c r="F411" s="193" t="s">
        <v>766</v>
      </c>
      <c r="G411" s="180"/>
      <c r="H411" s="180"/>
      <c r="I411" s="183"/>
      <c r="J411" s="194">
        <f>BK411</f>
        <v>0</v>
      </c>
      <c r="K411" s="180"/>
      <c r="L411" s="185"/>
      <c r="M411" s="186"/>
      <c r="N411" s="187"/>
      <c r="O411" s="187"/>
      <c r="P411" s="188">
        <f>SUM(P412:P414)</f>
        <v>0</v>
      </c>
      <c r="Q411" s="187"/>
      <c r="R411" s="188">
        <f>SUM(R412:R414)</f>
        <v>5.4390000000000008E-2</v>
      </c>
      <c r="S411" s="187"/>
      <c r="T411" s="189">
        <f>SUM(T412:T414)</f>
        <v>0</v>
      </c>
      <c r="AR411" s="190" t="s">
        <v>137</v>
      </c>
      <c r="AT411" s="191" t="s">
        <v>71</v>
      </c>
      <c r="AU411" s="191" t="s">
        <v>80</v>
      </c>
      <c r="AY411" s="190" t="s">
        <v>122</v>
      </c>
      <c r="BK411" s="192">
        <f>SUM(BK412:BK414)</f>
        <v>0</v>
      </c>
    </row>
    <row r="412" spans="1:65" s="2" customFormat="1" ht="16.5" customHeight="1">
      <c r="A412" s="34"/>
      <c r="B412" s="35"/>
      <c r="C412" s="195" t="s">
        <v>767</v>
      </c>
      <c r="D412" s="195" t="s">
        <v>124</v>
      </c>
      <c r="E412" s="196" t="s">
        <v>768</v>
      </c>
      <c r="F412" s="197" t="s">
        <v>769</v>
      </c>
      <c r="G412" s="198" t="s">
        <v>233</v>
      </c>
      <c r="H412" s="199">
        <v>24.5</v>
      </c>
      <c r="I412" s="200"/>
      <c r="J412" s="199">
        <f>ROUND(I412*H412,3)</f>
        <v>0</v>
      </c>
      <c r="K412" s="201"/>
      <c r="L412" s="39"/>
      <c r="M412" s="202" t="s">
        <v>1</v>
      </c>
      <c r="N412" s="203" t="s">
        <v>38</v>
      </c>
      <c r="O412" s="75"/>
      <c r="P412" s="204">
        <f>O412*H412</f>
        <v>0</v>
      </c>
      <c r="Q412" s="204">
        <v>0</v>
      </c>
      <c r="R412" s="204">
        <f>Q412*H412</f>
        <v>0</v>
      </c>
      <c r="S412" s="204">
        <v>0</v>
      </c>
      <c r="T412" s="205">
        <f>S412*H412</f>
        <v>0</v>
      </c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R412" s="206" t="s">
        <v>440</v>
      </c>
      <c r="AT412" s="206" t="s">
        <v>124</v>
      </c>
      <c r="AU412" s="206" t="s">
        <v>129</v>
      </c>
      <c r="AY412" s="17" t="s">
        <v>122</v>
      </c>
      <c r="BE412" s="207">
        <f>IF(N412="základná",J412,0)</f>
        <v>0</v>
      </c>
      <c r="BF412" s="207">
        <f>IF(N412="znížená",J412,0)</f>
        <v>0</v>
      </c>
      <c r="BG412" s="207">
        <f>IF(N412="zákl. prenesená",J412,0)</f>
        <v>0</v>
      </c>
      <c r="BH412" s="207">
        <f>IF(N412="zníž. prenesená",J412,0)</f>
        <v>0</v>
      </c>
      <c r="BI412" s="207">
        <f>IF(N412="nulová",J412,0)</f>
        <v>0</v>
      </c>
      <c r="BJ412" s="17" t="s">
        <v>129</v>
      </c>
      <c r="BK412" s="208">
        <f>ROUND(I412*H412,3)</f>
        <v>0</v>
      </c>
      <c r="BL412" s="17" t="s">
        <v>440</v>
      </c>
      <c r="BM412" s="206" t="s">
        <v>770</v>
      </c>
    </row>
    <row r="413" spans="1:65" s="13" customFormat="1" ht="11.25">
      <c r="B413" s="209"/>
      <c r="C413" s="210"/>
      <c r="D413" s="211" t="s">
        <v>131</v>
      </c>
      <c r="E413" s="212" t="s">
        <v>1</v>
      </c>
      <c r="F413" s="213" t="s">
        <v>771</v>
      </c>
      <c r="G413" s="210"/>
      <c r="H413" s="214">
        <v>24.5</v>
      </c>
      <c r="I413" s="215"/>
      <c r="J413" s="210"/>
      <c r="K413" s="210"/>
      <c r="L413" s="216"/>
      <c r="M413" s="217"/>
      <c r="N413" s="218"/>
      <c r="O413" s="218"/>
      <c r="P413" s="218"/>
      <c r="Q413" s="218"/>
      <c r="R413" s="218"/>
      <c r="S413" s="218"/>
      <c r="T413" s="219"/>
      <c r="AT413" s="220" t="s">
        <v>131</v>
      </c>
      <c r="AU413" s="220" t="s">
        <v>129</v>
      </c>
      <c r="AV413" s="13" t="s">
        <v>129</v>
      </c>
      <c r="AW413" s="13" t="s">
        <v>28</v>
      </c>
      <c r="AX413" s="13" t="s">
        <v>80</v>
      </c>
      <c r="AY413" s="220" t="s">
        <v>122</v>
      </c>
    </row>
    <row r="414" spans="1:65" s="2" customFormat="1" ht="16.5" customHeight="1">
      <c r="A414" s="34"/>
      <c r="B414" s="35"/>
      <c r="C414" s="232" t="s">
        <v>772</v>
      </c>
      <c r="D414" s="232" t="s">
        <v>210</v>
      </c>
      <c r="E414" s="233" t="s">
        <v>773</v>
      </c>
      <c r="F414" s="234" t="s">
        <v>774</v>
      </c>
      <c r="G414" s="235" t="s">
        <v>233</v>
      </c>
      <c r="H414" s="236">
        <v>24.5</v>
      </c>
      <c r="I414" s="237"/>
      <c r="J414" s="236">
        <f>ROUND(I414*H414,3)</f>
        <v>0</v>
      </c>
      <c r="K414" s="238"/>
      <c r="L414" s="239"/>
      <c r="M414" s="240" t="s">
        <v>1</v>
      </c>
      <c r="N414" s="241" t="s">
        <v>38</v>
      </c>
      <c r="O414" s="75"/>
      <c r="P414" s="204">
        <f>O414*H414</f>
        <v>0</v>
      </c>
      <c r="Q414" s="204">
        <v>2.2200000000000002E-3</v>
      </c>
      <c r="R414" s="204">
        <f>Q414*H414</f>
        <v>5.4390000000000008E-2</v>
      </c>
      <c r="S414" s="204">
        <v>0</v>
      </c>
      <c r="T414" s="205">
        <f>S414*H414</f>
        <v>0</v>
      </c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R414" s="206" t="s">
        <v>767</v>
      </c>
      <c r="AT414" s="206" t="s">
        <v>210</v>
      </c>
      <c r="AU414" s="206" t="s">
        <v>129</v>
      </c>
      <c r="AY414" s="17" t="s">
        <v>122</v>
      </c>
      <c r="BE414" s="207">
        <f>IF(N414="základná",J414,0)</f>
        <v>0</v>
      </c>
      <c r="BF414" s="207">
        <f>IF(N414="znížená",J414,0)</f>
        <v>0</v>
      </c>
      <c r="BG414" s="207">
        <f>IF(N414="zákl. prenesená",J414,0)</f>
        <v>0</v>
      </c>
      <c r="BH414" s="207">
        <f>IF(N414="zníž. prenesená",J414,0)</f>
        <v>0</v>
      </c>
      <c r="BI414" s="207">
        <f>IF(N414="nulová",J414,0)</f>
        <v>0</v>
      </c>
      <c r="BJ414" s="17" t="s">
        <v>129</v>
      </c>
      <c r="BK414" s="208">
        <f>ROUND(I414*H414,3)</f>
        <v>0</v>
      </c>
      <c r="BL414" s="17" t="s">
        <v>767</v>
      </c>
      <c r="BM414" s="206" t="s">
        <v>775</v>
      </c>
    </row>
    <row r="415" spans="1:65" s="12" customFormat="1" ht="25.9" customHeight="1">
      <c r="B415" s="179"/>
      <c r="C415" s="180"/>
      <c r="D415" s="181" t="s">
        <v>71</v>
      </c>
      <c r="E415" s="182" t="s">
        <v>776</v>
      </c>
      <c r="F415" s="182" t="s">
        <v>777</v>
      </c>
      <c r="G415" s="180"/>
      <c r="H415" s="180"/>
      <c r="I415" s="183"/>
      <c r="J415" s="184">
        <f>BK415</f>
        <v>0</v>
      </c>
      <c r="K415" s="180"/>
      <c r="L415" s="185"/>
      <c r="M415" s="186"/>
      <c r="N415" s="187"/>
      <c r="O415" s="187"/>
      <c r="P415" s="188">
        <f>SUM(P416:P424)</f>
        <v>0</v>
      </c>
      <c r="Q415" s="187"/>
      <c r="R415" s="188">
        <f>SUM(R416:R424)</f>
        <v>0</v>
      </c>
      <c r="S415" s="187"/>
      <c r="T415" s="189">
        <f>SUM(T416:T424)</f>
        <v>0</v>
      </c>
      <c r="AR415" s="190" t="s">
        <v>146</v>
      </c>
      <c r="AT415" s="191" t="s">
        <v>71</v>
      </c>
      <c r="AU415" s="191" t="s">
        <v>72</v>
      </c>
      <c r="AY415" s="190" t="s">
        <v>122</v>
      </c>
      <c r="BK415" s="192">
        <f>SUM(BK416:BK424)</f>
        <v>0</v>
      </c>
    </row>
    <row r="416" spans="1:65" s="2" customFormat="1" ht="24.2" customHeight="1">
      <c r="A416" s="34"/>
      <c r="B416" s="35"/>
      <c r="C416" s="195" t="s">
        <v>778</v>
      </c>
      <c r="D416" s="195" t="s">
        <v>124</v>
      </c>
      <c r="E416" s="196" t="s">
        <v>779</v>
      </c>
      <c r="F416" s="197" t="s">
        <v>780</v>
      </c>
      <c r="G416" s="198" t="s">
        <v>554</v>
      </c>
      <c r="H416" s="199">
        <v>1</v>
      </c>
      <c r="I416" s="200"/>
      <c r="J416" s="199">
        <f>ROUND(I416*H416,3)</f>
        <v>0</v>
      </c>
      <c r="K416" s="201"/>
      <c r="L416" s="39"/>
      <c r="M416" s="202" t="s">
        <v>1</v>
      </c>
      <c r="N416" s="203" t="s">
        <v>38</v>
      </c>
      <c r="O416" s="75"/>
      <c r="P416" s="204">
        <f>O416*H416</f>
        <v>0</v>
      </c>
      <c r="Q416" s="204">
        <v>0</v>
      </c>
      <c r="R416" s="204">
        <f>Q416*H416</f>
        <v>0</v>
      </c>
      <c r="S416" s="204">
        <v>0</v>
      </c>
      <c r="T416" s="205">
        <f>S416*H416</f>
        <v>0</v>
      </c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R416" s="206" t="s">
        <v>781</v>
      </c>
      <c r="AT416" s="206" t="s">
        <v>124</v>
      </c>
      <c r="AU416" s="206" t="s">
        <v>80</v>
      </c>
      <c r="AY416" s="17" t="s">
        <v>122</v>
      </c>
      <c r="BE416" s="207">
        <f>IF(N416="základná",J416,0)</f>
        <v>0</v>
      </c>
      <c r="BF416" s="207">
        <f>IF(N416="znížená",J416,0)</f>
        <v>0</v>
      </c>
      <c r="BG416" s="207">
        <f>IF(N416="zákl. prenesená",J416,0)</f>
        <v>0</v>
      </c>
      <c r="BH416" s="207">
        <f>IF(N416="zníž. prenesená",J416,0)</f>
        <v>0</v>
      </c>
      <c r="BI416" s="207">
        <f>IF(N416="nulová",J416,0)</f>
        <v>0</v>
      </c>
      <c r="BJ416" s="17" t="s">
        <v>129</v>
      </c>
      <c r="BK416" s="208">
        <f>ROUND(I416*H416,3)</f>
        <v>0</v>
      </c>
      <c r="BL416" s="17" t="s">
        <v>781</v>
      </c>
      <c r="BM416" s="206" t="s">
        <v>782</v>
      </c>
    </row>
    <row r="417" spans="1:65" s="13" customFormat="1" ht="11.25">
      <c r="B417" s="209"/>
      <c r="C417" s="210"/>
      <c r="D417" s="211" t="s">
        <v>131</v>
      </c>
      <c r="E417" s="212" t="s">
        <v>1</v>
      </c>
      <c r="F417" s="213" t="s">
        <v>783</v>
      </c>
      <c r="G417" s="210"/>
      <c r="H417" s="214">
        <v>1</v>
      </c>
      <c r="I417" s="215"/>
      <c r="J417" s="210"/>
      <c r="K417" s="210"/>
      <c r="L417" s="216"/>
      <c r="M417" s="217"/>
      <c r="N417" s="218"/>
      <c r="O417" s="218"/>
      <c r="P417" s="218"/>
      <c r="Q417" s="218"/>
      <c r="R417" s="218"/>
      <c r="S417" s="218"/>
      <c r="T417" s="219"/>
      <c r="AT417" s="220" t="s">
        <v>131</v>
      </c>
      <c r="AU417" s="220" t="s">
        <v>80</v>
      </c>
      <c r="AV417" s="13" t="s">
        <v>129</v>
      </c>
      <c r="AW417" s="13" t="s">
        <v>28</v>
      </c>
      <c r="AX417" s="13" t="s">
        <v>80</v>
      </c>
      <c r="AY417" s="220" t="s">
        <v>122</v>
      </c>
    </row>
    <row r="418" spans="1:65" s="15" customFormat="1" ht="11.25">
      <c r="B418" s="242"/>
      <c r="C418" s="243"/>
      <c r="D418" s="211" t="s">
        <v>131</v>
      </c>
      <c r="E418" s="244" t="s">
        <v>1</v>
      </c>
      <c r="F418" s="245" t="s">
        <v>784</v>
      </c>
      <c r="G418" s="243"/>
      <c r="H418" s="244" t="s">
        <v>1</v>
      </c>
      <c r="I418" s="246"/>
      <c r="J418" s="243"/>
      <c r="K418" s="243"/>
      <c r="L418" s="247"/>
      <c r="M418" s="248"/>
      <c r="N418" s="249"/>
      <c r="O418" s="249"/>
      <c r="P418" s="249"/>
      <c r="Q418" s="249"/>
      <c r="R418" s="249"/>
      <c r="S418" s="249"/>
      <c r="T418" s="250"/>
      <c r="AT418" s="251" t="s">
        <v>131</v>
      </c>
      <c r="AU418" s="251" t="s">
        <v>80</v>
      </c>
      <c r="AV418" s="15" t="s">
        <v>80</v>
      </c>
      <c r="AW418" s="15" t="s">
        <v>28</v>
      </c>
      <c r="AX418" s="15" t="s">
        <v>72</v>
      </c>
      <c r="AY418" s="251" t="s">
        <v>122</v>
      </c>
    </row>
    <row r="419" spans="1:65" s="15" customFormat="1" ht="11.25">
      <c r="B419" s="242"/>
      <c r="C419" s="243"/>
      <c r="D419" s="211" t="s">
        <v>131</v>
      </c>
      <c r="E419" s="244" t="s">
        <v>1</v>
      </c>
      <c r="F419" s="245" t="s">
        <v>785</v>
      </c>
      <c r="G419" s="243"/>
      <c r="H419" s="244" t="s">
        <v>1</v>
      </c>
      <c r="I419" s="246"/>
      <c r="J419" s="243"/>
      <c r="K419" s="243"/>
      <c r="L419" s="247"/>
      <c r="M419" s="248"/>
      <c r="N419" s="249"/>
      <c r="O419" s="249"/>
      <c r="P419" s="249"/>
      <c r="Q419" s="249"/>
      <c r="R419" s="249"/>
      <c r="S419" s="249"/>
      <c r="T419" s="250"/>
      <c r="AT419" s="251" t="s">
        <v>131</v>
      </c>
      <c r="AU419" s="251" t="s">
        <v>80</v>
      </c>
      <c r="AV419" s="15" t="s">
        <v>80</v>
      </c>
      <c r="AW419" s="15" t="s">
        <v>28</v>
      </c>
      <c r="AX419" s="15" t="s">
        <v>72</v>
      </c>
      <c r="AY419" s="251" t="s">
        <v>122</v>
      </c>
    </row>
    <row r="420" spans="1:65" s="15" customFormat="1" ht="11.25">
      <c r="B420" s="242"/>
      <c r="C420" s="243"/>
      <c r="D420" s="211" t="s">
        <v>131</v>
      </c>
      <c r="E420" s="244" t="s">
        <v>1</v>
      </c>
      <c r="F420" s="245" t="s">
        <v>786</v>
      </c>
      <c r="G420" s="243"/>
      <c r="H420" s="244" t="s">
        <v>1</v>
      </c>
      <c r="I420" s="246"/>
      <c r="J420" s="243"/>
      <c r="K420" s="243"/>
      <c r="L420" s="247"/>
      <c r="M420" s="248"/>
      <c r="N420" s="249"/>
      <c r="O420" s="249"/>
      <c r="P420" s="249"/>
      <c r="Q420" s="249"/>
      <c r="R420" s="249"/>
      <c r="S420" s="249"/>
      <c r="T420" s="250"/>
      <c r="AT420" s="251" t="s">
        <v>131</v>
      </c>
      <c r="AU420" s="251" t="s">
        <v>80</v>
      </c>
      <c r="AV420" s="15" t="s">
        <v>80</v>
      </c>
      <c r="AW420" s="15" t="s">
        <v>28</v>
      </c>
      <c r="AX420" s="15" t="s">
        <v>72</v>
      </c>
      <c r="AY420" s="251" t="s">
        <v>122</v>
      </c>
    </row>
    <row r="421" spans="1:65" s="15" customFormat="1" ht="11.25">
      <c r="B421" s="242"/>
      <c r="C421" s="243"/>
      <c r="D421" s="211" t="s">
        <v>131</v>
      </c>
      <c r="E421" s="244" t="s">
        <v>1</v>
      </c>
      <c r="F421" s="245" t="s">
        <v>787</v>
      </c>
      <c r="G421" s="243"/>
      <c r="H421" s="244" t="s">
        <v>1</v>
      </c>
      <c r="I421" s="246"/>
      <c r="J421" s="243"/>
      <c r="K421" s="243"/>
      <c r="L421" s="247"/>
      <c r="M421" s="248"/>
      <c r="N421" s="249"/>
      <c r="O421" s="249"/>
      <c r="P421" s="249"/>
      <c r="Q421" s="249"/>
      <c r="R421" s="249"/>
      <c r="S421" s="249"/>
      <c r="T421" s="250"/>
      <c r="AT421" s="251" t="s">
        <v>131</v>
      </c>
      <c r="AU421" s="251" t="s">
        <v>80</v>
      </c>
      <c r="AV421" s="15" t="s">
        <v>80</v>
      </c>
      <c r="AW421" s="15" t="s">
        <v>28</v>
      </c>
      <c r="AX421" s="15" t="s">
        <v>72</v>
      </c>
      <c r="AY421" s="251" t="s">
        <v>122</v>
      </c>
    </row>
    <row r="422" spans="1:65" s="2" customFormat="1" ht="24.2" customHeight="1">
      <c r="A422" s="34"/>
      <c r="B422" s="35"/>
      <c r="C422" s="195" t="s">
        <v>788</v>
      </c>
      <c r="D422" s="195" t="s">
        <v>124</v>
      </c>
      <c r="E422" s="196" t="s">
        <v>789</v>
      </c>
      <c r="F422" s="197" t="s">
        <v>790</v>
      </c>
      <c r="G422" s="198" t="s">
        <v>554</v>
      </c>
      <c r="H422" s="199">
        <v>1</v>
      </c>
      <c r="I422" s="200"/>
      <c r="J422" s="199">
        <f>ROUND(I422*H422,3)</f>
        <v>0</v>
      </c>
      <c r="K422" s="201"/>
      <c r="L422" s="39"/>
      <c r="M422" s="202" t="s">
        <v>1</v>
      </c>
      <c r="N422" s="203" t="s">
        <v>38</v>
      </c>
      <c r="O422" s="75"/>
      <c r="P422" s="204">
        <f>O422*H422</f>
        <v>0</v>
      </c>
      <c r="Q422" s="204">
        <v>0</v>
      </c>
      <c r="R422" s="204">
        <f>Q422*H422</f>
        <v>0</v>
      </c>
      <c r="S422" s="204">
        <v>0</v>
      </c>
      <c r="T422" s="205">
        <f>S422*H422</f>
        <v>0</v>
      </c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R422" s="206" t="s">
        <v>781</v>
      </c>
      <c r="AT422" s="206" t="s">
        <v>124</v>
      </c>
      <c r="AU422" s="206" t="s">
        <v>80</v>
      </c>
      <c r="AY422" s="17" t="s">
        <v>122</v>
      </c>
      <c r="BE422" s="207">
        <f>IF(N422="základná",J422,0)</f>
        <v>0</v>
      </c>
      <c r="BF422" s="207">
        <f>IF(N422="znížená",J422,0)</f>
        <v>0</v>
      </c>
      <c r="BG422" s="207">
        <f>IF(N422="zákl. prenesená",J422,0)</f>
        <v>0</v>
      </c>
      <c r="BH422" s="207">
        <f>IF(N422="zníž. prenesená",J422,0)</f>
        <v>0</v>
      </c>
      <c r="BI422" s="207">
        <f>IF(N422="nulová",J422,0)</f>
        <v>0</v>
      </c>
      <c r="BJ422" s="17" t="s">
        <v>129</v>
      </c>
      <c r="BK422" s="208">
        <f>ROUND(I422*H422,3)</f>
        <v>0</v>
      </c>
      <c r="BL422" s="17" t="s">
        <v>781</v>
      </c>
      <c r="BM422" s="206" t="s">
        <v>791</v>
      </c>
    </row>
    <row r="423" spans="1:65" s="2" customFormat="1" ht="24.2" customHeight="1">
      <c r="A423" s="34"/>
      <c r="B423" s="35"/>
      <c r="C423" s="195" t="s">
        <v>792</v>
      </c>
      <c r="D423" s="195" t="s">
        <v>124</v>
      </c>
      <c r="E423" s="196" t="s">
        <v>793</v>
      </c>
      <c r="F423" s="197" t="s">
        <v>794</v>
      </c>
      <c r="G423" s="198" t="s">
        <v>554</v>
      </c>
      <c r="H423" s="199">
        <v>1</v>
      </c>
      <c r="I423" s="200"/>
      <c r="J423" s="199">
        <f>ROUND(I423*H423,3)</f>
        <v>0</v>
      </c>
      <c r="K423" s="201"/>
      <c r="L423" s="39"/>
      <c r="M423" s="202" t="s">
        <v>1</v>
      </c>
      <c r="N423" s="203" t="s">
        <v>38</v>
      </c>
      <c r="O423" s="75"/>
      <c r="P423" s="204">
        <f>O423*H423</f>
        <v>0</v>
      </c>
      <c r="Q423" s="204">
        <v>0</v>
      </c>
      <c r="R423" s="204">
        <f>Q423*H423</f>
        <v>0</v>
      </c>
      <c r="S423" s="204">
        <v>0</v>
      </c>
      <c r="T423" s="205">
        <f>S423*H423</f>
        <v>0</v>
      </c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R423" s="206" t="s">
        <v>781</v>
      </c>
      <c r="AT423" s="206" t="s">
        <v>124</v>
      </c>
      <c r="AU423" s="206" t="s">
        <v>80</v>
      </c>
      <c r="AY423" s="17" t="s">
        <v>122</v>
      </c>
      <c r="BE423" s="207">
        <f>IF(N423="základná",J423,0)</f>
        <v>0</v>
      </c>
      <c r="BF423" s="207">
        <f>IF(N423="znížená",J423,0)</f>
        <v>0</v>
      </c>
      <c r="BG423" s="207">
        <f>IF(N423="zákl. prenesená",J423,0)</f>
        <v>0</v>
      </c>
      <c r="BH423" s="207">
        <f>IF(N423="zníž. prenesená",J423,0)</f>
        <v>0</v>
      </c>
      <c r="BI423" s="207">
        <f>IF(N423="nulová",J423,0)</f>
        <v>0</v>
      </c>
      <c r="BJ423" s="17" t="s">
        <v>129</v>
      </c>
      <c r="BK423" s="208">
        <f>ROUND(I423*H423,3)</f>
        <v>0</v>
      </c>
      <c r="BL423" s="17" t="s">
        <v>781</v>
      </c>
      <c r="BM423" s="206" t="s">
        <v>795</v>
      </c>
    </row>
    <row r="424" spans="1:65" s="2" customFormat="1" ht="24.2" customHeight="1">
      <c r="A424" s="34"/>
      <c r="B424" s="35"/>
      <c r="C424" s="195" t="s">
        <v>796</v>
      </c>
      <c r="D424" s="195" t="s">
        <v>124</v>
      </c>
      <c r="E424" s="196" t="s">
        <v>797</v>
      </c>
      <c r="F424" s="197" t="s">
        <v>798</v>
      </c>
      <c r="G424" s="198" t="s">
        <v>799</v>
      </c>
      <c r="H424" s="199">
        <v>1</v>
      </c>
      <c r="I424" s="200"/>
      <c r="J424" s="199">
        <f>ROUND(I424*H424,3)</f>
        <v>0</v>
      </c>
      <c r="K424" s="201"/>
      <c r="L424" s="39"/>
      <c r="M424" s="252" t="s">
        <v>1</v>
      </c>
      <c r="N424" s="253" t="s">
        <v>38</v>
      </c>
      <c r="O424" s="254"/>
      <c r="P424" s="255">
        <f>O424*H424</f>
        <v>0</v>
      </c>
      <c r="Q424" s="255">
        <v>0</v>
      </c>
      <c r="R424" s="255">
        <f>Q424*H424</f>
        <v>0</v>
      </c>
      <c r="S424" s="255">
        <v>0</v>
      </c>
      <c r="T424" s="256">
        <f>S424*H424</f>
        <v>0</v>
      </c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R424" s="206" t="s">
        <v>781</v>
      </c>
      <c r="AT424" s="206" t="s">
        <v>124</v>
      </c>
      <c r="AU424" s="206" t="s">
        <v>80</v>
      </c>
      <c r="AY424" s="17" t="s">
        <v>122</v>
      </c>
      <c r="BE424" s="207">
        <f>IF(N424="základná",J424,0)</f>
        <v>0</v>
      </c>
      <c r="BF424" s="207">
        <f>IF(N424="znížená",J424,0)</f>
        <v>0</v>
      </c>
      <c r="BG424" s="207">
        <f>IF(N424="zákl. prenesená",J424,0)</f>
        <v>0</v>
      </c>
      <c r="BH424" s="207">
        <f>IF(N424="zníž. prenesená",J424,0)</f>
        <v>0</v>
      </c>
      <c r="BI424" s="207">
        <f>IF(N424="nulová",J424,0)</f>
        <v>0</v>
      </c>
      <c r="BJ424" s="17" t="s">
        <v>129</v>
      </c>
      <c r="BK424" s="208">
        <f>ROUND(I424*H424,3)</f>
        <v>0</v>
      </c>
      <c r="BL424" s="17" t="s">
        <v>781</v>
      </c>
      <c r="BM424" s="206" t="s">
        <v>800</v>
      </c>
    </row>
    <row r="425" spans="1:65" s="2" customFormat="1" ht="6.95" customHeight="1">
      <c r="A425" s="34"/>
      <c r="B425" s="58"/>
      <c r="C425" s="59"/>
      <c r="D425" s="59"/>
      <c r="E425" s="59"/>
      <c r="F425" s="59"/>
      <c r="G425" s="59"/>
      <c r="H425" s="59"/>
      <c r="I425" s="59"/>
      <c r="J425" s="59"/>
      <c r="K425" s="59"/>
      <c r="L425" s="39"/>
      <c r="M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</row>
  </sheetData>
  <sheetProtection algorithmName="SHA-512" hashValue="1MQu84OHUrrawcDVV4ZaemA/DRoJAWHpKJoioP342lXroWDYi5t9lOig4v97ierm2HI7q0yGRYlb9+d8S6Q2FA==" saltValue="U6LJZP/4UfmnNfmjDoNKWg==" spinCount="100000" sheet="1" objects="1" scenarios="1" formatColumns="0" formatRows="0" autoFilter="0"/>
  <autoFilter ref="C130:K424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7"/>
  <sheetViews>
    <sheetView showGridLines="0" workbookViewId="0">
      <selection activeCell="F8" sqref="E8:H9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AT2" s="17" t="s">
        <v>84</v>
      </c>
    </row>
    <row r="3" spans="1:46" s="1" customFormat="1" ht="6.95" customHeight="1"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20"/>
      <c r="AT3" s="17" t="s">
        <v>72</v>
      </c>
    </row>
    <row r="4" spans="1:46" s="1" customFormat="1" ht="24.95" customHeight="1">
      <c r="B4" s="20"/>
      <c r="D4" s="114" t="s">
        <v>85</v>
      </c>
      <c r="L4" s="20"/>
      <c r="M4" s="115" t="s">
        <v>9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6" t="s">
        <v>13</v>
      </c>
      <c r="L6" s="20"/>
    </row>
    <row r="7" spans="1:46" s="1" customFormat="1" ht="16.5" customHeight="1">
      <c r="B7" s="20"/>
      <c r="E7" s="303" t="str">
        <f>'Rekapitulácia stavby'!K6</f>
        <v>Sanácia mostu ev.č. 526-048, Hnúšťa</v>
      </c>
      <c r="F7" s="304"/>
      <c r="G7" s="304"/>
      <c r="H7" s="304"/>
      <c r="L7" s="20"/>
    </row>
    <row r="8" spans="1:46" s="2" customFormat="1" ht="12" customHeight="1">
      <c r="A8" s="34"/>
      <c r="B8" s="39"/>
      <c r="C8" s="34"/>
      <c r="D8" s="116" t="s">
        <v>86</v>
      </c>
      <c r="E8" s="34"/>
      <c r="F8" s="34"/>
      <c r="G8" s="34"/>
      <c r="H8" s="34"/>
      <c r="I8" s="34"/>
      <c r="J8" s="34"/>
      <c r="K8" s="34"/>
      <c r="L8" s="55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5" t="s">
        <v>801</v>
      </c>
      <c r="F9" s="306"/>
      <c r="G9" s="306"/>
      <c r="H9" s="306"/>
      <c r="I9" s="34"/>
      <c r="J9" s="34"/>
      <c r="K9" s="34"/>
      <c r="L9" s="55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5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6" t="s">
        <v>15</v>
      </c>
      <c r="E11" s="34"/>
      <c r="F11" s="117" t="s">
        <v>1</v>
      </c>
      <c r="G11" s="34"/>
      <c r="H11" s="34"/>
      <c r="I11" s="116" t="s">
        <v>16</v>
      </c>
      <c r="J11" s="117" t="s">
        <v>1</v>
      </c>
      <c r="K11" s="34"/>
      <c r="L11" s="55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6" t="s">
        <v>17</v>
      </c>
      <c r="E12" s="34"/>
      <c r="F12" s="117" t="s">
        <v>802</v>
      </c>
      <c r="G12" s="34"/>
      <c r="H12" s="34"/>
      <c r="I12" s="116" t="s">
        <v>19</v>
      </c>
      <c r="J12" s="118" t="str">
        <f>'Rekapitulácia stavby'!AN8</f>
        <v>29. 6. 2022</v>
      </c>
      <c r="K12" s="34"/>
      <c r="L12" s="55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5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6" t="s">
        <v>21</v>
      </c>
      <c r="E14" s="34"/>
      <c r="F14" s="34"/>
      <c r="G14" s="34"/>
      <c r="H14" s="34"/>
      <c r="I14" s="116" t="s">
        <v>22</v>
      </c>
      <c r="J14" s="117" t="s">
        <v>1</v>
      </c>
      <c r="K14" s="34"/>
      <c r="L14" s="55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7" t="s">
        <v>896</v>
      </c>
      <c r="F15" s="34"/>
      <c r="G15" s="34"/>
      <c r="H15" s="34"/>
      <c r="I15" s="116" t="s">
        <v>23</v>
      </c>
      <c r="J15" s="117" t="s">
        <v>1</v>
      </c>
      <c r="K15" s="34"/>
      <c r="L15" s="55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5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6" t="s">
        <v>24</v>
      </c>
      <c r="E17" s="34"/>
      <c r="F17" s="34"/>
      <c r="G17" s="34"/>
      <c r="H17" s="34"/>
      <c r="I17" s="116" t="s">
        <v>22</v>
      </c>
      <c r="J17" s="30" t="str">
        <f>'Rekapitulácia stavby'!AN13</f>
        <v>Vyplň údaj</v>
      </c>
      <c r="K17" s="34"/>
      <c r="L17" s="55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7" t="str">
        <f>'Rekapitulácia stavby'!E14</f>
        <v>Vyplň údaj</v>
      </c>
      <c r="F18" s="308"/>
      <c r="G18" s="308"/>
      <c r="H18" s="308"/>
      <c r="I18" s="116" t="s">
        <v>23</v>
      </c>
      <c r="J18" s="30" t="str">
        <f>'Rekapitulácia stavby'!AN14</f>
        <v>Vyplň údaj</v>
      </c>
      <c r="K18" s="34"/>
      <c r="L18" s="55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5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6" t="s">
        <v>26</v>
      </c>
      <c r="E20" s="34"/>
      <c r="F20" s="34"/>
      <c r="G20" s="34"/>
      <c r="H20" s="34"/>
      <c r="I20" s="116" t="s">
        <v>22</v>
      </c>
      <c r="J20" s="117" t="s">
        <v>1</v>
      </c>
      <c r="K20" s="34"/>
      <c r="L20" s="55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7" t="s">
        <v>803</v>
      </c>
      <c r="F21" s="34"/>
      <c r="G21" s="34"/>
      <c r="H21" s="34"/>
      <c r="I21" s="116" t="s">
        <v>23</v>
      </c>
      <c r="J21" s="117" t="s">
        <v>1</v>
      </c>
      <c r="K21" s="34"/>
      <c r="L21" s="55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5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6" t="s">
        <v>30</v>
      </c>
      <c r="E23" s="34"/>
      <c r="F23" s="34"/>
      <c r="G23" s="34"/>
      <c r="H23" s="34"/>
      <c r="I23" s="116" t="s">
        <v>22</v>
      </c>
      <c r="J23" s="117" t="s">
        <v>1</v>
      </c>
      <c r="K23" s="34"/>
      <c r="L23" s="55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7" t="s">
        <v>803</v>
      </c>
      <c r="F24" s="34"/>
      <c r="G24" s="34"/>
      <c r="H24" s="34"/>
      <c r="I24" s="116" t="s">
        <v>23</v>
      </c>
      <c r="J24" s="117" t="s">
        <v>1</v>
      </c>
      <c r="K24" s="34"/>
      <c r="L24" s="55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5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6" t="s">
        <v>31</v>
      </c>
      <c r="E26" s="34"/>
      <c r="F26" s="34"/>
      <c r="G26" s="34"/>
      <c r="H26" s="34"/>
      <c r="I26" s="34"/>
      <c r="J26" s="34"/>
      <c r="K26" s="34"/>
      <c r="L26" s="55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9"/>
      <c r="B27" s="120"/>
      <c r="C27" s="119"/>
      <c r="D27" s="119"/>
      <c r="E27" s="309" t="s">
        <v>1</v>
      </c>
      <c r="F27" s="309"/>
      <c r="G27" s="309"/>
      <c r="H27" s="309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5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22"/>
      <c r="E29" s="122"/>
      <c r="F29" s="122"/>
      <c r="G29" s="122"/>
      <c r="H29" s="122"/>
      <c r="I29" s="122"/>
      <c r="J29" s="122"/>
      <c r="K29" s="122"/>
      <c r="L29" s="55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3" t="s">
        <v>32</v>
      </c>
      <c r="E30" s="34"/>
      <c r="F30" s="34"/>
      <c r="G30" s="34"/>
      <c r="H30" s="34"/>
      <c r="I30" s="34"/>
      <c r="J30" s="124">
        <f>ROUND(J118, 2)</f>
        <v>0</v>
      </c>
      <c r="K30" s="34"/>
      <c r="L30" s="55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22"/>
      <c r="E31" s="122"/>
      <c r="F31" s="122"/>
      <c r="G31" s="122"/>
      <c r="H31" s="122"/>
      <c r="I31" s="122"/>
      <c r="J31" s="122"/>
      <c r="K31" s="122"/>
      <c r="L31" s="55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5" t="s">
        <v>34</v>
      </c>
      <c r="G32" s="34"/>
      <c r="H32" s="34"/>
      <c r="I32" s="125" t="s">
        <v>33</v>
      </c>
      <c r="J32" s="125" t="s">
        <v>35</v>
      </c>
      <c r="K32" s="34"/>
      <c r="L32" s="55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6" t="s">
        <v>36</v>
      </c>
      <c r="E33" s="127" t="s">
        <v>37</v>
      </c>
      <c r="F33" s="128">
        <f>ROUND((SUM(BE118:BE166)),  2)</f>
        <v>0</v>
      </c>
      <c r="G33" s="129"/>
      <c r="H33" s="129"/>
      <c r="I33" s="130">
        <v>0.2</v>
      </c>
      <c r="J33" s="128">
        <f>ROUND(((SUM(BE118:BE166))*I33),  2)</f>
        <v>0</v>
      </c>
      <c r="K33" s="34"/>
      <c r="L33" s="55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27" t="s">
        <v>38</v>
      </c>
      <c r="F34" s="128">
        <f>ROUND((SUM(BF118:BF166)),  2)</f>
        <v>0</v>
      </c>
      <c r="G34" s="129"/>
      <c r="H34" s="129"/>
      <c r="I34" s="130">
        <v>0.2</v>
      </c>
      <c r="J34" s="128">
        <f>ROUND(((SUM(BF118:BF166))*I34),  2)</f>
        <v>0</v>
      </c>
      <c r="K34" s="34"/>
      <c r="L34" s="55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6" t="s">
        <v>39</v>
      </c>
      <c r="F35" s="131">
        <f>ROUND((SUM(BG118:BG166)),  2)</f>
        <v>0</v>
      </c>
      <c r="G35" s="34"/>
      <c r="H35" s="34"/>
      <c r="I35" s="132">
        <v>0.2</v>
      </c>
      <c r="J35" s="131">
        <f>0</f>
        <v>0</v>
      </c>
      <c r="K35" s="34"/>
      <c r="L35" s="55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6" t="s">
        <v>40</v>
      </c>
      <c r="F36" s="131">
        <f>ROUND((SUM(BH118:BH166)),  2)</f>
        <v>0</v>
      </c>
      <c r="G36" s="34"/>
      <c r="H36" s="34"/>
      <c r="I36" s="132">
        <v>0.2</v>
      </c>
      <c r="J36" s="131">
        <f>0</f>
        <v>0</v>
      </c>
      <c r="K36" s="34"/>
      <c r="L36" s="55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27" t="s">
        <v>41</v>
      </c>
      <c r="F37" s="128">
        <f>ROUND((SUM(BI118:BI166)),  2)</f>
        <v>0</v>
      </c>
      <c r="G37" s="129"/>
      <c r="H37" s="129"/>
      <c r="I37" s="130">
        <v>0</v>
      </c>
      <c r="J37" s="128">
        <f>0</f>
        <v>0</v>
      </c>
      <c r="K37" s="34"/>
      <c r="L37" s="55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5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33"/>
      <c r="D39" s="134" t="s">
        <v>42</v>
      </c>
      <c r="E39" s="135"/>
      <c r="F39" s="135"/>
      <c r="G39" s="136" t="s">
        <v>43</v>
      </c>
      <c r="H39" s="137" t="s">
        <v>44</v>
      </c>
      <c r="I39" s="135"/>
      <c r="J39" s="138">
        <f>SUM(J30:J37)</f>
        <v>0</v>
      </c>
      <c r="K39" s="139"/>
      <c r="L39" s="55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5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5"/>
      <c r="D50" s="140" t="s">
        <v>45</v>
      </c>
      <c r="E50" s="141"/>
      <c r="F50" s="141"/>
      <c r="G50" s="140" t="s">
        <v>46</v>
      </c>
      <c r="H50" s="141"/>
      <c r="I50" s="141"/>
      <c r="J50" s="141"/>
      <c r="K50" s="141"/>
      <c r="L50" s="55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42" t="s">
        <v>47</v>
      </c>
      <c r="E61" s="143"/>
      <c r="F61" s="144" t="s">
        <v>48</v>
      </c>
      <c r="G61" s="142" t="s">
        <v>47</v>
      </c>
      <c r="H61" s="143"/>
      <c r="I61" s="143"/>
      <c r="J61" s="145" t="s">
        <v>48</v>
      </c>
      <c r="K61" s="143"/>
      <c r="L61" s="55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40" t="s">
        <v>49</v>
      </c>
      <c r="E65" s="146"/>
      <c r="F65" s="146"/>
      <c r="G65" s="140" t="s">
        <v>50</v>
      </c>
      <c r="H65" s="146"/>
      <c r="I65" s="146"/>
      <c r="J65" s="146"/>
      <c r="K65" s="146"/>
      <c r="L65" s="55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42" t="s">
        <v>47</v>
      </c>
      <c r="E76" s="143"/>
      <c r="F76" s="144" t="s">
        <v>48</v>
      </c>
      <c r="G76" s="142" t="s">
        <v>47</v>
      </c>
      <c r="H76" s="143"/>
      <c r="I76" s="143"/>
      <c r="J76" s="145" t="s">
        <v>48</v>
      </c>
      <c r="K76" s="143"/>
      <c r="L76" s="55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5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5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88</v>
      </c>
      <c r="D82" s="36"/>
      <c r="E82" s="36"/>
      <c r="F82" s="36"/>
      <c r="G82" s="36"/>
      <c r="H82" s="36"/>
      <c r="I82" s="36"/>
      <c r="J82" s="36"/>
      <c r="K82" s="36"/>
      <c r="L82" s="55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5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13</v>
      </c>
      <c r="D84" s="36"/>
      <c r="E84" s="36"/>
      <c r="F84" s="36"/>
      <c r="G84" s="36"/>
      <c r="H84" s="36"/>
      <c r="I84" s="36"/>
      <c r="J84" s="36"/>
      <c r="K84" s="36"/>
      <c r="L84" s="55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10" t="str">
        <f>E7</f>
        <v>Sanácia mostu ev.č. 526-048, Hnúšťa</v>
      </c>
      <c r="F85" s="311"/>
      <c r="G85" s="311"/>
      <c r="H85" s="311"/>
      <c r="I85" s="36"/>
      <c r="J85" s="36"/>
      <c r="K85" s="36"/>
      <c r="L85" s="55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86</v>
      </c>
      <c r="D86" s="36"/>
      <c r="E86" s="36"/>
      <c r="F86" s="36"/>
      <c r="G86" s="36"/>
      <c r="H86" s="36"/>
      <c r="I86" s="36"/>
      <c r="J86" s="36"/>
      <c r="K86" s="36"/>
      <c r="L86" s="55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1" t="str">
        <f>E9</f>
        <v>SO 02 - Preložka káblov Slovak Telekom</v>
      </c>
      <c r="F87" s="312"/>
      <c r="G87" s="312"/>
      <c r="H87" s="312"/>
      <c r="I87" s="36"/>
      <c r="J87" s="36"/>
      <c r="K87" s="36"/>
      <c r="L87" s="55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5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17</v>
      </c>
      <c r="D89" s="36"/>
      <c r="E89" s="36"/>
      <c r="F89" s="27" t="str">
        <f>F12</f>
        <v xml:space="preserve"> </v>
      </c>
      <c r="G89" s="36"/>
      <c r="H89" s="36"/>
      <c r="I89" s="29" t="s">
        <v>19</v>
      </c>
      <c r="J89" s="70" t="str">
        <f>IF(J12="","",J12)</f>
        <v>29. 6. 2022</v>
      </c>
      <c r="K89" s="36"/>
      <c r="L89" s="55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5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40.15" customHeight="1">
      <c r="A91" s="34"/>
      <c r="B91" s="35"/>
      <c r="C91" s="29" t="s">
        <v>21</v>
      </c>
      <c r="D91" s="36"/>
      <c r="E91" s="36"/>
      <c r="F91" s="27" t="str">
        <f>E15</f>
        <v>Banskobyst. samospráv. kraj, Nám. SNP 23, 97401 Banská Bystrica</v>
      </c>
      <c r="G91" s="36"/>
      <c r="H91" s="36"/>
      <c r="I91" s="29" t="s">
        <v>26</v>
      </c>
      <c r="J91" s="32" t="str">
        <f>E21</f>
        <v>ProNES s.r.o., Bojnická č. 3, 83104 Bratislava</v>
      </c>
      <c r="K91" s="36"/>
      <c r="L91" s="55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40.15" customHeight="1">
      <c r="A92" s="34"/>
      <c r="B92" s="35"/>
      <c r="C92" s="29" t="s">
        <v>24</v>
      </c>
      <c r="D92" s="36"/>
      <c r="E92" s="36"/>
      <c r="F92" s="27" t="str">
        <f>IF(E18="","",E18)</f>
        <v>Vyplň údaj</v>
      </c>
      <c r="G92" s="36"/>
      <c r="H92" s="36"/>
      <c r="I92" s="29" t="s">
        <v>30</v>
      </c>
      <c r="J92" s="32" t="str">
        <f>E24</f>
        <v>ProNES s.r.o., Bojnická č. 3, 83104 Bratislava</v>
      </c>
      <c r="K92" s="36"/>
      <c r="L92" s="55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5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51" t="s">
        <v>89</v>
      </c>
      <c r="D94" s="152"/>
      <c r="E94" s="152"/>
      <c r="F94" s="152"/>
      <c r="G94" s="152"/>
      <c r="H94" s="152"/>
      <c r="I94" s="152"/>
      <c r="J94" s="153" t="s">
        <v>90</v>
      </c>
      <c r="K94" s="152"/>
      <c r="L94" s="55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5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54" t="s">
        <v>91</v>
      </c>
      <c r="D96" s="36"/>
      <c r="E96" s="36"/>
      <c r="F96" s="36"/>
      <c r="G96" s="36"/>
      <c r="H96" s="36"/>
      <c r="I96" s="36"/>
      <c r="J96" s="88">
        <f>J118</f>
        <v>0</v>
      </c>
      <c r="K96" s="36"/>
      <c r="L96" s="55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92</v>
      </c>
    </row>
    <row r="97" spans="1:31" s="9" customFormat="1" ht="24.95" customHeight="1">
      <c r="B97" s="155"/>
      <c r="C97" s="156"/>
      <c r="D97" s="157" t="s">
        <v>804</v>
      </c>
      <c r="E97" s="158"/>
      <c r="F97" s="158"/>
      <c r="G97" s="158"/>
      <c r="H97" s="158"/>
      <c r="I97" s="158"/>
      <c r="J97" s="159">
        <f>J119</f>
        <v>0</v>
      </c>
      <c r="K97" s="156"/>
      <c r="L97" s="160"/>
    </row>
    <row r="98" spans="1:31" s="9" customFormat="1" ht="24.95" customHeight="1">
      <c r="B98" s="155"/>
      <c r="C98" s="156"/>
      <c r="D98" s="157" t="s">
        <v>805</v>
      </c>
      <c r="E98" s="158"/>
      <c r="F98" s="158"/>
      <c r="G98" s="158"/>
      <c r="H98" s="158"/>
      <c r="I98" s="158"/>
      <c r="J98" s="159">
        <f>J147</f>
        <v>0</v>
      </c>
      <c r="K98" s="156"/>
      <c r="L98" s="160"/>
    </row>
    <row r="99" spans="1:31" s="2" customFormat="1" ht="21.75" customHeight="1">
      <c r="A99" s="34"/>
      <c r="B99" s="35"/>
      <c r="C99" s="36"/>
      <c r="D99" s="36"/>
      <c r="E99" s="36"/>
      <c r="F99" s="36"/>
      <c r="G99" s="36"/>
      <c r="H99" s="36"/>
      <c r="I99" s="36"/>
      <c r="J99" s="36"/>
      <c r="K99" s="36"/>
      <c r="L99" s="55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pans="1:31" s="2" customFormat="1" ht="6.95" customHeight="1">
      <c r="A100" s="34"/>
      <c r="B100" s="58"/>
      <c r="C100" s="59"/>
      <c r="D100" s="59"/>
      <c r="E100" s="59"/>
      <c r="F100" s="59"/>
      <c r="G100" s="59"/>
      <c r="H100" s="59"/>
      <c r="I100" s="59"/>
      <c r="J100" s="59"/>
      <c r="K100" s="59"/>
      <c r="L100" s="55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4" spans="1:31" s="2" customFormat="1" ht="6.95" customHeight="1">
      <c r="A104" s="34"/>
      <c r="B104" s="60"/>
      <c r="C104" s="61"/>
      <c r="D104" s="61"/>
      <c r="E104" s="61"/>
      <c r="F104" s="61"/>
      <c r="G104" s="61"/>
      <c r="H104" s="61"/>
      <c r="I104" s="61"/>
      <c r="J104" s="61"/>
      <c r="K104" s="61"/>
      <c r="L104" s="55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31" s="2" customFormat="1" ht="24.95" customHeight="1">
      <c r="A105" s="34"/>
      <c r="B105" s="35"/>
      <c r="C105" s="23" t="s">
        <v>108</v>
      </c>
      <c r="D105" s="36"/>
      <c r="E105" s="36"/>
      <c r="F105" s="36"/>
      <c r="G105" s="36"/>
      <c r="H105" s="36"/>
      <c r="I105" s="36"/>
      <c r="J105" s="36"/>
      <c r="K105" s="36"/>
      <c r="L105" s="55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6.95" customHeight="1">
      <c r="A106" s="34"/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55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12" customHeight="1">
      <c r="A107" s="34"/>
      <c r="B107" s="35"/>
      <c r="C107" s="29" t="s">
        <v>13</v>
      </c>
      <c r="D107" s="36"/>
      <c r="E107" s="36"/>
      <c r="F107" s="36"/>
      <c r="G107" s="36"/>
      <c r="H107" s="36"/>
      <c r="I107" s="36"/>
      <c r="J107" s="36"/>
      <c r="K107" s="36"/>
      <c r="L107" s="55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16.5" customHeight="1">
      <c r="A108" s="34"/>
      <c r="B108" s="35"/>
      <c r="C108" s="36"/>
      <c r="D108" s="36"/>
      <c r="E108" s="310" t="str">
        <f>E7</f>
        <v>Sanácia mostu ev.č. 526-048, Hnúšťa</v>
      </c>
      <c r="F108" s="311"/>
      <c r="G108" s="311"/>
      <c r="H108" s="311"/>
      <c r="I108" s="36"/>
      <c r="J108" s="36"/>
      <c r="K108" s="36"/>
      <c r="L108" s="55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2" customHeight="1">
      <c r="A109" s="34"/>
      <c r="B109" s="35"/>
      <c r="C109" s="29" t="s">
        <v>86</v>
      </c>
      <c r="D109" s="36"/>
      <c r="E109" s="36"/>
      <c r="F109" s="36"/>
      <c r="G109" s="36"/>
      <c r="H109" s="36"/>
      <c r="I109" s="36"/>
      <c r="J109" s="36"/>
      <c r="K109" s="36"/>
      <c r="L109" s="55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6.5" customHeight="1">
      <c r="A110" s="34"/>
      <c r="B110" s="35"/>
      <c r="C110" s="36"/>
      <c r="D110" s="36"/>
      <c r="E110" s="281" t="str">
        <f>E9</f>
        <v>SO 02 - Preložka káblov Slovak Telekom</v>
      </c>
      <c r="F110" s="312"/>
      <c r="G110" s="312"/>
      <c r="H110" s="312"/>
      <c r="I110" s="36"/>
      <c r="J110" s="36"/>
      <c r="K110" s="36"/>
      <c r="L110" s="55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6.95" customHeight="1">
      <c r="A111" s="34"/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55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17</v>
      </c>
      <c r="D112" s="36"/>
      <c r="E112" s="36"/>
      <c r="F112" s="27" t="str">
        <f>F12</f>
        <v xml:space="preserve"> </v>
      </c>
      <c r="G112" s="36"/>
      <c r="H112" s="36"/>
      <c r="I112" s="29" t="s">
        <v>19</v>
      </c>
      <c r="J112" s="70" t="str">
        <f>IF(J12="","",J12)</f>
        <v>29. 6. 2022</v>
      </c>
      <c r="K112" s="36"/>
      <c r="L112" s="55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5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40.15" customHeight="1">
      <c r="A114" s="34"/>
      <c r="B114" s="35"/>
      <c r="C114" s="29" t="s">
        <v>21</v>
      </c>
      <c r="D114" s="36"/>
      <c r="E114" s="36"/>
      <c r="F114" s="27" t="str">
        <f>E15</f>
        <v>Banskobyst. samospráv. kraj, Nám. SNP 23, 97401 Banská Bystrica</v>
      </c>
      <c r="G114" s="36"/>
      <c r="H114" s="36"/>
      <c r="I114" s="29" t="s">
        <v>26</v>
      </c>
      <c r="J114" s="32" t="str">
        <f>E21</f>
        <v>ProNES s.r.o., Bojnická č. 3, 83104 Bratislava</v>
      </c>
      <c r="K114" s="36"/>
      <c r="L114" s="55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40.15" customHeight="1">
      <c r="A115" s="34"/>
      <c r="B115" s="35"/>
      <c r="C115" s="29" t="s">
        <v>24</v>
      </c>
      <c r="D115" s="36"/>
      <c r="E115" s="36"/>
      <c r="F115" s="27" t="str">
        <f>IF(E18="","",E18)</f>
        <v>Vyplň údaj</v>
      </c>
      <c r="G115" s="36"/>
      <c r="H115" s="36"/>
      <c r="I115" s="29" t="s">
        <v>30</v>
      </c>
      <c r="J115" s="32" t="str">
        <f>E24</f>
        <v>ProNES s.r.o., Bojnická č. 3, 83104 Bratislava</v>
      </c>
      <c r="K115" s="36"/>
      <c r="L115" s="55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0.35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5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11" customFormat="1" ht="29.25" customHeight="1">
      <c r="A117" s="167"/>
      <c r="B117" s="168"/>
      <c r="C117" s="169" t="s">
        <v>109</v>
      </c>
      <c r="D117" s="170" t="s">
        <v>57</v>
      </c>
      <c r="E117" s="170" t="s">
        <v>53</v>
      </c>
      <c r="F117" s="170" t="s">
        <v>54</v>
      </c>
      <c r="G117" s="170" t="s">
        <v>110</v>
      </c>
      <c r="H117" s="170" t="s">
        <v>111</v>
      </c>
      <c r="I117" s="170" t="s">
        <v>112</v>
      </c>
      <c r="J117" s="171" t="s">
        <v>90</v>
      </c>
      <c r="K117" s="172" t="s">
        <v>113</v>
      </c>
      <c r="L117" s="173"/>
      <c r="M117" s="79" t="s">
        <v>1</v>
      </c>
      <c r="N117" s="80" t="s">
        <v>36</v>
      </c>
      <c r="O117" s="80" t="s">
        <v>114</v>
      </c>
      <c r="P117" s="80" t="s">
        <v>115</v>
      </c>
      <c r="Q117" s="80" t="s">
        <v>116</v>
      </c>
      <c r="R117" s="80" t="s">
        <v>117</v>
      </c>
      <c r="S117" s="80" t="s">
        <v>118</v>
      </c>
      <c r="T117" s="81" t="s">
        <v>119</v>
      </c>
      <c r="U117" s="167"/>
      <c r="V117" s="167"/>
      <c r="W117" s="167"/>
      <c r="X117" s="167"/>
      <c r="Y117" s="167"/>
      <c r="Z117" s="167"/>
      <c r="AA117" s="167"/>
      <c r="AB117" s="167"/>
      <c r="AC117" s="167"/>
      <c r="AD117" s="167"/>
      <c r="AE117" s="167"/>
    </row>
    <row r="118" spans="1:65" s="2" customFormat="1" ht="22.9" customHeight="1">
      <c r="A118" s="34"/>
      <c r="B118" s="35"/>
      <c r="C118" s="86" t="s">
        <v>91</v>
      </c>
      <c r="D118" s="36"/>
      <c r="E118" s="36"/>
      <c r="F118" s="36"/>
      <c r="G118" s="36"/>
      <c r="H118" s="36"/>
      <c r="I118" s="36"/>
      <c r="J118" s="174">
        <f>BK118</f>
        <v>0</v>
      </c>
      <c r="K118" s="36"/>
      <c r="L118" s="39"/>
      <c r="M118" s="82"/>
      <c r="N118" s="175"/>
      <c r="O118" s="83"/>
      <c r="P118" s="176">
        <f>P119+P147</f>
        <v>0</v>
      </c>
      <c r="Q118" s="83"/>
      <c r="R118" s="176">
        <f>R119+R147</f>
        <v>0</v>
      </c>
      <c r="S118" s="83"/>
      <c r="T118" s="177">
        <f>T119+T147</f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T118" s="17" t="s">
        <v>71</v>
      </c>
      <c r="AU118" s="17" t="s">
        <v>92</v>
      </c>
      <c r="BK118" s="178">
        <f>BK119+BK147</f>
        <v>0</v>
      </c>
    </row>
    <row r="119" spans="1:65" s="12" customFormat="1" ht="25.9" customHeight="1">
      <c r="B119" s="179"/>
      <c r="C119" s="180"/>
      <c r="D119" s="181" t="s">
        <v>71</v>
      </c>
      <c r="E119" s="182" t="s">
        <v>806</v>
      </c>
      <c r="F119" s="182" t="s">
        <v>123</v>
      </c>
      <c r="G119" s="180"/>
      <c r="H119" s="180"/>
      <c r="I119" s="183"/>
      <c r="J119" s="184">
        <f>BK119</f>
        <v>0</v>
      </c>
      <c r="K119" s="180"/>
      <c r="L119" s="185"/>
      <c r="M119" s="186"/>
      <c r="N119" s="187"/>
      <c r="O119" s="187"/>
      <c r="P119" s="188">
        <f>SUM(P120:P146)</f>
        <v>0</v>
      </c>
      <c r="Q119" s="187"/>
      <c r="R119" s="188">
        <f>SUM(R120:R146)</f>
        <v>0</v>
      </c>
      <c r="S119" s="187"/>
      <c r="T119" s="189">
        <f>SUM(T120:T146)</f>
        <v>0</v>
      </c>
      <c r="AR119" s="190" t="s">
        <v>80</v>
      </c>
      <c r="AT119" s="191" t="s">
        <v>71</v>
      </c>
      <c r="AU119" s="191" t="s">
        <v>72</v>
      </c>
      <c r="AY119" s="190" t="s">
        <v>122</v>
      </c>
      <c r="BK119" s="192">
        <f>SUM(BK120:BK146)</f>
        <v>0</v>
      </c>
    </row>
    <row r="120" spans="1:65" s="2" customFormat="1" ht="24.2" customHeight="1">
      <c r="A120" s="34"/>
      <c r="B120" s="35"/>
      <c r="C120" s="195" t="s">
        <v>72</v>
      </c>
      <c r="D120" s="195" t="s">
        <v>124</v>
      </c>
      <c r="E120" s="196" t="s">
        <v>807</v>
      </c>
      <c r="F120" s="197" t="s">
        <v>808</v>
      </c>
      <c r="G120" s="198" t="s">
        <v>233</v>
      </c>
      <c r="H120" s="199">
        <v>30</v>
      </c>
      <c r="I120" s="200"/>
      <c r="J120" s="199">
        <f t="shared" ref="J120:J146" si="0">ROUND(I120*H120,3)</f>
        <v>0</v>
      </c>
      <c r="K120" s="201"/>
      <c r="L120" s="39"/>
      <c r="M120" s="202" t="s">
        <v>1</v>
      </c>
      <c r="N120" s="203" t="s">
        <v>38</v>
      </c>
      <c r="O120" s="75"/>
      <c r="P120" s="204">
        <f t="shared" ref="P120:P146" si="1">O120*H120</f>
        <v>0</v>
      </c>
      <c r="Q120" s="204">
        <v>0</v>
      </c>
      <c r="R120" s="204">
        <f t="shared" ref="R120:R146" si="2">Q120*H120</f>
        <v>0</v>
      </c>
      <c r="S120" s="204">
        <v>0</v>
      </c>
      <c r="T120" s="205">
        <f t="shared" ref="T120:T146" si="3">S120*H120</f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R120" s="206" t="s">
        <v>128</v>
      </c>
      <c r="AT120" s="206" t="s">
        <v>124</v>
      </c>
      <c r="AU120" s="206" t="s">
        <v>80</v>
      </c>
      <c r="AY120" s="17" t="s">
        <v>122</v>
      </c>
      <c r="BE120" s="207">
        <f t="shared" ref="BE120:BE146" si="4">IF(N120="základná",J120,0)</f>
        <v>0</v>
      </c>
      <c r="BF120" s="207">
        <f t="shared" ref="BF120:BF146" si="5">IF(N120="znížená",J120,0)</f>
        <v>0</v>
      </c>
      <c r="BG120" s="207">
        <f t="shared" ref="BG120:BG146" si="6">IF(N120="zákl. prenesená",J120,0)</f>
        <v>0</v>
      </c>
      <c r="BH120" s="207">
        <f t="shared" ref="BH120:BH146" si="7">IF(N120="zníž. prenesená",J120,0)</f>
        <v>0</v>
      </c>
      <c r="BI120" s="207">
        <f t="shared" ref="BI120:BI146" si="8">IF(N120="nulová",J120,0)</f>
        <v>0</v>
      </c>
      <c r="BJ120" s="17" t="s">
        <v>129</v>
      </c>
      <c r="BK120" s="208">
        <f t="shared" ref="BK120:BK146" si="9">ROUND(I120*H120,3)</f>
        <v>0</v>
      </c>
      <c r="BL120" s="17" t="s">
        <v>128</v>
      </c>
      <c r="BM120" s="206" t="s">
        <v>129</v>
      </c>
    </row>
    <row r="121" spans="1:65" s="2" customFormat="1" ht="16.5" customHeight="1">
      <c r="A121" s="34"/>
      <c r="B121" s="35"/>
      <c r="C121" s="195" t="s">
        <v>72</v>
      </c>
      <c r="D121" s="195" t="s">
        <v>124</v>
      </c>
      <c r="E121" s="196" t="s">
        <v>809</v>
      </c>
      <c r="F121" s="197" t="s">
        <v>810</v>
      </c>
      <c r="G121" s="198" t="s">
        <v>233</v>
      </c>
      <c r="H121" s="199">
        <v>45</v>
      </c>
      <c r="I121" s="200"/>
      <c r="J121" s="199">
        <f t="shared" si="0"/>
        <v>0</v>
      </c>
      <c r="K121" s="201"/>
      <c r="L121" s="39"/>
      <c r="M121" s="202" t="s">
        <v>1</v>
      </c>
      <c r="N121" s="203" t="s">
        <v>38</v>
      </c>
      <c r="O121" s="75"/>
      <c r="P121" s="204">
        <f t="shared" si="1"/>
        <v>0</v>
      </c>
      <c r="Q121" s="204">
        <v>0</v>
      </c>
      <c r="R121" s="204">
        <f t="shared" si="2"/>
        <v>0</v>
      </c>
      <c r="S121" s="204">
        <v>0</v>
      </c>
      <c r="T121" s="205">
        <f t="shared" si="3"/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206" t="s">
        <v>128</v>
      </c>
      <c r="AT121" s="206" t="s">
        <v>124</v>
      </c>
      <c r="AU121" s="206" t="s">
        <v>80</v>
      </c>
      <c r="AY121" s="17" t="s">
        <v>122</v>
      </c>
      <c r="BE121" s="207">
        <f t="shared" si="4"/>
        <v>0</v>
      </c>
      <c r="BF121" s="207">
        <f t="shared" si="5"/>
        <v>0</v>
      </c>
      <c r="BG121" s="207">
        <f t="shared" si="6"/>
        <v>0</v>
      </c>
      <c r="BH121" s="207">
        <f t="shared" si="7"/>
        <v>0</v>
      </c>
      <c r="BI121" s="207">
        <f t="shared" si="8"/>
        <v>0</v>
      </c>
      <c r="BJ121" s="17" t="s">
        <v>129</v>
      </c>
      <c r="BK121" s="208">
        <f t="shared" si="9"/>
        <v>0</v>
      </c>
      <c r="BL121" s="17" t="s">
        <v>128</v>
      </c>
      <c r="BM121" s="206" t="s">
        <v>128</v>
      </c>
    </row>
    <row r="122" spans="1:65" s="2" customFormat="1" ht="16.5" customHeight="1">
      <c r="A122" s="34"/>
      <c r="B122" s="35"/>
      <c r="C122" s="232" t="s">
        <v>80</v>
      </c>
      <c r="D122" s="232" t="s">
        <v>210</v>
      </c>
      <c r="E122" s="233" t="s">
        <v>811</v>
      </c>
      <c r="F122" s="234" t="s">
        <v>812</v>
      </c>
      <c r="G122" s="235" t="s">
        <v>233</v>
      </c>
      <c r="H122" s="236">
        <v>45</v>
      </c>
      <c r="I122" s="237"/>
      <c r="J122" s="236">
        <f t="shared" si="0"/>
        <v>0</v>
      </c>
      <c r="K122" s="238"/>
      <c r="L122" s="239"/>
      <c r="M122" s="240" t="s">
        <v>1</v>
      </c>
      <c r="N122" s="241" t="s">
        <v>38</v>
      </c>
      <c r="O122" s="75"/>
      <c r="P122" s="204">
        <f t="shared" si="1"/>
        <v>0</v>
      </c>
      <c r="Q122" s="204">
        <v>0</v>
      </c>
      <c r="R122" s="204">
        <f t="shared" si="2"/>
        <v>0</v>
      </c>
      <c r="S122" s="204">
        <v>0</v>
      </c>
      <c r="T122" s="205">
        <f t="shared" si="3"/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206" t="s">
        <v>162</v>
      </c>
      <c r="AT122" s="206" t="s">
        <v>210</v>
      </c>
      <c r="AU122" s="206" t="s">
        <v>80</v>
      </c>
      <c r="AY122" s="17" t="s">
        <v>122</v>
      </c>
      <c r="BE122" s="207">
        <f t="shared" si="4"/>
        <v>0</v>
      </c>
      <c r="BF122" s="207">
        <f t="shared" si="5"/>
        <v>0</v>
      </c>
      <c r="BG122" s="207">
        <f t="shared" si="6"/>
        <v>0</v>
      </c>
      <c r="BH122" s="207">
        <f t="shared" si="7"/>
        <v>0</v>
      </c>
      <c r="BI122" s="207">
        <f t="shared" si="8"/>
        <v>0</v>
      </c>
      <c r="BJ122" s="17" t="s">
        <v>129</v>
      </c>
      <c r="BK122" s="208">
        <f t="shared" si="9"/>
        <v>0</v>
      </c>
      <c r="BL122" s="17" t="s">
        <v>128</v>
      </c>
      <c r="BM122" s="206" t="s">
        <v>813</v>
      </c>
    </row>
    <row r="123" spans="1:65" s="2" customFormat="1" ht="55.5" customHeight="1">
      <c r="A123" s="34"/>
      <c r="B123" s="35"/>
      <c r="C123" s="195" t="s">
        <v>72</v>
      </c>
      <c r="D123" s="195" t="s">
        <v>124</v>
      </c>
      <c r="E123" s="196" t="s">
        <v>814</v>
      </c>
      <c r="F123" s="197" t="s">
        <v>815</v>
      </c>
      <c r="G123" s="198" t="s">
        <v>799</v>
      </c>
      <c r="H123" s="199">
        <v>1</v>
      </c>
      <c r="I123" s="200"/>
      <c r="J123" s="199">
        <f t="shared" si="0"/>
        <v>0</v>
      </c>
      <c r="K123" s="201"/>
      <c r="L123" s="39"/>
      <c r="M123" s="202" t="s">
        <v>1</v>
      </c>
      <c r="N123" s="203" t="s">
        <v>38</v>
      </c>
      <c r="O123" s="75"/>
      <c r="P123" s="204">
        <f t="shared" si="1"/>
        <v>0</v>
      </c>
      <c r="Q123" s="204">
        <v>0</v>
      </c>
      <c r="R123" s="204">
        <f t="shared" si="2"/>
        <v>0</v>
      </c>
      <c r="S123" s="204">
        <v>0</v>
      </c>
      <c r="T123" s="205">
        <f t="shared" si="3"/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206" t="s">
        <v>128</v>
      </c>
      <c r="AT123" s="206" t="s">
        <v>124</v>
      </c>
      <c r="AU123" s="206" t="s">
        <v>80</v>
      </c>
      <c r="AY123" s="17" t="s">
        <v>122</v>
      </c>
      <c r="BE123" s="207">
        <f t="shared" si="4"/>
        <v>0</v>
      </c>
      <c r="BF123" s="207">
        <f t="shared" si="5"/>
        <v>0</v>
      </c>
      <c r="BG123" s="207">
        <f t="shared" si="6"/>
        <v>0</v>
      </c>
      <c r="BH123" s="207">
        <f t="shared" si="7"/>
        <v>0</v>
      </c>
      <c r="BI123" s="207">
        <f t="shared" si="8"/>
        <v>0</v>
      </c>
      <c r="BJ123" s="17" t="s">
        <v>129</v>
      </c>
      <c r="BK123" s="208">
        <f t="shared" si="9"/>
        <v>0</v>
      </c>
      <c r="BL123" s="17" t="s">
        <v>128</v>
      </c>
      <c r="BM123" s="206" t="s">
        <v>151</v>
      </c>
    </row>
    <row r="124" spans="1:65" s="2" customFormat="1" ht="16.5" customHeight="1">
      <c r="A124" s="34"/>
      <c r="B124" s="35"/>
      <c r="C124" s="232" t="s">
        <v>129</v>
      </c>
      <c r="D124" s="232" t="s">
        <v>210</v>
      </c>
      <c r="E124" s="233" t="s">
        <v>816</v>
      </c>
      <c r="F124" s="234" t="s">
        <v>817</v>
      </c>
      <c r="G124" s="235" t="s">
        <v>554</v>
      </c>
      <c r="H124" s="236">
        <v>1</v>
      </c>
      <c r="I124" s="237"/>
      <c r="J124" s="236">
        <f t="shared" si="0"/>
        <v>0</v>
      </c>
      <c r="K124" s="238"/>
      <c r="L124" s="239"/>
      <c r="M124" s="240" t="s">
        <v>1</v>
      </c>
      <c r="N124" s="241" t="s">
        <v>38</v>
      </c>
      <c r="O124" s="75"/>
      <c r="P124" s="204">
        <f t="shared" si="1"/>
        <v>0</v>
      </c>
      <c r="Q124" s="204">
        <v>0</v>
      </c>
      <c r="R124" s="204">
        <f t="shared" si="2"/>
        <v>0</v>
      </c>
      <c r="S124" s="204">
        <v>0</v>
      </c>
      <c r="T124" s="205">
        <f t="shared" si="3"/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206" t="s">
        <v>162</v>
      </c>
      <c r="AT124" s="206" t="s">
        <v>210</v>
      </c>
      <c r="AU124" s="206" t="s">
        <v>80</v>
      </c>
      <c r="AY124" s="17" t="s">
        <v>122</v>
      </c>
      <c r="BE124" s="207">
        <f t="shared" si="4"/>
        <v>0</v>
      </c>
      <c r="BF124" s="207">
        <f t="shared" si="5"/>
        <v>0</v>
      </c>
      <c r="BG124" s="207">
        <f t="shared" si="6"/>
        <v>0</v>
      </c>
      <c r="BH124" s="207">
        <f t="shared" si="7"/>
        <v>0</v>
      </c>
      <c r="BI124" s="207">
        <f t="shared" si="8"/>
        <v>0</v>
      </c>
      <c r="BJ124" s="17" t="s">
        <v>129</v>
      </c>
      <c r="BK124" s="208">
        <f t="shared" si="9"/>
        <v>0</v>
      </c>
      <c r="BL124" s="17" t="s">
        <v>128</v>
      </c>
      <c r="BM124" s="206" t="s">
        <v>818</v>
      </c>
    </row>
    <row r="125" spans="1:65" s="2" customFormat="1" ht="24.2" customHeight="1">
      <c r="A125" s="34"/>
      <c r="B125" s="35"/>
      <c r="C125" s="195" t="s">
        <v>72</v>
      </c>
      <c r="D125" s="195" t="s">
        <v>124</v>
      </c>
      <c r="E125" s="196" t="s">
        <v>819</v>
      </c>
      <c r="F125" s="197" t="s">
        <v>820</v>
      </c>
      <c r="G125" s="198" t="s">
        <v>233</v>
      </c>
      <c r="H125" s="199">
        <v>30</v>
      </c>
      <c r="I125" s="200"/>
      <c r="J125" s="199">
        <f t="shared" si="0"/>
        <v>0</v>
      </c>
      <c r="K125" s="201"/>
      <c r="L125" s="39"/>
      <c r="M125" s="202" t="s">
        <v>1</v>
      </c>
      <c r="N125" s="203" t="s">
        <v>38</v>
      </c>
      <c r="O125" s="75"/>
      <c r="P125" s="204">
        <f t="shared" si="1"/>
        <v>0</v>
      </c>
      <c r="Q125" s="204">
        <v>0</v>
      </c>
      <c r="R125" s="204">
        <f t="shared" si="2"/>
        <v>0</v>
      </c>
      <c r="S125" s="204">
        <v>0</v>
      </c>
      <c r="T125" s="205">
        <f t="shared" si="3"/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06" t="s">
        <v>128</v>
      </c>
      <c r="AT125" s="206" t="s">
        <v>124</v>
      </c>
      <c r="AU125" s="206" t="s">
        <v>80</v>
      </c>
      <c r="AY125" s="17" t="s">
        <v>122</v>
      </c>
      <c r="BE125" s="207">
        <f t="shared" si="4"/>
        <v>0</v>
      </c>
      <c r="BF125" s="207">
        <f t="shared" si="5"/>
        <v>0</v>
      </c>
      <c r="BG125" s="207">
        <f t="shared" si="6"/>
        <v>0</v>
      </c>
      <c r="BH125" s="207">
        <f t="shared" si="7"/>
        <v>0</v>
      </c>
      <c r="BI125" s="207">
        <f t="shared" si="8"/>
        <v>0</v>
      </c>
      <c r="BJ125" s="17" t="s">
        <v>129</v>
      </c>
      <c r="BK125" s="208">
        <f t="shared" si="9"/>
        <v>0</v>
      </c>
      <c r="BL125" s="17" t="s">
        <v>128</v>
      </c>
      <c r="BM125" s="206" t="s">
        <v>162</v>
      </c>
    </row>
    <row r="126" spans="1:65" s="2" customFormat="1" ht="24.2" customHeight="1">
      <c r="A126" s="34"/>
      <c r="B126" s="35"/>
      <c r="C126" s="195" t="s">
        <v>72</v>
      </c>
      <c r="D126" s="195" t="s">
        <v>124</v>
      </c>
      <c r="E126" s="196" t="s">
        <v>821</v>
      </c>
      <c r="F126" s="197" t="s">
        <v>822</v>
      </c>
      <c r="G126" s="198" t="s">
        <v>233</v>
      </c>
      <c r="H126" s="199">
        <v>30</v>
      </c>
      <c r="I126" s="200"/>
      <c r="J126" s="199">
        <f t="shared" si="0"/>
        <v>0</v>
      </c>
      <c r="K126" s="201"/>
      <c r="L126" s="39"/>
      <c r="M126" s="202" t="s">
        <v>1</v>
      </c>
      <c r="N126" s="203" t="s">
        <v>38</v>
      </c>
      <c r="O126" s="75"/>
      <c r="P126" s="204">
        <f t="shared" si="1"/>
        <v>0</v>
      </c>
      <c r="Q126" s="204">
        <v>0</v>
      </c>
      <c r="R126" s="204">
        <f t="shared" si="2"/>
        <v>0</v>
      </c>
      <c r="S126" s="204">
        <v>0</v>
      </c>
      <c r="T126" s="205">
        <f t="shared" si="3"/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06" t="s">
        <v>128</v>
      </c>
      <c r="AT126" s="206" t="s">
        <v>124</v>
      </c>
      <c r="AU126" s="206" t="s">
        <v>80</v>
      </c>
      <c r="AY126" s="17" t="s">
        <v>122</v>
      </c>
      <c r="BE126" s="207">
        <f t="shared" si="4"/>
        <v>0</v>
      </c>
      <c r="BF126" s="207">
        <f t="shared" si="5"/>
        <v>0</v>
      </c>
      <c r="BG126" s="207">
        <f t="shared" si="6"/>
        <v>0</v>
      </c>
      <c r="BH126" s="207">
        <f t="shared" si="7"/>
        <v>0</v>
      </c>
      <c r="BI126" s="207">
        <f t="shared" si="8"/>
        <v>0</v>
      </c>
      <c r="BJ126" s="17" t="s">
        <v>129</v>
      </c>
      <c r="BK126" s="208">
        <f t="shared" si="9"/>
        <v>0</v>
      </c>
      <c r="BL126" s="17" t="s">
        <v>128</v>
      </c>
      <c r="BM126" s="206" t="s">
        <v>173</v>
      </c>
    </row>
    <row r="127" spans="1:65" s="2" customFormat="1" ht="16.5" customHeight="1">
      <c r="A127" s="34"/>
      <c r="B127" s="35"/>
      <c r="C127" s="232" t="s">
        <v>137</v>
      </c>
      <c r="D127" s="232" t="s">
        <v>210</v>
      </c>
      <c r="E127" s="233" t="s">
        <v>823</v>
      </c>
      <c r="F127" s="234" t="s">
        <v>824</v>
      </c>
      <c r="G127" s="235" t="s">
        <v>233</v>
      </c>
      <c r="H127" s="236">
        <v>30</v>
      </c>
      <c r="I127" s="237"/>
      <c r="J127" s="236">
        <f t="shared" si="0"/>
        <v>0</v>
      </c>
      <c r="K127" s="238"/>
      <c r="L127" s="239"/>
      <c r="M127" s="240" t="s">
        <v>1</v>
      </c>
      <c r="N127" s="241" t="s">
        <v>38</v>
      </c>
      <c r="O127" s="75"/>
      <c r="P127" s="204">
        <f t="shared" si="1"/>
        <v>0</v>
      </c>
      <c r="Q127" s="204">
        <v>0</v>
      </c>
      <c r="R127" s="204">
        <f t="shared" si="2"/>
        <v>0</v>
      </c>
      <c r="S127" s="204">
        <v>0</v>
      </c>
      <c r="T127" s="205">
        <f t="shared" si="3"/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206" t="s">
        <v>162</v>
      </c>
      <c r="AT127" s="206" t="s">
        <v>210</v>
      </c>
      <c r="AU127" s="206" t="s">
        <v>80</v>
      </c>
      <c r="AY127" s="17" t="s">
        <v>122</v>
      </c>
      <c r="BE127" s="207">
        <f t="shared" si="4"/>
        <v>0</v>
      </c>
      <c r="BF127" s="207">
        <f t="shared" si="5"/>
        <v>0</v>
      </c>
      <c r="BG127" s="207">
        <f t="shared" si="6"/>
        <v>0</v>
      </c>
      <c r="BH127" s="207">
        <f t="shared" si="7"/>
        <v>0</v>
      </c>
      <c r="BI127" s="207">
        <f t="shared" si="8"/>
        <v>0</v>
      </c>
      <c r="BJ127" s="17" t="s">
        <v>129</v>
      </c>
      <c r="BK127" s="208">
        <f t="shared" si="9"/>
        <v>0</v>
      </c>
      <c r="BL127" s="17" t="s">
        <v>128</v>
      </c>
      <c r="BM127" s="206" t="s">
        <v>825</v>
      </c>
    </row>
    <row r="128" spans="1:65" s="2" customFormat="1" ht="33" customHeight="1">
      <c r="A128" s="34"/>
      <c r="B128" s="35"/>
      <c r="C128" s="195" t="s">
        <v>72</v>
      </c>
      <c r="D128" s="195" t="s">
        <v>124</v>
      </c>
      <c r="E128" s="196" t="s">
        <v>826</v>
      </c>
      <c r="F128" s="197" t="s">
        <v>827</v>
      </c>
      <c r="G128" s="198" t="s">
        <v>233</v>
      </c>
      <c r="H128" s="199">
        <v>30</v>
      </c>
      <c r="I128" s="200"/>
      <c r="J128" s="199">
        <f t="shared" si="0"/>
        <v>0</v>
      </c>
      <c r="K128" s="201"/>
      <c r="L128" s="39"/>
      <c r="M128" s="202" t="s">
        <v>1</v>
      </c>
      <c r="N128" s="203" t="s">
        <v>38</v>
      </c>
      <c r="O128" s="75"/>
      <c r="P128" s="204">
        <f t="shared" si="1"/>
        <v>0</v>
      </c>
      <c r="Q128" s="204">
        <v>0</v>
      </c>
      <c r="R128" s="204">
        <f t="shared" si="2"/>
        <v>0</v>
      </c>
      <c r="S128" s="204">
        <v>0</v>
      </c>
      <c r="T128" s="205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206" t="s">
        <v>128</v>
      </c>
      <c r="AT128" s="206" t="s">
        <v>124</v>
      </c>
      <c r="AU128" s="206" t="s">
        <v>80</v>
      </c>
      <c r="AY128" s="17" t="s">
        <v>122</v>
      </c>
      <c r="BE128" s="207">
        <f t="shared" si="4"/>
        <v>0</v>
      </c>
      <c r="BF128" s="207">
        <f t="shared" si="5"/>
        <v>0</v>
      </c>
      <c r="BG128" s="207">
        <f t="shared" si="6"/>
        <v>0</v>
      </c>
      <c r="BH128" s="207">
        <f t="shared" si="7"/>
        <v>0</v>
      </c>
      <c r="BI128" s="207">
        <f t="shared" si="8"/>
        <v>0</v>
      </c>
      <c r="BJ128" s="17" t="s">
        <v>129</v>
      </c>
      <c r="BK128" s="208">
        <f t="shared" si="9"/>
        <v>0</v>
      </c>
      <c r="BL128" s="17" t="s">
        <v>128</v>
      </c>
      <c r="BM128" s="206" t="s">
        <v>184</v>
      </c>
    </row>
    <row r="129" spans="1:65" s="2" customFormat="1" ht="24.2" customHeight="1">
      <c r="A129" s="34"/>
      <c r="B129" s="35"/>
      <c r="C129" s="195" t="s">
        <v>72</v>
      </c>
      <c r="D129" s="195" t="s">
        <v>124</v>
      </c>
      <c r="E129" s="196" t="s">
        <v>828</v>
      </c>
      <c r="F129" s="197" t="s">
        <v>829</v>
      </c>
      <c r="G129" s="198" t="s">
        <v>233</v>
      </c>
      <c r="H129" s="199">
        <v>30</v>
      </c>
      <c r="I129" s="200"/>
      <c r="J129" s="199">
        <f t="shared" si="0"/>
        <v>0</v>
      </c>
      <c r="K129" s="201"/>
      <c r="L129" s="39"/>
      <c r="M129" s="202" t="s">
        <v>1</v>
      </c>
      <c r="N129" s="203" t="s">
        <v>38</v>
      </c>
      <c r="O129" s="75"/>
      <c r="P129" s="204">
        <f t="shared" si="1"/>
        <v>0</v>
      </c>
      <c r="Q129" s="204">
        <v>0</v>
      </c>
      <c r="R129" s="204">
        <f t="shared" si="2"/>
        <v>0</v>
      </c>
      <c r="S129" s="204">
        <v>0</v>
      </c>
      <c r="T129" s="205">
        <f t="shared" si="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06" t="s">
        <v>128</v>
      </c>
      <c r="AT129" s="206" t="s">
        <v>124</v>
      </c>
      <c r="AU129" s="206" t="s">
        <v>80</v>
      </c>
      <c r="AY129" s="17" t="s">
        <v>122</v>
      </c>
      <c r="BE129" s="207">
        <f t="shared" si="4"/>
        <v>0</v>
      </c>
      <c r="BF129" s="207">
        <f t="shared" si="5"/>
        <v>0</v>
      </c>
      <c r="BG129" s="207">
        <f t="shared" si="6"/>
        <v>0</v>
      </c>
      <c r="BH129" s="207">
        <f t="shared" si="7"/>
        <v>0</v>
      </c>
      <c r="BI129" s="207">
        <f t="shared" si="8"/>
        <v>0</v>
      </c>
      <c r="BJ129" s="17" t="s">
        <v>129</v>
      </c>
      <c r="BK129" s="208">
        <f t="shared" si="9"/>
        <v>0</v>
      </c>
      <c r="BL129" s="17" t="s">
        <v>128</v>
      </c>
      <c r="BM129" s="206" t="s">
        <v>194</v>
      </c>
    </row>
    <row r="130" spans="1:65" s="2" customFormat="1" ht="24.2" customHeight="1">
      <c r="A130" s="34"/>
      <c r="B130" s="35"/>
      <c r="C130" s="195" t="s">
        <v>72</v>
      </c>
      <c r="D130" s="195" t="s">
        <v>124</v>
      </c>
      <c r="E130" s="196" t="s">
        <v>830</v>
      </c>
      <c r="F130" s="197" t="s">
        <v>831</v>
      </c>
      <c r="G130" s="198" t="s">
        <v>233</v>
      </c>
      <c r="H130" s="199">
        <v>50</v>
      </c>
      <c r="I130" s="200"/>
      <c r="J130" s="199">
        <f t="shared" si="0"/>
        <v>0</v>
      </c>
      <c r="K130" s="201"/>
      <c r="L130" s="39"/>
      <c r="M130" s="202" t="s">
        <v>1</v>
      </c>
      <c r="N130" s="203" t="s">
        <v>38</v>
      </c>
      <c r="O130" s="75"/>
      <c r="P130" s="204">
        <f t="shared" si="1"/>
        <v>0</v>
      </c>
      <c r="Q130" s="204">
        <v>0</v>
      </c>
      <c r="R130" s="204">
        <f t="shared" si="2"/>
        <v>0</v>
      </c>
      <c r="S130" s="204">
        <v>0</v>
      </c>
      <c r="T130" s="205">
        <f t="shared" si="3"/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206" t="s">
        <v>128</v>
      </c>
      <c r="AT130" s="206" t="s">
        <v>124</v>
      </c>
      <c r="AU130" s="206" t="s">
        <v>80</v>
      </c>
      <c r="AY130" s="17" t="s">
        <v>122</v>
      </c>
      <c r="BE130" s="207">
        <f t="shared" si="4"/>
        <v>0</v>
      </c>
      <c r="BF130" s="207">
        <f t="shared" si="5"/>
        <v>0</v>
      </c>
      <c r="BG130" s="207">
        <f t="shared" si="6"/>
        <v>0</v>
      </c>
      <c r="BH130" s="207">
        <f t="shared" si="7"/>
        <v>0</v>
      </c>
      <c r="BI130" s="207">
        <f t="shared" si="8"/>
        <v>0</v>
      </c>
      <c r="BJ130" s="17" t="s">
        <v>129</v>
      </c>
      <c r="BK130" s="208">
        <f t="shared" si="9"/>
        <v>0</v>
      </c>
      <c r="BL130" s="17" t="s">
        <v>128</v>
      </c>
      <c r="BM130" s="206" t="s">
        <v>205</v>
      </c>
    </row>
    <row r="131" spans="1:65" s="2" customFormat="1" ht="16.5" customHeight="1">
      <c r="A131" s="34"/>
      <c r="B131" s="35"/>
      <c r="C131" s="232" t="s">
        <v>128</v>
      </c>
      <c r="D131" s="232" t="s">
        <v>210</v>
      </c>
      <c r="E131" s="233" t="s">
        <v>832</v>
      </c>
      <c r="F131" s="234" t="s">
        <v>833</v>
      </c>
      <c r="G131" s="235" t="s">
        <v>233</v>
      </c>
      <c r="H131" s="236">
        <v>50</v>
      </c>
      <c r="I131" s="237"/>
      <c r="J131" s="236">
        <f t="shared" si="0"/>
        <v>0</v>
      </c>
      <c r="K131" s="238"/>
      <c r="L131" s="239"/>
      <c r="M131" s="240" t="s">
        <v>1</v>
      </c>
      <c r="N131" s="241" t="s">
        <v>38</v>
      </c>
      <c r="O131" s="75"/>
      <c r="P131" s="204">
        <f t="shared" si="1"/>
        <v>0</v>
      </c>
      <c r="Q131" s="204">
        <v>0</v>
      </c>
      <c r="R131" s="204">
        <f t="shared" si="2"/>
        <v>0</v>
      </c>
      <c r="S131" s="204">
        <v>0</v>
      </c>
      <c r="T131" s="205">
        <f t="shared" si="3"/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06" t="s">
        <v>162</v>
      </c>
      <c r="AT131" s="206" t="s">
        <v>210</v>
      </c>
      <c r="AU131" s="206" t="s">
        <v>80</v>
      </c>
      <c r="AY131" s="17" t="s">
        <v>122</v>
      </c>
      <c r="BE131" s="207">
        <f t="shared" si="4"/>
        <v>0</v>
      </c>
      <c r="BF131" s="207">
        <f t="shared" si="5"/>
        <v>0</v>
      </c>
      <c r="BG131" s="207">
        <f t="shared" si="6"/>
        <v>0</v>
      </c>
      <c r="BH131" s="207">
        <f t="shared" si="7"/>
        <v>0</v>
      </c>
      <c r="BI131" s="207">
        <f t="shared" si="8"/>
        <v>0</v>
      </c>
      <c r="BJ131" s="17" t="s">
        <v>129</v>
      </c>
      <c r="BK131" s="208">
        <f t="shared" si="9"/>
        <v>0</v>
      </c>
      <c r="BL131" s="17" t="s">
        <v>128</v>
      </c>
      <c r="BM131" s="206" t="s">
        <v>834</v>
      </c>
    </row>
    <row r="132" spans="1:65" s="2" customFormat="1" ht="24.2" customHeight="1">
      <c r="A132" s="34"/>
      <c r="B132" s="35"/>
      <c r="C132" s="195" t="s">
        <v>72</v>
      </c>
      <c r="D132" s="195" t="s">
        <v>124</v>
      </c>
      <c r="E132" s="196" t="s">
        <v>807</v>
      </c>
      <c r="F132" s="197" t="s">
        <v>808</v>
      </c>
      <c r="G132" s="198" t="s">
        <v>233</v>
      </c>
      <c r="H132" s="199">
        <v>30</v>
      </c>
      <c r="I132" s="200"/>
      <c r="J132" s="199">
        <f t="shared" si="0"/>
        <v>0</v>
      </c>
      <c r="K132" s="201"/>
      <c r="L132" s="39"/>
      <c r="M132" s="202" t="s">
        <v>1</v>
      </c>
      <c r="N132" s="203" t="s">
        <v>38</v>
      </c>
      <c r="O132" s="75"/>
      <c r="P132" s="204">
        <f t="shared" si="1"/>
        <v>0</v>
      </c>
      <c r="Q132" s="204">
        <v>0</v>
      </c>
      <c r="R132" s="204">
        <f t="shared" si="2"/>
        <v>0</v>
      </c>
      <c r="S132" s="204">
        <v>0</v>
      </c>
      <c r="T132" s="205">
        <f t="shared" si="3"/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206" t="s">
        <v>128</v>
      </c>
      <c r="AT132" s="206" t="s">
        <v>124</v>
      </c>
      <c r="AU132" s="206" t="s">
        <v>80</v>
      </c>
      <c r="AY132" s="17" t="s">
        <v>122</v>
      </c>
      <c r="BE132" s="207">
        <f t="shared" si="4"/>
        <v>0</v>
      </c>
      <c r="BF132" s="207">
        <f t="shared" si="5"/>
        <v>0</v>
      </c>
      <c r="BG132" s="207">
        <f t="shared" si="6"/>
        <v>0</v>
      </c>
      <c r="BH132" s="207">
        <f t="shared" si="7"/>
        <v>0</v>
      </c>
      <c r="BI132" s="207">
        <f t="shared" si="8"/>
        <v>0</v>
      </c>
      <c r="BJ132" s="17" t="s">
        <v>129</v>
      </c>
      <c r="BK132" s="208">
        <f t="shared" si="9"/>
        <v>0</v>
      </c>
      <c r="BL132" s="17" t="s">
        <v>128</v>
      </c>
      <c r="BM132" s="206" t="s">
        <v>216</v>
      </c>
    </row>
    <row r="133" spans="1:65" s="2" customFormat="1" ht="24.2" customHeight="1">
      <c r="A133" s="34"/>
      <c r="B133" s="35"/>
      <c r="C133" s="195" t="s">
        <v>72</v>
      </c>
      <c r="D133" s="195" t="s">
        <v>124</v>
      </c>
      <c r="E133" s="196" t="s">
        <v>819</v>
      </c>
      <c r="F133" s="197" t="s">
        <v>820</v>
      </c>
      <c r="G133" s="198" t="s">
        <v>233</v>
      </c>
      <c r="H133" s="199">
        <v>30</v>
      </c>
      <c r="I133" s="200"/>
      <c r="J133" s="199">
        <f t="shared" si="0"/>
        <v>0</v>
      </c>
      <c r="K133" s="201"/>
      <c r="L133" s="39"/>
      <c r="M133" s="202" t="s">
        <v>1</v>
      </c>
      <c r="N133" s="203" t="s">
        <v>38</v>
      </c>
      <c r="O133" s="75"/>
      <c r="P133" s="204">
        <f t="shared" si="1"/>
        <v>0</v>
      </c>
      <c r="Q133" s="204">
        <v>0</v>
      </c>
      <c r="R133" s="204">
        <f t="shared" si="2"/>
        <v>0</v>
      </c>
      <c r="S133" s="204">
        <v>0</v>
      </c>
      <c r="T133" s="205">
        <f t="shared" si="3"/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206" t="s">
        <v>128</v>
      </c>
      <c r="AT133" s="206" t="s">
        <v>124</v>
      </c>
      <c r="AU133" s="206" t="s">
        <v>80</v>
      </c>
      <c r="AY133" s="17" t="s">
        <v>122</v>
      </c>
      <c r="BE133" s="207">
        <f t="shared" si="4"/>
        <v>0</v>
      </c>
      <c r="BF133" s="207">
        <f t="shared" si="5"/>
        <v>0</v>
      </c>
      <c r="BG133" s="207">
        <f t="shared" si="6"/>
        <v>0</v>
      </c>
      <c r="BH133" s="207">
        <f t="shared" si="7"/>
        <v>0</v>
      </c>
      <c r="BI133" s="207">
        <f t="shared" si="8"/>
        <v>0</v>
      </c>
      <c r="BJ133" s="17" t="s">
        <v>129</v>
      </c>
      <c r="BK133" s="208">
        <f t="shared" si="9"/>
        <v>0</v>
      </c>
      <c r="BL133" s="17" t="s">
        <v>128</v>
      </c>
      <c r="BM133" s="206" t="s">
        <v>7</v>
      </c>
    </row>
    <row r="134" spans="1:65" s="2" customFormat="1" ht="24.2" customHeight="1">
      <c r="A134" s="34"/>
      <c r="B134" s="35"/>
      <c r="C134" s="195" t="s">
        <v>72</v>
      </c>
      <c r="D134" s="195" t="s">
        <v>124</v>
      </c>
      <c r="E134" s="196" t="s">
        <v>821</v>
      </c>
      <c r="F134" s="197" t="s">
        <v>822</v>
      </c>
      <c r="G134" s="198" t="s">
        <v>233</v>
      </c>
      <c r="H134" s="199">
        <v>30</v>
      </c>
      <c r="I134" s="200"/>
      <c r="J134" s="199">
        <f t="shared" si="0"/>
        <v>0</v>
      </c>
      <c r="K134" s="201"/>
      <c r="L134" s="39"/>
      <c r="M134" s="202" t="s">
        <v>1</v>
      </c>
      <c r="N134" s="203" t="s">
        <v>38</v>
      </c>
      <c r="O134" s="75"/>
      <c r="P134" s="204">
        <f t="shared" si="1"/>
        <v>0</v>
      </c>
      <c r="Q134" s="204">
        <v>0</v>
      </c>
      <c r="R134" s="204">
        <f t="shared" si="2"/>
        <v>0</v>
      </c>
      <c r="S134" s="204">
        <v>0</v>
      </c>
      <c r="T134" s="205">
        <f t="shared" si="3"/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06" t="s">
        <v>128</v>
      </c>
      <c r="AT134" s="206" t="s">
        <v>124</v>
      </c>
      <c r="AU134" s="206" t="s">
        <v>80</v>
      </c>
      <c r="AY134" s="17" t="s">
        <v>122</v>
      </c>
      <c r="BE134" s="207">
        <f t="shared" si="4"/>
        <v>0</v>
      </c>
      <c r="BF134" s="207">
        <f t="shared" si="5"/>
        <v>0</v>
      </c>
      <c r="BG134" s="207">
        <f t="shared" si="6"/>
        <v>0</v>
      </c>
      <c r="BH134" s="207">
        <f t="shared" si="7"/>
        <v>0</v>
      </c>
      <c r="BI134" s="207">
        <f t="shared" si="8"/>
        <v>0</v>
      </c>
      <c r="BJ134" s="17" t="s">
        <v>129</v>
      </c>
      <c r="BK134" s="208">
        <f t="shared" si="9"/>
        <v>0</v>
      </c>
      <c r="BL134" s="17" t="s">
        <v>128</v>
      </c>
      <c r="BM134" s="206" t="s">
        <v>235</v>
      </c>
    </row>
    <row r="135" spans="1:65" s="2" customFormat="1" ht="16.5" customHeight="1">
      <c r="A135" s="34"/>
      <c r="B135" s="35"/>
      <c r="C135" s="232" t="s">
        <v>146</v>
      </c>
      <c r="D135" s="232" t="s">
        <v>210</v>
      </c>
      <c r="E135" s="233" t="s">
        <v>835</v>
      </c>
      <c r="F135" s="234" t="s">
        <v>824</v>
      </c>
      <c r="G135" s="235" t="s">
        <v>233</v>
      </c>
      <c r="H135" s="236">
        <v>30</v>
      </c>
      <c r="I135" s="237"/>
      <c r="J135" s="236">
        <f t="shared" si="0"/>
        <v>0</v>
      </c>
      <c r="K135" s="238"/>
      <c r="L135" s="239"/>
      <c r="M135" s="240" t="s">
        <v>1</v>
      </c>
      <c r="N135" s="241" t="s">
        <v>38</v>
      </c>
      <c r="O135" s="75"/>
      <c r="P135" s="204">
        <f t="shared" si="1"/>
        <v>0</v>
      </c>
      <c r="Q135" s="204">
        <v>0</v>
      </c>
      <c r="R135" s="204">
        <f t="shared" si="2"/>
        <v>0</v>
      </c>
      <c r="S135" s="204">
        <v>0</v>
      </c>
      <c r="T135" s="205">
        <f t="shared" si="3"/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206" t="s">
        <v>162</v>
      </c>
      <c r="AT135" s="206" t="s">
        <v>210</v>
      </c>
      <c r="AU135" s="206" t="s">
        <v>80</v>
      </c>
      <c r="AY135" s="17" t="s">
        <v>122</v>
      </c>
      <c r="BE135" s="207">
        <f t="shared" si="4"/>
        <v>0</v>
      </c>
      <c r="BF135" s="207">
        <f t="shared" si="5"/>
        <v>0</v>
      </c>
      <c r="BG135" s="207">
        <f t="shared" si="6"/>
        <v>0</v>
      </c>
      <c r="BH135" s="207">
        <f t="shared" si="7"/>
        <v>0</v>
      </c>
      <c r="BI135" s="207">
        <f t="shared" si="8"/>
        <v>0</v>
      </c>
      <c r="BJ135" s="17" t="s">
        <v>129</v>
      </c>
      <c r="BK135" s="208">
        <f t="shared" si="9"/>
        <v>0</v>
      </c>
      <c r="BL135" s="17" t="s">
        <v>128</v>
      </c>
      <c r="BM135" s="206" t="s">
        <v>836</v>
      </c>
    </row>
    <row r="136" spans="1:65" s="2" customFormat="1" ht="33" customHeight="1">
      <c r="A136" s="34"/>
      <c r="B136" s="35"/>
      <c r="C136" s="195" t="s">
        <v>72</v>
      </c>
      <c r="D136" s="195" t="s">
        <v>124</v>
      </c>
      <c r="E136" s="196" t="s">
        <v>826</v>
      </c>
      <c r="F136" s="197" t="s">
        <v>827</v>
      </c>
      <c r="G136" s="198" t="s">
        <v>233</v>
      </c>
      <c r="H136" s="199">
        <v>30</v>
      </c>
      <c r="I136" s="200"/>
      <c r="J136" s="199">
        <f t="shared" si="0"/>
        <v>0</v>
      </c>
      <c r="K136" s="201"/>
      <c r="L136" s="39"/>
      <c r="M136" s="202" t="s">
        <v>1</v>
      </c>
      <c r="N136" s="203" t="s">
        <v>38</v>
      </c>
      <c r="O136" s="75"/>
      <c r="P136" s="204">
        <f t="shared" si="1"/>
        <v>0</v>
      </c>
      <c r="Q136" s="204">
        <v>0</v>
      </c>
      <c r="R136" s="204">
        <f t="shared" si="2"/>
        <v>0</v>
      </c>
      <c r="S136" s="204">
        <v>0</v>
      </c>
      <c r="T136" s="205">
        <f t="shared" si="3"/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06" t="s">
        <v>128</v>
      </c>
      <c r="AT136" s="206" t="s">
        <v>124</v>
      </c>
      <c r="AU136" s="206" t="s">
        <v>80</v>
      </c>
      <c r="AY136" s="17" t="s">
        <v>122</v>
      </c>
      <c r="BE136" s="207">
        <f t="shared" si="4"/>
        <v>0</v>
      </c>
      <c r="BF136" s="207">
        <f t="shared" si="5"/>
        <v>0</v>
      </c>
      <c r="BG136" s="207">
        <f t="shared" si="6"/>
        <v>0</v>
      </c>
      <c r="BH136" s="207">
        <f t="shared" si="7"/>
        <v>0</v>
      </c>
      <c r="BI136" s="207">
        <f t="shared" si="8"/>
        <v>0</v>
      </c>
      <c r="BJ136" s="17" t="s">
        <v>129</v>
      </c>
      <c r="BK136" s="208">
        <f t="shared" si="9"/>
        <v>0</v>
      </c>
      <c r="BL136" s="17" t="s">
        <v>128</v>
      </c>
      <c r="BM136" s="206" t="s">
        <v>244</v>
      </c>
    </row>
    <row r="137" spans="1:65" s="2" customFormat="1" ht="24.2" customHeight="1">
      <c r="A137" s="34"/>
      <c r="B137" s="35"/>
      <c r="C137" s="195" t="s">
        <v>72</v>
      </c>
      <c r="D137" s="195" t="s">
        <v>124</v>
      </c>
      <c r="E137" s="196" t="s">
        <v>828</v>
      </c>
      <c r="F137" s="197" t="s">
        <v>829</v>
      </c>
      <c r="G137" s="198" t="s">
        <v>233</v>
      </c>
      <c r="H137" s="199">
        <v>30</v>
      </c>
      <c r="I137" s="200"/>
      <c r="J137" s="199">
        <f t="shared" si="0"/>
        <v>0</v>
      </c>
      <c r="K137" s="201"/>
      <c r="L137" s="39"/>
      <c r="M137" s="202" t="s">
        <v>1</v>
      </c>
      <c r="N137" s="203" t="s">
        <v>38</v>
      </c>
      <c r="O137" s="75"/>
      <c r="P137" s="204">
        <f t="shared" si="1"/>
        <v>0</v>
      </c>
      <c r="Q137" s="204">
        <v>0</v>
      </c>
      <c r="R137" s="204">
        <f t="shared" si="2"/>
        <v>0</v>
      </c>
      <c r="S137" s="204">
        <v>0</v>
      </c>
      <c r="T137" s="205">
        <f t="shared" si="3"/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06" t="s">
        <v>128</v>
      </c>
      <c r="AT137" s="206" t="s">
        <v>124</v>
      </c>
      <c r="AU137" s="206" t="s">
        <v>80</v>
      </c>
      <c r="AY137" s="17" t="s">
        <v>122</v>
      </c>
      <c r="BE137" s="207">
        <f t="shared" si="4"/>
        <v>0</v>
      </c>
      <c r="BF137" s="207">
        <f t="shared" si="5"/>
        <v>0</v>
      </c>
      <c r="BG137" s="207">
        <f t="shared" si="6"/>
        <v>0</v>
      </c>
      <c r="BH137" s="207">
        <f t="shared" si="7"/>
        <v>0</v>
      </c>
      <c r="BI137" s="207">
        <f t="shared" si="8"/>
        <v>0</v>
      </c>
      <c r="BJ137" s="17" t="s">
        <v>129</v>
      </c>
      <c r="BK137" s="208">
        <f t="shared" si="9"/>
        <v>0</v>
      </c>
      <c r="BL137" s="17" t="s">
        <v>128</v>
      </c>
      <c r="BM137" s="206" t="s">
        <v>255</v>
      </c>
    </row>
    <row r="138" spans="1:65" s="2" customFormat="1" ht="21.75" customHeight="1">
      <c r="A138" s="34"/>
      <c r="B138" s="35"/>
      <c r="C138" s="195" t="s">
        <v>72</v>
      </c>
      <c r="D138" s="195" t="s">
        <v>124</v>
      </c>
      <c r="E138" s="196" t="s">
        <v>837</v>
      </c>
      <c r="F138" s="197" t="s">
        <v>838</v>
      </c>
      <c r="G138" s="198" t="s">
        <v>247</v>
      </c>
      <c r="H138" s="199">
        <v>1</v>
      </c>
      <c r="I138" s="200"/>
      <c r="J138" s="199">
        <f t="shared" si="0"/>
        <v>0</v>
      </c>
      <c r="K138" s="201"/>
      <c r="L138" s="39"/>
      <c r="M138" s="202" t="s">
        <v>1</v>
      </c>
      <c r="N138" s="203" t="s">
        <v>38</v>
      </c>
      <c r="O138" s="75"/>
      <c r="P138" s="204">
        <f t="shared" si="1"/>
        <v>0</v>
      </c>
      <c r="Q138" s="204">
        <v>0</v>
      </c>
      <c r="R138" s="204">
        <f t="shared" si="2"/>
        <v>0</v>
      </c>
      <c r="S138" s="204">
        <v>0</v>
      </c>
      <c r="T138" s="205">
        <f t="shared" si="3"/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06" t="s">
        <v>128</v>
      </c>
      <c r="AT138" s="206" t="s">
        <v>124</v>
      </c>
      <c r="AU138" s="206" t="s">
        <v>80</v>
      </c>
      <c r="AY138" s="17" t="s">
        <v>122</v>
      </c>
      <c r="BE138" s="207">
        <f t="shared" si="4"/>
        <v>0</v>
      </c>
      <c r="BF138" s="207">
        <f t="shared" si="5"/>
        <v>0</v>
      </c>
      <c r="BG138" s="207">
        <f t="shared" si="6"/>
        <v>0</v>
      </c>
      <c r="BH138" s="207">
        <f t="shared" si="7"/>
        <v>0</v>
      </c>
      <c r="BI138" s="207">
        <f t="shared" si="8"/>
        <v>0</v>
      </c>
      <c r="BJ138" s="17" t="s">
        <v>129</v>
      </c>
      <c r="BK138" s="208">
        <f t="shared" si="9"/>
        <v>0</v>
      </c>
      <c r="BL138" s="17" t="s">
        <v>128</v>
      </c>
      <c r="BM138" s="206" t="s">
        <v>266</v>
      </c>
    </row>
    <row r="139" spans="1:65" s="2" customFormat="1" ht="21.75" customHeight="1">
      <c r="A139" s="34"/>
      <c r="B139" s="35"/>
      <c r="C139" s="232" t="s">
        <v>151</v>
      </c>
      <c r="D139" s="232" t="s">
        <v>210</v>
      </c>
      <c r="E139" s="233" t="s">
        <v>839</v>
      </c>
      <c r="F139" s="234" t="s">
        <v>838</v>
      </c>
      <c r="G139" s="235" t="s">
        <v>247</v>
      </c>
      <c r="H139" s="236">
        <v>1</v>
      </c>
      <c r="I139" s="237"/>
      <c r="J139" s="236">
        <f t="shared" si="0"/>
        <v>0</v>
      </c>
      <c r="K139" s="238"/>
      <c r="L139" s="239"/>
      <c r="M139" s="240" t="s">
        <v>1</v>
      </c>
      <c r="N139" s="241" t="s">
        <v>38</v>
      </c>
      <c r="O139" s="75"/>
      <c r="P139" s="204">
        <f t="shared" si="1"/>
        <v>0</v>
      </c>
      <c r="Q139" s="204">
        <v>0</v>
      </c>
      <c r="R139" s="204">
        <f t="shared" si="2"/>
        <v>0</v>
      </c>
      <c r="S139" s="204">
        <v>0</v>
      </c>
      <c r="T139" s="205">
        <f t="shared" si="3"/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206" t="s">
        <v>162</v>
      </c>
      <c r="AT139" s="206" t="s">
        <v>210</v>
      </c>
      <c r="AU139" s="206" t="s">
        <v>80</v>
      </c>
      <c r="AY139" s="17" t="s">
        <v>122</v>
      </c>
      <c r="BE139" s="207">
        <f t="shared" si="4"/>
        <v>0</v>
      </c>
      <c r="BF139" s="207">
        <f t="shared" si="5"/>
        <v>0</v>
      </c>
      <c r="BG139" s="207">
        <f t="shared" si="6"/>
        <v>0</v>
      </c>
      <c r="BH139" s="207">
        <f t="shared" si="7"/>
        <v>0</v>
      </c>
      <c r="BI139" s="207">
        <f t="shared" si="8"/>
        <v>0</v>
      </c>
      <c r="BJ139" s="17" t="s">
        <v>129</v>
      </c>
      <c r="BK139" s="208">
        <f t="shared" si="9"/>
        <v>0</v>
      </c>
      <c r="BL139" s="17" t="s">
        <v>128</v>
      </c>
      <c r="BM139" s="206" t="s">
        <v>840</v>
      </c>
    </row>
    <row r="140" spans="1:65" s="2" customFormat="1" ht="16.5" customHeight="1">
      <c r="A140" s="34"/>
      <c r="B140" s="35"/>
      <c r="C140" s="195" t="s">
        <v>72</v>
      </c>
      <c r="D140" s="195" t="s">
        <v>124</v>
      </c>
      <c r="E140" s="196" t="s">
        <v>841</v>
      </c>
      <c r="F140" s="197" t="s">
        <v>842</v>
      </c>
      <c r="G140" s="198" t="s">
        <v>213</v>
      </c>
      <c r="H140" s="199">
        <v>2</v>
      </c>
      <c r="I140" s="200"/>
      <c r="J140" s="199">
        <f t="shared" si="0"/>
        <v>0</v>
      </c>
      <c r="K140" s="201"/>
      <c r="L140" s="39"/>
      <c r="M140" s="202" t="s">
        <v>1</v>
      </c>
      <c r="N140" s="203" t="s">
        <v>38</v>
      </c>
      <c r="O140" s="75"/>
      <c r="P140" s="204">
        <f t="shared" si="1"/>
        <v>0</v>
      </c>
      <c r="Q140" s="204">
        <v>0</v>
      </c>
      <c r="R140" s="204">
        <f t="shared" si="2"/>
        <v>0</v>
      </c>
      <c r="S140" s="204">
        <v>0</v>
      </c>
      <c r="T140" s="205">
        <f t="shared" si="3"/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06" t="s">
        <v>128</v>
      </c>
      <c r="AT140" s="206" t="s">
        <v>124</v>
      </c>
      <c r="AU140" s="206" t="s">
        <v>80</v>
      </c>
      <c r="AY140" s="17" t="s">
        <v>122</v>
      </c>
      <c r="BE140" s="207">
        <f t="shared" si="4"/>
        <v>0</v>
      </c>
      <c r="BF140" s="207">
        <f t="shared" si="5"/>
        <v>0</v>
      </c>
      <c r="BG140" s="207">
        <f t="shared" si="6"/>
        <v>0</v>
      </c>
      <c r="BH140" s="207">
        <f t="shared" si="7"/>
        <v>0</v>
      </c>
      <c r="BI140" s="207">
        <f t="shared" si="8"/>
        <v>0</v>
      </c>
      <c r="BJ140" s="17" t="s">
        <v>129</v>
      </c>
      <c r="BK140" s="208">
        <f t="shared" si="9"/>
        <v>0</v>
      </c>
      <c r="BL140" s="17" t="s">
        <v>128</v>
      </c>
      <c r="BM140" s="206" t="s">
        <v>277</v>
      </c>
    </row>
    <row r="141" spans="1:65" s="2" customFormat="1" ht="16.5" customHeight="1">
      <c r="A141" s="34"/>
      <c r="B141" s="35"/>
      <c r="C141" s="232" t="s">
        <v>157</v>
      </c>
      <c r="D141" s="232" t="s">
        <v>210</v>
      </c>
      <c r="E141" s="233" t="s">
        <v>843</v>
      </c>
      <c r="F141" s="234" t="s">
        <v>842</v>
      </c>
      <c r="G141" s="235" t="s">
        <v>213</v>
      </c>
      <c r="H141" s="236">
        <v>2</v>
      </c>
      <c r="I141" s="237"/>
      <c r="J141" s="236">
        <f t="shared" si="0"/>
        <v>0</v>
      </c>
      <c r="K141" s="238"/>
      <c r="L141" s="239"/>
      <c r="M141" s="240" t="s">
        <v>1</v>
      </c>
      <c r="N141" s="241" t="s">
        <v>38</v>
      </c>
      <c r="O141" s="75"/>
      <c r="P141" s="204">
        <f t="shared" si="1"/>
        <v>0</v>
      </c>
      <c r="Q141" s="204">
        <v>0</v>
      </c>
      <c r="R141" s="204">
        <f t="shared" si="2"/>
        <v>0</v>
      </c>
      <c r="S141" s="204">
        <v>0</v>
      </c>
      <c r="T141" s="205">
        <f t="shared" si="3"/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06" t="s">
        <v>162</v>
      </c>
      <c r="AT141" s="206" t="s">
        <v>210</v>
      </c>
      <c r="AU141" s="206" t="s">
        <v>80</v>
      </c>
      <c r="AY141" s="17" t="s">
        <v>122</v>
      </c>
      <c r="BE141" s="207">
        <f t="shared" si="4"/>
        <v>0</v>
      </c>
      <c r="BF141" s="207">
        <f t="shared" si="5"/>
        <v>0</v>
      </c>
      <c r="BG141" s="207">
        <f t="shared" si="6"/>
        <v>0</v>
      </c>
      <c r="BH141" s="207">
        <f t="shared" si="7"/>
        <v>0</v>
      </c>
      <c r="BI141" s="207">
        <f t="shared" si="8"/>
        <v>0</v>
      </c>
      <c r="BJ141" s="17" t="s">
        <v>129</v>
      </c>
      <c r="BK141" s="208">
        <f t="shared" si="9"/>
        <v>0</v>
      </c>
      <c r="BL141" s="17" t="s">
        <v>128</v>
      </c>
      <c r="BM141" s="206" t="s">
        <v>844</v>
      </c>
    </row>
    <row r="142" spans="1:65" s="2" customFormat="1" ht="16.5" customHeight="1">
      <c r="A142" s="34"/>
      <c r="B142" s="35"/>
      <c r="C142" s="195" t="s">
        <v>72</v>
      </c>
      <c r="D142" s="195" t="s">
        <v>124</v>
      </c>
      <c r="E142" s="196" t="s">
        <v>845</v>
      </c>
      <c r="F142" s="197" t="s">
        <v>846</v>
      </c>
      <c r="G142" s="198" t="s">
        <v>233</v>
      </c>
      <c r="H142" s="199">
        <v>50</v>
      </c>
      <c r="I142" s="200"/>
      <c r="J142" s="199">
        <f t="shared" si="0"/>
        <v>0</v>
      </c>
      <c r="K142" s="201"/>
      <c r="L142" s="39"/>
      <c r="M142" s="202" t="s">
        <v>1</v>
      </c>
      <c r="N142" s="203" t="s">
        <v>38</v>
      </c>
      <c r="O142" s="75"/>
      <c r="P142" s="204">
        <f t="shared" si="1"/>
        <v>0</v>
      </c>
      <c r="Q142" s="204">
        <v>0</v>
      </c>
      <c r="R142" s="204">
        <f t="shared" si="2"/>
        <v>0</v>
      </c>
      <c r="S142" s="204">
        <v>0</v>
      </c>
      <c r="T142" s="205">
        <f t="shared" si="3"/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06" t="s">
        <v>128</v>
      </c>
      <c r="AT142" s="206" t="s">
        <v>124</v>
      </c>
      <c r="AU142" s="206" t="s">
        <v>80</v>
      </c>
      <c r="AY142" s="17" t="s">
        <v>122</v>
      </c>
      <c r="BE142" s="207">
        <f t="shared" si="4"/>
        <v>0</v>
      </c>
      <c r="BF142" s="207">
        <f t="shared" si="5"/>
        <v>0</v>
      </c>
      <c r="BG142" s="207">
        <f t="shared" si="6"/>
        <v>0</v>
      </c>
      <c r="BH142" s="207">
        <f t="shared" si="7"/>
        <v>0</v>
      </c>
      <c r="BI142" s="207">
        <f t="shared" si="8"/>
        <v>0</v>
      </c>
      <c r="BJ142" s="17" t="s">
        <v>129</v>
      </c>
      <c r="BK142" s="208">
        <f t="shared" si="9"/>
        <v>0</v>
      </c>
      <c r="BL142" s="17" t="s">
        <v>128</v>
      </c>
      <c r="BM142" s="206" t="s">
        <v>286</v>
      </c>
    </row>
    <row r="143" spans="1:65" s="2" customFormat="1" ht="16.5" customHeight="1">
      <c r="A143" s="34"/>
      <c r="B143" s="35"/>
      <c r="C143" s="195" t="s">
        <v>72</v>
      </c>
      <c r="D143" s="195" t="s">
        <v>124</v>
      </c>
      <c r="E143" s="196" t="s">
        <v>847</v>
      </c>
      <c r="F143" s="197" t="s">
        <v>848</v>
      </c>
      <c r="G143" s="198" t="s">
        <v>233</v>
      </c>
      <c r="H143" s="199">
        <v>30</v>
      </c>
      <c r="I143" s="200"/>
      <c r="J143" s="199">
        <f t="shared" si="0"/>
        <v>0</v>
      </c>
      <c r="K143" s="201"/>
      <c r="L143" s="39"/>
      <c r="M143" s="202" t="s">
        <v>1</v>
      </c>
      <c r="N143" s="203" t="s">
        <v>38</v>
      </c>
      <c r="O143" s="75"/>
      <c r="P143" s="204">
        <f t="shared" si="1"/>
        <v>0</v>
      </c>
      <c r="Q143" s="204">
        <v>0</v>
      </c>
      <c r="R143" s="204">
        <f t="shared" si="2"/>
        <v>0</v>
      </c>
      <c r="S143" s="204">
        <v>0</v>
      </c>
      <c r="T143" s="205">
        <f t="shared" si="3"/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206" t="s">
        <v>128</v>
      </c>
      <c r="AT143" s="206" t="s">
        <v>124</v>
      </c>
      <c r="AU143" s="206" t="s">
        <v>80</v>
      </c>
      <c r="AY143" s="17" t="s">
        <v>122</v>
      </c>
      <c r="BE143" s="207">
        <f t="shared" si="4"/>
        <v>0</v>
      </c>
      <c r="BF143" s="207">
        <f t="shared" si="5"/>
        <v>0</v>
      </c>
      <c r="BG143" s="207">
        <f t="shared" si="6"/>
        <v>0</v>
      </c>
      <c r="BH143" s="207">
        <f t="shared" si="7"/>
        <v>0</v>
      </c>
      <c r="BI143" s="207">
        <f t="shared" si="8"/>
        <v>0</v>
      </c>
      <c r="BJ143" s="17" t="s">
        <v>129</v>
      </c>
      <c r="BK143" s="208">
        <f t="shared" si="9"/>
        <v>0</v>
      </c>
      <c r="BL143" s="17" t="s">
        <v>128</v>
      </c>
      <c r="BM143" s="206" t="s">
        <v>294</v>
      </c>
    </row>
    <row r="144" spans="1:65" s="2" customFormat="1" ht="16.5" customHeight="1">
      <c r="A144" s="34"/>
      <c r="B144" s="35"/>
      <c r="C144" s="232" t="s">
        <v>162</v>
      </c>
      <c r="D144" s="232" t="s">
        <v>210</v>
      </c>
      <c r="E144" s="233" t="s">
        <v>849</v>
      </c>
      <c r="F144" s="234" t="s">
        <v>850</v>
      </c>
      <c r="G144" s="235" t="s">
        <v>233</v>
      </c>
      <c r="H144" s="236">
        <v>30</v>
      </c>
      <c r="I144" s="237"/>
      <c r="J144" s="236">
        <f t="shared" si="0"/>
        <v>0</v>
      </c>
      <c r="K144" s="238"/>
      <c r="L144" s="239"/>
      <c r="M144" s="240" t="s">
        <v>1</v>
      </c>
      <c r="N144" s="241" t="s">
        <v>38</v>
      </c>
      <c r="O144" s="75"/>
      <c r="P144" s="204">
        <f t="shared" si="1"/>
        <v>0</v>
      </c>
      <c r="Q144" s="204">
        <v>0</v>
      </c>
      <c r="R144" s="204">
        <f t="shared" si="2"/>
        <v>0</v>
      </c>
      <c r="S144" s="204">
        <v>0</v>
      </c>
      <c r="T144" s="205">
        <f t="shared" si="3"/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06" t="s">
        <v>162</v>
      </c>
      <c r="AT144" s="206" t="s">
        <v>210</v>
      </c>
      <c r="AU144" s="206" t="s">
        <v>80</v>
      </c>
      <c r="AY144" s="17" t="s">
        <v>122</v>
      </c>
      <c r="BE144" s="207">
        <f t="shared" si="4"/>
        <v>0</v>
      </c>
      <c r="BF144" s="207">
        <f t="shared" si="5"/>
        <v>0</v>
      </c>
      <c r="BG144" s="207">
        <f t="shared" si="6"/>
        <v>0</v>
      </c>
      <c r="BH144" s="207">
        <f t="shared" si="7"/>
        <v>0</v>
      </c>
      <c r="BI144" s="207">
        <f t="shared" si="8"/>
        <v>0</v>
      </c>
      <c r="BJ144" s="17" t="s">
        <v>129</v>
      </c>
      <c r="BK144" s="208">
        <f t="shared" si="9"/>
        <v>0</v>
      </c>
      <c r="BL144" s="17" t="s">
        <v>128</v>
      </c>
      <c r="BM144" s="206" t="s">
        <v>851</v>
      </c>
    </row>
    <row r="145" spans="1:65" s="2" customFormat="1" ht="21.75" customHeight="1">
      <c r="A145" s="34"/>
      <c r="B145" s="35"/>
      <c r="C145" s="195" t="s">
        <v>72</v>
      </c>
      <c r="D145" s="195" t="s">
        <v>124</v>
      </c>
      <c r="E145" s="196" t="s">
        <v>852</v>
      </c>
      <c r="F145" s="197" t="s">
        <v>853</v>
      </c>
      <c r="G145" s="198" t="s">
        <v>799</v>
      </c>
      <c r="H145" s="199">
        <v>1</v>
      </c>
      <c r="I145" s="200"/>
      <c r="J145" s="199">
        <f t="shared" si="0"/>
        <v>0</v>
      </c>
      <c r="K145" s="201"/>
      <c r="L145" s="39"/>
      <c r="M145" s="202" t="s">
        <v>1</v>
      </c>
      <c r="N145" s="203" t="s">
        <v>38</v>
      </c>
      <c r="O145" s="75"/>
      <c r="P145" s="204">
        <f t="shared" si="1"/>
        <v>0</v>
      </c>
      <c r="Q145" s="204">
        <v>0</v>
      </c>
      <c r="R145" s="204">
        <f t="shared" si="2"/>
        <v>0</v>
      </c>
      <c r="S145" s="204">
        <v>0</v>
      </c>
      <c r="T145" s="205">
        <f t="shared" si="3"/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206" t="s">
        <v>128</v>
      </c>
      <c r="AT145" s="206" t="s">
        <v>124</v>
      </c>
      <c r="AU145" s="206" t="s">
        <v>80</v>
      </c>
      <c r="AY145" s="17" t="s">
        <v>122</v>
      </c>
      <c r="BE145" s="207">
        <f t="shared" si="4"/>
        <v>0</v>
      </c>
      <c r="BF145" s="207">
        <f t="shared" si="5"/>
        <v>0</v>
      </c>
      <c r="BG145" s="207">
        <f t="shared" si="6"/>
        <v>0</v>
      </c>
      <c r="BH145" s="207">
        <f t="shared" si="7"/>
        <v>0</v>
      </c>
      <c r="BI145" s="207">
        <f t="shared" si="8"/>
        <v>0</v>
      </c>
      <c r="BJ145" s="17" t="s">
        <v>129</v>
      </c>
      <c r="BK145" s="208">
        <f t="shared" si="9"/>
        <v>0</v>
      </c>
      <c r="BL145" s="17" t="s">
        <v>128</v>
      </c>
      <c r="BM145" s="206" t="s">
        <v>302</v>
      </c>
    </row>
    <row r="146" spans="1:65" s="2" customFormat="1" ht="21.75" customHeight="1">
      <c r="A146" s="34"/>
      <c r="B146" s="35"/>
      <c r="C146" s="232" t="s">
        <v>168</v>
      </c>
      <c r="D146" s="232" t="s">
        <v>210</v>
      </c>
      <c r="E146" s="233" t="s">
        <v>854</v>
      </c>
      <c r="F146" s="234" t="s">
        <v>853</v>
      </c>
      <c r="G146" s="235" t="s">
        <v>554</v>
      </c>
      <c r="H146" s="236">
        <v>1</v>
      </c>
      <c r="I146" s="237"/>
      <c r="J146" s="236">
        <f t="shared" si="0"/>
        <v>0</v>
      </c>
      <c r="K146" s="238"/>
      <c r="L146" s="239"/>
      <c r="M146" s="240" t="s">
        <v>1</v>
      </c>
      <c r="N146" s="241" t="s">
        <v>38</v>
      </c>
      <c r="O146" s="75"/>
      <c r="P146" s="204">
        <f t="shared" si="1"/>
        <v>0</v>
      </c>
      <c r="Q146" s="204">
        <v>0</v>
      </c>
      <c r="R146" s="204">
        <f t="shared" si="2"/>
        <v>0</v>
      </c>
      <c r="S146" s="204">
        <v>0</v>
      </c>
      <c r="T146" s="205">
        <f t="shared" si="3"/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06" t="s">
        <v>162</v>
      </c>
      <c r="AT146" s="206" t="s">
        <v>210</v>
      </c>
      <c r="AU146" s="206" t="s">
        <v>80</v>
      </c>
      <c r="AY146" s="17" t="s">
        <v>122</v>
      </c>
      <c r="BE146" s="207">
        <f t="shared" si="4"/>
        <v>0</v>
      </c>
      <c r="BF146" s="207">
        <f t="shared" si="5"/>
        <v>0</v>
      </c>
      <c r="BG146" s="207">
        <f t="shared" si="6"/>
        <v>0</v>
      </c>
      <c r="BH146" s="207">
        <f t="shared" si="7"/>
        <v>0</v>
      </c>
      <c r="BI146" s="207">
        <f t="shared" si="8"/>
        <v>0</v>
      </c>
      <c r="BJ146" s="17" t="s">
        <v>129</v>
      </c>
      <c r="BK146" s="208">
        <f t="shared" si="9"/>
        <v>0</v>
      </c>
      <c r="BL146" s="17" t="s">
        <v>128</v>
      </c>
      <c r="BM146" s="206" t="s">
        <v>855</v>
      </c>
    </row>
    <row r="147" spans="1:65" s="12" customFormat="1" ht="25.9" customHeight="1">
      <c r="B147" s="179"/>
      <c r="C147" s="180"/>
      <c r="D147" s="181" t="s">
        <v>71</v>
      </c>
      <c r="E147" s="182" t="s">
        <v>856</v>
      </c>
      <c r="F147" s="182" t="s">
        <v>857</v>
      </c>
      <c r="G147" s="180"/>
      <c r="H147" s="180"/>
      <c r="I147" s="183"/>
      <c r="J147" s="184">
        <f>BK147</f>
        <v>0</v>
      </c>
      <c r="K147" s="180"/>
      <c r="L147" s="185"/>
      <c r="M147" s="186"/>
      <c r="N147" s="187"/>
      <c r="O147" s="187"/>
      <c r="P147" s="188">
        <f>SUM(P148:P166)</f>
        <v>0</v>
      </c>
      <c r="Q147" s="187"/>
      <c r="R147" s="188">
        <f>SUM(R148:R166)</f>
        <v>0</v>
      </c>
      <c r="S147" s="187"/>
      <c r="T147" s="189">
        <f>SUM(T148:T166)</f>
        <v>0</v>
      </c>
      <c r="AR147" s="190" t="s">
        <v>80</v>
      </c>
      <c r="AT147" s="191" t="s">
        <v>71</v>
      </c>
      <c r="AU147" s="191" t="s">
        <v>72</v>
      </c>
      <c r="AY147" s="190" t="s">
        <v>122</v>
      </c>
      <c r="BK147" s="192">
        <f>SUM(BK148:BK166)</f>
        <v>0</v>
      </c>
    </row>
    <row r="148" spans="1:65" s="2" customFormat="1" ht="16.5" customHeight="1">
      <c r="A148" s="34"/>
      <c r="B148" s="35"/>
      <c r="C148" s="195" t="s">
        <v>72</v>
      </c>
      <c r="D148" s="195" t="s">
        <v>124</v>
      </c>
      <c r="E148" s="196" t="s">
        <v>858</v>
      </c>
      <c r="F148" s="197" t="s">
        <v>859</v>
      </c>
      <c r="G148" s="198" t="s">
        <v>799</v>
      </c>
      <c r="H148" s="199">
        <v>1</v>
      </c>
      <c r="I148" s="200"/>
      <c r="J148" s="199">
        <f t="shared" ref="J148:J155" si="10">ROUND(I148*H148,3)</f>
        <v>0</v>
      </c>
      <c r="K148" s="201"/>
      <c r="L148" s="39"/>
      <c r="M148" s="202" t="s">
        <v>1</v>
      </c>
      <c r="N148" s="203" t="s">
        <v>38</v>
      </c>
      <c r="O148" s="75"/>
      <c r="P148" s="204">
        <f t="shared" ref="P148:P155" si="11">O148*H148</f>
        <v>0</v>
      </c>
      <c r="Q148" s="204">
        <v>0</v>
      </c>
      <c r="R148" s="204">
        <f t="shared" ref="R148:R155" si="12">Q148*H148</f>
        <v>0</v>
      </c>
      <c r="S148" s="204">
        <v>0</v>
      </c>
      <c r="T148" s="205">
        <f t="shared" ref="T148:T155" si="13"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06" t="s">
        <v>128</v>
      </c>
      <c r="AT148" s="206" t="s">
        <v>124</v>
      </c>
      <c r="AU148" s="206" t="s">
        <v>80</v>
      </c>
      <c r="AY148" s="17" t="s">
        <v>122</v>
      </c>
      <c r="BE148" s="207">
        <f t="shared" ref="BE148:BE155" si="14">IF(N148="základná",J148,0)</f>
        <v>0</v>
      </c>
      <c r="BF148" s="207">
        <f t="shared" ref="BF148:BF155" si="15">IF(N148="znížená",J148,0)</f>
        <v>0</v>
      </c>
      <c r="BG148" s="207">
        <f t="shared" ref="BG148:BG155" si="16">IF(N148="zákl. prenesená",J148,0)</f>
        <v>0</v>
      </c>
      <c r="BH148" s="207">
        <f t="shared" ref="BH148:BH155" si="17">IF(N148="zníž. prenesená",J148,0)</f>
        <v>0</v>
      </c>
      <c r="BI148" s="207">
        <f t="shared" ref="BI148:BI155" si="18">IF(N148="nulová",J148,0)</f>
        <v>0</v>
      </c>
      <c r="BJ148" s="17" t="s">
        <v>129</v>
      </c>
      <c r="BK148" s="208">
        <f t="shared" ref="BK148:BK155" si="19">ROUND(I148*H148,3)</f>
        <v>0</v>
      </c>
      <c r="BL148" s="17" t="s">
        <v>128</v>
      </c>
      <c r="BM148" s="206" t="s">
        <v>312</v>
      </c>
    </row>
    <row r="149" spans="1:65" s="2" customFormat="1" ht="16.5" customHeight="1">
      <c r="A149" s="34"/>
      <c r="B149" s="35"/>
      <c r="C149" s="232" t="s">
        <v>173</v>
      </c>
      <c r="D149" s="232" t="s">
        <v>210</v>
      </c>
      <c r="E149" s="233" t="s">
        <v>860</v>
      </c>
      <c r="F149" s="234" t="s">
        <v>859</v>
      </c>
      <c r="G149" s="235" t="s">
        <v>799</v>
      </c>
      <c r="H149" s="236">
        <v>1</v>
      </c>
      <c r="I149" s="237"/>
      <c r="J149" s="236">
        <f t="shared" si="10"/>
        <v>0</v>
      </c>
      <c r="K149" s="238"/>
      <c r="L149" s="239"/>
      <c r="M149" s="240" t="s">
        <v>1</v>
      </c>
      <c r="N149" s="241" t="s">
        <v>38</v>
      </c>
      <c r="O149" s="75"/>
      <c r="P149" s="204">
        <f t="shared" si="11"/>
        <v>0</v>
      </c>
      <c r="Q149" s="204">
        <v>0</v>
      </c>
      <c r="R149" s="204">
        <f t="shared" si="12"/>
        <v>0</v>
      </c>
      <c r="S149" s="204">
        <v>0</v>
      </c>
      <c r="T149" s="205">
        <f t="shared" si="13"/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06" t="s">
        <v>162</v>
      </c>
      <c r="AT149" s="206" t="s">
        <v>210</v>
      </c>
      <c r="AU149" s="206" t="s">
        <v>80</v>
      </c>
      <c r="AY149" s="17" t="s">
        <v>122</v>
      </c>
      <c r="BE149" s="207">
        <f t="shared" si="14"/>
        <v>0</v>
      </c>
      <c r="BF149" s="207">
        <f t="shared" si="15"/>
        <v>0</v>
      </c>
      <c r="BG149" s="207">
        <f t="shared" si="16"/>
        <v>0</v>
      </c>
      <c r="BH149" s="207">
        <f t="shared" si="17"/>
        <v>0</v>
      </c>
      <c r="BI149" s="207">
        <f t="shared" si="18"/>
        <v>0</v>
      </c>
      <c r="BJ149" s="17" t="s">
        <v>129</v>
      </c>
      <c r="BK149" s="208">
        <f t="shared" si="19"/>
        <v>0</v>
      </c>
      <c r="BL149" s="17" t="s">
        <v>128</v>
      </c>
      <c r="BM149" s="206" t="s">
        <v>861</v>
      </c>
    </row>
    <row r="150" spans="1:65" s="2" customFormat="1" ht="16.5" customHeight="1">
      <c r="A150" s="34"/>
      <c r="B150" s="35"/>
      <c r="C150" s="195" t="s">
        <v>72</v>
      </c>
      <c r="D150" s="195" t="s">
        <v>124</v>
      </c>
      <c r="E150" s="196" t="s">
        <v>862</v>
      </c>
      <c r="F150" s="197" t="s">
        <v>863</v>
      </c>
      <c r="G150" s="198" t="s">
        <v>799</v>
      </c>
      <c r="H150" s="199">
        <v>1</v>
      </c>
      <c r="I150" s="200"/>
      <c r="J150" s="199">
        <f t="shared" si="10"/>
        <v>0</v>
      </c>
      <c r="K150" s="201"/>
      <c r="L150" s="39"/>
      <c r="M150" s="202" t="s">
        <v>1</v>
      </c>
      <c r="N150" s="203" t="s">
        <v>38</v>
      </c>
      <c r="O150" s="75"/>
      <c r="P150" s="204">
        <f t="shared" si="11"/>
        <v>0</v>
      </c>
      <c r="Q150" s="204">
        <v>0</v>
      </c>
      <c r="R150" s="204">
        <f t="shared" si="12"/>
        <v>0</v>
      </c>
      <c r="S150" s="204">
        <v>0</v>
      </c>
      <c r="T150" s="205">
        <f t="shared" si="13"/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06" t="s">
        <v>128</v>
      </c>
      <c r="AT150" s="206" t="s">
        <v>124</v>
      </c>
      <c r="AU150" s="206" t="s">
        <v>80</v>
      </c>
      <c r="AY150" s="17" t="s">
        <v>122</v>
      </c>
      <c r="BE150" s="207">
        <f t="shared" si="14"/>
        <v>0</v>
      </c>
      <c r="BF150" s="207">
        <f t="shared" si="15"/>
        <v>0</v>
      </c>
      <c r="BG150" s="207">
        <f t="shared" si="16"/>
        <v>0</v>
      </c>
      <c r="BH150" s="207">
        <f t="shared" si="17"/>
        <v>0</v>
      </c>
      <c r="BI150" s="207">
        <f t="shared" si="18"/>
        <v>0</v>
      </c>
      <c r="BJ150" s="17" t="s">
        <v>129</v>
      </c>
      <c r="BK150" s="208">
        <f t="shared" si="19"/>
        <v>0</v>
      </c>
      <c r="BL150" s="17" t="s">
        <v>128</v>
      </c>
      <c r="BM150" s="206" t="s">
        <v>324</v>
      </c>
    </row>
    <row r="151" spans="1:65" s="2" customFormat="1" ht="16.5" customHeight="1">
      <c r="A151" s="34"/>
      <c r="B151" s="35"/>
      <c r="C151" s="232" t="s">
        <v>179</v>
      </c>
      <c r="D151" s="232" t="s">
        <v>210</v>
      </c>
      <c r="E151" s="233" t="s">
        <v>864</v>
      </c>
      <c r="F151" s="234" t="s">
        <v>863</v>
      </c>
      <c r="G151" s="235" t="s">
        <v>799</v>
      </c>
      <c r="H151" s="236">
        <v>1</v>
      </c>
      <c r="I151" s="237"/>
      <c r="J151" s="236">
        <f t="shared" si="10"/>
        <v>0</v>
      </c>
      <c r="K151" s="238"/>
      <c r="L151" s="239"/>
      <c r="M151" s="240" t="s">
        <v>1</v>
      </c>
      <c r="N151" s="241" t="s">
        <v>38</v>
      </c>
      <c r="O151" s="75"/>
      <c r="P151" s="204">
        <f t="shared" si="11"/>
        <v>0</v>
      </c>
      <c r="Q151" s="204">
        <v>0</v>
      </c>
      <c r="R151" s="204">
        <f t="shared" si="12"/>
        <v>0</v>
      </c>
      <c r="S151" s="204">
        <v>0</v>
      </c>
      <c r="T151" s="205">
        <f t="shared" si="13"/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06" t="s">
        <v>162</v>
      </c>
      <c r="AT151" s="206" t="s">
        <v>210</v>
      </c>
      <c r="AU151" s="206" t="s">
        <v>80</v>
      </c>
      <c r="AY151" s="17" t="s">
        <v>122</v>
      </c>
      <c r="BE151" s="207">
        <f t="shared" si="14"/>
        <v>0</v>
      </c>
      <c r="BF151" s="207">
        <f t="shared" si="15"/>
        <v>0</v>
      </c>
      <c r="BG151" s="207">
        <f t="shared" si="16"/>
        <v>0</v>
      </c>
      <c r="BH151" s="207">
        <f t="shared" si="17"/>
        <v>0</v>
      </c>
      <c r="BI151" s="207">
        <f t="shared" si="18"/>
        <v>0</v>
      </c>
      <c r="BJ151" s="17" t="s">
        <v>129</v>
      </c>
      <c r="BK151" s="208">
        <f t="shared" si="19"/>
        <v>0</v>
      </c>
      <c r="BL151" s="17" t="s">
        <v>128</v>
      </c>
      <c r="BM151" s="206" t="s">
        <v>865</v>
      </c>
    </row>
    <row r="152" spans="1:65" s="2" customFormat="1" ht="16.5" customHeight="1">
      <c r="A152" s="34"/>
      <c r="B152" s="35"/>
      <c r="C152" s="195" t="s">
        <v>72</v>
      </c>
      <c r="D152" s="195" t="s">
        <v>124</v>
      </c>
      <c r="E152" s="196" t="s">
        <v>866</v>
      </c>
      <c r="F152" s="197" t="s">
        <v>867</v>
      </c>
      <c r="G152" s="198" t="s">
        <v>799</v>
      </c>
      <c r="H152" s="199">
        <v>1</v>
      </c>
      <c r="I152" s="200"/>
      <c r="J152" s="199">
        <f t="shared" si="10"/>
        <v>0</v>
      </c>
      <c r="K152" s="201"/>
      <c r="L152" s="39"/>
      <c r="M152" s="202" t="s">
        <v>1</v>
      </c>
      <c r="N152" s="203" t="s">
        <v>38</v>
      </c>
      <c r="O152" s="75"/>
      <c r="P152" s="204">
        <f t="shared" si="11"/>
        <v>0</v>
      </c>
      <c r="Q152" s="204">
        <v>0</v>
      </c>
      <c r="R152" s="204">
        <f t="shared" si="12"/>
        <v>0</v>
      </c>
      <c r="S152" s="204">
        <v>0</v>
      </c>
      <c r="T152" s="205">
        <f t="shared" si="13"/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06" t="s">
        <v>128</v>
      </c>
      <c r="AT152" s="206" t="s">
        <v>124</v>
      </c>
      <c r="AU152" s="206" t="s">
        <v>80</v>
      </c>
      <c r="AY152" s="17" t="s">
        <v>122</v>
      </c>
      <c r="BE152" s="207">
        <f t="shared" si="14"/>
        <v>0</v>
      </c>
      <c r="BF152" s="207">
        <f t="shared" si="15"/>
        <v>0</v>
      </c>
      <c r="BG152" s="207">
        <f t="shared" si="16"/>
        <v>0</v>
      </c>
      <c r="BH152" s="207">
        <f t="shared" si="17"/>
        <v>0</v>
      </c>
      <c r="BI152" s="207">
        <f t="shared" si="18"/>
        <v>0</v>
      </c>
      <c r="BJ152" s="17" t="s">
        <v>129</v>
      </c>
      <c r="BK152" s="208">
        <f t="shared" si="19"/>
        <v>0</v>
      </c>
      <c r="BL152" s="17" t="s">
        <v>128</v>
      </c>
      <c r="BM152" s="206" t="s">
        <v>334</v>
      </c>
    </row>
    <row r="153" spans="1:65" s="2" customFormat="1" ht="16.5" customHeight="1">
      <c r="A153" s="34"/>
      <c r="B153" s="35"/>
      <c r="C153" s="232" t="s">
        <v>184</v>
      </c>
      <c r="D153" s="232" t="s">
        <v>210</v>
      </c>
      <c r="E153" s="233" t="s">
        <v>868</v>
      </c>
      <c r="F153" s="234" t="s">
        <v>867</v>
      </c>
      <c r="G153" s="235" t="s">
        <v>799</v>
      </c>
      <c r="H153" s="236">
        <v>1</v>
      </c>
      <c r="I153" s="237"/>
      <c r="J153" s="236">
        <f t="shared" si="10"/>
        <v>0</v>
      </c>
      <c r="K153" s="238"/>
      <c r="L153" s="239"/>
      <c r="M153" s="240" t="s">
        <v>1</v>
      </c>
      <c r="N153" s="241" t="s">
        <v>38</v>
      </c>
      <c r="O153" s="75"/>
      <c r="P153" s="204">
        <f t="shared" si="11"/>
        <v>0</v>
      </c>
      <c r="Q153" s="204">
        <v>0</v>
      </c>
      <c r="R153" s="204">
        <f t="shared" si="12"/>
        <v>0</v>
      </c>
      <c r="S153" s="204">
        <v>0</v>
      </c>
      <c r="T153" s="205">
        <f t="shared" si="13"/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06" t="s">
        <v>162</v>
      </c>
      <c r="AT153" s="206" t="s">
        <v>210</v>
      </c>
      <c r="AU153" s="206" t="s">
        <v>80</v>
      </c>
      <c r="AY153" s="17" t="s">
        <v>122</v>
      </c>
      <c r="BE153" s="207">
        <f t="shared" si="14"/>
        <v>0</v>
      </c>
      <c r="BF153" s="207">
        <f t="shared" si="15"/>
        <v>0</v>
      </c>
      <c r="BG153" s="207">
        <f t="shared" si="16"/>
        <v>0</v>
      </c>
      <c r="BH153" s="207">
        <f t="shared" si="17"/>
        <v>0</v>
      </c>
      <c r="BI153" s="207">
        <f t="shared" si="18"/>
        <v>0</v>
      </c>
      <c r="BJ153" s="17" t="s">
        <v>129</v>
      </c>
      <c r="BK153" s="208">
        <f t="shared" si="19"/>
        <v>0</v>
      </c>
      <c r="BL153" s="17" t="s">
        <v>128</v>
      </c>
      <c r="BM153" s="206" t="s">
        <v>869</v>
      </c>
    </row>
    <row r="154" spans="1:65" s="2" customFormat="1" ht="37.9" customHeight="1">
      <c r="A154" s="34"/>
      <c r="B154" s="35"/>
      <c r="C154" s="195" t="s">
        <v>72</v>
      </c>
      <c r="D154" s="195" t="s">
        <v>124</v>
      </c>
      <c r="E154" s="196" t="s">
        <v>870</v>
      </c>
      <c r="F154" s="197" t="s">
        <v>871</v>
      </c>
      <c r="G154" s="198" t="s">
        <v>872</v>
      </c>
      <c r="H154" s="200"/>
      <c r="I154" s="200"/>
      <c r="J154" s="199">
        <f t="shared" si="10"/>
        <v>0</v>
      </c>
      <c r="K154" s="201"/>
      <c r="L154" s="39"/>
      <c r="M154" s="202" t="s">
        <v>1</v>
      </c>
      <c r="N154" s="203" t="s">
        <v>38</v>
      </c>
      <c r="O154" s="75"/>
      <c r="P154" s="204">
        <f t="shared" si="11"/>
        <v>0</v>
      </c>
      <c r="Q154" s="204">
        <v>0</v>
      </c>
      <c r="R154" s="204">
        <f t="shared" si="12"/>
        <v>0</v>
      </c>
      <c r="S154" s="204">
        <v>0</v>
      </c>
      <c r="T154" s="205">
        <f t="shared" si="13"/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06" t="s">
        <v>128</v>
      </c>
      <c r="AT154" s="206" t="s">
        <v>124</v>
      </c>
      <c r="AU154" s="206" t="s">
        <v>80</v>
      </c>
      <c r="AY154" s="17" t="s">
        <v>122</v>
      </c>
      <c r="BE154" s="207">
        <f t="shared" si="14"/>
        <v>0</v>
      </c>
      <c r="BF154" s="207">
        <f t="shared" si="15"/>
        <v>0</v>
      </c>
      <c r="BG154" s="207">
        <f t="shared" si="16"/>
        <v>0</v>
      </c>
      <c r="BH154" s="207">
        <f t="shared" si="17"/>
        <v>0</v>
      </c>
      <c r="BI154" s="207">
        <f t="shared" si="18"/>
        <v>0</v>
      </c>
      <c r="BJ154" s="17" t="s">
        <v>129</v>
      </c>
      <c r="BK154" s="208">
        <f t="shared" si="19"/>
        <v>0</v>
      </c>
      <c r="BL154" s="17" t="s">
        <v>128</v>
      </c>
      <c r="BM154" s="206" t="s">
        <v>342</v>
      </c>
    </row>
    <row r="155" spans="1:65" s="2" customFormat="1" ht="37.9" customHeight="1">
      <c r="A155" s="34"/>
      <c r="B155" s="35"/>
      <c r="C155" s="232" t="s">
        <v>189</v>
      </c>
      <c r="D155" s="232" t="s">
        <v>210</v>
      </c>
      <c r="E155" s="233" t="s">
        <v>873</v>
      </c>
      <c r="F155" s="234" t="s">
        <v>871</v>
      </c>
      <c r="G155" s="235" t="s">
        <v>872</v>
      </c>
      <c r="H155" s="237"/>
      <c r="I155" s="237"/>
      <c r="J155" s="236">
        <f t="shared" si="10"/>
        <v>0</v>
      </c>
      <c r="K155" s="238"/>
      <c r="L155" s="239"/>
      <c r="M155" s="240" t="s">
        <v>1</v>
      </c>
      <c r="N155" s="241" t="s">
        <v>38</v>
      </c>
      <c r="O155" s="75"/>
      <c r="P155" s="204">
        <f t="shared" si="11"/>
        <v>0</v>
      </c>
      <c r="Q155" s="204">
        <v>0</v>
      </c>
      <c r="R155" s="204">
        <f t="shared" si="12"/>
        <v>0</v>
      </c>
      <c r="S155" s="204">
        <v>0</v>
      </c>
      <c r="T155" s="205">
        <f t="shared" si="13"/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06" t="s">
        <v>162</v>
      </c>
      <c r="AT155" s="206" t="s">
        <v>210</v>
      </c>
      <c r="AU155" s="206" t="s">
        <v>80</v>
      </c>
      <c r="AY155" s="17" t="s">
        <v>122</v>
      </c>
      <c r="BE155" s="207">
        <f t="shared" si="14"/>
        <v>0</v>
      </c>
      <c r="BF155" s="207">
        <f t="shared" si="15"/>
        <v>0</v>
      </c>
      <c r="BG155" s="207">
        <f t="shared" si="16"/>
        <v>0</v>
      </c>
      <c r="BH155" s="207">
        <f t="shared" si="17"/>
        <v>0</v>
      </c>
      <c r="BI155" s="207">
        <f t="shared" si="18"/>
        <v>0</v>
      </c>
      <c r="BJ155" s="17" t="s">
        <v>129</v>
      </c>
      <c r="BK155" s="208">
        <f t="shared" si="19"/>
        <v>0</v>
      </c>
      <c r="BL155" s="17" t="s">
        <v>128</v>
      </c>
      <c r="BM155" s="206" t="s">
        <v>874</v>
      </c>
    </row>
    <row r="156" spans="1:65" s="13" customFormat="1" ht="11.25">
      <c r="B156" s="209"/>
      <c r="C156" s="210"/>
      <c r="D156" s="211" t="s">
        <v>131</v>
      </c>
      <c r="E156" s="210"/>
      <c r="F156" s="213" t="s">
        <v>875</v>
      </c>
      <c r="G156" s="210"/>
      <c r="H156" s="214">
        <v>3.5</v>
      </c>
      <c r="I156" s="215"/>
      <c r="J156" s="210"/>
      <c r="K156" s="210"/>
      <c r="L156" s="216"/>
      <c r="M156" s="217"/>
      <c r="N156" s="218"/>
      <c r="O156" s="218"/>
      <c r="P156" s="218"/>
      <c r="Q156" s="218"/>
      <c r="R156" s="218"/>
      <c r="S156" s="218"/>
      <c r="T156" s="219"/>
      <c r="AT156" s="220" t="s">
        <v>131</v>
      </c>
      <c r="AU156" s="220" t="s">
        <v>80</v>
      </c>
      <c r="AV156" s="13" t="s">
        <v>129</v>
      </c>
      <c r="AW156" s="13" t="s">
        <v>4</v>
      </c>
      <c r="AX156" s="13" t="s">
        <v>80</v>
      </c>
      <c r="AY156" s="220" t="s">
        <v>122</v>
      </c>
    </row>
    <row r="157" spans="1:65" s="2" customFormat="1" ht="16.5" customHeight="1">
      <c r="A157" s="34"/>
      <c r="B157" s="35"/>
      <c r="C157" s="195" t="s">
        <v>72</v>
      </c>
      <c r="D157" s="195" t="s">
        <v>124</v>
      </c>
      <c r="E157" s="196" t="s">
        <v>876</v>
      </c>
      <c r="F157" s="197" t="s">
        <v>877</v>
      </c>
      <c r="G157" s="198" t="s">
        <v>872</v>
      </c>
      <c r="H157" s="200"/>
      <c r="I157" s="200"/>
      <c r="J157" s="199">
        <f t="shared" ref="J157:J166" si="20">ROUND(I157*H157,3)</f>
        <v>0</v>
      </c>
      <c r="K157" s="201"/>
      <c r="L157" s="39"/>
      <c r="M157" s="202" t="s">
        <v>1</v>
      </c>
      <c r="N157" s="203" t="s">
        <v>38</v>
      </c>
      <c r="O157" s="75"/>
      <c r="P157" s="204">
        <f t="shared" ref="P157:P166" si="21">O157*H157</f>
        <v>0</v>
      </c>
      <c r="Q157" s="204">
        <v>0</v>
      </c>
      <c r="R157" s="204">
        <f t="shared" ref="R157:R166" si="22">Q157*H157</f>
        <v>0</v>
      </c>
      <c r="S157" s="204">
        <v>0</v>
      </c>
      <c r="T157" s="205">
        <f t="shared" ref="T157:T166" si="23"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206" t="s">
        <v>128</v>
      </c>
      <c r="AT157" s="206" t="s">
        <v>124</v>
      </c>
      <c r="AU157" s="206" t="s">
        <v>80</v>
      </c>
      <c r="AY157" s="17" t="s">
        <v>122</v>
      </c>
      <c r="BE157" s="207">
        <f t="shared" ref="BE157:BE166" si="24">IF(N157="základná",J157,0)</f>
        <v>0</v>
      </c>
      <c r="BF157" s="207">
        <f t="shared" ref="BF157:BF166" si="25">IF(N157="znížená",J157,0)</f>
        <v>0</v>
      </c>
      <c r="BG157" s="207">
        <f t="shared" ref="BG157:BG166" si="26">IF(N157="zákl. prenesená",J157,0)</f>
        <v>0</v>
      </c>
      <c r="BH157" s="207">
        <f t="shared" ref="BH157:BH166" si="27">IF(N157="zníž. prenesená",J157,0)</f>
        <v>0</v>
      </c>
      <c r="BI157" s="207">
        <f t="shared" ref="BI157:BI166" si="28">IF(N157="nulová",J157,0)</f>
        <v>0</v>
      </c>
      <c r="BJ157" s="17" t="s">
        <v>129</v>
      </c>
      <c r="BK157" s="208">
        <f t="shared" ref="BK157:BK166" si="29">ROUND(I157*H157,3)</f>
        <v>0</v>
      </c>
      <c r="BL157" s="17" t="s">
        <v>128</v>
      </c>
      <c r="BM157" s="206" t="s">
        <v>352</v>
      </c>
    </row>
    <row r="158" spans="1:65" s="2" customFormat="1" ht="16.5" customHeight="1">
      <c r="A158" s="34"/>
      <c r="B158" s="35"/>
      <c r="C158" s="232" t="s">
        <v>194</v>
      </c>
      <c r="D158" s="232" t="s">
        <v>210</v>
      </c>
      <c r="E158" s="233" t="s">
        <v>878</v>
      </c>
      <c r="F158" s="234" t="s">
        <v>877</v>
      </c>
      <c r="G158" s="235" t="s">
        <v>872</v>
      </c>
      <c r="H158" s="237"/>
      <c r="I158" s="237"/>
      <c r="J158" s="236">
        <f t="shared" si="20"/>
        <v>0</v>
      </c>
      <c r="K158" s="238"/>
      <c r="L158" s="239"/>
      <c r="M158" s="240" t="s">
        <v>1</v>
      </c>
      <c r="N158" s="241" t="s">
        <v>38</v>
      </c>
      <c r="O158" s="75"/>
      <c r="P158" s="204">
        <f t="shared" si="21"/>
        <v>0</v>
      </c>
      <c r="Q158" s="204">
        <v>0</v>
      </c>
      <c r="R158" s="204">
        <f t="shared" si="22"/>
        <v>0</v>
      </c>
      <c r="S158" s="204">
        <v>0</v>
      </c>
      <c r="T158" s="205">
        <f t="shared" si="23"/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06" t="s">
        <v>162</v>
      </c>
      <c r="AT158" s="206" t="s">
        <v>210</v>
      </c>
      <c r="AU158" s="206" t="s">
        <v>80</v>
      </c>
      <c r="AY158" s="17" t="s">
        <v>122</v>
      </c>
      <c r="BE158" s="207">
        <f t="shared" si="24"/>
        <v>0</v>
      </c>
      <c r="BF158" s="207">
        <f t="shared" si="25"/>
        <v>0</v>
      </c>
      <c r="BG158" s="207">
        <f t="shared" si="26"/>
        <v>0</v>
      </c>
      <c r="BH158" s="207">
        <f t="shared" si="27"/>
        <v>0</v>
      </c>
      <c r="BI158" s="207">
        <f t="shared" si="28"/>
        <v>0</v>
      </c>
      <c r="BJ158" s="17" t="s">
        <v>129</v>
      </c>
      <c r="BK158" s="208">
        <f t="shared" si="29"/>
        <v>0</v>
      </c>
      <c r="BL158" s="17" t="s">
        <v>128</v>
      </c>
      <c r="BM158" s="206" t="s">
        <v>879</v>
      </c>
    </row>
    <row r="159" spans="1:65" s="2" customFormat="1" ht="16.5" customHeight="1">
      <c r="A159" s="34"/>
      <c r="B159" s="35"/>
      <c r="C159" s="195" t="s">
        <v>72</v>
      </c>
      <c r="D159" s="195" t="s">
        <v>124</v>
      </c>
      <c r="E159" s="196" t="s">
        <v>880</v>
      </c>
      <c r="F159" s="197" t="s">
        <v>881</v>
      </c>
      <c r="G159" s="198" t="s">
        <v>799</v>
      </c>
      <c r="H159" s="199">
        <v>1</v>
      </c>
      <c r="I159" s="200"/>
      <c r="J159" s="199">
        <f t="shared" si="20"/>
        <v>0</v>
      </c>
      <c r="K159" s="201"/>
      <c r="L159" s="39"/>
      <c r="M159" s="202" t="s">
        <v>1</v>
      </c>
      <c r="N159" s="203" t="s">
        <v>38</v>
      </c>
      <c r="O159" s="75"/>
      <c r="P159" s="204">
        <f t="shared" si="21"/>
        <v>0</v>
      </c>
      <c r="Q159" s="204">
        <v>0</v>
      </c>
      <c r="R159" s="204">
        <f t="shared" si="22"/>
        <v>0</v>
      </c>
      <c r="S159" s="204">
        <v>0</v>
      </c>
      <c r="T159" s="205">
        <f t="shared" si="23"/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06" t="s">
        <v>128</v>
      </c>
      <c r="AT159" s="206" t="s">
        <v>124</v>
      </c>
      <c r="AU159" s="206" t="s">
        <v>80</v>
      </c>
      <c r="AY159" s="17" t="s">
        <v>122</v>
      </c>
      <c r="BE159" s="207">
        <f t="shared" si="24"/>
        <v>0</v>
      </c>
      <c r="BF159" s="207">
        <f t="shared" si="25"/>
        <v>0</v>
      </c>
      <c r="BG159" s="207">
        <f t="shared" si="26"/>
        <v>0</v>
      </c>
      <c r="BH159" s="207">
        <f t="shared" si="27"/>
        <v>0</v>
      </c>
      <c r="BI159" s="207">
        <f t="shared" si="28"/>
        <v>0</v>
      </c>
      <c r="BJ159" s="17" t="s">
        <v>129</v>
      </c>
      <c r="BK159" s="208">
        <f t="shared" si="29"/>
        <v>0</v>
      </c>
      <c r="BL159" s="17" t="s">
        <v>128</v>
      </c>
      <c r="BM159" s="206" t="s">
        <v>360</v>
      </c>
    </row>
    <row r="160" spans="1:65" s="2" customFormat="1" ht="24.2" customHeight="1">
      <c r="A160" s="34"/>
      <c r="B160" s="35"/>
      <c r="C160" s="195" t="s">
        <v>72</v>
      </c>
      <c r="D160" s="195" t="s">
        <v>124</v>
      </c>
      <c r="E160" s="196" t="s">
        <v>882</v>
      </c>
      <c r="F160" s="197" t="s">
        <v>883</v>
      </c>
      <c r="G160" s="198" t="s">
        <v>799</v>
      </c>
      <c r="H160" s="199">
        <v>1</v>
      </c>
      <c r="I160" s="200"/>
      <c r="J160" s="199">
        <f t="shared" si="20"/>
        <v>0</v>
      </c>
      <c r="K160" s="201"/>
      <c r="L160" s="39"/>
      <c r="M160" s="202" t="s">
        <v>1</v>
      </c>
      <c r="N160" s="203" t="s">
        <v>38</v>
      </c>
      <c r="O160" s="75"/>
      <c r="P160" s="204">
        <f t="shared" si="21"/>
        <v>0</v>
      </c>
      <c r="Q160" s="204">
        <v>0</v>
      </c>
      <c r="R160" s="204">
        <f t="shared" si="22"/>
        <v>0</v>
      </c>
      <c r="S160" s="204">
        <v>0</v>
      </c>
      <c r="T160" s="205">
        <f t="shared" si="23"/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06" t="s">
        <v>128</v>
      </c>
      <c r="AT160" s="206" t="s">
        <v>124</v>
      </c>
      <c r="AU160" s="206" t="s">
        <v>80</v>
      </c>
      <c r="AY160" s="17" t="s">
        <v>122</v>
      </c>
      <c r="BE160" s="207">
        <f t="shared" si="24"/>
        <v>0</v>
      </c>
      <c r="BF160" s="207">
        <f t="shared" si="25"/>
        <v>0</v>
      </c>
      <c r="BG160" s="207">
        <f t="shared" si="26"/>
        <v>0</v>
      </c>
      <c r="BH160" s="207">
        <f t="shared" si="27"/>
        <v>0</v>
      </c>
      <c r="BI160" s="207">
        <f t="shared" si="28"/>
        <v>0</v>
      </c>
      <c r="BJ160" s="17" t="s">
        <v>129</v>
      </c>
      <c r="BK160" s="208">
        <f t="shared" si="29"/>
        <v>0</v>
      </c>
      <c r="BL160" s="17" t="s">
        <v>128</v>
      </c>
      <c r="BM160" s="206" t="s">
        <v>374</v>
      </c>
    </row>
    <row r="161" spans="1:65" s="2" customFormat="1" ht="21.75" customHeight="1">
      <c r="A161" s="34"/>
      <c r="B161" s="35"/>
      <c r="C161" s="195" t="s">
        <v>72</v>
      </c>
      <c r="D161" s="195" t="s">
        <v>124</v>
      </c>
      <c r="E161" s="196" t="s">
        <v>884</v>
      </c>
      <c r="F161" s="197" t="s">
        <v>885</v>
      </c>
      <c r="G161" s="198" t="s">
        <v>799</v>
      </c>
      <c r="H161" s="199">
        <v>1</v>
      </c>
      <c r="I161" s="200"/>
      <c r="J161" s="199">
        <f t="shared" si="20"/>
        <v>0</v>
      </c>
      <c r="K161" s="201"/>
      <c r="L161" s="39"/>
      <c r="M161" s="202" t="s">
        <v>1</v>
      </c>
      <c r="N161" s="203" t="s">
        <v>38</v>
      </c>
      <c r="O161" s="75"/>
      <c r="P161" s="204">
        <f t="shared" si="21"/>
        <v>0</v>
      </c>
      <c r="Q161" s="204">
        <v>0</v>
      </c>
      <c r="R161" s="204">
        <f t="shared" si="22"/>
        <v>0</v>
      </c>
      <c r="S161" s="204">
        <v>0</v>
      </c>
      <c r="T161" s="205">
        <f t="shared" si="23"/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206" t="s">
        <v>128</v>
      </c>
      <c r="AT161" s="206" t="s">
        <v>124</v>
      </c>
      <c r="AU161" s="206" t="s">
        <v>80</v>
      </c>
      <c r="AY161" s="17" t="s">
        <v>122</v>
      </c>
      <c r="BE161" s="207">
        <f t="shared" si="24"/>
        <v>0</v>
      </c>
      <c r="BF161" s="207">
        <f t="shared" si="25"/>
        <v>0</v>
      </c>
      <c r="BG161" s="207">
        <f t="shared" si="26"/>
        <v>0</v>
      </c>
      <c r="BH161" s="207">
        <f t="shared" si="27"/>
        <v>0</v>
      </c>
      <c r="BI161" s="207">
        <f t="shared" si="28"/>
        <v>0</v>
      </c>
      <c r="BJ161" s="17" t="s">
        <v>129</v>
      </c>
      <c r="BK161" s="208">
        <f t="shared" si="29"/>
        <v>0</v>
      </c>
      <c r="BL161" s="17" t="s">
        <v>128</v>
      </c>
      <c r="BM161" s="206" t="s">
        <v>382</v>
      </c>
    </row>
    <row r="162" spans="1:65" s="2" customFormat="1" ht="16.5" customHeight="1">
      <c r="A162" s="34"/>
      <c r="B162" s="35"/>
      <c r="C162" s="195" t="s">
        <v>72</v>
      </c>
      <c r="D162" s="195" t="s">
        <v>124</v>
      </c>
      <c r="E162" s="196" t="s">
        <v>886</v>
      </c>
      <c r="F162" s="197" t="s">
        <v>887</v>
      </c>
      <c r="G162" s="198" t="s">
        <v>799</v>
      </c>
      <c r="H162" s="199">
        <v>1</v>
      </c>
      <c r="I162" s="200"/>
      <c r="J162" s="199">
        <f t="shared" si="20"/>
        <v>0</v>
      </c>
      <c r="K162" s="201"/>
      <c r="L162" s="39"/>
      <c r="M162" s="202" t="s">
        <v>1</v>
      </c>
      <c r="N162" s="203" t="s">
        <v>38</v>
      </c>
      <c r="O162" s="75"/>
      <c r="P162" s="204">
        <f t="shared" si="21"/>
        <v>0</v>
      </c>
      <c r="Q162" s="204">
        <v>0</v>
      </c>
      <c r="R162" s="204">
        <f t="shared" si="22"/>
        <v>0</v>
      </c>
      <c r="S162" s="204">
        <v>0</v>
      </c>
      <c r="T162" s="205">
        <f t="shared" si="23"/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206" t="s">
        <v>128</v>
      </c>
      <c r="AT162" s="206" t="s">
        <v>124</v>
      </c>
      <c r="AU162" s="206" t="s">
        <v>80</v>
      </c>
      <c r="AY162" s="17" t="s">
        <v>122</v>
      </c>
      <c r="BE162" s="207">
        <f t="shared" si="24"/>
        <v>0</v>
      </c>
      <c r="BF162" s="207">
        <f t="shared" si="25"/>
        <v>0</v>
      </c>
      <c r="BG162" s="207">
        <f t="shared" si="26"/>
        <v>0</v>
      </c>
      <c r="BH162" s="207">
        <f t="shared" si="27"/>
        <v>0</v>
      </c>
      <c r="BI162" s="207">
        <f t="shared" si="28"/>
        <v>0</v>
      </c>
      <c r="BJ162" s="17" t="s">
        <v>129</v>
      </c>
      <c r="BK162" s="208">
        <f t="shared" si="29"/>
        <v>0</v>
      </c>
      <c r="BL162" s="17" t="s">
        <v>128</v>
      </c>
      <c r="BM162" s="206" t="s">
        <v>392</v>
      </c>
    </row>
    <row r="163" spans="1:65" s="2" customFormat="1" ht="16.5" customHeight="1">
      <c r="A163" s="34"/>
      <c r="B163" s="35"/>
      <c r="C163" s="195" t="s">
        <v>72</v>
      </c>
      <c r="D163" s="195" t="s">
        <v>124</v>
      </c>
      <c r="E163" s="196" t="s">
        <v>888</v>
      </c>
      <c r="F163" s="197" t="s">
        <v>889</v>
      </c>
      <c r="G163" s="198" t="s">
        <v>799</v>
      </c>
      <c r="H163" s="199">
        <v>1</v>
      </c>
      <c r="I163" s="200"/>
      <c r="J163" s="199">
        <f t="shared" si="20"/>
        <v>0</v>
      </c>
      <c r="K163" s="201"/>
      <c r="L163" s="39"/>
      <c r="M163" s="202" t="s">
        <v>1</v>
      </c>
      <c r="N163" s="203" t="s">
        <v>38</v>
      </c>
      <c r="O163" s="75"/>
      <c r="P163" s="204">
        <f t="shared" si="21"/>
        <v>0</v>
      </c>
      <c r="Q163" s="204">
        <v>0</v>
      </c>
      <c r="R163" s="204">
        <f t="shared" si="22"/>
        <v>0</v>
      </c>
      <c r="S163" s="204">
        <v>0</v>
      </c>
      <c r="T163" s="205">
        <f t="shared" si="23"/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06" t="s">
        <v>128</v>
      </c>
      <c r="AT163" s="206" t="s">
        <v>124</v>
      </c>
      <c r="AU163" s="206" t="s">
        <v>80</v>
      </c>
      <c r="AY163" s="17" t="s">
        <v>122</v>
      </c>
      <c r="BE163" s="207">
        <f t="shared" si="24"/>
        <v>0</v>
      </c>
      <c r="BF163" s="207">
        <f t="shared" si="25"/>
        <v>0</v>
      </c>
      <c r="BG163" s="207">
        <f t="shared" si="26"/>
        <v>0</v>
      </c>
      <c r="BH163" s="207">
        <f t="shared" si="27"/>
        <v>0</v>
      </c>
      <c r="BI163" s="207">
        <f t="shared" si="28"/>
        <v>0</v>
      </c>
      <c r="BJ163" s="17" t="s">
        <v>129</v>
      </c>
      <c r="BK163" s="208">
        <f t="shared" si="29"/>
        <v>0</v>
      </c>
      <c r="BL163" s="17" t="s">
        <v>128</v>
      </c>
      <c r="BM163" s="206" t="s">
        <v>401</v>
      </c>
    </row>
    <row r="164" spans="1:65" s="2" customFormat="1" ht="16.5" customHeight="1">
      <c r="A164" s="34"/>
      <c r="B164" s="35"/>
      <c r="C164" s="232" t="s">
        <v>200</v>
      </c>
      <c r="D164" s="232" t="s">
        <v>210</v>
      </c>
      <c r="E164" s="233" t="s">
        <v>890</v>
      </c>
      <c r="F164" s="234" t="s">
        <v>889</v>
      </c>
      <c r="G164" s="235" t="s">
        <v>799</v>
      </c>
      <c r="H164" s="236">
        <v>1</v>
      </c>
      <c r="I164" s="237"/>
      <c r="J164" s="236">
        <f t="shared" si="20"/>
        <v>0</v>
      </c>
      <c r="K164" s="238"/>
      <c r="L164" s="239"/>
      <c r="M164" s="240" t="s">
        <v>1</v>
      </c>
      <c r="N164" s="241" t="s">
        <v>38</v>
      </c>
      <c r="O164" s="75"/>
      <c r="P164" s="204">
        <f t="shared" si="21"/>
        <v>0</v>
      </c>
      <c r="Q164" s="204">
        <v>0</v>
      </c>
      <c r="R164" s="204">
        <f t="shared" si="22"/>
        <v>0</v>
      </c>
      <c r="S164" s="204">
        <v>0</v>
      </c>
      <c r="T164" s="205">
        <f t="shared" si="23"/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206" t="s">
        <v>162</v>
      </c>
      <c r="AT164" s="206" t="s">
        <v>210</v>
      </c>
      <c r="AU164" s="206" t="s">
        <v>80</v>
      </c>
      <c r="AY164" s="17" t="s">
        <v>122</v>
      </c>
      <c r="BE164" s="207">
        <f t="shared" si="24"/>
        <v>0</v>
      </c>
      <c r="BF164" s="207">
        <f t="shared" si="25"/>
        <v>0</v>
      </c>
      <c r="BG164" s="207">
        <f t="shared" si="26"/>
        <v>0</v>
      </c>
      <c r="BH164" s="207">
        <f t="shared" si="27"/>
        <v>0</v>
      </c>
      <c r="BI164" s="207">
        <f t="shared" si="28"/>
        <v>0</v>
      </c>
      <c r="BJ164" s="17" t="s">
        <v>129</v>
      </c>
      <c r="BK164" s="208">
        <f t="shared" si="29"/>
        <v>0</v>
      </c>
      <c r="BL164" s="17" t="s">
        <v>128</v>
      </c>
      <c r="BM164" s="206" t="s">
        <v>891</v>
      </c>
    </row>
    <row r="165" spans="1:65" s="2" customFormat="1" ht="16.5" customHeight="1">
      <c r="A165" s="34"/>
      <c r="B165" s="35"/>
      <c r="C165" s="195" t="s">
        <v>72</v>
      </c>
      <c r="D165" s="195" t="s">
        <v>124</v>
      </c>
      <c r="E165" s="196" t="s">
        <v>892</v>
      </c>
      <c r="F165" s="197" t="s">
        <v>893</v>
      </c>
      <c r="G165" s="198" t="s">
        <v>799</v>
      </c>
      <c r="H165" s="199">
        <v>1</v>
      </c>
      <c r="I165" s="200"/>
      <c r="J165" s="199">
        <f t="shared" si="20"/>
        <v>0</v>
      </c>
      <c r="K165" s="201"/>
      <c r="L165" s="39"/>
      <c r="M165" s="202" t="s">
        <v>1</v>
      </c>
      <c r="N165" s="203" t="s">
        <v>38</v>
      </c>
      <c r="O165" s="75"/>
      <c r="P165" s="204">
        <f t="shared" si="21"/>
        <v>0</v>
      </c>
      <c r="Q165" s="204">
        <v>0</v>
      </c>
      <c r="R165" s="204">
        <f t="shared" si="22"/>
        <v>0</v>
      </c>
      <c r="S165" s="204">
        <v>0</v>
      </c>
      <c r="T165" s="205">
        <f t="shared" si="23"/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206" t="s">
        <v>128</v>
      </c>
      <c r="AT165" s="206" t="s">
        <v>124</v>
      </c>
      <c r="AU165" s="206" t="s">
        <v>80</v>
      </c>
      <c r="AY165" s="17" t="s">
        <v>122</v>
      </c>
      <c r="BE165" s="207">
        <f t="shared" si="24"/>
        <v>0</v>
      </c>
      <c r="BF165" s="207">
        <f t="shared" si="25"/>
        <v>0</v>
      </c>
      <c r="BG165" s="207">
        <f t="shared" si="26"/>
        <v>0</v>
      </c>
      <c r="BH165" s="207">
        <f t="shared" si="27"/>
        <v>0</v>
      </c>
      <c r="BI165" s="207">
        <f t="shared" si="28"/>
        <v>0</v>
      </c>
      <c r="BJ165" s="17" t="s">
        <v>129</v>
      </c>
      <c r="BK165" s="208">
        <f t="shared" si="29"/>
        <v>0</v>
      </c>
      <c r="BL165" s="17" t="s">
        <v>128</v>
      </c>
      <c r="BM165" s="206" t="s">
        <v>410</v>
      </c>
    </row>
    <row r="166" spans="1:65" s="2" customFormat="1" ht="16.5" customHeight="1">
      <c r="A166" s="34"/>
      <c r="B166" s="35"/>
      <c r="C166" s="232" t="s">
        <v>205</v>
      </c>
      <c r="D166" s="232" t="s">
        <v>210</v>
      </c>
      <c r="E166" s="233" t="s">
        <v>894</v>
      </c>
      <c r="F166" s="234" t="s">
        <v>893</v>
      </c>
      <c r="G166" s="235" t="s">
        <v>799</v>
      </c>
      <c r="H166" s="236">
        <v>1</v>
      </c>
      <c r="I166" s="237"/>
      <c r="J166" s="236">
        <f t="shared" si="20"/>
        <v>0</v>
      </c>
      <c r="K166" s="238"/>
      <c r="L166" s="239"/>
      <c r="M166" s="257" t="s">
        <v>1</v>
      </c>
      <c r="N166" s="258" t="s">
        <v>38</v>
      </c>
      <c r="O166" s="254"/>
      <c r="P166" s="255">
        <f t="shared" si="21"/>
        <v>0</v>
      </c>
      <c r="Q166" s="255">
        <v>0</v>
      </c>
      <c r="R166" s="255">
        <f t="shared" si="22"/>
        <v>0</v>
      </c>
      <c r="S166" s="255">
        <v>0</v>
      </c>
      <c r="T166" s="256">
        <f t="shared" si="23"/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206" t="s">
        <v>162</v>
      </c>
      <c r="AT166" s="206" t="s">
        <v>210</v>
      </c>
      <c r="AU166" s="206" t="s">
        <v>80</v>
      </c>
      <c r="AY166" s="17" t="s">
        <v>122</v>
      </c>
      <c r="BE166" s="207">
        <f t="shared" si="24"/>
        <v>0</v>
      </c>
      <c r="BF166" s="207">
        <f t="shared" si="25"/>
        <v>0</v>
      </c>
      <c r="BG166" s="207">
        <f t="shared" si="26"/>
        <v>0</v>
      </c>
      <c r="BH166" s="207">
        <f t="shared" si="27"/>
        <v>0</v>
      </c>
      <c r="BI166" s="207">
        <f t="shared" si="28"/>
        <v>0</v>
      </c>
      <c r="BJ166" s="17" t="s">
        <v>129</v>
      </c>
      <c r="BK166" s="208">
        <f t="shared" si="29"/>
        <v>0</v>
      </c>
      <c r="BL166" s="17" t="s">
        <v>128</v>
      </c>
      <c r="BM166" s="206" t="s">
        <v>895</v>
      </c>
    </row>
    <row r="167" spans="1:65" s="2" customFormat="1" ht="6.95" customHeight="1">
      <c r="A167" s="34"/>
      <c r="B167" s="58"/>
      <c r="C167" s="59"/>
      <c r="D167" s="59"/>
      <c r="E167" s="59"/>
      <c r="F167" s="59"/>
      <c r="G167" s="59"/>
      <c r="H167" s="59"/>
      <c r="I167" s="59"/>
      <c r="J167" s="59"/>
      <c r="K167" s="59"/>
      <c r="L167" s="39"/>
      <c r="M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</row>
  </sheetData>
  <sheetProtection algorithmName="SHA-512" hashValue="G3/hTFxw1KDPbpxoRDu+z62b97qHeuY+DnO3rqPOIZRcWe4FY6jrcGz8nrx2Ggxpa7Vr98m3qhCTAKH4lV9Nxg==" saltValue="Y3scGnXYAjx585P4IOMK8A==" spinCount="100000" sheet="1" objects="1" scenarios="1" formatColumns="0" formatRows="0" autoFilter="0"/>
  <autoFilter ref="C117:K166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SO 01 - Most ev.č. 526-04...</vt:lpstr>
      <vt:lpstr>SO 02 - Preložka káblov S...</vt:lpstr>
      <vt:lpstr>'Rekapitulácia stavby'!Názvy_tlače</vt:lpstr>
      <vt:lpstr>'SO 01 - Most ev.č. 526-04...'!Názvy_tlače</vt:lpstr>
      <vt:lpstr>'SO 02 - Preložka káblov S...'!Názvy_tlače</vt:lpstr>
      <vt:lpstr>'Rekapitulácia stavby'!Oblasť_tlače</vt:lpstr>
      <vt:lpstr>'SO 01 - Most ev.č. 526-04...'!Oblasť_tlače</vt:lpstr>
      <vt:lpstr>'SO 02 - Preložka káblov S...'!Oblasť_tlače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Orbanova</dc:creator>
  <cp:lastModifiedBy>Marta Orbanova</cp:lastModifiedBy>
  <dcterms:created xsi:type="dcterms:W3CDTF">2022-07-18T21:08:00Z</dcterms:created>
  <dcterms:modified xsi:type="dcterms:W3CDTF">2022-07-18T21:10:51Z</dcterms:modified>
</cp:coreProperties>
</file>